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22FB97C3-6FDE-4878-B01F-8A086CBB242C}" xr6:coauthVersionLast="47" xr6:coauthVersionMax="47" xr10:uidLastSave="{00000000-0000-0000-0000-000000000000}"/>
  <bookViews>
    <workbookView xWindow="-108" yWindow="-108" windowWidth="23256" windowHeight="12576" tabRatio="889" firstSheet="1" activeTab="10" xr2:uid="{00000000-000D-0000-FFFF-FFFF00000000}"/>
  </bookViews>
  <sheets>
    <sheet name="Formula Data" sheetId="31" r:id="rId1"/>
    <sheet name="4 Week" sheetId="63" r:id="rId2"/>
    <sheet name="6 Week" sheetId="64" r:id="rId3"/>
    <sheet name="xG" sheetId="59" r:id="rId4"/>
    <sheet name="Fixtures" sheetId="33" r:id="rId5"/>
    <sheet name="Fixtures 4 GW" sheetId="66" r:id="rId6"/>
    <sheet name="Fixtures 6 GW" sheetId="67" r:id="rId7"/>
    <sheet name="Team Ratings" sheetId="34" r:id="rId8"/>
    <sheet name="Ratings 4GW" sheetId="65" r:id="rId9"/>
    <sheet name="Ratings 6GW" sheetId="68" r:id="rId10"/>
    <sheet name="Proj GS" sheetId="22" r:id="rId11"/>
    <sheet name="Proj GC" sheetId="14" r:id="rId12"/>
    <sheet name="Schedule" sheetId="44" r:id="rId13"/>
    <sheet name="Def Rot - Rat" sheetId="57" r:id="rId14"/>
    <sheet name="Def Rot - GC" sheetId="70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'Proj GS'!#REF!</definedName>
  </definedNames>
  <calcPr calcId="181029"/>
</workbook>
</file>

<file path=xl/calcChain.xml><?xml version="1.0" encoding="utf-8"?>
<calcChain xmlns="http://schemas.openxmlformats.org/spreadsheetml/2006/main">
  <c r="AG11" i="14" l="1"/>
  <c r="AG10" i="14"/>
  <c r="AG10" i="22"/>
  <c r="AG11" i="22"/>
  <c r="AR196" i="57"/>
  <c r="AQ196" i="57"/>
  <c r="AR195" i="57"/>
  <c r="AQ195" i="57"/>
  <c r="AR194" i="57"/>
  <c r="AQ194" i="57"/>
  <c r="AR193" i="57"/>
  <c r="AQ193" i="57"/>
  <c r="AR192" i="57"/>
  <c r="AQ192" i="57"/>
  <c r="AR191" i="57"/>
  <c r="AQ191" i="57"/>
  <c r="AR190" i="57"/>
  <c r="AQ190" i="57"/>
  <c r="AR189" i="57"/>
  <c r="AQ189" i="57"/>
  <c r="AR188" i="57"/>
  <c r="AQ188" i="57"/>
  <c r="AR187" i="57"/>
  <c r="AQ187" i="57"/>
  <c r="AR186" i="57"/>
  <c r="AQ186" i="57"/>
  <c r="AR185" i="57"/>
  <c r="AQ185" i="57"/>
  <c r="AR182" i="57"/>
  <c r="AQ182" i="57"/>
  <c r="AR181" i="57"/>
  <c r="AQ181" i="57"/>
  <c r="AR180" i="57"/>
  <c r="AQ180" i="57"/>
  <c r="AR179" i="57"/>
  <c r="AQ179" i="57"/>
  <c r="AR178" i="57"/>
  <c r="AQ178" i="57"/>
  <c r="AR177" i="57"/>
  <c r="AQ177" i="57"/>
  <c r="AR176" i="57"/>
  <c r="AQ176" i="57"/>
  <c r="AR175" i="57"/>
  <c r="AQ175" i="57"/>
  <c r="AR174" i="57"/>
  <c r="AQ174" i="57"/>
  <c r="AR173" i="57"/>
  <c r="AQ173" i="57"/>
  <c r="AR172" i="57"/>
  <c r="AQ172" i="57"/>
  <c r="AR171" i="57"/>
  <c r="AQ171" i="57"/>
  <c r="AR168" i="57"/>
  <c r="AQ168" i="57"/>
  <c r="AR167" i="57"/>
  <c r="AQ167" i="57"/>
  <c r="AR166" i="57"/>
  <c r="AQ166" i="57"/>
  <c r="AR165" i="57"/>
  <c r="AQ165" i="57"/>
  <c r="AR164" i="57"/>
  <c r="AQ164" i="57"/>
  <c r="AR163" i="57"/>
  <c r="AQ163" i="57"/>
  <c r="AR162" i="57"/>
  <c r="AQ162" i="57"/>
  <c r="AR161" i="57"/>
  <c r="AQ161" i="57"/>
  <c r="AR160" i="57"/>
  <c r="AQ160" i="57"/>
  <c r="AR159" i="57"/>
  <c r="AQ159" i="57"/>
  <c r="AR158" i="57"/>
  <c r="AQ158" i="57"/>
  <c r="AR157" i="57"/>
  <c r="AQ157" i="57"/>
  <c r="AR154" i="57"/>
  <c r="AQ154" i="57"/>
  <c r="AR153" i="57"/>
  <c r="AQ153" i="57"/>
  <c r="AR152" i="57"/>
  <c r="AQ152" i="57"/>
  <c r="AR151" i="57"/>
  <c r="AQ151" i="57"/>
  <c r="AR150" i="57"/>
  <c r="AQ150" i="57"/>
  <c r="AR149" i="57"/>
  <c r="AQ149" i="57"/>
  <c r="AR148" i="57"/>
  <c r="AQ148" i="57"/>
  <c r="AR147" i="57"/>
  <c r="AQ147" i="57"/>
  <c r="AR146" i="57"/>
  <c r="AQ146" i="57"/>
  <c r="AR145" i="57"/>
  <c r="AQ145" i="57"/>
  <c r="AR144" i="57"/>
  <c r="AQ144" i="57"/>
  <c r="AR143" i="57"/>
  <c r="AQ143" i="57"/>
  <c r="AR140" i="57"/>
  <c r="AQ140" i="57"/>
  <c r="AR139" i="57"/>
  <c r="AQ139" i="57"/>
  <c r="AR138" i="57"/>
  <c r="AQ138" i="57"/>
  <c r="AR137" i="57"/>
  <c r="AQ137" i="57"/>
  <c r="AR136" i="57"/>
  <c r="AQ136" i="57"/>
  <c r="AR135" i="57"/>
  <c r="AQ135" i="57"/>
  <c r="AR134" i="57"/>
  <c r="AQ134" i="57"/>
  <c r="AR133" i="57"/>
  <c r="AQ133" i="57"/>
  <c r="AR132" i="57"/>
  <c r="AQ132" i="57"/>
  <c r="AR131" i="57"/>
  <c r="AQ131" i="57"/>
  <c r="AR130" i="57"/>
  <c r="AQ130" i="57"/>
  <c r="AR129" i="57"/>
  <c r="AQ129" i="57"/>
  <c r="AR126" i="57"/>
  <c r="AQ126" i="57"/>
  <c r="AR125" i="57"/>
  <c r="AQ125" i="57"/>
  <c r="AR124" i="57"/>
  <c r="AQ124" i="57"/>
  <c r="AR123" i="57"/>
  <c r="AQ123" i="57"/>
  <c r="AR122" i="57"/>
  <c r="AQ122" i="57"/>
  <c r="AR121" i="57"/>
  <c r="AQ121" i="57"/>
  <c r="AR120" i="57"/>
  <c r="AQ120" i="57"/>
  <c r="AR119" i="57"/>
  <c r="AQ119" i="57"/>
  <c r="AR118" i="57"/>
  <c r="AQ118" i="57"/>
  <c r="AR117" i="57"/>
  <c r="AQ117" i="57"/>
  <c r="AR116" i="57"/>
  <c r="AQ116" i="57"/>
  <c r="AR115" i="57"/>
  <c r="AQ115" i="57"/>
  <c r="AR112" i="57"/>
  <c r="AQ112" i="57"/>
  <c r="AR111" i="57"/>
  <c r="AQ111" i="57"/>
  <c r="AR110" i="57"/>
  <c r="AQ110" i="57"/>
  <c r="AR109" i="57"/>
  <c r="AQ109" i="57"/>
  <c r="AR108" i="57"/>
  <c r="AQ108" i="57"/>
  <c r="AR107" i="57"/>
  <c r="AQ107" i="57"/>
  <c r="AR106" i="57"/>
  <c r="AQ106" i="57"/>
  <c r="AR105" i="57"/>
  <c r="AQ105" i="57"/>
  <c r="AR104" i="57"/>
  <c r="AQ104" i="57"/>
  <c r="AR103" i="57"/>
  <c r="AQ103" i="57"/>
  <c r="AR102" i="57"/>
  <c r="AQ102" i="57"/>
  <c r="AR101" i="57"/>
  <c r="AQ101" i="57"/>
  <c r="AR98" i="57"/>
  <c r="AQ98" i="57"/>
  <c r="AR97" i="57"/>
  <c r="AQ97" i="57"/>
  <c r="AR96" i="57"/>
  <c r="AQ96" i="57"/>
  <c r="AR95" i="57"/>
  <c r="AQ95" i="57"/>
  <c r="AR94" i="57"/>
  <c r="AQ94" i="57"/>
  <c r="AR93" i="57"/>
  <c r="AQ93" i="57"/>
  <c r="AR92" i="57"/>
  <c r="AQ92" i="57"/>
  <c r="AR91" i="57"/>
  <c r="AQ91" i="57"/>
  <c r="AR90" i="57"/>
  <c r="AQ90" i="57"/>
  <c r="AR89" i="57"/>
  <c r="AQ89" i="57"/>
  <c r="AR88" i="57"/>
  <c r="AQ88" i="57"/>
  <c r="AR87" i="57"/>
  <c r="AQ87" i="57"/>
  <c r="AR84" i="57"/>
  <c r="AQ84" i="57"/>
  <c r="AR83" i="57"/>
  <c r="AQ83" i="57"/>
  <c r="AR82" i="57"/>
  <c r="AQ82" i="57"/>
  <c r="AR81" i="57"/>
  <c r="AQ81" i="57"/>
  <c r="AR80" i="57"/>
  <c r="AQ80" i="57"/>
  <c r="AR79" i="57"/>
  <c r="AQ79" i="57"/>
  <c r="AR78" i="57"/>
  <c r="AQ78" i="57"/>
  <c r="AR77" i="57"/>
  <c r="AQ77" i="57"/>
  <c r="AR76" i="57"/>
  <c r="AQ76" i="57"/>
  <c r="AR75" i="57"/>
  <c r="AQ75" i="57"/>
  <c r="AR74" i="57"/>
  <c r="AQ74" i="57"/>
  <c r="AR73" i="57"/>
  <c r="AQ73" i="57"/>
  <c r="AR70" i="57"/>
  <c r="AQ70" i="57"/>
  <c r="AR69" i="57"/>
  <c r="AQ69" i="57"/>
  <c r="AR68" i="57"/>
  <c r="AQ68" i="57"/>
  <c r="AR67" i="57"/>
  <c r="AQ67" i="57"/>
  <c r="AR66" i="57"/>
  <c r="AQ66" i="57"/>
  <c r="AR65" i="57"/>
  <c r="AQ65" i="57"/>
  <c r="AR64" i="57"/>
  <c r="AQ64" i="57"/>
  <c r="AR63" i="57"/>
  <c r="AQ63" i="57"/>
  <c r="AR62" i="57"/>
  <c r="AQ62" i="57"/>
  <c r="AR61" i="57"/>
  <c r="AQ61" i="57"/>
  <c r="AR60" i="57"/>
  <c r="AQ60" i="57"/>
  <c r="AR59" i="57"/>
  <c r="AQ59" i="57"/>
  <c r="AR56" i="57"/>
  <c r="AQ56" i="57"/>
  <c r="AR55" i="57"/>
  <c r="AQ55" i="57"/>
  <c r="AR54" i="57"/>
  <c r="AQ54" i="57"/>
  <c r="AR53" i="57"/>
  <c r="AQ53" i="57"/>
  <c r="AR52" i="57"/>
  <c r="AQ52" i="57"/>
  <c r="AR51" i="57"/>
  <c r="AQ51" i="57"/>
  <c r="AR50" i="57"/>
  <c r="AQ50" i="57"/>
  <c r="AR49" i="57"/>
  <c r="AQ49" i="57"/>
  <c r="AR48" i="57"/>
  <c r="AQ48" i="57"/>
  <c r="AR47" i="57"/>
  <c r="AQ47" i="57"/>
  <c r="AR46" i="57"/>
  <c r="AQ46" i="57"/>
  <c r="AR45" i="57"/>
  <c r="AQ45" i="57"/>
  <c r="AR42" i="57"/>
  <c r="AQ42" i="57"/>
  <c r="AR41" i="57"/>
  <c r="AQ41" i="57"/>
  <c r="AR40" i="57"/>
  <c r="AQ40" i="57"/>
  <c r="AR39" i="57"/>
  <c r="AQ39" i="57"/>
  <c r="AR38" i="57"/>
  <c r="AQ38" i="57"/>
  <c r="AR37" i="57"/>
  <c r="AQ37" i="57"/>
  <c r="AR36" i="57"/>
  <c r="AQ36" i="57"/>
  <c r="AR35" i="57"/>
  <c r="AQ35" i="57"/>
  <c r="AR34" i="57"/>
  <c r="AQ34" i="57"/>
  <c r="AR33" i="57"/>
  <c r="AQ33" i="57"/>
  <c r="AR32" i="57"/>
  <c r="AQ32" i="57"/>
  <c r="AR31" i="57"/>
  <c r="AQ31" i="57"/>
  <c r="AR28" i="57"/>
  <c r="AQ28" i="57"/>
  <c r="AR27" i="57"/>
  <c r="AQ27" i="57"/>
  <c r="AR26" i="57"/>
  <c r="AQ26" i="57"/>
  <c r="AR25" i="57"/>
  <c r="AQ25" i="57"/>
  <c r="AR24" i="57"/>
  <c r="AQ24" i="57"/>
  <c r="AR23" i="57"/>
  <c r="AQ23" i="57"/>
  <c r="AR22" i="57"/>
  <c r="AQ22" i="57"/>
  <c r="AR21" i="57"/>
  <c r="AQ21" i="57"/>
  <c r="AR20" i="57"/>
  <c r="AQ20" i="57"/>
  <c r="AR19" i="57"/>
  <c r="AQ19" i="57"/>
  <c r="AR18" i="57"/>
  <c r="AQ18" i="57"/>
  <c r="AR17" i="57"/>
  <c r="AQ17" i="57"/>
  <c r="AR197" i="70"/>
  <c r="AQ197" i="70"/>
  <c r="AR196" i="70"/>
  <c r="AQ196" i="70"/>
  <c r="AR195" i="70"/>
  <c r="AQ195" i="70"/>
  <c r="AR194" i="70"/>
  <c r="AQ194" i="70"/>
  <c r="AR193" i="70"/>
  <c r="AQ193" i="70"/>
  <c r="AR192" i="70"/>
  <c r="AQ192" i="70"/>
  <c r="AR191" i="70"/>
  <c r="AQ191" i="70"/>
  <c r="AR190" i="70"/>
  <c r="AQ190" i="70"/>
  <c r="AR189" i="70"/>
  <c r="AQ189" i="70"/>
  <c r="AR188" i="70"/>
  <c r="AQ188" i="70"/>
  <c r="AR187" i="70"/>
  <c r="AQ187" i="70"/>
  <c r="AR186" i="70"/>
  <c r="AQ186" i="70"/>
  <c r="AR183" i="70"/>
  <c r="AQ183" i="70"/>
  <c r="AR182" i="70"/>
  <c r="AQ182" i="70"/>
  <c r="AR181" i="70"/>
  <c r="AQ181" i="70"/>
  <c r="AR180" i="70"/>
  <c r="AQ180" i="70"/>
  <c r="AR179" i="70"/>
  <c r="AQ179" i="70"/>
  <c r="AR178" i="70"/>
  <c r="AQ178" i="70"/>
  <c r="AR177" i="70"/>
  <c r="AQ177" i="70"/>
  <c r="AR176" i="70"/>
  <c r="AQ176" i="70"/>
  <c r="AR175" i="70"/>
  <c r="AQ175" i="70"/>
  <c r="AR174" i="70"/>
  <c r="AQ174" i="70"/>
  <c r="AR173" i="70"/>
  <c r="AQ173" i="70"/>
  <c r="AR172" i="70"/>
  <c r="AQ172" i="70"/>
  <c r="AR169" i="70"/>
  <c r="AQ169" i="70"/>
  <c r="AR168" i="70"/>
  <c r="AQ168" i="70"/>
  <c r="AR167" i="70"/>
  <c r="AQ167" i="70"/>
  <c r="AR166" i="70"/>
  <c r="AQ166" i="70"/>
  <c r="AR165" i="70"/>
  <c r="AQ165" i="70"/>
  <c r="AR164" i="70"/>
  <c r="AQ164" i="70"/>
  <c r="AR163" i="70"/>
  <c r="AQ163" i="70"/>
  <c r="AR162" i="70"/>
  <c r="AQ162" i="70"/>
  <c r="AR161" i="70"/>
  <c r="AQ161" i="70"/>
  <c r="AR160" i="70"/>
  <c r="AQ160" i="70"/>
  <c r="AR159" i="70"/>
  <c r="AQ159" i="70"/>
  <c r="AR158" i="70"/>
  <c r="AQ158" i="70"/>
  <c r="AR155" i="70"/>
  <c r="AQ155" i="70"/>
  <c r="AR154" i="70"/>
  <c r="AQ154" i="70"/>
  <c r="AR153" i="70"/>
  <c r="AQ153" i="70"/>
  <c r="AR152" i="70"/>
  <c r="AQ152" i="70"/>
  <c r="AR151" i="70"/>
  <c r="AQ151" i="70"/>
  <c r="AR150" i="70"/>
  <c r="AQ150" i="70"/>
  <c r="AR149" i="70"/>
  <c r="AQ149" i="70"/>
  <c r="AR148" i="70"/>
  <c r="AQ148" i="70"/>
  <c r="AR147" i="70"/>
  <c r="AQ147" i="70"/>
  <c r="AR146" i="70"/>
  <c r="AQ146" i="70"/>
  <c r="AR145" i="70"/>
  <c r="AQ145" i="70"/>
  <c r="AR144" i="70"/>
  <c r="AQ144" i="70"/>
  <c r="AR141" i="70"/>
  <c r="AQ141" i="70"/>
  <c r="AR140" i="70"/>
  <c r="AQ140" i="70"/>
  <c r="AR139" i="70"/>
  <c r="AQ139" i="70"/>
  <c r="AR138" i="70"/>
  <c r="AQ138" i="70"/>
  <c r="AR137" i="70"/>
  <c r="AQ137" i="70"/>
  <c r="AR136" i="70"/>
  <c r="AQ136" i="70"/>
  <c r="AR135" i="70"/>
  <c r="AQ135" i="70"/>
  <c r="AR134" i="70"/>
  <c r="AQ134" i="70"/>
  <c r="AR133" i="70"/>
  <c r="AQ133" i="70"/>
  <c r="AR132" i="70"/>
  <c r="AQ132" i="70"/>
  <c r="AR131" i="70"/>
  <c r="AQ131" i="70"/>
  <c r="AR130" i="70"/>
  <c r="AQ130" i="70"/>
  <c r="AR127" i="70"/>
  <c r="AQ127" i="70"/>
  <c r="AR126" i="70"/>
  <c r="AQ126" i="70"/>
  <c r="AR125" i="70"/>
  <c r="AQ125" i="70"/>
  <c r="AR124" i="70"/>
  <c r="AQ124" i="70"/>
  <c r="AR123" i="70"/>
  <c r="AQ123" i="70"/>
  <c r="AR122" i="70"/>
  <c r="AQ122" i="70"/>
  <c r="AR121" i="70"/>
  <c r="AQ121" i="70"/>
  <c r="AR120" i="70"/>
  <c r="AQ120" i="70"/>
  <c r="AR119" i="70"/>
  <c r="AQ119" i="70"/>
  <c r="AR118" i="70"/>
  <c r="AQ118" i="70"/>
  <c r="AR117" i="70"/>
  <c r="AQ117" i="70"/>
  <c r="AR116" i="70"/>
  <c r="AQ116" i="70"/>
  <c r="AR113" i="70"/>
  <c r="AQ113" i="70"/>
  <c r="AR112" i="70"/>
  <c r="AQ112" i="70"/>
  <c r="AR111" i="70"/>
  <c r="AQ111" i="70"/>
  <c r="AR110" i="70"/>
  <c r="AQ110" i="70"/>
  <c r="AR109" i="70"/>
  <c r="AQ109" i="70"/>
  <c r="AR108" i="70"/>
  <c r="AQ108" i="70"/>
  <c r="AR107" i="70"/>
  <c r="AQ107" i="70"/>
  <c r="AR106" i="70"/>
  <c r="AQ106" i="70"/>
  <c r="AR105" i="70"/>
  <c r="AQ105" i="70"/>
  <c r="AR104" i="70"/>
  <c r="AQ104" i="70"/>
  <c r="AR103" i="70"/>
  <c r="AQ103" i="70"/>
  <c r="AR102" i="70"/>
  <c r="AQ102" i="70"/>
  <c r="AR99" i="70"/>
  <c r="AQ99" i="70"/>
  <c r="AR98" i="70"/>
  <c r="AQ98" i="70"/>
  <c r="AR97" i="70"/>
  <c r="AQ97" i="70"/>
  <c r="AR96" i="70"/>
  <c r="AQ96" i="70"/>
  <c r="AR95" i="70"/>
  <c r="AQ95" i="70"/>
  <c r="AR94" i="70"/>
  <c r="AQ94" i="70"/>
  <c r="AR93" i="70"/>
  <c r="AQ93" i="70"/>
  <c r="AR92" i="70"/>
  <c r="AQ92" i="70"/>
  <c r="AR91" i="70"/>
  <c r="AQ91" i="70"/>
  <c r="AR90" i="70"/>
  <c r="AQ90" i="70"/>
  <c r="AR89" i="70"/>
  <c r="AQ89" i="70"/>
  <c r="AR88" i="70"/>
  <c r="AQ88" i="70"/>
  <c r="AR85" i="70"/>
  <c r="AQ85" i="70"/>
  <c r="AR84" i="70"/>
  <c r="AQ84" i="70"/>
  <c r="AR83" i="70"/>
  <c r="AQ83" i="70"/>
  <c r="AR82" i="70"/>
  <c r="AQ82" i="70"/>
  <c r="AR81" i="70"/>
  <c r="AQ81" i="70"/>
  <c r="AR80" i="70"/>
  <c r="AQ80" i="70"/>
  <c r="AR79" i="70"/>
  <c r="AQ79" i="70"/>
  <c r="AR78" i="70"/>
  <c r="AQ78" i="70"/>
  <c r="AR77" i="70"/>
  <c r="AQ77" i="70"/>
  <c r="AR76" i="70"/>
  <c r="AQ76" i="70"/>
  <c r="AR75" i="70"/>
  <c r="AQ75" i="70"/>
  <c r="AR74" i="70"/>
  <c r="AQ74" i="70"/>
  <c r="AR71" i="70"/>
  <c r="AQ71" i="70"/>
  <c r="AR70" i="70"/>
  <c r="AQ70" i="70"/>
  <c r="AR69" i="70"/>
  <c r="AQ69" i="70"/>
  <c r="AR68" i="70"/>
  <c r="AQ68" i="70"/>
  <c r="AR67" i="70"/>
  <c r="AQ67" i="70"/>
  <c r="AR66" i="70"/>
  <c r="AQ66" i="70"/>
  <c r="AR65" i="70"/>
  <c r="AQ65" i="70"/>
  <c r="AR64" i="70"/>
  <c r="AQ64" i="70"/>
  <c r="AR63" i="70"/>
  <c r="AQ63" i="70"/>
  <c r="AR62" i="70"/>
  <c r="AQ62" i="70"/>
  <c r="AR61" i="70"/>
  <c r="AQ61" i="70"/>
  <c r="AR60" i="70"/>
  <c r="AQ60" i="70"/>
  <c r="AR56" i="70"/>
  <c r="AQ56" i="70"/>
  <c r="AR55" i="70"/>
  <c r="AQ55" i="70"/>
  <c r="AR54" i="70"/>
  <c r="AQ54" i="70"/>
  <c r="AR53" i="70"/>
  <c r="AQ53" i="70"/>
  <c r="AR52" i="70"/>
  <c r="AQ52" i="70"/>
  <c r="AR51" i="70"/>
  <c r="AQ51" i="70"/>
  <c r="AR50" i="70"/>
  <c r="AQ50" i="70"/>
  <c r="AR49" i="70"/>
  <c r="AQ49" i="70"/>
  <c r="AR48" i="70"/>
  <c r="AQ48" i="70"/>
  <c r="AR47" i="70"/>
  <c r="AQ47" i="70"/>
  <c r="AR46" i="70"/>
  <c r="AQ46" i="70"/>
  <c r="AR45" i="70"/>
  <c r="AQ45" i="70"/>
  <c r="AR42" i="70"/>
  <c r="AQ42" i="70"/>
  <c r="AR41" i="70"/>
  <c r="AQ41" i="70"/>
  <c r="AR40" i="70"/>
  <c r="AQ40" i="70"/>
  <c r="AR39" i="70"/>
  <c r="AQ39" i="70"/>
  <c r="AR38" i="70"/>
  <c r="AQ38" i="70"/>
  <c r="AR37" i="70"/>
  <c r="AQ37" i="70"/>
  <c r="AR36" i="70"/>
  <c r="AQ36" i="70"/>
  <c r="AR35" i="70"/>
  <c r="AQ35" i="70"/>
  <c r="AR34" i="70"/>
  <c r="AQ34" i="70"/>
  <c r="AR33" i="70"/>
  <c r="AQ33" i="70"/>
  <c r="AR32" i="70"/>
  <c r="AQ32" i="70"/>
  <c r="AR31" i="70"/>
  <c r="AQ31" i="70"/>
  <c r="AR28" i="70"/>
  <c r="AQ28" i="70"/>
  <c r="AR27" i="70"/>
  <c r="AQ27" i="70"/>
  <c r="AR26" i="70"/>
  <c r="AQ26" i="70"/>
  <c r="AR25" i="70"/>
  <c r="AQ25" i="70"/>
  <c r="AR24" i="70"/>
  <c r="AQ24" i="70"/>
  <c r="AR23" i="70"/>
  <c r="AQ23" i="70"/>
  <c r="AR22" i="70"/>
  <c r="AQ22" i="70"/>
  <c r="AR21" i="70"/>
  <c r="AQ21" i="70"/>
  <c r="AR20" i="70"/>
  <c r="AQ20" i="70"/>
  <c r="AR19" i="70"/>
  <c r="AQ19" i="70"/>
  <c r="AR18" i="70"/>
  <c r="AQ18" i="70"/>
  <c r="AR17" i="70"/>
  <c r="AQ17" i="70"/>
  <c r="AR14" i="57"/>
  <c r="AQ14" i="57"/>
  <c r="AR13" i="57"/>
  <c r="AQ13" i="57"/>
  <c r="AR12" i="57"/>
  <c r="AQ12" i="57"/>
  <c r="AR11" i="57"/>
  <c r="AQ11" i="57"/>
  <c r="AR10" i="57"/>
  <c r="AQ10" i="57"/>
  <c r="AR9" i="57"/>
  <c r="AQ9" i="57"/>
  <c r="AR8" i="57"/>
  <c r="AQ8" i="57"/>
  <c r="AR7" i="57"/>
  <c r="AQ7" i="57"/>
  <c r="AR6" i="57"/>
  <c r="AQ6" i="57"/>
  <c r="AR5" i="57"/>
  <c r="AQ5" i="57"/>
  <c r="AR4" i="57"/>
  <c r="AQ4" i="57"/>
  <c r="AR3" i="57"/>
  <c r="AQ3" i="57"/>
  <c r="P51" i="67" l="1"/>
  <c r="AP21" i="22"/>
  <c r="AP20" i="22"/>
  <c r="AP19" i="22"/>
  <c r="AP18" i="22"/>
  <c r="AP17" i="22"/>
  <c r="AP16" i="22"/>
  <c r="AP15" i="22"/>
  <c r="AP14" i="22"/>
  <c r="AP13" i="22"/>
  <c r="AP12" i="22"/>
  <c r="AP11" i="22"/>
  <c r="AP10" i="22"/>
  <c r="AP9" i="22"/>
  <c r="AP8" i="22"/>
  <c r="AP7" i="22"/>
  <c r="AP6" i="22"/>
  <c r="AP5" i="22"/>
  <c r="AP3" i="22"/>
  <c r="AP2" i="22"/>
  <c r="AR23" i="22"/>
  <c r="AR23" i="14" s="1"/>
  <c r="AQ23" i="22"/>
  <c r="AQ23" i="14" s="1"/>
  <c r="AP23" i="22"/>
  <c r="AP23" i="14" s="1"/>
  <c r="AU48" i="67" l="1"/>
  <c r="AT48" i="67"/>
  <c r="AS48" i="67"/>
  <c r="AR48" i="67"/>
  <c r="AQ48" i="67"/>
  <c r="AP48" i="67"/>
  <c r="AO48" i="67"/>
  <c r="AN48" i="67"/>
  <c r="AM48" i="67"/>
  <c r="AL48" i="67"/>
  <c r="AK48" i="67"/>
  <c r="AJ48" i="67"/>
  <c r="AI48" i="67"/>
  <c r="AH48" i="67"/>
  <c r="AG48" i="67"/>
  <c r="AF48" i="67"/>
  <c r="AE48" i="67"/>
  <c r="AD48" i="67"/>
  <c r="AC48" i="67"/>
  <c r="AB48" i="67"/>
  <c r="AA48" i="67"/>
  <c r="Z48" i="67"/>
  <c r="Y48" i="67"/>
  <c r="X48" i="67"/>
  <c r="W48" i="67"/>
  <c r="V48" i="67"/>
  <c r="U48" i="67"/>
  <c r="T48" i="67"/>
  <c r="S48" i="67"/>
  <c r="R48" i="67"/>
  <c r="Q48" i="67"/>
  <c r="P48" i="67"/>
  <c r="O48" i="67"/>
  <c r="N48" i="67"/>
  <c r="M48" i="67"/>
  <c r="L48" i="67"/>
  <c r="K48" i="67"/>
  <c r="J48" i="67"/>
  <c r="K2" i="67"/>
  <c r="L2" i="67" s="1"/>
  <c r="M2" i="67" s="1"/>
  <c r="N2" i="67" s="1"/>
  <c r="O2" i="67" s="1"/>
  <c r="Q2" i="67"/>
  <c r="R2" i="67"/>
  <c r="S2" i="67"/>
  <c r="T2" i="67" s="1"/>
  <c r="U2" i="67" s="1"/>
  <c r="V2" i="67" s="1"/>
  <c r="W2" i="67" s="1"/>
  <c r="X2" i="67" s="1"/>
  <c r="Y2" i="67" s="1"/>
  <c r="Z2" i="67" s="1"/>
  <c r="AA2" i="67" s="1"/>
  <c r="AB2" i="67" s="1"/>
  <c r="AC2" i="67" s="1"/>
  <c r="AD2" i="67" s="1"/>
  <c r="AE2" i="67" s="1"/>
  <c r="AF2" i="67" s="1"/>
  <c r="AG2" i="67" s="1"/>
  <c r="AH2" i="67" s="1"/>
  <c r="AI2" i="67" s="1"/>
  <c r="AJ2" i="67" s="1"/>
  <c r="AK2" i="67" s="1"/>
  <c r="AL2" i="67" s="1"/>
  <c r="AM2" i="67" s="1"/>
  <c r="AN2" i="67" s="1"/>
  <c r="AO2" i="67" s="1"/>
  <c r="AP2" i="67" s="1"/>
  <c r="AQ2" i="67" s="1"/>
  <c r="AR2" i="67" s="1"/>
  <c r="AS2" i="67" s="1"/>
  <c r="AT2" i="67" s="1"/>
  <c r="AU2" i="67" s="1"/>
  <c r="AU48" i="66"/>
  <c r="AT48" i="66"/>
  <c r="AS48" i="66"/>
  <c r="AR48" i="66"/>
  <c r="AQ48" i="66"/>
  <c r="AP48" i="66"/>
  <c r="AO48" i="66"/>
  <c r="AN48" i="66"/>
  <c r="AM48" i="66"/>
  <c r="AL48" i="66"/>
  <c r="AK48" i="66"/>
  <c r="AJ48" i="66"/>
  <c r="AI48" i="66"/>
  <c r="AH48" i="66"/>
  <c r="AG48" i="66"/>
  <c r="AF48" i="66"/>
  <c r="AE48" i="66"/>
  <c r="AD48" i="66"/>
  <c r="AC48" i="66"/>
  <c r="AB48" i="66"/>
  <c r="AA48" i="66"/>
  <c r="Z48" i="66"/>
  <c r="Y48" i="66"/>
  <c r="X48" i="66"/>
  <c r="W48" i="66"/>
  <c r="V48" i="66"/>
  <c r="U48" i="66"/>
  <c r="T48" i="66"/>
  <c r="S48" i="66"/>
  <c r="R48" i="66"/>
  <c r="Q48" i="66"/>
  <c r="P48" i="66"/>
  <c r="O48" i="66"/>
  <c r="N48" i="66"/>
  <c r="M48" i="66"/>
  <c r="L48" i="66"/>
  <c r="K48" i="66"/>
  <c r="J48" i="66"/>
  <c r="AU25" i="66"/>
  <c r="AT25" i="66"/>
  <c r="AS25" i="66"/>
  <c r="AR25" i="66"/>
  <c r="AQ25" i="66"/>
  <c r="AP25" i="66"/>
  <c r="AO25" i="66"/>
  <c r="AN25" i="66"/>
  <c r="AM25" i="66"/>
  <c r="AL25" i="66"/>
  <c r="AK25" i="66"/>
  <c r="AJ25" i="66"/>
  <c r="AI25" i="66"/>
  <c r="AH25" i="66"/>
  <c r="AG25" i="66"/>
  <c r="AF25" i="66"/>
  <c r="AE25" i="66"/>
  <c r="AD25" i="66"/>
  <c r="AC25" i="66"/>
  <c r="AB25" i="66"/>
  <c r="AA25" i="66"/>
  <c r="Z25" i="66"/>
  <c r="Y25" i="66"/>
  <c r="X25" i="66"/>
  <c r="W25" i="66"/>
  <c r="V25" i="66"/>
  <c r="U25" i="66"/>
  <c r="T25" i="66"/>
  <c r="S25" i="66"/>
  <c r="R25" i="66"/>
  <c r="Q25" i="66"/>
  <c r="P25" i="66"/>
  <c r="O25" i="66"/>
  <c r="N25" i="66"/>
  <c r="M25" i="66"/>
  <c r="L25" i="66"/>
  <c r="K25" i="66"/>
  <c r="J25" i="66"/>
  <c r="AU48" i="33"/>
  <c r="AT48" i="33"/>
  <c r="AS48" i="33"/>
  <c r="AR48" i="33"/>
  <c r="AQ48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U14" i="22" l="1"/>
  <c r="M7" i="22" l="1"/>
  <c r="D6" i="67" l="1"/>
  <c r="AR67" i="22"/>
  <c r="AR67" i="14" s="1"/>
  <c r="AQ67" i="22"/>
  <c r="AQ67" i="14" s="1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0" i="67"/>
  <c r="P49" i="67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AP4" i="22"/>
  <c r="D6" i="66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M3" i="34"/>
  <c r="M2" i="34"/>
  <c r="J68" i="67"/>
  <c r="J67" i="67"/>
  <c r="J66" i="67"/>
  <c r="J65" i="67"/>
  <c r="J64" i="67"/>
  <c r="J63" i="67"/>
  <c r="J62" i="67"/>
  <c r="J61" i="67"/>
  <c r="J60" i="67"/>
  <c r="J59" i="67"/>
  <c r="J58" i="67"/>
  <c r="J57" i="67"/>
  <c r="J56" i="67"/>
  <c r="J55" i="67"/>
  <c r="J54" i="67"/>
  <c r="J53" i="67"/>
  <c r="J52" i="67"/>
  <c r="J51" i="67"/>
  <c r="J50" i="67"/>
  <c r="J49" i="67"/>
  <c r="L21" i="64"/>
  <c r="Q21" i="64" s="1"/>
  <c r="K21" i="64"/>
  <c r="H21" i="64"/>
  <c r="G21" i="64"/>
  <c r="J21" i="64" s="1"/>
  <c r="F21" i="64"/>
  <c r="C21" i="64"/>
  <c r="B21" i="64"/>
  <c r="D21" i="64" s="1"/>
  <c r="L20" i="64"/>
  <c r="O20" i="64" s="1"/>
  <c r="K20" i="64"/>
  <c r="H20" i="64"/>
  <c r="G20" i="64"/>
  <c r="J20" i="64" s="1"/>
  <c r="F20" i="64"/>
  <c r="C20" i="64"/>
  <c r="B20" i="64"/>
  <c r="E20" i="64" s="1"/>
  <c r="L19" i="64"/>
  <c r="O19" i="64" s="1"/>
  <c r="K19" i="64"/>
  <c r="H19" i="64"/>
  <c r="G19" i="64"/>
  <c r="J19" i="64" s="1"/>
  <c r="F19" i="64"/>
  <c r="C19" i="64"/>
  <c r="B19" i="64"/>
  <c r="E19" i="64" s="1"/>
  <c r="L18" i="64"/>
  <c r="O18" i="64" s="1"/>
  <c r="K18" i="64"/>
  <c r="H18" i="64"/>
  <c r="G18" i="64"/>
  <c r="J18" i="64" s="1"/>
  <c r="F18" i="64"/>
  <c r="C18" i="64"/>
  <c r="B18" i="64"/>
  <c r="E18" i="64" s="1"/>
  <c r="L17" i="64"/>
  <c r="Q17" i="64" s="1"/>
  <c r="K17" i="64"/>
  <c r="H17" i="64"/>
  <c r="G17" i="64"/>
  <c r="J17" i="64" s="1"/>
  <c r="F17" i="64"/>
  <c r="C17" i="64"/>
  <c r="B17" i="64"/>
  <c r="E17" i="64" s="1"/>
  <c r="L16" i="64"/>
  <c r="O16" i="64" s="1"/>
  <c r="K16" i="64"/>
  <c r="H16" i="64"/>
  <c r="G16" i="64"/>
  <c r="J16" i="64" s="1"/>
  <c r="F16" i="64"/>
  <c r="C16" i="64"/>
  <c r="B16" i="64"/>
  <c r="E16" i="64" s="1"/>
  <c r="L15" i="64"/>
  <c r="O15" i="64" s="1"/>
  <c r="K15" i="64"/>
  <c r="H15" i="64"/>
  <c r="G15" i="64"/>
  <c r="J15" i="64" s="1"/>
  <c r="F15" i="64"/>
  <c r="C15" i="64"/>
  <c r="B15" i="64"/>
  <c r="E15" i="64" s="1"/>
  <c r="L14" i="64"/>
  <c r="Q14" i="64" s="1"/>
  <c r="K14" i="64"/>
  <c r="H14" i="64"/>
  <c r="G14" i="64"/>
  <c r="J14" i="64" s="1"/>
  <c r="F14" i="64"/>
  <c r="C14" i="64"/>
  <c r="B14" i="64"/>
  <c r="E14" i="64" s="1"/>
  <c r="L13" i="64"/>
  <c r="Q13" i="64" s="1"/>
  <c r="K13" i="64"/>
  <c r="H13" i="64"/>
  <c r="G13" i="64"/>
  <c r="J13" i="64" s="1"/>
  <c r="F13" i="64"/>
  <c r="C13" i="64"/>
  <c r="B13" i="64"/>
  <c r="D13" i="64" s="1"/>
  <c r="L12" i="64"/>
  <c r="O12" i="64" s="1"/>
  <c r="K12" i="64"/>
  <c r="H12" i="64"/>
  <c r="G12" i="64"/>
  <c r="J12" i="64" s="1"/>
  <c r="F12" i="64"/>
  <c r="C12" i="64"/>
  <c r="B12" i="64"/>
  <c r="E12" i="64" s="1"/>
  <c r="L11" i="64"/>
  <c r="O11" i="64" s="1"/>
  <c r="K11" i="64"/>
  <c r="H11" i="64"/>
  <c r="G11" i="64"/>
  <c r="J11" i="64" s="1"/>
  <c r="F11" i="64"/>
  <c r="C11" i="64"/>
  <c r="B11" i="64"/>
  <c r="E11" i="64" s="1"/>
  <c r="L10" i="64"/>
  <c r="O10" i="64" s="1"/>
  <c r="K10" i="64"/>
  <c r="H10" i="64"/>
  <c r="G10" i="64"/>
  <c r="J10" i="64" s="1"/>
  <c r="F10" i="64"/>
  <c r="C10" i="64"/>
  <c r="B10" i="64"/>
  <c r="E10" i="64" s="1"/>
  <c r="L9" i="64"/>
  <c r="Q9" i="64" s="1"/>
  <c r="K9" i="64"/>
  <c r="H9" i="64"/>
  <c r="G9" i="64"/>
  <c r="J9" i="64" s="1"/>
  <c r="F9" i="64"/>
  <c r="C9" i="64"/>
  <c r="B9" i="64"/>
  <c r="E9" i="64" s="1"/>
  <c r="L8" i="64"/>
  <c r="O8" i="64" s="1"/>
  <c r="K8" i="64"/>
  <c r="H8" i="64"/>
  <c r="G8" i="64"/>
  <c r="J8" i="64" s="1"/>
  <c r="F8" i="64"/>
  <c r="C8" i="64"/>
  <c r="B8" i="64"/>
  <c r="E8" i="64" s="1"/>
  <c r="L7" i="64"/>
  <c r="O7" i="64" s="1"/>
  <c r="K7" i="64"/>
  <c r="H7" i="64"/>
  <c r="G7" i="64"/>
  <c r="J7" i="64" s="1"/>
  <c r="F7" i="64"/>
  <c r="C7" i="64"/>
  <c r="B7" i="64"/>
  <c r="E7" i="64" s="1"/>
  <c r="L6" i="64"/>
  <c r="Q6" i="64" s="1"/>
  <c r="K6" i="64"/>
  <c r="H6" i="64"/>
  <c r="G6" i="64"/>
  <c r="J6" i="64" s="1"/>
  <c r="F6" i="64"/>
  <c r="C6" i="64"/>
  <c r="B6" i="64"/>
  <c r="E6" i="64" s="1"/>
  <c r="L5" i="64"/>
  <c r="Q5" i="64" s="1"/>
  <c r="K5" i="64"/>
  <c r="H5" i="64"/>
  <c r="G5" i="64"/>
  <c r="J5" i="64" s="1"/>
  <c r="F5" i="64"/>
  <c r="C5" i="64"/>
  <c r="B5" i="64"/>
  <c r="D5" i="64" s="1"/>
  <c r="L4" i="64"/>
  <c r="O4" i="64" s="1"/>
  <c r="K4" i="64"/>
  <c r="H4" i="64"/>
  <c r="G4" i="64"/>
  <c r="J4" i="64" s="1"/>
  <c r="F4" i="64"/>
  <c r="C4" i="64"/>
  <c r="B4" i="64"/>
  <c r="E4" i="64" s="1"/>
  <c r="L3" i="64"/>
  <c r="O3" i="64" s="1"/>
  <c r="K3" i="64"/>
  <c r="H3" i="64"/>
  <c r="G3" i="64"/>
  <c r="J3" i="64" s="1"/>
  <c r="F3" i="64"/>
  <c r="C3" i="64"/>
  <c r="B3" i="64"/>
  <c r="E3" i="64" s="1"/>
  <c r="L2" i="64"/>
  <c r="Q2" i="64" s="1"/>
  <c r="K2" i="64"/>
  <c r="H2" i="64"/>
  <c r="G2" i="64"/>
  <c r="F2" i="64"/>
  <c r="C2" i="64"/>
  <c r="B2" i="64"/>
  <c r="L21" i="63"/>
  <c r="Q21" i="63" s="1"/>
  <c r="L20" i="63"/>
  <c r="O20" i="63" s="1"/>
  <c r="L19" i="63"/>
  <c r="Q19" i="63" s="1"/>
  <c r="L18" i="63"/>
  <c r="O18" i="63" s="1"/>
  <c r="L17" i="63"/>
  <c r="Q17" i="63" s="1"/>
  <c r="L16" i="63"/>
  <c r="O16" i="63" s="1"/>
  <c r="L15" i="63"/>
  <c r="O15" i="63" s="1"/>
  <c r="L14" i="63"/>
  <c r="O14" i="63" s="1"/>
  <c r="L13" i="63"/>
  <c r="Q13" i="63" s="1"/>
  <c r="L12" i="63"/>
  <c r="O12" i="63" s="1"/>
  <c r="L11" i="63"/>
  <c r="O11" i="63" s="1"/>
  <c r="L10" i="63"/>
  <c r="O10" i="63" s="1"/>
  <c r="L9" i="63"/>
  <c r="Q9" i="63" s="1"/>
  <c r="L8" i="63"/>
  <c r="O8" i="63" s="1"/>
  <c r="L7" i="63"/>
  <c r="Q7" i="63" s="1"/>
  <c r="L6" i="63"/>
  <c r="Q6" i="63" s="1"/>
  <c r="L5" i="63"/>
  <c r="Q5" i="63" s="1"/>
  <c r="L4" i="63"/>
  <c r="O4" i="63" s="1"/>
  <c r="L3" i="63"/>
  <c r="O3" i="63" s="1"/>
  <c r="L2" i="63"/>
  <c r="Q2" i="63" s="1"/>
  <c r="K21" i="63"/>
  <c r="K20" i="63"/>
  <c r="K19" i="63"/>
  <c r="K18" i="63"/>
  <c r="K17" i="63"/>
  <c r="K16" i="63"/>
  <c r="K15" i="63"/>
  <c r="K14" i="63"/>
  <c r="K13" i="63"/>
  <c r="K12" i="63"/>
  <c r="K11" i="63"/>
  <c r="K10" i="63"/>
  <c r="K9" i="63"/>
  <c r="K8" i="63"/>
  <c r="K7" i="63"/>
  <c r="K6" i="63"/>
  <c r="K5" i="63"/>
  <c r="K4" i="63"/>
  <c r="K3" i="63"/>
  <c r="K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H8" i="63"/>
  <c r="H7" i="63"/>
  <c r="H6" i="63"/>
  <c r="H5" i="63"/>
  <c r="H4" i="63"/>
  <c r="H3" i="63"/>
  <c r="H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G6" i="63"/>
  <c r="G5" i="63"/>
  <c r="G4" i="63"/>
  <c r="G3" i="63"/>
  <c r="G2" i="63"/>
  <c r="F21" i="63"/>
  <c r="F20" i="63"/>
  <c r="F19" i="63"/>
  <c r="F18" i="63"/>
  <c r="F17" i="63"/>
  <c r="F16" i="63"/>
  <c r="F15" i="63"/>
  <c r="F14" i="63"/>
  <c r="F13" i="63"/>
  <c r="F12" i="63"/>
  <c r="F11" i="63"/>
  <c r="F10" i="63"/>
  <c r="F9" i="63"/>
  <c r="F8" i="63"/>
  <c r="F7" i="63"/>
  <c r="F6" i="63"/>
  <c r="F5" i="63"/>
  <c r="F4" i="63"/>
  <c r="F3" i="63"/>
  <c r="F2" i="63"/>
  <c r="C21" i="63"/>
  <c r="C20" i="63"/>
  <c r="C19" i="63"/>
  <c r="C18" i="63"/>
  <c r="C17" i="63"/>
  <c r="C16" i="63"/>
  <c r="C15" i="63"/>
  <c r="C14" i="63"/>
  <c r="C13" i="63"/>
  <c r="C12" i="63"/>
  <c r="C11" i="63"/>
  <c r="C10" i="63"/>
  <c r="C9" i="63"/>
  <c r="C8" i="63"/>
  <c r="C7" i="63"/>
  <c r="C6" i="63"/>
  <c r="C5" i="63"/>
  <c r="C4" i="63"/>
  <c r="C3" i="63"/>
  <c r="C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5" i="63"/>
  <c r="B4" i="63"/>
  <c r="B3" i="63"/>
  <c r="B2" i="63"/>
  <c r="K2" i="66"/>
  <c r="L2" i="66" s="1"/>
  <c r="M2" i="66" s="1"/>
  <c r="N2" i="66" s="1"/>
  <c r="O2" i="66" s="1"/>
  <c r="Q2" i="66" s="1"/>
  <c r="R2" i="66" s="1"/>
  <c r="S2" i="66" s="1"/>
  <c r="T2" i="66" s="1"/>
  <c r="U2" i="66" s="1"/>
  <c r="V2" i="66" s="1"/>
  <c r="W2" i="66" s="1"/>
  <c r="X2" i="66" s="1"/>
  <c r="Y2" i="66" s="1"/>
  <c r="Z2" i="66" s="1"/>
  <c r="AA2" i="66" s="1"/>
  <c r="AB2" i="66" s="1"/>
  <c r="AC2" i="66" s="1"/>
  <c r="AD2" i="66" s="1"/>
  <c r="AE2" i="66" s="1"/>
  <c r="AF2" i="66" s="1"/>
  <c r="AG2" i="66" s="1"/>
  <c r="AH2" i="66" s="1"/>
  <c r="AI2" i="66" s="1"/>
  <c r="AJ2" i="66" s="1"/>
  <c r="AK2" i="66" s="1"/>
  <c r="AL2" i="66" s="1"/>
  <c r="AM2" i="66" s="1"/>
  <c r="AN2" i="66" s="1"/>
  <c r="AO2" i="66" s="1"/>
  <c r="AP2" i="66" s="1"/>
  <c r="AQ2" i="66" s="1"/>
  <c r="AR2" i="66" s="1"/>
  <c r="AS2" i="66" s="1"/>
  <c r="AT2" i="66" s="1"/>
  <c r="AU2" i="66" s="1"/>
  <c r="AU68" i="67"/>
  <c r="AT68" i="67"/>
  <c r="AS68" i="67"/>
  <c r="AR68" i="67"/>
  <c r="AQ68" i="67"/>
  <c r="AP68" i="67"/>
  <c r="AO68" i="67"/>
  <c r="AN68" i="67"/>
  <c r="AM68" i="67"/>
  <c r="AL68" i="67"/>
  <c r="AK68" i="67"/>
  <c r="AJ68" i="67"/>
  <c r="AI68" i="67"/>
  <c r="AH68" i="67"/>
  <c r="AG68" i="67"/>
  <c r="AF68" i="67"/>
  <c r="AE68" i="67"/>
  <c r="AD68" i="67"/>
  <c r="AC68" i="67"/>
  <c r="AB68" i="67"/>
  <c r="AA68" i="67"/>
  <c r="Z68" i="67"/>
  <c r="Y68" i="67"/>
  <c r="X68" i="67"/>
  <c r="W68" i="67"/>
  <c r="V68" i="67"/>
  <c r="U68" i="67"/>
  <c r="T68" i="67"/>
  <c r="S68" i="67"/>
  <c r="R68" i="67"/>
  <c r="Q68" i="67"/>
  <c r="O68" i="67"/>
  <c r="N68" i="67"/>
  <c r="M68" i="67"/>
  <c r="L68" i="67"/>
  <c r="K68" i="67"/>
  <c r="AU67" i="67"/>
  <c r="AT67" i="67"/>
  <c r="AS67" i="67"/>
  <c r="AR67" i="67"/>
  <c r="AQ67" i="67"/>
  <c r="AP67" i="67"/>
  <c r="AO67" i="67"/>
  <c r="AN67" i="67"/>
  <c r="AM67" i="67"/>
  <c r="AL67" i="67"/>
  <c r="AK67" i="67"/>
  <c r="AJ67" i="67"/>
  <c r="AI67" i="67"/>
  <c r="AH67" i="67"/>
  <c r="AG67" i="67"/>
  <c r="AF67" i="67"/>
  <c r="AE67" i="67"/>
  <c r="AD67" i="67"/>
  <c r="AC67" i="67"/>
  <c r="AB67" i="67"/>
  <c r="AA67" i="67"/>
  <c r="Z67" i="67"/>
  <c r="Y67" i="67"/>
  <c r="X67" i="67"/>
  <c r="W67" i="67"/>
  <c r="V67" i="67"/>
  <c r="U67" i="67"/>
  <c r="T67" i="67"/>
  <c r="S67" i="67"/>
  <c r="R67" i="67"/>
  <c r="Q67" i="67"/>
  <c r="O67" i="67"/>
  <c r="N67" i="67"/>
  <c r="M67" i="67"/>
  <c r="L67" i="67"/>
  <c r="K67" i="67"/>
  <c r="AU66" i="67"/>
  <c r="AT66" i="67"/>
  <c r="AS66" i="67"/>
  <c r="AR66" i="67"/>
  <c r="AQ66" i="67"/>
  <c r="AP66" i="67"/>
  <c r="AO66" i="67"/>
  <c r="AN66" i="67"/>
  <c r="AM66" i="67"/>
  <c r="AL66" i="67"/>
  <c r="AK66" i="67"/>
  <c r="AJ66" i="67"/>
  <c r="AI66" i="67"/>
  <c r="AH66" i="67"/>
  <c r="AG66" i="67"/>
  <c r="AF66" i="67"/>
  <c r="AE66" i="67"/>
  <c r="AD66" i="67"/>
  <c r="AC66" i="67"/>
  <c r="AB66" i="67"/>
  <c r="AA66" i="67"/>
  <c r="Z66" i="67"/>
  <c r="Y66" i="67"/>
  <c r="X66" i="67"/>
  <c r="W66" i="67"/>
  <c r="V66" i="67"/>
  <c r="U66" i="67"/>
  <c r="T66" i="67"/>
  <c r="S66" i="67"/>
  <c r="R66" i="67"/>
  <c r="Q66" i="67"/>
  <c r="O66" i="67"/>
  <c r="N66" i="67"/>
  <c r="M66" i="67"/>
  <c r="L66" i="67"/>
  <c r="K66" i="67"/>
  <c r="AU65" i="67"/>
  <c r="AT65" i="67"/>
  <c r="AS65" i="67"/>
  <c r="AR65" i="67"/>
  <c r="AQ65" i="67"/>
  <c r="AP65" i="67"/>
  <c r="AO65" i="67"/>
  <c r="AN65" i="67"/>
  <c r="AM65" i="67"/>
  <c r="AL65" i="67"/>
  <c r="AK65" i="67"/>
  <c r="AJ65" i="67"/>
  <c r="AI65" i="67"/>
  <c r="AH65" i="67"/>
  <c r="AG65" i="67"/>
  <c r="AF65" i="67"/>
  <c r="AE65" i="67"/>
  <c r="AD65" i="67"/>
  <c r="AC65" i="67"/>
  <c r="AB65" i="67"/>
  <c r="AA65" i="67"/>
  <c r="Z65" i="67"/>
  <c r="Y65" i="67"/>
  <c r="X65" i="67"/>
  <c r="W65" i="67"/>
  <c r="V65" i="67"/>
  <c r="U65" i="67"/>
  <c r="T65" i="67"/>
  <c r="S65" i="67"/>
  <c r="R65" i="67"/>
  <c r="Q65" i="67"/>
  <c r="O65" i="67"/>
  <c r="N65" i="67"/>
  <c r="M65" i="67"/>
  <c r="L65" i="67"/>
  <c r="K65" i="67"/>
  <c r="AU64" i="67"/>
  <c r="AT64" i="67"/>
  <c r="AS64" i="67"/>
  <c r="AR64" i="67"/>
  <c r="AQ64" i="67"/>
  <c r="AP64" i="67"/>
  <c r="AO64" i="67"/>
  <c r="AN64" i="67"/>
  <c r="AM64" i="67"/>
  <c r="AL64" i="67"/>
  <c r="AK64" i="67"/>
  <c r="AJ64" i="67"/>
  <c r="AI64" i="67"/>
  <c r="AH64" i="67"/>
  <c r="AG64" i="67"/>
  <c r="AF64" i="67"/>
  <c r="AE64" i="67"/>
  <c r="AD64" i="67"/>
  <c r="AC64" i="67"/>
  <c r="AB64" i="67"/>
  <c r="AA64" i="67"/>
  <c r="Z64" i="67"/>
  <c r="Y64" i="67"/>
  <c r="X64" i="67"/>
  <c r="W64" i="67"/>
  <c r="V64" i="67"/>
  <c r="U64" i="67"/>
  <c r="T64" i="67"/>
  <c r="S64" i="67"/>
  <c r="R64" i="67"/>
  <c r="Q64" i="67"/>
  <c r="O64" i="67"/>
  <c r="N64" i="67"/>
  <c r="M64" i="67"/>
  <c r="L64" i="67"/>
  <c r="K64" i="67"/>
  <c r="AU63" i="67"/>
  <c r="AT63" i="67"/>
  <c r="AS63" i="67"/>
  <c r="AR63" i="67"/>
  <c r="AQ63" i="67"/>
  <c r="AP63" i="67"/>
  <c r="AO63" i="67"/>
  <c r="AN63" i="67"/>
  <c r="AM63" i="67"/>
  <c r="AL63" i="67"/>
  <c r="AK63" i="67"/>
  <c r="AJ63" i="67"/>
  <c r="AI63" i="67"/>
  <c r="AH63" i="67"/>
  <c r="AG6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O63" i="67"/>
  <c r="N63" i="67"/>
  <c r="M63" i="67"/>
  <c r="L63" i="67"/>
  <c r="K63" i="67"/>
  <c r="AU62" i="67"/>
  <c r="AT62" i="67"/>
  <c r="AS62" i="67"/>
  <c r="AR62" i="67"/>
  <c r="AQ62" i="67"/>
  <c r="AP62" i="67"/>
  <c r="AO62" i="67"/>
  <c r="AN62" i="67"/>
  <c r="AM62" i="67"/>
  <c r="AL62" i="67"/>
  <c r="AK62" i="67"/>
  <c r="AJ62" i="67"/>
  <c r="AI62" i="67"/>
  <c r="AH62" i="67"/>
  <c r="AG62" i="67"/>
  <c r="AF62" i="67"/>
  <c r="AE62" i="67"/>
  <c r="AD62" i="67"/>
  <c r="AC62" i="67"/>
  <c r="AB62" i="67"/>
  <c r="AA62" i="67"/>
  <c r="Z62" i="67"/>
  <c r="Y62" i="67"/>
  <c r="X62" i="67"/>
  <c r="W62" i="67"/>
  <c r="V62" i="67"/>
  <c r="U62" i="67"/>
  <c r="T62" i="67"/>
  <c r="S62" i="67"/>
  <c r="R62" i="67"/>
  <c r="Q62" i="67"/>
  <c r="O62" i="67"/>
  <c r="N62" i="67"/>
  <c r="M62" i="67"/>
  <c r="L62" i="67"/>
  <c r="K62" i="67"/>
  <c r="AU61" i="67"/>
  <c r="AT61" i="67"/>
  <c r="AS61" i="67"/>
  <c r="AR61" i="67"/>
  <c r="AQ61" i="67"/>
  <c r="AP61" i="67"/>
  <c r="AO61" i="67"/>
  <c r="AN61" i="67"/>
  <c r="AM61" i="67"/>
  <c r="AL61" i="67"/>
  <c r="AK61" i="67"/>
  <c r="AJ61" i="67"/>
  <c r="AI61" i="67"/>
  <c r="AH61" i="67"/>
  <c r="AG61" i="67"/>
  <c r="AF61" i="67"/>
  <c r="AE61" i="67"/>
  <c r="AD61" i="67"/>
  <c r="AC61" i="67"/>
  <c r="AB61" i="67"/>
  <c r="AA61" i="67"/>
  <c r="Z61" i="67"/>
  <c r="Y61" i="67"/>
  <c r="X61" i="67"/>
  <c r="W61" i="67"/>
  <c r="V61" i="67"/>
  <c r="U61" i="67"/>
  <c r="T61" i="67"/>
  <c r="S61" i="67"/>
  <c r="R61" i="67"/>
  <c r="Q61" i="67"/>
  <c r="O61" i="67"/>
  <c r="N61" i="67"/>
  <c r="M61" i="67"/>
  <c r="L61" i="67"/>
  <c r="K61" i="67"/>
  <c r="AU60" i="67"/>
  <c r="AT60" i="67"/>
  <c r="AS60" i="67"/>
  <c r="AR60" i="67"/>
  <c r="AQ60" i="67"/>
  <c r="AP60" i="67"/>
  <c r="AO60" i="67"/>
  <c r="AN60" i="67"/>
  <c r="AM60" i="67"/>
  <c r="AL60" i="67"/>
  <c r="AK60" i="67"/>
  <c r="AJ60" i="67"/>
  <c r="AI60" i="67"/>
  <c r="AH60" i="67"/>
  <c r="AG60" i="67"/>
  <c r="AF60" i="67"/>
  <c r="AE60" i="67"/>
  <c r="AD60" i="67"/>
  <c r="AC60" i="67"/>
  <c r="AB60" i="67"/>
  <c r="AA60" i="67"/>
  <c r="Z60" i="67"/>
  <c r="Y60" i="67"/>
  <c r="X60" i="67"/>
  <c r="W60" i="67"/>
  <c r="V60" i="67"/>
  <c r="U60" i="67"/>
  <c r="T60" i="67"/>
  <c r="S60" i="67"/>
  <c r="R60" i="67"/>
  <c r="Q60" i="67"/>
  <c r="O60" i="67"/>
  <c r="N60" i="67"/>
  <c r="M60" i="67"/>
  <c r="L60" i="67"/>
  <c r="K60" i="67"/>
  <c r="AU59" i="67"/>
  <c r="AT59" i="67"/>
  <c r="AS59" i="67"/>
  <c r="AR59" i="67"/>
  <c r="AQ59" i="67"/>
  <c r="AP59" i="67"/>
  <c r="AO59" i="67"/>
  <c r="AN59" i="67"/>
  <c r="AM59" i="67"/>
  <c r="AL59" i="67"/>
  <c r="AK59" i="67"/>
  <c r="AJ59" i="67"/>
  <c r="AI59" i="67"/>
  <c r="AH59" i="67"/>
  <c r="AG59" i="67"/>
  <c r="AF59" i="67"/>
  <c r="AE59" i="67"/>
  <c r="AD59" i="67"/>
  <c r="AC59" i="67"/>
  <c r="AB59" i="67"/>
  <c r="AA59" i="67"/>
  <c r="Z59" i="67"/>
  <c r="Y59" i="67"/>
  <c r="X59" i="67"/>
  <c r="W59" i="67"/>
  <c r="V59" i="67"/>
  <c r="U59" i="67"/>
  <c r="T59" i="67"/>
  <c r="S59" i="67"/>
  <c r="R59" i="67"/>
  <c r="Q59" i="67"/>
  <c r="O59" i="67"/>
  <c r="N59" i="67"/>
  <c r="M59" i="67"/>
  <c r="L59" i="67"/>
  <c r="K59" i="67"/>
  <c r="AU58" i="67"/>
  <c r="AT58" i="67"/>
  <c r="AS58" i="67"/>
  <c r="AR58" i="67"/>
  <c r="AQ58" i="67"/>
  <c r="AP58" i="67"/>
  <c r="AO58" i="67"/>
  <c r="AN58" i="67"/>
  <c r="AM58" i="67"/>
  <c r="AL58" i="67"/>
  <c r="AK58" i="67"/>
  <c r="AJ58" i="67"/>
  <c r="AI58" i="67"/>
  <c r="AH58" i="67"/>
  <c r="AG58" i="67"/>
  <c r="AF58" i="67"/>
  <c r="AE58" i="67"/>
  <c r="AD58" i="67"/>
  <c r="AC58" i="67"/>
  <c r="AB58" i="67"/>
  <c r="AA58" i="67"/>
  <c r="Z58" i="67"/>
  <c r="Y58" i="67"/>
  <c r="X58" i="67"/>
  <c r="W58" i="67"/>
  <c r="V58" i="67"/>
  <c r="U58" i="67"/>
  <c r="T58" i="67"/>
  <c r="S58" i="67"/>
  <c r="R58" i="67"/>
  <c r="Q58" i="67"/>
  <c r="O58" i="67"/>
  <c r="N58" i="67"/>
  <c r="M58" i="67"/>
  <c r="L58" i="67"/>
  <c r="K58" i="67"/>
  <c r="AU57" i="67"/>
  <c r="AT57" i="67"/>
  <c r="AS57" i="67"/>
  <c r="AR57" i="67"/>
  <c r="AQ57" i="67"/>
  <c r="AP57" i="67"/>
  <c r="AO57" i="67"/>
  <c r="AN57" i="67"/>
  <c r="AM57" i="67"/>
  <c r="AL57" i="67"/>
  <c r="AK57" i="67"/>
  <c r="AJ57" i="67"/>
  <c r="AI57" i="67"/>
  <c r="AH57" i="67"/>
  <c r="AG57" i="67"/>
  <c r="AF57" i="67"/>
  <c r="AE57" i="67"/>
  <c r="AD57" i="67"/>
  <c r="AC57" i="67"/>
  <c r="AB57" i="67"/>
  <c r="AA57" i="67"/>
  <c r="Z57" i="67"/>
  <c r="Y57" i="67"/>
  <c r="X57" i="67"/>
  <c r="W57" i="67"/>
  <c r="V57" i="67"/>
  <c r="U57" i="67"/>
  <c r="T57" i="67"/>
  <c r="S57" i="67"/>
  <c r="R57" i="67"/>
  <c r="Q57" i="67"/>
  <c r="O57" i="67"/>
  <c r="N57" i="67"/>
  <c r="M57" i="67"/>
  <c r="L57" i="67"/>
  <c r="K57" i="67"/>
  <c r="AU56" i="67"/>
  <c r="AT56" i="67"/>
  <c r="AS56" i="67"/>
  <c r="AR56" i="67"/>
  <c r="AQ56" i="67"/>
  <c r="AP56" i="67"/>
  <c r="AO56" i="67"/>
  <c r="AN56" i="67"/>
  <c r="AM56" i="67"/>
  <c r="AL56" i="67"/>
  <c r="AK56" i="67"/>
  <c r="AJ56" i="67"/>
  <c r="AI56" i="67"/>
  <c r="AH56" i="67"/>
  <c r="AG56" i="67"/>
  <c r="AF56" i="67"/>
  <c r="AE56" i="67"/>
  <c r="AD56" i="67"/>
  <c r="AC56" i="67"/>
  <c r="AB56" i="67"/>
  <c r="AA56" i="67"/>
  <c r="Z56" i="67"/>
  <c r="Y56" i="67"/>
  <c r="X56" i="67"/>
  <c r="W56" i="67"/>
  <c r="V56" i="67"/>
  <c r="U56" i="67"/>
  <c r="T56" i="67"/>
  <c r="S56" i="67"/>
  <c r="R56" i="67"/>
  <c r="Q56" i="67"/>
  <c r="O56" i="67"/>
  <c r="N56" i="67"/>
  <c r="M56" i="67"/>
  <c r="L56" i="67"/>
  <c r="K56" i="67"/>
  <c r="AU55" i="67"/>
  <c r="AT55" i="67"/>
  <c r="AS55" i="67"/>
  <c r="AR55" i="67"/>
  <c r="AQ55" i="67"/>
  <c r="AP55" i="67"/>
  <c r="AO55" i="67"/>
  <c r="AN55" i="67"/>
  <c r="AM55" i="67"/>
  <c r="AL55" i="67"/>
  <c r="AK55" i="67"/>
  <c r="AJ55" i="67"/>
  <c r="AI55" i="67"/>
  <c r="AH55" i="67"/>
  <c r="AG55" i="67"/>
  <c r="AF55" i="67"/>
  <c r="AE55" i="67"/>
  <c r="AD55" i="67"/>
  <c r="AC55" i="67"/>
  <c r="AB55" i="67"/>
  <c r="AA55" i="67"/>
  <c r="Z55" i="67"/>
  <c r="Y55" i="67"/>
  <c r="X55" i="67"/>
  <c r="W55" i="67"/>
  <c r="V55" i="67"/>
  <c r="U55" i="67"/>
  <c r="T55" i="67"/>
  <c r="S55" i="67"/>
  <c r="R55" i="67"/>
  <c r="Q55" i="67"/>
  <c r="O55" i="67"/>
  <c r="N55" i="67"/>
  <c r="M55" i="67"/>
  <c r="L55" i="67"/>
  <c r="K55" i="67"/>
  <c r="AU54" i="67"/>
  <c r="AT54" i="67"/>
  <c r="AS54" i="67"/>
  <c r="AR54" i="67"/>
  <c r="AQ54" i="67"/>
  <c r="AP54" i="67"/>
  <c r="AO54" i="67"/>
  <c r="AN54" i="67"/>
  <c r="AM54" i="67"/>
  <c r="AL54" i="67"/>
  <c r="AK54" i="67"/>
  <c r="AJ54" i="67"/>
  <c r="AI54" i="67"/>
  <c r="AH54" i="67"/>
  <c r="AG54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O54" i="67"/>
  <c r="N54" i="67"/>
  <c r="M54" i="67"/>
  <c r="L54" i="67"/>
  <c r="K54" i="67"/>
  <c r="AU53" i="67"/>
  <c r="AT53" i="67"/>
  <c r="AS53" i="67"/>
  <c r="AR53" i="67"/>
  <c r="AQ53" i="67"/>
  <c r="AP53" i="67"/>
  <c r="AO53" i="67"/>
  <c r="AN53" i="67"/>
  <c r="AM53" i="67"/>
  <c r="AL53" i="67"/>
  <c r="AK53" i="67"/>
  <c r="AJ53" i="67"/>
  <c r="AI53" i="67"/>
  <c r="AH53" i="67"/>
  <c r="AG5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O53" i="67"/>
  <c r="N53" i="67"/>
  <c r="M53" i="67"/>
  <c r="L53" i="67"/>
  <c r="K53" i="67"/>
  <c r="AU52" i="67"/>
  <c r="AT52" i="67"/>
  <c r="AS52" i="67"/>
  <c r="AR52" i="67"/>
  <c r="AQ52" i="67"/>
  <c r="AP52" i="67"/>
  <c r="AO52" i="67"/>
  <c r="AN52" i="67"/>
  <c r="AM52" i="67"/>
  <c r="AL52" i="67"/>
  <c r="AK52" i="67"/>
  <c r="AJ52" i="67"/>
  <c r="AI52" i="67"/>
  <c r="AH52" i="67"/>
  <c r="AG52" i="67"/>
  <c r="AF52" i="67"/>
  <c r="AE52" i="67"/>
  <c r="AD52" i="67"/>
  <c r="AC52" i="67"/>
  <c r="AB52" i="67"/>
  <c r="AA52" i="67"/>
  <c r="Z52" i="67"/>
  <c r="Y52" i="67"/>
  <c r="X52" i="67"/>
  <c r="W52" i="67"/>
  <c r="V52" i="67"/>
  <c r="U52" i="67"/>
  <c r="T52" i="67"/>
  <c r="S52" i="67"/>
  <c r="R52" i="67"/>
  <c r="Q52" i="67"/>
  <c r="O52" i="67"/>
  <c r="N52" i="67"/>
  <c r="M52" i="67"/>
  <c r="L52" i="67"/>
  <c r="K52" i="67"/>
  <c r="AU51" i="67"/>
  <c r="AT51" i="67"/>
  <c r="AS51" i="67"/>
  <c r="AR51" i="67"/>
  <c r="AQ51" i="67"/>
  <c r="AP51" i="67"/>
  <c r="AO51" i="67"/>
  <c r="AN51" i="67"/>
  <c r="AM51" i="67"/>
  <c r="AL51" i="67"/>
  <c r="AK51" i="67"/>
  <c r="AJ51" i="67"/>
  <c r="AI51" i="67"/>
  <c r="AH51" i="67"/>
  <c r="AG51" i="67"/>
  <c r="AF51" i="67"/>
  <c r="AE51" i="67"/>
  <c r="AD51" i="67"/>
  <c r="AC51" i="67"/>
  <c r="AB51" i="67"/>
  <c r="AA51" i="67"/>
  <c r="Z51" i="67"/>
  <c r="Y51" i="67"/>
  <c r="X51" i="67"/>
  <c r="W51" i="67"/>
  <c r="V51" i="67"/>
  <c r="U51" i="67"/>
  <c r="T51" i="67"/>
  <c r="S51" i="67"/>
  <c r="R51" i="67"/>
  <c r="Q51" i="67"/>
  <c r="O51" i="67"/>
  <c r="N51" i="67"/>
  <c r="M51" i="67"/>
  <c r="L51" i="67"/>
  <c r="K51" i="67"/>
  <c r="AU50" i="67"/>
  <c r="AT50" i="67"/>
  <c r="AS50" i="67"/>
  <c r="AR50" i="67"/>
  <c r="AQ50" i="67"/>
  <c r="AP50" i="67"/>
  <c r="AO50" i="67"/>
  <c r="AN50" i="67"/>
  <c r="AM50" i="67"/>
  <c r="AL50" i="67"/>
  <c r="AK50" i="67"/>
  <c r="AJ50" i="67"/>
  <c r="AI50" i="67"/>
  <c r="AH50" i="67"/>
  <c r="AG50" i="67"/>
  <c r="AF50" i="67"/>
  <c r="AE50" i="67"/>
  <c r="AD50" i="67"/>
  <c r="AC50" i="67"/>
  <c r="AB50" i="67"/>
  <c r="AA50" i="67"/>
  <c r="Z50" i="67"/>
  <c r="Y50" i="67"/>
  <c r="X50" i="67"/>
  <c r="W50" i="67"/>
  <c r="V50" i="67"/>
  <c r="U50" i="67"/>
  <c r="T50" i="67"/>
  <c r="S50" i="67"/>
  <c r="R50" i="67"/>
  <c r="Q50" i="67"/>
  <c r="O50" i="67"/>
  <c r="N50" i="67"/>
  <c r="M50" i="67"/>
  <c r="L50" i="67"/>
  <c r="K50" i="67"/>
  <c r="AU49" i="67"/>
  <c r="AT49" i="67"/>
  <c r="AS49" i="67"/>
  <c r="AR49" i="67"/>
  <c r="AQ49" i="67"/>
  <c r="AP49" i="67"/>
  <c r="AO49" i="67"/>
  <c r="AN49" i="67"/>
  <c r="AM49" i="67"/>
  <c r="AL49" i="67"/>
  <c r="AK49" i="67"/>
  <c r="AJ49" i="67"/>
  <c r="AI49" i="67"/>
  <c r="AH49" i="67"/>
  <c r="AG49" i="67"/>
  <c r="AF49" i="67"/>
  <c r="AE49" i="67"/>
  <c r="AD49" i="67"/>
  <c r="AC49" i="67"/>
  <c r="AB49" i="67"/>
  <c r="AA49" i="67"/>
  <c r="Z49" i="67"/>
  <c r="Y49" i="67"/>
  <c r="X49" i="67"/>
  <c r="W49" i="67"/>
  <c r="V49" i="67"/>
  <c r="U49" i="67"/>
  <c r="T49" i="67"/>
  <c r="S49" i="67"/>
  <c r="R49" i="67"/>
  <c r="Q49" i="67"/>
  <c r="O49" i="67"/>
  <c r="N49" i="67"/>
  <c r="M49" i="67"/>
  <c r="L49" i="67"/>
  <c r="K49" i="67"/>
  <c r="AU68" i="66"/>
  <c r="AT68" i="66"/>
  <c r="AS68" i="66"/>
  <c r="AR68" i="66"/>
  <c r="AQ68" i="66"/>
  <c r="AP68" i="66"/>
  <c r="AO68" i="66"/>
  <c r="AN68" i="66"/>
  <c r="AM68" i="66"/>
  <c r="AL68" i="66"/>
  <c r="AK68" i="66"/>
  <c r="AJ68" i="66"/>
  <c r="AI68" i="66"/>
  <c r="AH68" i="66"/>
  <c r="AG68" i="66"/>
  <c r="AF68" i="66"/>
  <c r="AE68" i="66"/>
  <c r="AD68" i="66"/>
  <c r="AC68" i="66"/>
  <c r="AB68" i="66"/>
  <c r="AA68" i="66"/>
  <c r="Z68" i="66"/>
  <c r="Y68" i="66"/>
  <c r="X68" i="66"/>
  <c r="W68" i="66"/>
  <c r="V68" i="66"/>
  <c r="U68" i="66"/>
  <c r="T68" i="66"/>
  <c r="S68" i="66"/>
  <c r="R68" i="66"/>
  <c r="Q68" i="66"/>
  <c r="O68" i="66"/>
  <c r="N68" i="66"/>
  <c r="M68" i="66"/>
  <c r="L68" i="66"/>
  <c r="K68" i="66"/>
  <c r="AU67" i="66"/>
  <c r="AT67" i="66"/>
  <c r="AS67" i="66"/>
  <c r="AR67" i="66"/>
  <c r="AQ67" i="66"/>
  <c r="AP67" i="66"/>
  <c r="AO67" i="66"/>
  <c r="AN67" i="66"/>
  <c r="AM67" i="66"/>
  <c r="AL67" i="66"/>
  <c r="AK67" i="66"/>
  <c r="AJ67" i="66"/>
  <c r="AI67" i="66"/>
  <c r="AH67" i="66"/>
  <c r="AG67" i="66"/>
  <c r="AF67" i="66"/>
  <c r="AE67" i="66"/>
  <c r="AD67" i="66"/>
  <c r="AC67" i="66"/>
  <c r="AB67" i="66"/>
  <c r="AA67" i="66"/>
  <c r="Z67" i="66"/>
  <c r="Y67" i="66"/>
  <c r="X67" i="66"/>
  <c r="W67" i="66"/>
  <c r="V67" i="66"/>
  <c r="U67" i="66"/>
  <c r="T67" i="66"/>
  <c r="S67" i="66"/>
  <c r="R67" i="66"/>
  <c r="Q67" i="66"/>
  <c r="O67" i="66"/>
  <c r="N67" i="66"/>
  <c r="M67" i="66"/>
  <c r="L67" i="66"/>
  <c r="K67" i="66"/>
  <c r="AU66" i="66"/>
  <c r="AT66" i="66"/>
  <c r="AS66" i="66"/>
  <c r="AR66" i="66"/>
  <c r="AQ66" i="66"/>
  <c r="AP66" i="66"/>
  <c r="AO66" i="66"/>
  <c r="AN66" i="66"/>
  <c r="AM66" i="66"/>
  <c r="AL66" i="66"/>
  <c r="AK66" i="66"/>
  <c r="AJ66" i="66"/>
  <c r="AI66" i="66"/>
  <c r="AH66" i="66"/>
  <c r="AG66" i="66"/>
  <c r="AF66" i="66"/>
  <c r="AE66" i="66"/>
  <c r="AD66" i="66"/>
  <c r="AC66" i="66"/>
  <c r="AB66" i="66"/>
  <c r="AA66" i="66"/>
  <c r="Z66" i="66"/>
  <c r="Y66" i="66"/>
  <c r="X66" i="66"/>
  <c r="W66" i="66"/>
  <c r="V66" i="66"/>
  <c r="U66" i="66"/>
  <c r="T66" i="66"/>
  <c r="S66" i="66"/>
  <c r="R66" i="66"/>
  <c r="Q66" i="66"/>
  <c r="O66" i="66"/>
  <c r="N66" i="66"/>
  <c r="M66" i="66"/>
  <c r="L66" i="66"/>
  <c r="K66" i="66"/>
  <c r="AU65" i="66"/>
  <c r="AT65" i="66"/>
  <c r="AS65" i="66"/>
  <c r="AR65" i="66"/>
  <c r="AQ65" i="66"/>
  <c r="AP65" i="66"/>
  <c r="AO65" i="66"/>
  <c r="AN65" i="66"/>
  <c r="AM65" i="66"/>
  <c r="AL65" i="66"/>
  <c r="AK65" i="66"/>
  <c r="AJ65" i="66"/>
  <c r="AI65" i="66"/>
  <c r="AH65" i="66"/>
  <c r="AG65" i="66"/>
  <c r="AF65" i="66"/>
  <c r="AE65" i="66"/>
  <c r="AD65" i="66"/>
  <c r="AC65" i="66"/>
  <c r="AB65" i="66"/>
  <c r="AA65" i="66"/>
  <c r="Z65" i="66"/>
  <c r="Y65" i="66"/>
  <c r="X65" i="66"/>
  <c r="W65" i="66"/>
  <c r="V65" i="66"/>
  <c r="U65" i="66"/>
  <c r="T65" i="66"/>
  <c r="S65" i="66"/>
  <c r="R65" i="66"/>
  <c r="Q65" i="66"/>
  <c r="O65" i="66"/>
  <c r="N65" i="66"/>
  <c r="M65" i="66"/>
  <c r="L65" i="66"/>
  <c r="K65" i="66"/>
  <c r="AU64" i="66"/>
  <c r="AT64" i="66"/>
  <c r="AS64" i="66"/>
  <c r="AR64" i="66"/>
  <c r="AQ64" i="66"/>
  <c r="AP64" i="66"/>
  <c r="AO64" i="66"/>
  <c r="AN64" i="66"/>
  <c r="AM64" i="66"/>
  <c r="AL64" i="66"/>
  <c r="AK64" i="66"/>
  <c r="AJ64" i="66"/>
  <c r="AI64" i="66"/>
  <c r="AH64" i="66"/>
  <c r="AG64" i="66"/>
  <c r="AF64" i="66"/>
  <c r="AE64" i="66"/>
  <c r="AD64" i="66"/>
  <c r="AC64" i="66"/>
  <c r="AB64" i="66"/>
  <c r="AA64" i="66"/>
  <c r="Z64" i="66"/>
  <c r="Y64" i="66"/>
  <c r="X64" i="66"/>
  <c r="W64" i="66"/>
  <c r="V64" i="66"/>
  <c r="U64" i="66"/>
  <c r="T64" i="66"/>
  <c r="S64" i="66"/>
  <c r="R64" i="66"/>
  <c r="Q64" i="66"/>
  <c r="O64" i="66"/>
  <c r="N64" i="66"/>
  <c r="M64" i="66"/>
  <c r="L64" i="66"/>
  <c r="K64" i="66"/>
  <c r="AU63" i="66"/>
  <c r="AT63" i="66"/>
  <c r="AS63" i="66"/>
  <c r="AR63" i="66"/>
  <c r="AQ63" i="66"/>
  <c r="AP63" i="66"/>
  <c r="AO63" i="66"/>
  <c r="AN63" i="66"/>
  <c r="AM63" i="66"/>
  <c r="AL63" i="66"/>
  <c r="AK63" i="66"/>
  <c r="AJ63" i="66"/>
  <c r="AI63" i="66"/>
  <c r="AH63" i="66"/>
  <c r="AG63" i="66"/>
  <c r="AF63" i="66"/>
  <c r="AE63" i="66"/>
  <c r="AD63" i="66"/>
  <c r="AC63" i="66"/>
  <c r="AB63" i="66"/>
  <c r="AA63" i="66"/>
  <c r="Z63" i="66"/>
  <c r="Y63" i="66"/>
  <c r="X63" i="66"/>
  <c r="W63" i="66"/>
  <c r="V63" i="66"/>
  <c r="U63" i="66"/>
  <c r="T63" i="66"/>
  <c r="S63" i="66"/>
  <c r="R63" i="66"/>
  <c r="Q63" i="66"/>
  <c r="O63" i="66"/>
  <c r="N63" i="66"/>
  <c r="M63" i="66"/>
  <c r="L63" i="66"/>
  <c r="K63" i="66"/>
  <c r="AU62" i="66"/>
  <c r="AT62" i="66"/>
  <c r="AS62" i="66"/>
  <c r="AR62" i="66"/>
  <c r="AQ62" i="66"/>
  <c r="AP62" i="66"/>
  <c r="AO62" i="66"/>
  <c r="AN62" i="66"/>
  <c r="AM62" i="66"/>
  <c r="AL62" i="66"/>
  <c r="AK62" i="66"/>
  <c r="AJ62" i="66"/>
  <c r="AI62" i="66"/>
  <c r="AH62" i="66"/>
  <c r="AG62" i="66"/>
  <c r="AF62" i="66"/>
  <c r="AE62" i="66"/>
  <c r="AD62" i="66"/>
  <c r="AC62" i="66"/>
  <c r="AB62" i="66"/>
  <c r="AA62" i="66"/>
  <c r="Z62" i="66"/>
  <c r="Y62" i="66"/>
  <c r="X62" i="66"/>
  <c r="W62" i="66"/>
  <c r="V62" i="66"/>
  <c r="U62" i="66"/>
  <c r="T62" i="66"/>
  <c r="S62" i="66"/>
  <c r="R62" i="66"/>
  <c r="Q62" i="66"/>
  <c r="O62" i="66"/>
  <c r="N62" i="66"/>
  <c r="M62" i="66"/>
  <c r="L62" i="66"/>
  <c r="K62" i="66"/>
  <c r="AU61" i="66"/>
  <c r="AT61" i="66"/>
  <c r="AS61" i="66"/>
  <c r="AR61" i="66"/>
  <c r="AQ61" i="66"/>
  <c r="AP61" i="66"/>
  <c r="AO61" i="66"/>
  <c r="AN61" i="66"/>
  <c r="AM61" i="66"/>
  <c r="AL61" i="66"/>
  <c r="AK61" i="66"/>
  <c r="AJ61" i="66"/>
  <c r="AI61" i="66"/>
  <c r="AH61" i="66"/>
  <c r="AG61" i="66"/>
  <c r="AF61" i="66"/>
  <c r="AE61" i="66"/>
  <c r="AD61" i="66"/>
  <c r="AC61" i="66"/>
  <c r="AB61" i="66"/>
  <c r="AA61" i="66"/>
  <c r="Z61" i="66"/>
  <c r="Y61" i="66"/>
  <c r="X61" i="66"/>
  <c r="W61" i="66"/>
  <c r="V61" i="66"/>
  <c r="U61" i="66"/>
  <c r="T61" i="66"/>
  <c r="S61" i="66"/>
  <c r="R61" i="66"/>
  <c r="Q61" i="66"/>
  <c r="O61" i="66"/>
  <c r="N61" i="66"/>
  <c r="M61" i="66"/>
  <c r="L61" i="66"/>
  <c r="K61" i="66"/>
  <c r="AU60" i="66"/>
  <c r="AT60" i="66"/>
  <c r="AS60" i="66"/>
  <c r="AR60" i="66"/>
  <c r="AQ60" i="66"/>
  <c r="AP60" i="66"/>
  <c r="AO60" i="66"/>
  <c r="AN60" i="66"/>
  <c r="AM60" i="66"/>
  <c r="AL60" i="66"/>
  <c r="AK60" i="66"/>
  <c r="AJ60" i="66"/>
  <c r="AI60" i="66"/>
  <c r="AH60" i="66"/>
  <c r="AG60" i="66"/>
  <c r="AF60" i="66"/>
  <c r="AE60" i="66"/>
  <c r="AD60" i="66"/>
  <c r="AC60" i="66"/>
  <c r="AB60" i="66"/>
  <c r="AA60" i="66"/>
  <c r="Z60" i="66"/>
  <c r="Y60" i="66"/>
  <c r="X60" i="66"/>
  <c r="W60" i="66"/>
  <c r="V60" i="66"/>
  <c r="U60" i="66"/>
  <c r="T60" i="66"/>
  <c r="S60" i="66"/>
  <c r="R60" i="66"/>
  <c r="Q60" i="66"/>
  <c r="O60" i="66"/>
  <c r="N60" i="66"/>
  <c r="M60" i="66"/>
  <c r="L60" i="66"/>
  <c r="K60" i="66"/>
  <c r="AU59" i="66"/>
  <c r="AT59" i="66"/>
  <c r="AS59" i="66"/>
  <c r="AR59" i="66"/>
  <c r="AQ59" i="66"/>
  <c r="AP59" i="66"/>
  <c r="AO59" i="66"/>
  <c r="AN59" i="66"/>
  <c r="AM59" i="66"/>
  <c r="AL59" i="66"/>
  <c r="AK59" i="66"/>
  <c r="AJ59" i="66"/>
  <c r="AI59" i="66"/>
  <c r="AH59" i="66"/>
  <c r="AG59" i="66"/>
  <c r="AF59" i="66"/>
  <c r="AE59" i="66"/>
  <c r="AD59" i="66"/>
  <c r="AC59" i="66"/>
  <c r="AB59" i="66"/>
  <c r="AA59" i="66"/>
  <c r="Z59" i="66"/>
  <c r="Y59" i="66"/>
  <c r="X59" i="66"/>
  <c r="W59" i="66"/>
  <c r="V59" i="66"/>
  <c r="U59" i="66"/>
  <c r="T59" i="66"/>
  <c r="S59" i="66"/>
  <c r="R59" i="66"/>
  <c r="Q59" i="66"/>
  <c r="O59" i="66"/>
  <c r="N59" i="66"/>
  <c r="M59" i="66"/>
  <c r="L59" i="66"/>
  <c r="K59" i="66"/>
  <c r="AU58" i="66"/>
  <c r="AT58" i="66"/>
  <c r="AS58" i="66"/>
  <c r="AR58" i="66"/>
  <c r="AQ58" i="66"/>
  <c r="AP58" i="66"/>
  <c r="AO58" i="66"/>
  <c r="AN58" i="66"/>
  <c r="AM58" i="66"/>
  <c r="AL58" i="66"/>
  <c r="AK58" i="66"/>
  <c r="AJ58" i="66"/>
  <c r="AI58" i="66"/>
  <c r="AH58" i="66"/>
  <c r="AG58" i="66"/>
  <c r="AF58" i="66"/>
  <c r="AE58" i="66"/>
  <c r="AD58" i="66"/>
  <c r="AC58" i="66"/>
  <c r="AB58" i="66"/>
  <c r="AA58" i="66"/>
  <c r="Z58" i="66"/>
  <c r="Y58" i="66"/>
  <c r="X58" i="66"/>
  <c r="W58" i="66"/>
  <c r="V58" i="66"/>
  <c r="U58" i="66"/>
  <c r="T58" i="66"/>
  <c r="S58" i="66"/>
  <c r="R58" i="66"/>
  <c r="Q58" i="66"/>
  <c r="O58" i="66"/>
  <c r="N58" i="66"/>
  <c r="M58" i="66"/>
  <c r="L58" i="66"/>
  <c r="K58" i="66"/>
  <c r="AU57" i="66"/>
  <c r="AT57" i="66"/>
  <c r="AS57" i="66"/>
  <c r="AR57" i="66"/>
  <c r="AQ57" i="66"/>
  <c r="AP57" i="66"/>
  <c r="AO57" i="66"/>
  <c r="AN57" i="66"/>
  <c r="AM57" i="66"/>
  <c r="AL57" i="66"/>
  <c r="AK57" i="66"/>
  <c r="AJ57" i="66"/>
  <c r="AI57" i="66"/>
  <c r="AH57" i="66"/>
  <c r="AG57" i="66"/>
  <c r="AF57" i="66"/>
  <c r="AE57" i="66"/>
  <c r="AD57" i="66"/>
  <c r="AC57" i="66"/>
  <c r="AB57" i="66"/>
  <c r="AA57" i="66"/>
  <c r="Z57" i="66"/>
  <c r="Y57" i="66"/>
  <c r="X57" i="66"/>
  <c r="W57" i="66"/>
  <c r="V57" i="66"/>
  <c r="U57" i="66"/>
  <c r="T57" i="66"/>
  <c r="S57" i="66"/>
  <c r="R57" i="66"/>
  <c r="Q57" i="66"/>
  <c r="O57" i="66"/>
  <c r="N57" i="66"/>
  <c r="M57" i="66"/>
  <c r="L57" i="66"/>
  <c r="K57" i="66"/>
  <c r="AU56" i="66"/>
  <c r="AT56" i="66"/>
  <c r="AS56" i="66"/>
  <c r="AR56" i="66"/>
  <c r="AQ56" i="66"/>
  <c r="AP56" i="66"/>
  <c r="AO56" i="66"/>
  <c r="AN56" i="66"/>
  <c r="AM56" i="66"/>
  <c r="AL56" i="66"/>
  <c r="AK56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U56" i="66"/>
  <c r="T56" i="66"/>
  <c r="S56" i="66"/>
  <c r="R56" i="66"/>
  <c r="Q56" i="66"/>
  <c r="O56" i="66"/>
  <c r="N56" i="66"/>
  <c r="M56" i="66"/>
  <c r="L56" i="66"/>
  <c r="K56" i="66"/>
  <c r="AU55" i="66"/>
  <c r="AT55" i="66"/>
  <c r="AS55" i="66"/>
  <c r="AR55" i="66"/>
  <c r="AQ55" i="66"/>
  <c r="AP55" i="66"/>
  <c r="AO55" i="66"/>
  <c r="AN55" i="66"/>
  <c r="AM55" i="66"/>
  <c r="AL55" i="66"/>
  <c r="AK55" i="66"/>
  <c r="AJ55" i="66"/>
  <c r="AI55" i="66"/>
  <c r="AH55" i="66"/>
  <c r="AG55" i="66"/>
  <c r="AF55" i="66"/>
  <c r="AE55" i="66"/>
  <c r="AD55" i="66"/>
  <c r="AC55" i="66"/>
  <c r="AB55" i="66"/>
  <c r="AA55" i="66"/>
  <c r="Z55" i="66"/>
  <c r="Y55" i="66"/>
  <c r="X55" i="66"/>
  <c r="W55" i="66"/>
  <c r="V55" i="66"/>
  <c r="U55" i="66"/>
  <c r="T55" i="66"/>
  <c r="S55" i="66"/>
  <c r="R55" i="66"/>
  <c r="Q55" i="66"/>
  <c r="O55" i="66"/>
  <c r="N55" i="66"/>
  <c r="M55" i="66"/>
  <c r="L55" i="66"/>
  <c r="K55" i="66"/>
  <c r="AU54" i="66"/>
  <c r="AT54" i="66"/>
  <c r="AS54" i="66"/>
  <c r="AR54" i="66"/>
  <c r="AQ54" i="66"/>
  <c r="AP54" i="66"/>
  <c r="AO54" i="66"/>
  <c r="AN54" i="66"/>
  <c r="AM54" i="66"/>
  <c r="AL54" i="66"/>
  <c r="AK54" i="66"/>
  <c r="AJ54" i="66"/>
  <c r="AI54" i="66"/>
  <c r="AH54" i="66"/>
  <c r="AG54" i="66"/>
  <c r="AF54" i="66"/>
  <c r="AE54" i="66"/>
  <c r="AD54" i="66"/>
  <c r="AC54" i="66"/>
  <c r="AB54" i="66"/>
  <c r="AA54" i="66"/>
  <c r="Z54" i="66"/>
  <c r="Y54" i="66"/>
  <c r="X54" i="66"/>
  <c r="W54" i="66"/>
  <c r="V54" i="66"/>
  <c r="U54" i="66"/>
  <c r="T54" i="66"/>
  <c r="S54" i="66"/>
  <c r="R54" i="66"/>
  <c r="Q54" i="66"/>
  <c r="O54" i="66"/>
  <c r="N54" i="66"/>
  <c r="M54" i="66"/>
  <c r="L54" i="66"/>
  <c r="K54" i="66"/>
  <c r="AU53" i="66"/>
  <c r="AT53" i="66"/>
  <c r="AS53" i="66"/>
  <c r="AR53" i="66"/>
  <c r="AQ53" i="66"/>
  <c r="AP53" i="66"/>
  <c r="AO53" i="66"/>
  <c r="AN53" i="66"/>
  <c r="AM53" i="66"/>
  <c r="AL53" i="66"/>
  <c r="AK53" i="66"/>
  <c r="AJ53" i="66"/>
  <c r="AI53" i="66"/>
  <c r="AH53" i="66"/>
  <c r="AG53" i="66"/>
  <c r="AF53" i="66"/>
  <c r="AE53" i="66"/>
  <c r="AD53" i="66"/>
  <c r="AC53" i="66"/>
  <c r="AB53" i="66"/>
  <c r="AA53" i="66"/>
  <c r="Z53" i="66"/>
  <c r="Y53" i="66"/>
  <c r="X53" i="66"/>
  <c r="W53" i="66"/>
  <c r="V53" i="66"/>
  <c r="U53" i="66"/>
  <c r="T53" i="66"/>
  <c r="S53" i="66"/>
  <c r="R53" i="66"/>
  <c r="Q53" i="66"/>
  <c r="O53" i="66"/>
  <c r="N53" i="66"/>
  <c r="M53" i="66"/>
  <c r="L53" i="66"/>
  <c r="K53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O52" i="66"/>
  <c r="N52" i="66"/>
  <c r="M52" i="66"/>
  <c r="L52" i="66"/>
  <c r="K52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O51" i="66"/>
  <c r="N51" i="66"/>
  <c r="M51" i="66"/>
  <c r="L51" i="66"/>
  <c r="K51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O50" i="66"/>
  <c r="N50" i="66"/>
  <c r="M50" i="66"/>
  <c r="L50" i="66"/>
  <c r="K50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O49" i="66"/>
  <c r="N49" i="66"/>
  <c r="M49" i="66"/>
  <c r="L49" i="66"/>
  <c r="K49" i="66"/>
  <c r="D43" i="59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AP67" i="22" l="1"/>
  <c r="AP67" i="14" s="1"/>
  <c r="O9" i="63"/>
  <c r="O13" i="63"/>
  <c r="E13" i="64"/>
  <c r="I13" i="64"/>
  <c r="I14" i="64"/>
  <c r="O2" i="64"/>
  <c r="O14" i="64"/>
  <c r="Q10" i="64"/>
  <c r="E5" i="64"/>
  <c r="I5" i="64"/>
  <c r="I6" i="64"/>
  <c r="D16" i="64"/>
  <c r="D17" i="64"/>
  <c r="O5" i="64"/>
  <c r="O21" i="64"/>
  <c r="D8" i="64"/>
  <c r="D9" i="64"/>
  <c r="O6" i="64"/>
  <c r="Q15" i="64"/>
  <c r="E21" i="64"/>
  <c r="I21" i="64"/>
  <c r="O13" i="64"/>
  <c r="Q7" i="64"/>
  <c r="Q18" i="64"/>
  <c r="O17" i="64"/>
  <c r="O9" i="64"/>
  <c r="Q3" i="64"/>
  <c r="Q11" i="64"/>
  <c r="Q19" i="64"/>
  <c r="I9" i="64"/>
  <c r="I10" i="64"/>
  <c r="I17" i="64"/>
  <c r="I18" i="64"/>
  <c r="O17" i="63"/>
  <c r="Q4" i="64"/>
  <c r="Q8" i="64"/>
  <c r="Q12" i="64"/>
  <c r="Q16" i="64"/>
  <c r="Q20" i="64"/>
  <c r="D4" i="64"/>
  <c r="D12" i="64"/>
  <c r="D20" i="64"/>
  <c r="O5" i="63"/>
  <c r="O21" i="63"/>
  <c r="Q10" i="63"/>
  <c r="Q14" i="63"/>
  <c r="O6" i="63"/>
  <c r="Q3" i="63"/>
  <c r="Q11" i="63"/>
  <c r="Q15" i="63"/>
  <c r="O7" i="63"/>
  <c r="O19" i="63"/>
  <c r="Q4" i="63"/>
  <c r="Q8" i="63"/>
  <c r="Q12" i="63"/>
  <c r="Q16" i="63"/>
  <c r="Q20" i="63"/>
  <c r="O2" i="63"/>
  <c r="Q18" i="63"/>
  <c r="D3" i="64"/>
  <c r="I4" i="64"/>
  <c r="D7" i="64"/>
  <c r="I8" i="64"/>
  <c r="D11" i="64"/>
  <c r="I12" i="64"/>
  <c r="D15" i="64"/>
  <c r="I16" i="64"/>
  <c r="D19" i="64"/>
  <c r="I20" i="64"/>
  <c r="I3" i="64"/>
  <c r="D6" i="64"/>
  <c r="I7" i="64"/>
  <c r="D10" i="64"/>
  <c r="I11" i="64"/>
  <c r="D14" i="64"/>
  <c r="I15" i="64"/>
  <c r="D18" i="64"/>
  <c r="I19" i="64"/>
  <c r="AT61" i="33"/>
  <c r="AQ61" i="33"/>
  <c r="AQ54" i="33"/>
  <c r="AH9" i="22"/>
  <c r="AP21" i="14" l="1"/>
  <c r="AP19" i="14"/>
  <c r="AP18" i="14"/>
  <c r="AP17" i="14"/>
  <c r="AP16" i="14"/>
  <c r="AP15" i="14"/>
  <c r="AP13" i="14"/>
  <c r="AP12" i="14"/>
  <c r="AP11" i="14"/>
  <c r="AP10" i="14"/>
  <c r="AP9" i="14"/>
  <c r="AP8" i="14"/>
  <c r="AP7" i="14"/>
  <c r="AP6" i="14"/>
  <c r="AP5" i="14"/>
  <c r="AP3" i="14"/>
  <c r="AP2" i="14"/>
  <c r="AP14" i="14"/>
  <c r="D3" i="67"/>
  <c r="D3" i="66"/>
  <c r="Q20" i="22"/>
  <c r="N21" i="64" l="1"/>
  <c r="N17" i="64"/>
  <c r="N15" i="64"/>
  <c r="N13" i="64"/>
  <c r="N11" i="64"/>
  <c r="N5" i="64"/>
  <c r="N3" i="64"/>
  <c r="J2" i="64"/>
  <c r="E2" i="64"/>
  <c r="I21" i="63"/>
  <c r="J20" i="63"/>
  <c r="J19" i="63"/>
  <c r="J18" i="63"/>
  <c r="I17" i="63"/>
  <c r="J16" i="63"/>
  <c r="J15" i="63"/>
  <c r="I14" i="63"/>
  <c r="J13" i="63"/>
  <c r="J12" i="63"/>
  <c r="J11" i="63"/>
  <c r="I10" i="63"/>
  <c r="I9" i="63"/>
  <c r="J8" i="63"/>
  <c r="J7" i="63"/>
  <c r="I6" i="63"/>
  <c r="I5" i="63"/>
  <c r="J4" i="63"/>
  <c r="J3" i="63"/>
  <c r="J2" i="63"/>
  <c r="E21" i="63"/>
  <c r="D20" i="63"/>
  <c r="D19" i="63"/>
  <c r="E18" i="63"/>
  <c r="D17" i="63"/>
  <c r="D16" i="63"/>
  <c r="E15" i="63"/>
  <c r="E14" i="63"/>
  <c r="E13" i="63"/>
  <c r="D12" i="63"/>
  <c r="D11" i="63"/>
  <c r="E10" i="63"/>
  <c r="E9" i="63"/>
  <c r="D8" i="63"/>
  <c r="E7" i="63"/>
  <c r="E6" i="63"/>
  <c r="E5" i="63"/>
  <c r="D4" i="63"/>
  <c r="E3" i="63"/>
  <c r="E2" i="63"/>
  <c r="L21" i="31"/>
  <c r="G21" i="31"/>
  <c r="H21" i="31" s="1"/>
  <c r="G20" i="31"/>
  <c r="H20" i="31" s="1"/>
  <c r="L18" i="31"/>
  <c r="M18" i="31" s="1"/>
  <c r="L17" i="31"/>
  <c r="G17" i="31"/>
  <c r="H17" i="31" s="1"/>
  <c r="G16" i="31"/>
  <c r="H16" i="31" s="1"/>
  <c r="L14" i="31"/>
  <c r="M14" i="31" s="1"/>
  <c r="L13" i="31"/>
  <c r="G13" i="31"/>
  <c r="H13" i="31" s="1"/>
  <c r="G12" i="31"/>
  <c r="H12" i="31" s="1"/>
  <c r="L10" i="31"/>
  <c r="M10" i="31" s="1"/>
  <c r="L9" i="31"/>
  <c r="G9" i="31"/>
  <c r="H9" i="31" s="1"/>
  <c r="G8" i="31"/>
  <c r="H8" i="31" s="1"/>
  <c r="L6" i="31"/>
  <c r="M6" i="31" s="1"/>
  <c r="G5" i="31"/>
  <c r="H5" i="31" s="1"/>
  <c r="G4" i="31"/>
  <c r="H4" i="31" s="1"/>
  <c r="Q2" i="31"/>
  <c r="E20" i="63"/>
  <c r="E17" i="63" l="1"/>
  <c r="N9" i="64"/>
  <c r="J21" i="63"/>
  <c r="J5" i="63"/>
  <c r="J9" i="63"/>
  <c r="N7" i="64"/>
  <c r="D9" i="63"/>
  <c r="I13" i="63"/>
  <c r="J17" i="63"/>
  <c r="D21" i="63"/>
  <c r="N19" i="64"/>
  <c r="E12" i="63"/>
  <c r="M18" i="64"/>
  <c r="I20" i="63"/>
  <c r="N8" i="64"/>
  <c r="M5" i="64"/>
  <c r="M21" i="64"/>
  <c r="N16" i="64"/>
  <c r="E8" i="63"/>
  <c r="I4" i="63"/>
  <c r="I8" i="63"/>
  <c r="E16" i="63"/>
  <c r="M11" i="64"/>
  <c r="I12" i="63"/>
  <c r="I16" i="63"/>
  <c r="N20" i="64"/>
  <c r="P2" i="31"/>
  <c r="N12" i="64"/>
  <c r="E4" i="63"/>
  <c r="M9" i="64"/>
  <c r="M19" i="64"/>
  <c r="M13" i="64"/>
  <c r="M17" i="64"/>
  <c r="N18" i="64"/>
  <c r="M3" i="64"/>
  <c r="E19" i="63"/>
  <c r="E11" i="63"/>
  <c r="M8" i="64"/>
  <c r="M10" i="64"/>
  <c r="N6" i="64"/>
  <c r="N10" i="64"/>
  <c r="M6" i="64"/>
  <c r="M7" i="64"/>
  <c r="N14" i="64"/>
  <c r="M15" i="64"/>
  <c r="M14" i="64"/>
  <c r="N4" i="64"/>
  <c r="M16" i="64"/>
  <c r="J10" i="63"/>
  <c r="J14" i="63"/>
  <c r="L5" i="31"/>
  <c r="M5" i="31" s="1"/>
  <c r="M12" i="64"/>
  <c r="M20" i="64"/>
  <c r="N2" i="64"/>
  <c r="M2" i="64"/>
  <c r="N2" i="63"/>
  <c r="M2" i="63"/>
  <c r="J6" i="63"/>
  <c r="I18" i="63"/>
  <c r="D15" i="63"/>
  <c r="D7" i="63"/>
  <c r="D3" i="63"/>
  <c r="M4" i="64"/>
  <c r="D5" i="63"/>
  <c r="D13" i="63"/>
  <c r="M9" i="31"/>
  <c r="M13" i="31"/>
  <c r="M17" i="31"/>
  <c r="M21" i="31"/>
  <c r="G3" i="31"/>
  <c r="H3" i="31" s="1"/>
  <c r="L4" i="31"/>
  <c r="M4" i="31" s="1"/>
  <c r="G7" i="31"/>
  <c r="H7" i="31" s="1"/>
  <c r="L8" i="31"/>
  <c r="M8" i="31" s="1"/>
  <c r="G11" i="31"/>
  <c r="H11" i="31" s="1"/>
  <c r="L12" i="31"/>
  <c r="M12" i="31" s="1"/>
  <c r="G15" i="31"/>
  <c r="H15" i="31" s="1"/>
  <c r="L16" i="31"/>
  <c r="M16" i="31" s="1"/>
  <c r="G19" i="31"/>
  <c r="H19" i="31" s="1"/>
  <c r="L20" i="31"/>
  <c r="M20" i="31" s="1"/>
  <c r="L3" i="31"/>
  <c r="M3" i="31" s="1"/>
  <c r="G6" i="31"/>
  <c r="H6" i="31" s="1"/>
  <c r="L7" i="31"/>
  <c r="M7" i="31" s="1"/>
  <c r="G10" i="31"/>
  <c r="H10" i="31" s="1"/>
  <c r="L11" i="31"/>
  <c r="M11" i="31" s="1"/>
  <c r="G14" i="31"/>
  <c r="H14" i="31" s="1"/>
  <c r="L15" i="31"/>
  <c r="M15" i="31" s="1"/>
  <c r="G18" i="31"/>
  <c r="H18" i="31" s="1"/>
  <c r="L19" i="31"/>
  <c r="M19" i="31" s="1"/>
  <c r="D10" i="63"/>
  <c r="I11" i="63"/>
  <c r="D14" i="63"/>
  <c r="I15" i="63"/>
  <c r="D18" i="63"/>
  <c r="I19" i="63"/>
  <c r="I3" i="63"/>
  <c r="D6" i="63"/>
  <c r="I7" i="63"/>
  <c r="D2" i="64"/>
  <c r="I2" i="64"/>
  <c r="D2" i="63"/>
  <c r="I2" i="63"/>
  <c r="G2" i="31"/>
  <c r="H2" i="31" s="1"/>
  <c r="L2" i="31"/>
  <c r="M2" i="31" s="1"/>
  <c r="P46" i="34" l="1"/>
  <c r="C21" i="31" s="1"/>
  <c r="P45" i="34"/>
  <c r="C20" i="31" s="1"/>
  <c r="P44" i="34"/>
  <c r="C19" i="31" s="1"/>
  <c r="P43" i="34"/>
  <c r="C18" i="31" s="1"/>
  <c r="P42" i="34"/>
  <c r="C17" i="31" s="1"/>
  <c r="P41" i="34"/>
  <c r="C16" i="31" s="1"/>
  <c r="P40" i="34"/>
  <c r="C15" i="31" s="1"/>
  <c r="P39" i="34"/>
  <c r="C14" i="31" s="1"/>
  <c r="P38" i="34"/>
  <c r="C13" i="31" s="1"/>
  <c r="P37" i="34"/>
  <c r="C12" i="31" s="1"/>
  <c r="P36" i="34"/>
  <c r="C11" i="31" s="1"/>
  <c r="P35" i="34"/>
  <c r="C10" i="31" s="1"/>
  <c r="P34" i="34"/>
  <c r="C9" i="31" s="1"/>
  <c r="P33" i="34"/>
  <c r="C8" i="31" s="1"/>
  <c r="P32" i="34"/>
  <c r="C7" i="31" s="1"/>
  <c r="P31" i="34"/>
  <c r="C6" i="31" s="1"/>
  <c r="P30" i="34"/>
  <c r="C5" i="31" s="1"/>
  <c r="P29" i="34"/>
  <c r="C4" i="31" s="1"/>
  <c r="P28" i="34"/>
  <c r="C3" i="31" s="1"/>
  <c r="P27" i="34"/>
  <c r="C2" i="31" s="1"/>
  <c r="M46" i="34"/>
  <c r="B21" i="31" s="1"/>
  <c r="M45" i="34"/>
  <c r="B20" i="31" s="1"/>
  <c r="M44" i="34"/>
  <c r="B19" i="31" s="1"/>
  <c r="M43" i="34"/>
  <c r="B18" i="31" s="1"/>
  <c r="M42" i="34"/>
  <c r="B17" i="31" s="1"/>
  <c r="M41" i="34"/>
  <c r="B16" i="31" s="1"/>
  <c r="M40" i="34"/>
  <c r="B15" i="31" s="1"/>
  <c r="M39" i="34"/>
  <c r="B14" i="31" s="1"/>
  <c r="M38" i="34"/>
  <c r="B13" i="31" s="1"/>
  <c r="M37" i="34"/>
  <c r="B12" i="31" s="1"/>
  <c r="M36" i="34"/>
  <c r="B11" i="31" s="1"/>
  <c r="M35" i="34"/>
  <c r="B10" i="31" s="1"/>
  <c r="M34" i="34"/>
  <c r="B9" i="31" s="1"/>
  <c r="M33" i="34"/>
  <c r="B8" i="31" s="1"/>
  <c r="M32" i="34"/>
  <c r="B7" i="31" s="1"/>
  <c r="M31" i="34"/>
  <c r="B6" i="31" s="1"/>
  <c r="M30" i="34"/>
  <c r="B5" i="31" s="1"/>
  <c r="M29" i="34"/>
  <c r="B4" i="31" s="1"/>
  <c r="M28" i="34"/>
  <c r="B3" i="31" s="1"/>
  <c r="M27" i="34"/>
  <c r="B2" i="31" s="1"/>
  <c r="AF20" i="22" l="1"/>
  <c r="AE13" i="22" l="1"/>
  <c r="AE17" i="22"/>
  <c r="AD21" i="22"/>
  <c r="AD20" i="22"/>
  <c r="AD19" i="22"/>
  <c r="AD18" i="22"/>
  <c r="AD17" i="22"/>
  <c r="AD16" i="22"/>
  <c r="AD15" i="22"/>
  <c r="AD14" i="22"/>
  <c r="AD13" i="22"/>
  <c r="AD12" i="22"/>
  <c r="AD11" i="22"/>
  <c r="AD10" i="22"/>
  <c r="AD9" i="22"/>
  <c r="AD8" i="22"/>
  <c r="AD7" i="22"/>
  <c r="AD6" i="22"/>
  <c r="AD5" i="22"/>
  <c r="AD4" i="22"/>
  <c r="AD3" i="22"/>
  <c r="AD2" i="22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H10" i="14"/>
  <c r="AI10" i="14"/>
  <c r="AJ10" i="14"/>
  <c r="AK10" i="14"/>
  <c r="AL10" i="14"/>
  <c r="AM10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H11" i="14"/>
  <c r="AI11" i="14"/>
  <c r="AJ11" i="14"/>
  <c r="AK11" i="14"/>
  <c r="AL11" i="14"/>
  <c r="AM11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A21" i="65" l="1"/>
  <c r="J21" i="65" s="1"/>
  <c r="A20" i="65"/>
  <c r="J20" i="65" s="1"/>
  <c r="A19" i="65"/>
  <c r="J19" i="65" s="1"/>
  <c r="A18" i="65"/>
  <c r="J18" i="65" s="1"/>
  <c r="A17" i="65"/>
  <c r="J17" i="65" s="1"/>
  <c r="A16" i="65"/>
  <c r="J16" i="65" s="1"/>
  <c r="A15" i="65"/>
  <c r="J15" i="65" s="1"/>
  <c r="A14" i="65"/>
  <c r="J14" i="65" s="1"/>
  <c r="A13" i="65"/>
  <c r="J13" i="65" s="1"/>
  <c r="A12" i="65"/>
  <c r="J12" i="65" s="1"/>
  <c r="A11" i="65"/>
  <c r="J11" i="65" s="1"/>
  <c r="A10" i="65"/>
  <c r="J10" i="65" s="1"/>
  <c r="A9" i="65"/>
  <c r="J9" i="65" s="1"/>
  <c r="A8" i="65"/>
  <c r="J8" i="65" s="1"/>
  <c r="A7" i="65"/>
  <c r="J7" i="65" s="1"/>
  <c r="A6" i="65"/>
  <c r="J6" i="65" s="1"/>
  <c r="A5" i="65"/>
  <c r="J5" i="65" s="1"/>
  <c r="A4" i="65"/>
  <c r="J4" i="65" s="1"/>
  <c r="A3" i="65"/>
  <c r="J3" i="65" s="1"/>
  <c r="A2" i="65"/>
  <c r="J2" i="65" s="1"/>
  <c r="A21" i="68" l="1"/>
  <c r="J21" i="68" s="1"/>
  <c r="A20" i="68"/>
  <c r="J20" i="68" s="1"/>
  <c r="A19" i="68"/>
  <c r="J19" i="68" s="1"/>
  <c r="A18" i="68"/>
  <c r="J18" i="68" s="1"/>
  <c r="A17" i="68"/>
  <c r="J17" i="68" s="1"/>
  <c r="A16" i="68"/>
  <c r="J16" i="68" s="1"/>
  <c r="A15" i="68"/>
  <c r="J15" i="68" s="1"/>
  <c r="A14" i="68"/>
  <c r="J14" i="68" s="1"/>
  <c r="A13" i="68"/>
  <c r="J13" i="68" s="1"/>
  <c r="A12" i="68"/>
  <c r="J12" i="68" s="1"/>
  <c r="A11" i="68"/>
  <c r="J11" i="68" s="1"/>
  <c r="A10" i="68"/>
  <c r="J10" i="68" s="1"/>
  <c r="A9" i="68"/>
  <c r="J9" i="68" s="1"/>
  <c r="A8" i="68"/>
  <c r="J8" i="68" s="1"/>
  <c r="A7" i="68"/>
  <c r="J7" i="68" s="1"/>
  <c r="A6" i="68"/>
  <c r="J6" i="68" s="1"/>
  <c r="A5" i="68"/>
  <c r="J5" i="68" s="1"/>
  <c r="A4" i="68"/>
  <c r="J4" i="68" s="1"/>
  <c r="A3" i="68"/>
  <c r="J3" i="68" s="1"/>
  <c r="A2" i="68"/>
  <c r="J2" i="68" s="1"/>
  <c r="I68" i="67"/>
  <c r="I67" i="67"/>
  <c r="I66" i="67"/>
  <c r="I65" i="67"/>
  <c r="I64" i="67"/>
  <c r="I63" i="67"/>
  <c r="I62" i="67"/>
  <c r="I61" i="67"/>
  <c r="I60" i="67"/>
  <c r="I59" i="67"/>
  <c r="I58" i="67"/>
  <c r="I57" i="67"/>
  <c r="I56" i="67"/>
  <c r="I55" i="67"/>
  <c r="I54" i="67"/>
  <c r="I53" i="67"/>
  <c r="I52" i="67"/>
  <c r="I51" i="67"/>
  <c r="I50" i="67"/>
  <c r="I49" i="67"/>
  <c r="I45" i="67"/>
  <c r="I44" i="67"/>
  <c r="I43" i="67"/>
  <c r="I42" i="67"/>
  <c r="I41" i="67"/>
  <c r="E41" i="67"/>
  <c r="I40" i="67"/>
  <c r="E40" i="67"/>
  <c r="I39" i="67"/>
  <c r="E39" i="67"/>
  <c r="I38" i="67"/>
  <c r="E38" i="67"/>
  <c r="I37" i="67"/>
  <c r="E37" i="67"/>
  <c r="I36" i="67"/>
  <c r="E36" i="67"/>
  <c r="I35" i="67"/>
  <c r="E35" i="67"/>
  <c r="I34" i="67"/>
  <c r="E34" i="67"/>
  <c r="I33" i="67"/>
  <c r="E33" i="67"/>
  <c r="I32" i="67"/>
  <c r="E32" i="67"/>
  <c r="I31" i="67"/>
  <c r="E31" i="67"/>
  <c r="I30" i="67"/>
  <c r="E30" i="67"/>
  <c r="I29" i="67"/>
  <c r="E29" i="67"/>
  <c r="I28" i="67"/>
  <c r="E28" i="67"/>
  <c r="I27" i="67"/>
  <c r="E27" i="67"/>
  <c r="I26" i="67"/>
  <c r="E26" i="67"/>
  <c r="E25" i="67"/>
  <c r="E24" i="67"/>
  <c r="E23" i="67"/>
  <c r="I22" i="67"/>
  <c r="E22" i="67"/>
  <c r="I21" i="67"/>
  <c r="E21" i="67"/>
  <c r="A21" i="67"/>
  <c r="I20" i="67"/>
  <c r="E20" i="67"/>
  <c r="A20" i="67"/>
  <c r="I19" i="67"/>
  <c r="E19" i="67"/>
  <c r="A19" i="67"/>
  <c r="I18" i="67"/>
  <c r="E18" i="67"/>
  <c r="A18" i="67"/>
  <c r="I17" i="67"/>
  <c r="E17" i="67"/>
  <c r="A17" i="67"/>
  <c r="I16" i="67"/>
  <c r="E16" i="67"/>
  <c r="A16" i="67"/>
  <c r="I15" i="67"/>
  <c r="E15" i="67"/>
  <c r="A15" i="67"/>
  <c r="I14" i="67"/>
  <c r="E14" i="67"/>
  <c r="A14" i="67"/>
  <c r="I13" i="67"/>
  <c r="E13" i="67"/>
  <c r="A13" i="67"/>
  <c r="I12" i="67"/>
  <c r="E12" i="67"/>
  <c r="A12" i="67"/>
  <c r="I11" i="67"/>
  <c r="E11" i="67"/>
  <c r="A11" i="67"/>
  <c r="I10" i="67"/>
  <c r="E10" i="67"/>
  <c r="A10" i="67"/>
  <c r="I9" i="67"/>
  <c r="E9" i="67"/>
  <c r="A9" i="67"/>
  <c r="I8" i="67"/>
  <c r="E8" i="67"/>
  <c r="A8" i="67"/>
  <c r="I7" i="67"/>
  <c r="E7" i="67"/>
  <c r="A7" i="67"/>
  <c r="I6" i="67"/>
  <c r="E6" i="67"/>
  <c r="A6" i="67"/>
  <c r="I5" i="67"/>
  <c r="E5" i="67"/>
  <c r="A5" i="67"/>
  <c r="I4" i="67"/>
  <c r="E4" i="67"/>
  <c r="A4" i="67"/>
  <c r="I3" i="67"/>
  <c r="E3" i="67"/>
  <c r="A3" i="67"/>
  <c r="E2" i="67"/>
  <c r="A2" i="67"/>
  <c r="J68" i="66"/>
  <c r="I68" i="66"/>
  <c r="J67" i="66"/>
  <c r="I67" i="66"/>
  <c r="J66" i="66"/>
  <c r="I66" i="66"/>
  <c r="J65" i="66"/>
  <c r="I65" i="66"/>
  <c r="J64" i="66"/>
  <c r="I64" i="66"/>
  <c r="J63" i="66"/>
  <c r="I63" i="66"/>
  <c r="J62" i="66"/>
  <c r="I62" i="66"/>
  <c r="J61" i="66"/>
  <c r="I61" i="66"/>
  <c r="J60" i="66"/>
  <c r="I60" i="66"/>
  <c r="J59" i="66"/>
  <c r="I59" i="66"/>
  <c r="J58" i="66"/>
  <c r="I58" i="66"/>
  <c r="J57" i="66"/>
  <c r="I57" i="66"/>
  <c r="J56" i="66"/>
  <c r="I56" i="66"/>
  <c r="J55" i="66"/>
  <c r="I55" i="66"/>
  <c r="J54" i="66"/>
  <c r="I54" i="66"/>
  <c r="J53" i="66"/>
  <c r="I53" i="66"/>
  <c r="J52" i="66"/>
  <c r="I52" i="66"/>
  <c r="J51" i="66"/>
  <c r="I51" i="66"/>
  <c r="J50" i="66"/>
  <c r="I50" i="66"/>
  <c r="J49" i="66"/>
  <c r="I49" i="66"/>
  <c r="I45" i="66"/>
  <c r="I44" i="66"/>
  <c r="I43" i="66"/>
  <c r="I42" i="66"/>
  <c r="I41" i="66"/>
  <c r="E41" i="66"/>
  <c r="I40" i="66"/>
  <c r="E40" i="66"/>
  <c r="I39" i="66"/>
  <c r="E39" i="66"/>
  <c r="I38" i="66"/>
  <c r="E38" i="66"/>
  <c r="I37" i="66"/>
  <c r="E37" i="66"/>
  <c r="I36" i="66"/>
  <c r="E36" i="66"/>
  <c r="I35" i="66"/>
  <c r="E35" i="66"/>
  <c r="I34" i="66"/>
  <c r="E34" i="66"/>
  <c r="I33" i="66"/>
  <c r="E33" i="66"/>
  <c r="I32" i="66"/>
  <c r="E32" i="66"/>
  <c r="I31" i="66"/>
  <c r="E31" i="66"/>
  <c r="I30" i="66"/>
  <c r="E30" i="66"/>
  <c r="I29" i="66"/>
  <c r="E29" i="66"/>
  <c r="I28" i="66"/>
  <c r="E28" i="66"/>
  <c r="I27" i="66"/>
  <c r="E27" i="66"/>
  <c r="I26" i="66"/>
  <c r="E26" i="66"/>
  <c r="E25" i="66"/>
  <c r="E24" i="66"/>
  <c r="E23" i="66"/>
  <c r="I22" i="66"/>
  <c r="E22" i="66"/>
  <c r="I21" i="66"/>
  <c r="E21" i="66"/>
  <c r="A21" i="66"/>
  <c r="I20" i="66"/>
  <c r="E20" i="66"/>
  <c r="A20" i="66"/>
  <c r="I19" i="66"/>
  <c r="E19" i="66"/>
  <c r="A19" i="66"/>
  <c r="I18" i="66"/>
  <c r="E18" i="66"/>
  <c r="A18" i="66"/>
  <c r="I17" i="66"/>
  <c r="E17" i="66"/>
  <c r="A17" i="66"/>
  <c r="I16" i="66"/>
  <c r="E16" i="66"/>
  <c r="A16" i="66"/>
  <c r="I15" i="66"/>
  <c r="E15" i="66"/>
  <c r="A15" i="66"/>
  <c r="I14" i="66"/>
  <c r="E14" i="66"/>
  <c r="A14" i="66"/>
  <c r="I13" i="66"/>
  <c r="E13" i="66"/>
  <c r="A13" i="66"/>
  <c r="I12" i="66"/>
  <c r="E12" i="66"/>
  <c r="A12" i="66"/>
  <c r="I11" i="66"/>
  <c r="E11" i="66"/>
  <c r="A11" i="66"/>
  <c r="I10" i="66"/>
  <c r="E10" i="66"/>
  <c r="A10" i="66"/>
  <c r="I9" i="66"/>
  <c r="E9" i="66"/>
  <c r="A9" i="66"/>
  <c r="I8" i="66"/>
  <c r="E8" i="66"/>
  <c r="A8" i="66"/>
  <c r="I7" i="66"/>
  <c r="E7" i="66"/>
  <c r="A7" i="66"/>
  <c r="I6" i="66"/>
  <c r="E6" i="66"/>
  <c r="A6" i="66"/>
  <c r="I5" i="66"/>
  <c r="E5" i="66"/>
  <c r="A5" i="66"/>
  <c r="I4" i="66"/>
  <c r="E4" i="66"/>
  <c r="A4" i="66"/>
  <c r="I3" i="66"/>
  <c r="E3" i="66"/>
  <c r="A3" i="66"/>
  <c r="E2" i="66"/>
  <c r="A2" i="66"/>
  <c r="N16" i="63" l="1"/>
  <c r="N10" i="63"/>
  <c r="R10" i="63" s="1"/>
  <c r="N12" i="63"/>
  <c r="N4" i="63"/>
  <c r="N8" i="63"/>
  <c r="R8" i="63" s="1"/>
  <c r="N17" i="63"/>
  <c r="N21" i="63"/>
  <c r="N3" i="63"/>
  <c r="R3" i="63" s="1"/>
  <c r="N9" i="63"/>
  <c r="N19" i="63"/>
  <c r="N11" i="63"/>
  <c r="N7" i="63"/>
  <c r="N15" i="63"/>
  <c r="V17" i="64"/>
  <c r="S18" i="64"/>
  <c r="N13" i="63"/>
  <c r="V13" i="64"/>
  <c r="N18" i="63"/>
  <c r="N5" i="63"/>
  <c r="N6" i="63"/>
  <c r="N14" i="63"/>
  <c r="R14" i="63" s="1"/>
  <c r="N20" i="63"/>
  <c r="R20" i="63" s="1"/>
  <c r="M6" i="63"/>
  <c r="M10" i="63"/>
  <c r="M14" i="63"/>
  <c r="M18" i="63"/>
  <c r="S5" i="64"/>
  <c r="S13" i="64"/>
  <c r="P14" i="64"/>
  <c r="V7" i="64"/>
  <c r="V6" i="64"/>
  <c r="V16" i="64"/>
  <c r="S3" i="64"/>
  <c r="S7" i="64"/>
  <c r="V19" i="64"/>
  <c r="S4" i="64"/>
  <c r="S6" i="64"/>
  <c r="V11" i="64"/>
  <c r="S2" i="63"/>
  <c r="M3" i="63"/>
  <c r="S6" i="63"/>
  <c r="M7" i="63"/>
  <c r="P7" i="63" s="1"/>
  <c r="S10" i="63"/>
  <c r="M11" i="63"/>
  <c r="S14" i="63"/>
  <c r="M15" i="63"/>
  <c r="S18" i="63"/>
  <c r="V19" i="63"/>
  <c r="M19" i="63"/>
  <c r="V9" i="64"/>
  <c r="S10" i="64"/>
  <c r="V8" i="64"/>
  <c r="S8" i="64"/>
  <c r="S14" i="64"/>
  <c r="S9" i="64"/>
  <c r="S16" i="64"/>
  <c r="S17" i="64"/>
  <c r="V15" i="64"/>
  <c r="S3" i="63"/>
  <c r="V4" i="63"/>
  <c r="M4" i="63"/>
  <c r="S7" i="63"/>
  <c r="V8" i="63"/>
  <c r="M8" i="63"/>
  <c r="S11" i="63"/>
  <c r="V12" i="63"/>
  <c r="M12" i="63"/>
  <c r="S15" i="63"/>
  <c r="V16" i="63"/>
  <c r="M16" i="63"/>
  <c r="P16" i="63" s="1"/>
  <c r="S19" i="63"/>
  <c r="V20" i="63"/>
  <c r="M20" i="63"/>
  <c r="V20" i="64"/>
  <c r="S12" i="64"/>
  <c r="S20" i="64"/>
  <c r="S9" i="63"/>
  <c r="S17" i="63"/>
  <c r="V13" i="63"/>
  <c r="V3" i="63"/>
  <c r="V7" i="63"/>
  <c r="V11" i="63"/>
  <c r="R12" i="63"/>
  <c r="V15" i="63"/>
  <c r="V5" i="63"/>
  <c r="V14" i="63"/>
  <c r="V2" i="63"/>
  <c r="V6" i="63"/>
  <c r="V10" i="63"/>
  <c r="S5" i="63"/>
  <c r="S13" i="63"/>
  <c r="S21" i="63"/>
  <c r="V18" i="63"/>
  <c r="S4" i="63"/>
  <c r="S8" i="63"/>
  <c r="S12" i="63"/>
  <c r="S16" i="63"/>
  <c r="V17" i="63"/>
  <c r="S20" i="63"/>
  <c r="V9" i="63"/>
  <c r="R16" i="63"/>
  <c r="V21" i="63"/>
  <c r="M5" i="63"/>
  <c r="M9" i="63"/>
  <c r="M13" i="63"/>
  <c r="M17" i="63"/>
  <c r="M21" i="63"/>
  <c r="V14" i="64"/>
  <c r="S15" i="64"/>
  <c r="V12" i="64"/>
  <c r="G22" i="64"/>
  <c r="L22" i="64"/>
  <c r="V10" i="64"/>
  <c r="S11" i="64"/>
  <c r="V18" i="64"/>
  <c r="S19" i="64"/>
  <c r="H22" i="64"/>
  <c r="C22" i="64"/>
  <c r="V3" i="64"/>
  <c r="B22" i="64"/>
  <c r="F22" i="64"/>
  <c r="V2" i="64"/>
  <c r="V4" i="64"/>
  <c r="V5" i="64"/>
  <c r="V21" i="64"/>
  <c r="S21" i="64"/>
  <c r="K22" i="64"/>
  <c r="S2" i="64"/>
  <c r="P13" i="64"/>
  <c r="L22" i="63"/>
  <c r="P14" i="63" l="1"/>
  <c r="R13" i="63"/>
  <c r="R4" i="64"/>
  <c r="R7" i="63"/>
  <c r="P20" i="63"/>
  <c r="P5" i="64"/>
  <c r="P8" i="64"/>
  <c r="P3" i="64"/>
  <c r="P12" i="64"/>
  <c r="R5" i="64"/>
  <c r="P12" i="63"/>
  <c r="R10" i="64"/>
  <c r="R16" i="64"/>
  <c r="R18" i="64"/>
  <c r="P18" i="64"/>
  <c r="P6" i="64"/>
  <c r="P3" i="63"/>
  <c r="R20" i="64"/>
  <c r="J22" i="64"/>
  <c r="R6" i="64"/>
  <c r="P5" i="63"/>
  <c r="I22" i="64"/>
  <c r="R8" i="64"/>
  <c r="R14" i="64"/>
  <c r="P16" i="64"/>
  <c r="P10" i="64"/>
  <c r="S22" i="64"/>
  <c r="Q22" i="63"/>
  <c r="N22" i="64"/>
  <c r="M22" i="64"/>
  <c r="D22" i="64"/>
  <c r="O22" i="63"/>
  <c r="R5" i="63"/>
  <c r="R12" i="64"/>
  <c r="V22" i="64"/>
  <c r="Q22" i="64"/>
  <c r="R2" i="64"/>
  <c r="R11" i="64"/>
  <c r="P21" i="64"/>
  <c r="R13" i="64"/>
  <c r="R21" i="64"/>
  <c r="R19" i="64"/>
  <c r="P15" i="64"/>
  <c r="P7" i="64"/>
  <c r="R7" i="64"/>
  <c r="P20" i="64"/>
  <c r="P17" i="64"/>
  <c r="P9" i="64"/>
  <c r="P2" i="64"/>
  <c r="R3" i="64"/>
  <c r="R15" i="64"/>
  <c r="P19" i="64"/>
  <c r="P11" i="64"/>
  <c r="P4" i="64"/>
  <c r="E22" i="64"/>
  <c r="O22" i="64"/>
  <c r="R17" i="64"/>
  <c r="R9" i="64"/>
  <c r="P18" i="63"/>
  <c r="R15" i="63"/>
  <c r="R18" i="63"/>
  <c r="R19" i="63"/>
  <c r="P10" i="63"/>
  <c r="P19" i="63"/>
  <c r="P21" i="63"/>
  <c r="R21" i="63"/>
  <c r="P15" i="63"/>
  <c r="P13" i="63"/>
  <c r="P6" i="63"/>
  <c r="R9" i="63"/>
  <c r="F22" i="63"/>
  <c r="N22" i="63" s="1"/>
  <c r="R2" i="63"/>
  <c r="R4" i="63"/>
  <c r="P17" i="63"/>
  <c r="R17" i="63"/>
  <c r="P8" i="63"/>
  <c r="R11" i="63"/>
  <c r="C22" i="63"/>
  <c r="B22" i="63"/>
  <c r="D22" i="63"/>
  <c r="E22" i="63"/>
  <c r="R6" i="63"/>
  <c r="G22" i="63"/>
  <c r="I22" i="63"/>
  <c r="H22" i="63"/>
  <c r="P9" i="63"/>
  <c r="K22" i="63"/>
  <c r="M22" i="63" s="1"/>
  <c r="P4" i="63"/>
  <c r="W5" i="64" l="1"/>
  <c r="X5" i="64" s="1"/>
  <c r="T6" i="64"/>
  <c r="Z6" i="64" s="1"/>
  <c r="C6" i="67" s="1"/>
  <c r="E6" i="68" s="1"/>
  <c r="P22" i="64"/>
  <c r="T2" i="64"/>
  <c r="Z2" i="64" s="1"/>
  <c r="C2" i="67" s="1"/>
  <c r="E2" i="68" s="1"/>
  <c r="T17" i="64"/>
  <c r="Z17" i="64" s="1"/>
  <c r="C17" i="67" s="1"/>
  <c r="E17" i="68" s="1"/>
  <c r="W10" i="64"/>
  <c r="Y10" i="64" s="1"/>
  <c r="B10" i="67" s="1"/>
  <c r="B10" i="68" s="1"/>
  <c r="W18" i="64"/>
  <c r="Y18" i="64" s="1"/>
  <c r="B18" i="67" s="1"/>
  <c r="B18" i="68" s="1"/>
  <c r="T5" i="64"/>
  <c r="U5" i="64" s="1"/>
  <c r="T13" i="64"/>
  <c r="Z13" i="64" s="1"/>
  <c r="C13" i="67" s="1"/>
  <c r="E13" i="68" s="1"/>
  <c r="T21" i="64"/>
  <c r="Z21" i="64" s="1"/>
  <c r="C21" i="67" s="1"/>
  <c r="E21" i="68" s="1"/>
  <c r="T10" i="64"/>
  <c r="U10" i="64" s="1"/>
  <c r="T4" i="64"/>
  <c r="Z4" i="64" s="1"/>
  <c r="C4" i="67" s="1"/>
  <c r="E4" i="68" s="1"/>
  <c r="W12" i="64"/>
  <c r="X12" i="64" s="1"/>
  <c r="V22" i="63"/>
  <c r="W4" i="63" s="1"/>
  <c r="T7" i="64"/>
  <c r="Z7" i="64" s="1"/>
  <c r="C7" i="67" s="1"/>
  <c r="E7" i="68" s="1"/>
  <c r="T12" i="64"/>
  <c r="Z12" i="64" s="1"/>
  <c r="C12" i="67" s="1"/>
  <c r="E12" i="68" s="1"/>
  <c r="T18" i="64"/>
  <c r="U18" i="64" s="1"/>
  <c r="W7" i="64"/>
  <c r="X7" i="64" s="1"/>
  <c r="W11" i="64"/>
  <c r="X11" i="64" s="1"/>
  <c r="W17" i="64"/>
  <c r="X17" i="64" s="1"/>
  <c r="W3" i="64"/>
  <c r="X3" i="64" s="1"/>
  <c r="T15" i="64"/>
  <c r="Z15" i="64" s="1"/>
  <c r="C15" i="67" s="1"/>
  <c r="E15" i="68" s="1"/>
  <c r="T14" i="64"/>
  <c r="S22" i="63"/>
  <c r="T22" i="63" s="1"/>
  <c r="Z22" i="63" s="1"/>
  <c r="T3" i="64"/>
  <c r="Z3" i="64" s="1"/>
  <c r="C3" i="67" s="1"/>
  <c r="E3" i="68" s="1"/>
  <c r="T20" i="64"/>
  <c r="Z20" i="64" s="1"/>
  <c r="C20" i="67" s="1"/>
  <c r="E20" i="68" s="1"/>
  <c r="T16" i="64"/>
  <c r="Z16" i="64" s="1"/>
  <c r="C16" i="67" s="1"/>
  <c r="E16" i="68" s="1"/>
  <c r="T19" i="64"/>
  <c r="Z19" i="64" s="1"/>
  <c r="C19" i="67" s="1"/>
  <c r="E19" i="68" s="1"/>
  <c r="T11" i="64"/>
  <c r="Z11" i="64" s="1"/>
  <c r="C11" i="67" s="1"/>
  <c r="E11" i="68" s="1"/>
  <c r="W2" i="64"/>
  <c r="X2" i="64" s="1"/>
  <c r="W16" i="64"/>
  <c r="X16" i="64" s="1"/>
  <c r="W4" i="64"/>
  <c r="Y4" i="64" s="1"/>
  <c r="B4" i="67" s="1"/>
  <c r="B4" i="68" s="1"/>
  <c r="W22" i="64"/>
  <c r="X22" i="64" s="1"/>
  <c r="T8" i="64"/>
  <c r="Z8" i="64" s="1"/>
  <c r="C8" i="67" s="1"/>
  <c r="E8" i="68" s="1"/>
  <c r="T9" i="64"/>
  <c r="Z9" i="64" s="1"/>
  <c r="C9" i="67" s="1"/>
  <c r="E9" i="68" s="1"/>
  <c r="W20" i="64"/>
  <c r="Y20" i="64" s="1"/>
  <c r="B20" i="67" s="1"/>
  <c r="B20" i="68" s="1"/>
  <c r="W13" i="64"/>
  <c r="X13" i="64" s="1"/>
  <c r="W21" i="64"/>
  <c r="X21" i="64" s="1"/>
  <c r="W19" i="64"/>
  <c r="X19" i="64" s="1"/>
  <c r="W14" i="64"/>
  <c r="Y14" i="64" s="1"/>
  <c r="B14" i="67" s="1"/>
  <c r="B14" i="68" s="1"/>
  <c r="T22" i="64"/>
  <c r="Z22" i="64" s="1"/>
  <c r="W6" i="64"/>
  <c r="Y6" i="64" s="1"/>
  <c r="B6" i="67" s="1"/>
  <c r="B6" i="68" s="1"/>
  <c r="W9" i="64"/>
  <c r="W15" i="64"/>
  <c r="W8" i="64"/>
  <c r="X8" i="64" s="1"/>
  <c r="U15" i="64"/>
  <c r="R22" i="64"/>
  <c r="R22" i="63"/>
  <c r="P2" i="63"/>
  <c r="P22" i="63"/>
  <c r="J22" i="63"/>
  <c r="P11" i="63"/>
  <c r="Y5" i="64" l="1"/>
  <c r="B5" i="67" s="1"/>
  <c r="B5" i="68" s="1"/>
  <c r="X18" i="64"/>
  <c r="U6" i="64"/>
  <c r="Z10" i="64"/>
  <c r="C10" i="67" s="1"/>
  <c r="E10" i="68" s="1"/>
  <c r="U2" i="64"/>
  <c r="X10" i="64"/>
  <c r="X14" i="64"/>
  <c r="X20" i="64"/>
  <c r="U17" i="64"/>
  <c r="W5" i="63"/>
  <c r="W7" i="63"/>
  <c r="W8" i="63"/>
  <c r="W15" i="63"/>
  <c r="W6" i="63"/>
  <c r="W10" i="63"/>
  <c r="T19" i="63"/>
  <c r="Z19" i="63" s="1"/>
  <c r="C19" i="66" s="1"/>
  <c r="E19" i="65" s="1"/>
  <c r="W19" i="63"/>
  <c r="W13" i="63"/>
  <c r="W18" i="63"/>
  <c r="W22" i="63"/>
  <c r="Y22" i="63" s="1"/>
  <c r="X6" i="64"/>
  <c r="X4" i="64"/>
  <c r="U21" i="64"/>
  <c r="Y2" i="64"/>
  <c r="B2" i="67" s="1"/>
  <c r="B2" i="68" s="1"/>
  <c r="U3" i="64"/>
  <c r="Y7" i="64"/>
  <c r="B7" i="67" s="1"/>
  <c r="B7" i="68" s="1"/>
  <c r="U11" i="64"/>
  <c r="W17" i="63"/>
  <c r="W11" i="63"/>
  <c r="W2" i="63"/>
  <c r="W12" i="63"/>
  <c r="W20" i="63"/>
  <c r="U8" i="64"/>
  <c r="U7" i="64"/>
  <c r="U20" i="64"/>
  <c r="Y13" i="64"/>
  <c r="B13" i="67" s="1"/>
  <c r="B13" i="68" s="1"/>
  <c r="Y22" i="64"/>
  <c r="Y3" i="64"/>
  <c r="B3" i="67" s="1"/>
  <c r="B3" i="68" s="1"/>
  <c r="W21" i="63"/>
  <c r="W14" i="63"/>
  <c r="W3" i="63"/>
  <c r="W9" i="63"/>
  <c r="W16" i="63"/>
  <c r="Z5" i="64"/>
  <c r="C5" i="67" s="1"/>
  <c r="E5" i="68" s="1"/>
  <c r="Y16" i="64"/>
  <c r="B16" i="67" s="1"/>
  <c r="B16" i="68" s="1"/>
  <c r="Y11" i="64"/>
  <c r="B11" i="67" s="1"/>
  <c r="B11" i="68" s="1"/>
  <c r="U12" i="64"/>
  <c r="U16" i="64"/>
  <c r="U9" i="64"/>
  <c r="U4" i="64"/>
  <c r="Y21" i="64"/>
  <c r="B21" i="67" s="1"/>
  <c r="B21" i="68" s="1"/>
  <c r="T15" i="63"/>
  <c r="Z15" i="63" s="1"/>
  <c r="C15" i="66" s="1"/>
  <c r="E15" i="65" s="1"/>
  <c r="T12" i="63"/>
  <c r="Z12" i="63" s="1"/>
  <c r="C12" i="66" s="1"/>
  <c r="E12" i="65" s="1"/>
  <c r="T16" i="63"/>
  <c r="Z16" i="63" s="1"/>
  <c r="C16" i="66" s="1"/>
  <c r="E16" i="65" s="1"/>
  <c r="T18" i="63"/>
  <c r="Z18" i="63" s="1"/>
  <c r="C18" i="66" s="1"/>
  <c r="E18" i="65" s="1"/>
  <c r="Y12" i="64"/>
  <c r="B12" i="67" s="1"/>
  <c r="B12" i="68" s="1"/>
  <c r="Z18" i="64"/>
  <c r="C18" i="67" s="1"/>
  <c r="E18" i="68" s="1"/>
  <c r="U22" i="64"/>
  <c r="U13" i="64"/>
  <c r="T4" i="63"/>
  <c r="Z4" i="63" s="1"/>
  <c r="C4" i="66" s="1"/>
  <c r="E4" i="65" s="1"/>
  <c r="T8" i="63"/>
  <c r="Z8" i="63" s="1"/>
  <c r="C8" i="66" s="1"/>
  <c r="E8" i="65" s="1"/>
  <c r="T3" i="63"/>
  <c r="Z3" i="63" s="1"/>
  <c r="C3" i="66" s="1"/>
  <c r="E3" i="65" s="1"/>
  <c r="T10" i="63"/>
  <c r="Z10" i="63" s="1"/>
  <c r="C10" i="66" s="1"/>
  <c r="E10" i="65" s="1"/>
  <c r="T2" i="63"/>
  <c r="Z2" i="63" s="1"/>
  <c r="C2" i="66" s="1"/>
  <c r="E2" i="65" s="1"/>
  <c r="Z14" i="64"/>
  <c r="C14" i="67" s="1"/>
  <c r="E14" i="68" s="1"/>
  <c r="U14" i="64"/>
  <c r="U19" i="64"/>
  <c r="Y19" i="64"/>
  <c r="B19" i="67" s="1"/>
  <c r="B19" i="68" s="1"/>
  <c r="T5" i="63"/>
  <c r="Z5" i="63" s="1"/>
  <c r="C5" i="66" s="1"/>
  <c r="E5" i="65" s="1"/>
  <c r="T14" i="63"/>
  <c r="Z14" i="63" s="1"/>
  <c r="C14" i="66" s="1"/>
  <c r="E14" i="65" s="1"/>
  <c r="T7" i="63"/>
  <c r="Z7" i="63" s="1"/>
  <c r="C7" i="66" s="1"/>
  <c r="E7" i="65" s="1"/>
  <c r="T9" i="63"/>
  <c r="Z9" i="63" s="1"/>
  <c r="C9" i="66" s="1"/>
  <c r="E9" i="65" s="1"/>
  <c r="T17" i="63"/>
  <c r="Z17" i="63" s="1"/>
  <c r="C17" i="66" s="1"/>
  <c r="E17" i="65" s="1"/>
  <c r="Y17" i="64"/>
  <c r="B17" i="67" s="1"/>
  <c r="B17" i="68" s="1"/>
  <c r="T20" i="63"/>
  <c r="Z20" i="63" s="1"/>
  <c r="C20" i="66" s="1"/>
  <c r="E20" i="65" s="1"/>
  <c r="T13" i="63"/>
  <c r="Z13" i="63" s="1"/>
  <c r="C13" i="66" s="1"/>
  <c r="E13" i="65" s="1"/>
  <c r="T21" i="63"/>
  <c r="Z21" i="63" s="1"/>
  <c r="C21" i="66" s="1"/>
  <c r="E21" i="65" s="1"/>
  <c r="T11" i="63"/>
  <c r="Z11" i="63" s="1"/>
  <c r="C11" i="66" s="1"/>
  <c r="E11" i="65" s="1"/>
  <c r="T6" i="63"/>
  <c r="Z6" i="63" s="1"/>
  <c r="C6" i="66" s="1"/>
  <c r="E6" i="65" s="1"/>
  <c r="Y8" i="64"/>
  <c r="B8" i="67" s="1"/>
  <c r="B8" i="68" s="1"/>
  <c r="X15" i="64"/>
  <c r="Y15" i="64"/>
  <c r="B15" i="67" s="1"/>
  <c r="B15" i="68" s="1"/>
  <c r="X9" i="64"/>
  <c r="Y9" i="64"/>
  <c r="B9" i="67" s="1"/>
  <c r="B9" i="68" s="1"/>
  <c r="U22" i="63"/>
  <c r="E43" i="59"/>
  <c r="G42" i="59"/>
  <c r="G41" i="59"/>
  <c r="E40" i="59"/>
  <c r="E39" i="59"/>
  <c r="F38" i="59"/>
  <c r="G15" i="59"/>
  <c r="E14" i="59"/>
  <c r="E35" i="59"/>
  <c r="G34" i="59"/>
  <c r="E33" i="59"/>
  <c r="F10" i="59"/>
  <c r="E31" i="59"/>
  <c r="F30" i="59"/>
  <c r="F29" i="59"/>
  <c r="E27" i="59"/>
  <c r="G26" i="59"/>
  <c r="E3" i="59"/>
  <c r="F2" i="59"/>
  <c r="U4" i="63" l="1"/>
  <c r="U15" i="63"/>
  <c r="U8" i="63"/>
  <c r="U17" i="63"/>
  <c r="U2" i="63"/>
  <c r="U13" i="63"/>
  <c r="U19" i="63"/>
  <c r="U12" i="63"/>
  <c r="U9" i="63"/>
  <c r="U5" i="63"/>
  <c r="U16" i="63"/>
  <c r="U18" i="63"/>
  <c r="U3" i="63"/>
  <c r="U11" i="63"/>
  <c r="U14" i="63"/>
  <c r="U21" i="63"/>
  <c r="U6" i="63"/>
  <c r="U10" i="63"/>
  <c r="U7" i="63"/>
  <c r="U20" i="63"/>
  <c r="F37" i="59"/>
  <c r="F15" i="59"/>
  <c r="G40" i="59"/>
  <c r="F14" i="59"/>
  <c r="G27" i="59"/>
  <c r="E10" i="59"/>
  <c r="G14" i="59"/>
  <c r="E9" i="59"/>
  <c r="K22" i="31"/>
  <c r="F33" i="59"/>
  <c r="F35" i="59"/>
  <c r="E41" i="59"/>
  <c r="F9" i="59"/>
  <c r="G3" i="59"/>
  <c r="G37" i="59"/>
  <c r="G25" i="59"/>
  <c r="E29" i="59"/>
  <c r="G19" i="59"/>
  <c r="E11" i="59"/>
  <c r="G4" i="59"/>
  <c r="F20" i="59"/>
  <c r="F41" i="59"/>
  <c r="G31" i="59"/>
  <c r="G29" i="59"/>
  <c r="G35" i="59"/>
  <c r="E42" i="59"/>
  <c r="F43" i="59"/>
  <c r="G33" i="59"/>
  <c r="F39" i="59"/>
  <c r="F19" i="59"/>
  <c r="G8" i="59"/>
  <c r="F3" i="59"/>
  <c r="E37" i="59"/>
  <c r="F26" i="59"/>
  <c r="E19" i="59"/>
  <c r="G9" i="59"/>
  <c r="G32" i="59"/>
  <c r="G18" i="59"/>
  <c r="F13" i="59"/>
  <c r="E8" i="59"/>
  <c r="F40" i="59"/>
  <c r="F18" i="59"/>
  <c r="E13" i="59"/>
  <c r="G7" i="59"/>
  <c r="E2" i="59"/>
  <c r="F8" i="59"/>
  <c r="G20" i="59"/>
  <c r="G28" i="59"/>
  <c r="F28" i="59"/>
  <c r="G36" i="59"/>
  <c r="F36" i="59"/>
  <c r="G39" i="59"/>
  <c r="E28" i="59"/>
  <c r="G43" i="59"/>
  <c r="E32" i="59"/>
  <c r="E34" i="59"/>
  <c r="E30" i="59"/>
  <c r="G38" i="59"/>
  <c r="E18" i="59"/>
  <c r="G12" i="59"/>
  <c r="F7" i="59"/>
  <c r="G2" i="59"/>
  <c r="F34" i="59"/>
  <c r="E25" i="59"/>
  <c r="G17" i="59"/>
  <c r="G5" i="59"/>
  <c r="G24" i="59"/>
  <c r="F17" i="59"/>
  <c r="E12" i="59"/>
  <c r="G6" i="59"/>
  <c r="F32" i="59"/>
  <c r="E17" i="59"/>
  <c r="G11" i="59"/>
  <c r="F6" i="59"/>
  <c r="F16" i="59"/>
  <c r="E7" i="59"/>
  <c r="E26" i="59"/>
  <c r="F12" i="59"/>
  <c r="E20" i="59"/>
  <c r="E4" i="59"/>
  <c r="E36" i="59"/>
  <c r="F25" i="59"/>
  <c r="F31" i="59"/>
  <c r="E38" i="59"/>
  <c r="F27" i="59"/>
  <c r="G30" i="59"/>
  <c r="G16" i="59"/>
  <c r="F11" i="59"/>
  <c r="E6" i="59"/>
  <c r="F42" i="59"/>
  <c r="G21" i="59"/>
  <c r="E15" i="59"/>
  <c r="F21" i="59"/>
  <c r="E16" i="59"/>
  <c r="G10" i="59"/>
  <c r="F5" i="59"/>
  <c r="E21" i="59"/>
  <c r="E5" i="59"/>
  <c r="G13" i="59"/>
  <c r="H13" i="59" s="1"/>
  <c r="F4" i="59"/>
  <c r="F22" i="31"/>
  <c r="N22" i="31"/>
  <c r="I22" i="31"/>
  <c r="O22" i="31"/>
  <c r="M22" i="31"/>
  <c r="L22" i="31"/>
  <c r="J22" i="31"/>
  <c r="H22" i="31"/>
  <c r="G22" i="31"/>
  <c r="E22" i="31"/>
  <c r="G21" i="22"/>
  <c r="H34" i="59" l="1"/>
  <c r="H43" i="59"/>
  <c r="H32" i="59"/>
  <c r="H35" i="59"/>
  <c r="H26" i="59"/>
  <c r="H11" i="59"/>
  <c r="H17" i="59"/>
  <c r="H15" i="59"/>
  <c r="H33" i="59"/>
  <c r="H41" i="59"/>
  <c r="H10" i="59"/>
  <c r="H16" i="59"/>
  <c r="H14" i="59"/>
  <c r="H42" i="59"/>
  <c r="H12" i="59"/>
  <c r="H39" i="59"/>
  <c r="H28" i="59"/>
  <c r="H7" i="59"/>
  <c r="H9" i="59"/>
  <c r="H29" i="59"/>
  <c r="H4" i="59"/>
  <c r="H25" i="59"/>
  <c r="H21" i="59"/>
  <c r="H20" i="59"/>
  <c r="H8" i="59"/>
  <c r="H31" i="59"/>
  <c r="H37" i="59"/>
  <c r="H40" i="59"/>
  <c r="H27" i="59"/>
  <c r="H30" i="59"/>
  <c r="H6" i="59"/>
  <c r="H5" i="59"/>
  <c r="H2" i="59"/>
  <c r="H38" i="59"/>
  <c r="H36" i="59"/>
  <c r="H18" i="59"/>
  <c r="H19" i="59"/>
  <c r="H3" i="59"/>
  <c r="Q22" i="31"/>
  <c r="P22" i="31"/>
  <c r="AC13" i="22" l="1"/>
  <c r="AC9" i="22"/>
  <c r="Z5" i="22" l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AV41" i="14" l="1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V22" i="14"/>
  <c r="AT22" i="14"/>
  <c r="AV21" i="14"/>
  <c r="AT21" i="14"/>
  <c r="A21" i="14"/>
  <c r="AV20" i="14"/>
  <c r="AT20" i="14"/>
  <c r="A20" i="14"/>
  <c r="AO42" i="14" s="1"/>
  <c r="AV19" i="14"/>
  <c r="AT19" i="14"/>
  <c r="A19" i="14"/>
  <c r="AO41" i="14" s="1"/>
  <c r="AV18" i="14"/>
  <c r="AT18" i="14"/>
  <c r="A18" i="14"/>
  <c r="AO40" i="14" s="1"/>
  <c r="AV17" i="14"/>
  <c r="AT17" i="14"/>
  <c r="A17" i="14"/>
  <c r="AO39" i="14" s="1"/>
  <c r="AV16" i="14"/>
  <c r="AT16" i="14"/>
  <c r="A16" i="14"/>
  <c r="AO38" i="14" s="1"/>
  <c r="AV15" i="14"/>
  <c r="AT15" i="14"/>
  <c r="A15" i="14"/>
  <c r="AO37" i="14" s="1"/>
  <c r="AV14" i="14"/>
  <c r="AT14" i="14"/>
  <c r="A14" i="14"/>
  <c r="AO36" i="14" s="1"/>
  <c r="AV13" i="14"/>
  <c r="AT13" i="14"/>
  <c r="A13" i="14"/>
  <c r="AO35" i="14" s="1"/>
  <c r="AV12" i="14"/>
  <c r="AT12" i="14"/>
  <c r="A12" i="14"/>
  <c r="AO34" i="14" s="1"/>
  <c r="AV11" i="14"/>
  <c r="AT11" i="14"/>
  <c r="A11" i="14"/>
  <c r="AO33" i="14" s="1"/>
  <c r="AV10" i="14"/>
  <c r="AT10" i="14"/>
  <c r="A10" i="14"/>
  <c r="AO32" i="14" s="1"/>
  <c r="AV9" i="14"/>
  <c r="AT9" i="14"/>
  <c r="A9" i="14"/>
  <c r="AO31" i="14" s="1"/>
  <c r="AV8" i="14"/>
  <c r="AT8" i="14"/>
  <c r="A8" i="14"/>
  <c r="AO30" i="14" s="1"/>
  <c r="AV7" i="14"/>
  <c r="AT7" i="14"/>
  <c r="A7" i="14"/>
  <c r="AO29" i="14" s="1"/>
  <c r="AV6" i="14"/>
  <c r="AT6" i="14"/>
  <c r="A6" i="14"/>
  <c r="AO28" i="14" s="1"/>
  <c r="AV5" i="14"/>
  <c r="AT5" i="14"/>
  <c r="A5" i="14"/>
  <c r="AO27" i="14" s="1"/>
  <c r="AV4" i="14"/>
  <c r="AT4" i="14"/>
  <c r="A4" i="14"/>
  <c r="AO26" i="14" s="1"/>
  <c r="AV3" i="14"/>
  <c r="AT3" i="14"/>
  <c r="A3" i="14"/>
  <c r="AO25" i="14" s="1"/>
  <c r="AV2" i="14"/>
  <c r="AT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F21" i="22"/>
  <c r="E21" i="22"/>
  <c r="D21" i="22"/>
  <c r="C21" i="22"/>
  <c r="B21" i="22"/>
  <c r="A21" i="22"/>
  <c r="A43" i="22" s="1"/>
  <c r="A65" i="22" s="1"/>
  <c r="AV20" i="22"/>
  <c r="AT20" i="22"/>
  <c r="AM20" i="22"/>
  <c r="AL20" i="22"/>
  <c r="AK20" i="22"/>
  <c r="AJ20" i="22"/>
  <c r="AI20" i="22"/>
  <c r="AH20" i="22"/>
  <c r="AG20" i="22"/>
  <c r="AE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C14" i="22"/>
  <c r="AB14" i="22"/>
  <c r="AA14" i="22"/>
  <c r="Z14" i="22"/>
  <c r="Y14" i="22"/>
  <c r="X14" i="22"/>
  <c r="W14" i="22"/>
  <c r="V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F11" i="22"/>
  <c r="AE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F10" i="22"/>
  <c r="AE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G9" i="22"/>
  <c r="AF9" i="22"/>
  <c r="AE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46" i="34" s="1"/>
  <c r="J46" i="34" s="1"/>
  <c r="A20" i="34"/>
  <c r="A45" i="34" s="1"/>
  <c r="J45" i="34" s="1"/>
  <c r="A19" i="34"/>
  <c r="A44" i="34" s="1"/>
  <c r="J44" i="34" s="1"/>
  <c r="A18" i="34"/>
  <c r="A43" i="34" s="1"/>
  <c r="J43" i="34" s="1"/>
  <c r="A17" i="34"/>
  <c r="A42" i="34" s="1"/>
  <c r="J42" i="34" s="1"/>
  <c r="A16" i="34"/>
  <c r="A41" i="34" s="1"/>
  <c r="J41" i="34" s="1"/>
  <c r="A15" i="34"/>
  <c r="A40" i="34" s="1"/>
  <c r="J40" i="34" s="1"/>
  <c r="A14" i="34"/>
  <c r="A39" i="34" s="1"/>
  <c r="J39" i="34" s="1"/>
  <c r="A13" i="34"/>
  <c r="A38" i="34" s="1"/>
  <c r="J38" i="34" s="1"/>
  <c r="A12" i="34"/>
  <c r="A37" i="34" s="1"/>
  <c r="J37" i="34" s="1"/>
  <c r="A11" i="34"/>
  <c r="A36" i="34" s="1"/>
  <c r="J36" i="34" s="1"/>
  <c r="A10" i="34"/>
  <c r="A35" i="34" s="1"/>
  <c r="J35" i="34" s="1"/>
  <c r="A9" i="34"/>
  <c r="A34" i="34" s="1"/>
  <c r="J34" i="34" s="1"/>
  <c r="A8" i="34"/>
  <c r="A33" i="34" s="1"/>
  <c r="J33" i="34" s="1"/>
  <c r="A7" i="34"/>
  <c r="A32" i="34" s="1"/>
  <c r="J32" i="34" s="1"/>
  <c r="A6" i="34"/>
  <c r="A31" i="34" s="1"/>
  <c r="J31" i="34" s="1"/>
  <c r="A5" i="34"/>
  <c r="A30" i="34" s="1"/>
  <c r="J30" i="34" s="1"/>
  <c r="A4" i="34"/>
  <c r="A29" i="34" s="1"/>
  <c r="J29" i="34" s="1"/>
  <c r="A3" i="34"/>
  <c r="A28" i="34" s="1"/>
  <c r="J28" i="34" s="1"/>
  <c r="A2" i="34"/>
  <c r="A27" i="34" s="1"/>
  <c r="J27" i="34" s="1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AU61" i="33"/>
  <c r="AS61" i="33"/>
  <c r="AR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AU54" i="33"/>
  <c r="AT54" i="33"/>
  <c r="AS54" i="33"/>
  <c r="AR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I45" i="33"/>
  <c r="I44" i="33"/>
  <c r="I43" i="33"/>
  <c r="I42" i="33"/>
  <c r="I41" i="33"/>
  <c r="E41" i="33"/>
  <c r="I40" i="33"/>
  <c r="E40" i="33"/>
  <c r="I39" i="33"/>
  <c r="E39" i="33"/>
  <c r="I38" i="33"/>
  <c r="E38" i="33"/>
  <c r="I37" i="33"/>
  <c r="E37" i="33"/>
  <c r="I36" i="33"/>
  <c r="E36" i="33"/>
  <c r="I35" i="33"/>
  <c r="E35" i="33"/>
  <c r="I34" i="33"/>
  <c r="E34" i="33"/>
  <c r="I33" i="33"/>
  <c r="E33" i="33"/>
  <c r="I32" i="33"/>
  <c r="E32" i="33"/>
  <c r="I31" i="33"/>
  <c r="E31" i="33"/>
  <c r="I30" i="33"/>
  <c r="E30" i="33"/>
  <c r="I29" i="33"/>
  <c r="E29" i="33"/>
  <c r="I28" i="33"/>
  <c r="E28" i="33"/>
  <c r="I27" i="33"/>
  <c r="E27" i="33"/>
  <c r="I26" i="33"/>
  <c r="E26" i="33"/>
  <c r="E25" i="33"/>
  <c r="E24" i="33"/>
  <c r="E23" i="33"/>
  <c r="I22" i="33"/>
  <c r="AZ22" i="33" s="1"/>
  <c r="E22" i="33"/>
  <c r="I21" i="33"/>
  <c r="AZ21" i="33" s="1"/>
  <c r="E21" i="33"/>
  <c r="A21" i="33"/>
  <c r="I20" i="33"/>
  <c r="AZ20" i="33" s="1"/>
  <c r="E20" i="33"/>
  <c r="A20" i="33"/>
  <c r="I19" i="33"/>
  <c r="AZ19" i="33" s="1"/>
  <c r="E19" i="33"/>
  <c r="A19" i="33"/>
  <c r="I18" i="33"/>
  <c r="AZ18" i="33" s="1"/>
  <c r="E18" i="33"/>
  <c r="A18" i="33"/>
  <c r="I17" i="33"/>
  <c r="AZ17" i="33" s="1"/>
  <c r="E17" i="33"/>
  <c r="A17" i="33"/>
  <c r="I16" i="33"/>
  <c r="AZ16" i="33" s="1"/>
  <c r="E16" i="33"/>
  <c r="A16" i="33"/>
  <c r="I15" i="33"/>
  <c r="AZ15" i="33" s="1"/>
  <c r="E15" i="33"/>
  <c r="A15" i="33"/>
  <c r="I14" i="33"/>
  <c r="AZ14" i="33" s="1"/>
  <c r="E14" i="33"/>
  <c r="A14" i="33"/>
  <c r="I13" i="33"/>
  <c r="AZ13" i="33" s="1"/>
  <c r="E13" i="33"/>
  <c r="A13" i="33"/>
  <c r="I12" i="33"/>
  <c r="AZ12" i="33" s="1"/>
  <c r="E12" i="33"/>
  <c r="A12" i="33"/>
  <c r="I11" i="33"/>
  <c r="AZ11" i="33" s="1"/>
  <c r="E11" i="33"/>
  <c r="A11" i="33"/>
  <c r="I10" i="33"/>
  <c r="AZ10" i="33" s="1"/>
  <c r="E10" i="33"/>
  <c r="A10" i="33"/>
  <c r="I9" i="33"/>
  <c r="AZ9" i="33" s="1"/>
  <c r="E9" i="33"/>
  <c r="A9" i="33"/>
  <c r="I8" i="33"/>
  <c r="AZ8" i="33" s="1"/>
  <c r="E8" i="33"/>
  <c r="A8" i="33"/>
  <c r="I7" i="33"/>
  <c r="AZ7" i="33" s="1"/>
  <c r="E7" i="33"/>
  <c r="A7" i="33"/>
  <c r="I6" i="33"/>
  <c r="AZ6" i="33" s="1"/>
  <c r="E6" i="33"/>
  <c r="A6" i="33"/>
  <c r="I5" i="33"/>
  <c r="AZ5" i="33" s="1"/>
  <c r="E5" i="33"/>
  <c r="A5" i="33"/>
  <c r="I4" i="33"/>
  <c r="AZ4" i="33" s="1"/>
  <c r="E4" i="33"/>
  <c r="A4" i="33"/>
  <c r="I3" i="33"/>
  <c r="AZ3" i="33" s="1"/>
  <c r="E3" i="33"/>
  <c r="A3" i="33"/>
  <c r="E2" i="33"/>
  <c r="A2" i="33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Q21" i="31"/>
  <c r="D21" i="31"/>
  <c r="D20" i="31"/>
  <c r="D19" i="31"/>
  <c r="Q18" i="31"/>
  <c r="D18" i="31"/>
  <c r="Q17" i="31"/>
  <c r="D17" i="31"/>
  <c r="D16" i="31"/>
  <c r="D15" i="31"/>
  <c r="D14" i="31"/>
  <c r="Q13" i="31"/>
  <c r="D13" i="31"/>
  <c r="Q12" i="31"/>
  <c r="D12" i="31"/>
  <c r="D11" i="31"/>
  <c r="Q10" i="31"/>
  <c r="D10" i="31"/>
  <c r="D9" i="31"/>
  <c r="D8" i="31"/>
  <c r="D7" i="31"/>
  <c r="D6" i="31"/>
  <c r="Q5" i="31"/>
  <c r="D5" i="31"/>
  <c r="D4" i="31"/>
  <c r="D3" i="31"/>
  <c r="D2" i="31"/>
  <c r="I65" i="22" l="1"/>
  <c r="A3" i="63"/>
  <c r="A3" i="64"/>
  <c r="A5" i="64"/>
  <c r="A5" i="63"/>
  <c r="A11" i="63"/>
  <c r="A11" i="64"/>
  <c r="A19" i="63"/>
  <c r="A19" i="64"/>
  <c r="A9" i="64"/>
  <c r="A9" i="63"/>
  <c r="A12" i="64"/>
  <c r="A12" i="63"/>
  <c r="A14" i="64"/>
  <c r="A14" i="63"/>
  <c r="A20" i="64"/>
  <c r="A20" i="63"/>
  <c r="A42" i="14"/>
  <c r="A64" i="14" s="1"/>
  <c r="O64" i="14" s="1"/>
  <c r="A6" i="64"/>
  <c r="A6" i="63"/>
  <c r="A18" i="64"/>
  <c r="A18" i="63"/>
  <c r="A15" i="63"/>
  <c r="A15" i="64"/>
  <c r="A4" i="64"/>
  <c r="A4" i="63"/>
  <c r="A7" i="63"/>
  <c r="A7" i="64"/>
  <c r="A13" i="64"/>
  <c r="A13" i="63"/>
  <c r="A16" i="64"/>
  <c r="A16" i="63"/>
  <c r="A10" i="64"/>
  <c r="A10" i="63"/>
  <c r="A21" i="64"/>
  <c r="A21" i="63"/>
  <c r="A2" i="64"/>
  <c r="A2" i="63"/>
  <c r="A8" i="64"/>
  <c r="A8" i="63"/>
  <c r="A17" i="64"/>
  <c r="A17" i="63"/>
  <c r="R9" i="31"/>
  <c r="R5" i="31"/>
  <c r="R14" i="31"/>
  <c r="R4" i="31"/>
  <c r="R2" i="31"/>
  <c r="R15" i="31"/>
  <c r="R21" i="31"/>
  <c r="R6" i="31"/>
  <c r="R7" i="31"/>
  <c r="R13" i="31"/>
  <c r="R17" i="31"/>
  <c r="R18" i="31"/>
  <c r="R16" i="31"/>
  <c r="R19" i="31"/>
  <c r="R10" i="31"/>
  <c r="R20" i="31"/>
  <c r="R3" i="31"/>
  <c r="R11" i="31"/>
  <c r="R12" i="31"/>
  <c r="R8" i="31"/>
  <c r="T5" i="31"/>
  <c r="T18" i="31"/>
  <c r="T13" i="31"/>
  <c r="T15" i="31"/>
  <c r="T7" i="31"/>
  <c r="T4" i="31"/>
  <c r="T9" i="31"/>
  <c r="T16" i="31"/>
  <c r="T19" i="31"/>
  <c r="T14" i="31"/>
  <c r="T12" i="31"/>
  <c r="T3" i="31"/>
  <c r="T17" i="31"/>
  <c r="T6" i="31"/>
  <c r="T10" i="31"/>
  <c r="T20" i="31"/>
  <c r="T11" i="31"/>
  <c r="T21" i="31"/>
  <c r="T8" i="31"/>
  <c r="C64" i="14"/>
  <c r="A28" i="14"/>
  <c r="A50" i="14" s="1"/>
  <c r="AO72" i="14" s="1"/>
  <c r="A39" i="14"/>
  <c r="A61" i="14" s="1"/>
  <c r="J61" i="14" s="1"/>
  <c r="A36" i="14"/>
  <c r="A58" i="14" s="1"/>
  <c r="G64" i="14"/>
  <c r="K64" i="14"/>
  <c r="A27" i="14"/>
  <c r="A49" i="14" s="1"/>
  <c r="A35" i="14"/>
  <c r="A57" i="14" s="1"/>
  <c r="A38" i="14"/>
  <c r="A60" i="14" s="1"/>
  <c r="M60" i="14" s="1"/>
  <c r="D64" i="14"/>
  <c r="H64" i="14"/>
  <c r="A24" i="14"/>
  <c r="A46" i="14" s="1"/>
  <c r="A32" i="14"/>
  <c r="A54" i="14" s="1"/>
  <c r="AO76" i="14" s="1"/>
  <c r="D65" i="22"/>
  <c r="H65" i="22"/>
  <c r="L65" i="22"/>
  <c r="P65" i="22"/>
  <c r="T65" i="22"/>
  <c r="X65" i="22"/>
  <c r="AB65" i="22"/>
  <c r="AF65" i="22"/>
  <c r="AJ65" i="22"/>
  <c r="A31" i="14"/>
  <c r="A53" i="14" s="1"/>
  <c r="A40" i="14"/>
  <c r="A62" i="14" s="1"/>
  <c r="AO43" i="22"/>
  <c r="AD65" i="22"/>
  <c r="A26" i="14"/>
  <c r="A48" i="14" s="1"/>
  <c r="A30" i="14"/>
  <c r="A52" i="14" s="1"/>
  <c r="A34" i="14"/>
  <c r="A56" i="14" s="1"/>
  <c r="A86" i="14"/>
  <c r="A108" i="14" s="1"/>
  <c r="A130" i="14" s="1"/>
  <c r="J64" i="14"/>
  <c r="A43" i="14"/>
  <c r="A65" i="14" s="1"/>
  <c r="AO43" i="14"/>
  <c r="A25" i="14"/>
  <c r="A47" i="14" s="1"/>
  <c r="A29" i="14"/>
  <c r="A51" i="14" s="1"/>
  <c r="A33" i="14"/>
  <c r="A55" i="14" s="1"/>
  <c r="A37" i="14"/>
  <c r="A59" i="14" s="1"/>
  <c r="A41" i="14"/>
  <c r="A63" i="14" s="1"/>
  <c r="O63" i="14" s="1"/>
  <c r="B64" i="14"/>
  <c r="E64" i="14"/>
  <c r="I64" i="14"/>
  <c r="M64" i="14"/>
  <c r="J60" i="14"/>
  <c r="F64" i="14"/>
  <c r="N64" i="14"/>
  <c r="Q9" i="31"/>
  <c r="Q20" i="31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B65" i="22"/>
  <c r="F65" i="22"/>
  <c r="J65" i="22"/>
  <c r="N65" i="22"/>
  <c r="R65" i="22"/>
  <c r="V65" i="22"/>
  <c r="Z65" i="22"/>
  <c r="AH65" i="22"/>
  <c r="AL65" i="22"/>
  <c r="C65" i="22"/>
  <c r="G65" i="22"/>
  <c r="K65" i="22"/>
  <c r="O65" i="22"/>
  <c r="S65" i="22"/>
  <c r="W65" i="22"/>
  <c r="AA65" i="22"/>
  <c r="AE65" i="22"/>
  <c r="AI65" i="22"/>
  <c r="AM65" i="22"/>
  <c r="P18" i="31"/>
  <c r="P20" i="31"/>
  <c r="P4" i="31"/>
  <c r="P12" i="31"/>
  <c r="P5" i="31"/>
  <c r="F24" i="59"/>
  <c r="P16" i="31"/>
  <c r="Q7" i="31"/>
  <c r="P8" i="31"/>
  <c r="P9" i="31"/>
  <c r="P10" i="31"/>
  <c r="Q15" i="31"/>
  <c r="P7" i="31"/>
  <c r="Q16" i="31"/>
  <c r="P21" i="31"/>
  <c r="Q8" i="31"/>
  <c r="P13" i="31"/>
  <c r="P17" i="31"/>
  <c r="Q4" i="31"/>
  <c r="P15" i="31"/>
  <c r="Q6" i="31"/>
  <c r="Q14" i="31"/>
  <c r="P3" i="31"/>
  <c r="P11" i="31"/>
  <c r="P19" i="31"/>
  <c r="Q3" i="31"/>
  <c r="P6" i="31"/>
  <c r="Q11" i="31"/>
  <c r="P14" i="31"/>
  <c r="Q19" i="31"/>
  <c r="E24" i="59"/>
  <c r="C61" i="14" l="1"/>
  <c r="O50" i="14"/>
  <c r="J50" i="14"/>
  <c r="E50" i="14"/>
  <c r="C50" i="14"/>
  <c r="F50" i="14"/>
  <c r="M50" i="14"/>
  <c r="D50" i="14"/>
  <c r="N61" i="14"/>
  <c r="K61" i="14"/>
  <c r="G61" i="14"/>
  <c r="O61" i="14"/>
  <c r="AC62" i="22"/>
  <c r="AH62" i="22"/>
  <c r="Q57" i="14"/>
  <c r="U57" i="14"/>
  <c r="Y57" i="14"/>
  <c r="AC57" i="14"/>
  <c r="AG57" i="14"/>
  <c r="AK57" i="14"/>
  <c r="R57" i="14"/>
  <c r="V57" i="14"/>
  <c r="Z57" i="14"/>
  <c r="AD57" i="14"/>
  <c r="AH57" i="14"/>
  <c r="AL57" i="14"/>
  <c r="S57" i="14"/>
  <c r="W57" i="14"/>
  <c r="AA57" i="14"/>
  <c r="AE57" i="14"/>
  <c r="AI57" i="14"/>
  <c r="AM57" i="14"/>
  <c r="T57" i="14"/>
  <c r="X57" i="14"/>
  <c r="AB57" i="14"/>
  <c r="AF57" i="14"/>
  <c r="AJ57" i="14"/>
  <c r="R62" i="22"/>
  <c r="R63" i="14"/>
  <c r="V63" i="14"/>
  <c r="Z63" i="14"/>
  <c r="AD63" i="14"/>
  <c r="AH63" i="14"/>
  <c r="AL63" i="14"/>
  <c r="S63" i="14"/>
  <c r="W63" i="14"/>
  <c r="AA63" i="14"/>
  <c r="AE63" i="14"/>
  <c r="AI63" i="14"/>
  <c r="AM63" i="14"/>
  <c r="T63" i="14"/>
  <c r="X63" i="14"/>
  <c r="AB63" i="14"/>
  <c r="AF63" i="14"/>
  <c r="AJ63" i="14"/>
  <c r="Q63" i="14"/>
  <c r="U63" i="14"/>
  <c r="Y63" i="14"/>
  <c r="AC63" i="14"/>
  <c r="AG63" i="14"/>
  <c r="AK63" i="14"/>
  <c r="B47" i="14"/>
  <c r="S47" i="14"/>
  <c r="W47" i="14"/>
  <c r="AA47" i="14"/>
  <c r="AE47" i="14"/>
  <c r="AI47" i="14"/>
  <c r="AM47" i="14"/>
  <c r="T47" i="14"/>
  <c r="X47" i="14"/>
  <c r="AB47" i="14"/>
  <c r="AF47" i="14"/>
  <c r="AJ47" i="14"/>
  <c r="Q47" i="14"/>
  <c r="U47" i="14"/>
  <c r="Y47" i="14"/>
  <c r="AC47" i="14"/>
  <c r="AG47" i="14"/>
  <c r="AK47" i="14"/>
  <c r="R47" i="14"/>
  <c r="V47" i="14"/>
  <c r="Z47" i="14"/>
  <c r="AD47" i="14"/>
  <c r="AH47" i="14"/>
  <c r="AL47" i="14"/>
  <c r="K50" i="14"/>
  <c r="AO86" i="14"/>
  <c r="N50" i="14"/>
  <c r="I50" i="14"/>
  <c r="P50" i="14"/>
  <c r="A72" i="14"/>
  <c r="A94" i="14" s="1"/>
  <c r="A116" i="14" s="1"/>
  <c r="P64" i="14"/>
  <c r="H49" i="14"/>
  <c r="Q49" i="14"/>
  <c r="U49" i="14"/>
  <c r="Y49" i="14"/>
  <c r="AC49" i="14"/>
  <c r="AG49" i="14"/>
  <c r="AK49" i="14"/>
  <c r="R49" i="14"/>
  <c r="V49" i="14"/>
  <c r="Z49" i="14"/>
  <c r="AD49" i="14"/>
  <c r="AH49" i="14"/>
  <c r="AL49" i="14"/>
  <c r="S49" i="14"/>
  <c r="W49" i="14"/>
  <c r="AA49" i="14"/>
  <c r="AE49" i="14"/>
  <c r="AI49" i="14"/>
  <c r="AM49" i="14"/>
  <c r="T49" i="14"/>
  <c r="X49" i="14"/>
  <c r="AB49" i="14"/>
  <c r="AF49" i="14"/>
  <c r="AJ49" i="14"/>
  <c r="P58" i="14"/>
  <c r="R58" i="14"/>
  <c r="V58" i="14"/>
  <c r="Z58" i="14"/>
  <c r="AD58" i="14"/>
  <c r="AH58" i="14"/>
  <c r="AL58" i="14"/>
  <c r="S58" i="14"/>
  <c r="W58" i="14"/>
  <c r="AA58" i="14"/>
  <c r="AE58" i="14"/>
  <c r="AI58" i="14"/>
  <c r="AM58" i="14"/>
  <c r="T58" i="14"/>
  <c r="X58" i="14"/>
  <c r="AB58" i="14"/>
  <c r="AF58" i="14"/>
  <c r="AJ58" i="14"/>
  <c r="Q58" i="14"/>
  <c r="U58" i="14"/>
  <c r="Y58" i="14"/>
  <c r="AC58" i="14"/>
  <c r="AG58" i="14"/>
  <c r="AK58" i="14"/>
  <c r="B59" i="14"/>
  <c r="S59" i="14"/>
  <c r="W59" i="14"/>
  <c r="AA59" i="14"/>
  <c r="AE59" i="14"/>
  <c r="AI59" i="14"/>
  <c r="AM59" i="14"/>
  <c r="T59" i="14"/>
  <c r="X59" i="14"/>
  <c r="AB59" i="14"/>
  <c r="AF59" i="14"/>
  <c r="AJ59" i="14"/>
  <c r="R59" i="14"/>
  <c r="V59" i="14"/>
  <c r="Z59" i="14"/>
  <c r="AD59" i="14"/>
  <c r="AH59" i="14"/>
  <c r="AL59" i="14"/>
  <c r="U59" i="14"/>
  <c r="AK59" i="14"/>
  <c r="Y59" i="14"/>
  <c r="AC59" i="14"/>
  <c r="Q59" i="14"/>
  <c r="AG59" i="14"/>
  <c r="G50" i="14"/>
  <c r="H50" i="14"/>
  <c r="P56" i="14"/>
  <c r="T56" i="14"/>
  <c r="X56" i="14"/>
  <c r="AB56" i="14"/>
  <c r="AF56" i="14"/>
  <c r="AJ56" i="14"/>
  <c r="Q56" i="14"/>
  <c r="U56" i="14"/>
  <c r="Y56" i="14"/>
  <c r="AC56" i="14"/>
  <c r="AG56" i="14"/>
  <c r="AK56" i="14"/>
  <c r="R56" i="14"/>
  <c r="V56" i="14"/>
  <c r="Z56" i="14"/>
  <c r="AD56" i="14"/>
  <c r="AH56" i="14"/>
  <c r="AL56" i="14"/>
  <c r="S56" i="14"/>
  <c r="W56" i="14"/>
  <c r="AA56" i="14"/>
  <c r="AE56" i="14"/>
  <c r="AI56" i="14"/>
  <c r="AM56" i="14"/>
  <c r="B50" i="14"/>
  <c r="L50" i="14"/>
  <c r="L64" i="14"/>
  <c r="B61" i="14"/>
  <c r="T61" i="14"/>
  <c r="X61" i="14"/>
  <c r="AB61" i="14"/>
  <c r="AF61" i="14"/>
  <c r="AJ61" i="14"/>
  <c r="Q61" i="14"/>
  <c r="U61" i="14"/>
  <c r="Y61" i="14"/>
  <c r="AC61" i="14"/>
  <c r="AG61" i="14"/>
  <c r="AK61" i="14"/>
  <c r="R61" i="14"/>
  <c r="V61" i="14"/>
  <c r="Z61" i="14"/>
  <c r="AD61" i="14"/>
  <c r="AH61" i="14"/>
  <c r="AL61" i="14"/>
  <c r="S61" i="14"/>
  <c r="W61" i="14"/>
  <c r="AA61" i="14"/>
  <c r="AE61" i="14"/>
  <c r="AI61" i="14"/>
  <c r="AM61" i="14"/>
  <c r="S55" i="14"/>
  <c r="W55" i="14"/>
  <c r="AA55" i="14"/>
  <c r="AE55" i="14"/>
  <c r="AI55" i="14"/>
  <c r="AM55" i="14"/>
  <c r="T55" i="14"/>
  <c r="X55" i="14"/>
  <c r="AB55" i="14"/>
  <c r="AF55" i="14"/>
  <c r="AJ55" i="14"/>
  <c r="Q55" i="14"/>
  <c r="U55" i="14"/>
  <c r="Y55" i="14"/>
  <c r="AC55" i="14"/>
  <c r="AG55" i="14"/>
  <c r="AK55" i="14"/>
  <c r="R55" i="14"/>
  <c r="V55" i="14"/>
  <c r="Z55" i="14"/>
  <c r="AD55" i="14"/>
  <c r="AH55" i="14"/>
  <c r="AL55" i="14"/>
  <c r="T65" i="14"/>
  <c r="X65" i="14"/>
  <c r="AB65" i="14"/>
  <c r="AF65" i="14"/>
  <c r="AJ65" i="14"/>
  <c r="Q65" i="14"/>
  <c r="U65" i="14"/>
  <c r="Y65" i="14"/>
  <c r="AC65" i="14"/>
  <c r="AG65" i="14"/>
  <c r="AK65" i="14"/>
  <c r="R65" i="14"/>
  <c r="V65" i="14"/>
  <c r="Z65" i="14"/>
  <c r="AD65" i="14"/>
  <c r="AH65" i="14"/>
  <c r="AL65" i="14"/>
  <c r="S65" i="14"/>
  <c r="W65" i="14"/>
  <c r="AA65" i="14"/>
  <c r="AE65" i="14"/>
  <c r="AI65" i="14"/>
  <c r="AM65" i="14"/>
  <c r="T52" i="14"/>
  <c r="X52" i="14"/>
  <c r="AB52" i="14"/>
  <c r="AF52" i="14"/>
  <c r="AJ52" i="14"/>
  <c r="Q52" i="14"/>
  <c r="U52" i="14"/>
  <c r="Y52" i="14"/>
  <c r="AC52" i="14"/>
  <c r="AG52" i="14"/>
  <c r="AK52" i="14"/>
  <c r="R52" i="14"/>
  <c r="V52" i="14"/>
  <c r="Z52" i="14"/>
  <c r="AD52" i="14"/>
  <c r="AH52" i="14"/>
  <c r="AL52" i="14"/>
  <c r="S52" i="14"/>
  <c r="W52" i="14"/>
  <c r="AA52" i="14"/>
  <c r="AE52" i="14"/>
  <c r="AI52" i="14"/>
  <c r="AM52" i="14"/>
  <c r="Q62" i="14"/>
  <c r="U62" i="14"/>
  <c r="Y62" i="14"/>
  <c r="AC62" i="14"/>
  <c r="AG62" i="14"/>
  <c r="AK62" i="14"/>
  <c r="R62" i="14"/>
  <c r="V62" i="14"/>
  <c r="Z62" i="14"/>
  <c r="AD62" i="14"/>
  <c r="AH62" i="14"/>
  <c r="AL62" i="14"/>
  <c r="S62" i="14"/>
  <c r="W62" i="14"/>
  <c r="AA62" i="14"/>
  <c r="AE62" i="14"/>
  <c r="AI62" i="14"/>
  <c r="AM62" i="14"/>
  <c r="T62" i="14"/>
  <c r="X62" i="14"/>
  <c r="AB62" i="14"/>
  <c r="AF62" i="14"/>
  <c r="AJ62" i="14"/>
  <c r="R54" i="14"/>
  <c r="V54" i="14"/>
  <c r="Z54" i="14"/>
  <c r="AD54" i="14"/>
  <c r="AH54" i="14"/>
  <c r="AL54" i="14"/>
  <c r="S54" i="14"/>
  <c r="W54" i="14"/>
  <c r="AA54" i="14"/>
  <c r="AE54" i="14"/>
  <c r="AI54" i="14"/>
  <c r="AM54" i="14"/>
  <c r="T54" i="14"/>
  <c r="X54" i="14"/>
  <c r="AB54" i="14"/>
  <c r="AF54" i="14"/>
  <c r="AJ54" i="14"/>
  <c r="Q54" i="14"/>
  <c r="U54" i="14"/>
  <c r="Y54" i="14"/>
  <c r="AC54" i="14"/>
  <c r="AG54" i="14"/>
  <c r="AK54" i="14"/>
  <c r="T60" i="14"/>
  <c r="X60" i="14"/>
  <c r="AB60" i="14"/>
  <c r="AF60" i="14"/>
  <c r="Q60" i="14"/>
  <c r="U60" i="14"/>
  <c r="Y60" i="14"/>
  <c r="AC60" i="14"/>
  <c r="AG60" i="14"/>
  <c r="S60" i="14"/>
  <c r="W60" i="14"/>
  <c r="AA60" i="14"/>
  <c r="AI60" i="14"/>
  <c r="AM60" i="14"/>
  <c r="R60" i="14"/>
  <c r="AD60" i="14"/>
  <c r="AJ60" i="14"/>
  <c r="V60" i="14"/>
  <c r="AE60" i="14"/>
  <c r="AK60" i="14"/>
  <c r="Z60" i="14"/>
  <c r="AH60" i="14"/>
  <c r="AL60" i="14"/>
  <c r="R50" i="14"/>
  <c r="V50" i="14"/>
  <c r="Z50" i="14"/>
  <c r="AD50" i="14"/>
  <c r="AH50" i="14"/>
  <c r="AL50" i="14"/>
  <c r="S50" i="14"/>
  <c r="W50" i="14"/>
  <c r="AA50" i="14"/>
  <c r="AE50" i="14"/>
  <c r="AI50" i="14"/>
  <c r="AM50" i="14"/>
  <c r="T50" i="14"/>
  <c r="X50" i="14"/>
  <c r="AB50" i="14"/>
  <c r="AF50" i="14"/>
  <c r="AJ50" i="14"/>
  <c r="Q50" i="14"/>
  <c r="U50" i="14"/>
  <c r="Y50" i="14"/>
  <c r="AC50" i="14"/>
  <c r="AG50" i="14"/>
  <c r="AK50" i="14"/>
  <c r="L51" i="14"/>
  <c r="S51" i="14"/>
  <c r="W51" i="14"/>
  <c r="AA51" i="14"/>
  <c r="AE51" i="14"/>
  <c r="AI51" i="14"/>
  <c r="AM51" i="14"/>
  <c r="T51" i="14"/>
  <c r="X51" i="14"/>
  <c r="AB51" i="14"/>
  <c r="AF51" i="14"/>
  <c r="AJ51" i="14"/>
  <c r="Q51" i="14"/>
  <c r="U51" i="14"/>
  <c r="Y51" i="14"/>
  <c r="AC51" i="14"/>
  <c r="AG51" i="14"/>
  <c r="AK51" i="14"/>
  <c r="R51" i="14"/>
  <c r="V51" i="14"/>
  <c r="Z51" i="14"/>
  <c r="AD51" i="14"/>
  <c r="AH51" i="14"/>
  <c r="AL51" i="14"/>
  <c r="T48" i="14"/>
  <c r="X48" i="14"/>
  <c r="AB48" i="14"/>
  <c r="AF48" i="14"/>
  <c r="AJ48" i="14"/>
  <c r="Q48" i="14"/>
  <c r="U48" i="14"/>
  <c r="Y48" i="14"/>
  <c r="AC48" i="14"/>
  <c r="AG48" i="14"/>
  <c r="AK48" i="14"/>
  <c r="R48" i="14"/>
  <c r="V48" i="14"/>
  <c r="Z48" i="14"/>
  <c r="AD48" i="14"/>
  <c r="AH48" i="14"/>
  <c r="AL48" i="14"/>
  <c r="S48" i="14"/>
  <c r="W48" i="14"/>
  <c r="AA48" i="14"/>
  <c r="AE48" i="14"/>
  <c r="AI48" i="14"/>
  <c r="AM48" i="14"/>
  <c r="Q53" i="14"/>
  <c r="U53" i="14"/>
  <c r="Y53" i="14"/>
  <c r="AC53" i="14"/>
  <c r="AG53" i="14"/>
  <c r="AK53" i="14"/>
  <c r="R53" i="14"/>
  <c r="V53" i="14"/>
  <c r="Z53" i="14"/>
  <c r="AD53" i="14"/>
  <c r="AH53" i="14"/>
  <c r="AL53" i="14"/>
  <c r="S53" i="14"/>
  <c r="W53" i="14"/>
  <c r="AA53" i="14"/>
  <c r="AE53" i="14"/>
  <c r="AI53" i="14"/>
  <c r="AM53" i="14"/>
  <c r="T53" i="14"/>
  <c r="X53" i="14"/>
  <c r="AB53" i="14"/>
  <c r="AF53" i="14"/>
  <c r="AJ53" i="14"/>
  <c r="R46" i="14"/>
  <c r="V46" i="14"/>
  <c r="Z46" i="14"/>
  <c r="AD46" i="14"/>
  <c r="AH46" i="14"/>
  <c r="AL46" i="14"/>
  <c r="S46" i="14"/>
  <c r="W46" i="14"/>
  <c r="AA46" i="14"/>
  <c r="AE46" i="14"/>
  <c r="AI46" i="14"/>
  <c r="AM46" i="14"/>
  <c r="T46" i="14"/>
  <c r="X46" i="14"/>
  <c r="AB46" i="14"/>
  <c r="AF46" i="14"/>
  <c r="AJ46" i="14"/>
  <c r="Q46" i="14"/>
  <c r="U46" i="14"/>
  <c r="Y46" i="14"/>
  <c r="AC46" i="14"/>
  <c r="AG46" i="14"/>
  <c r="AK46" i="14"/>
  <c r="S64" i="14"/>
  <c r="W64" i="14"/>
  <c r="AA64" i="14"/>
  <c r="AE64" i="14"/>
  <c r="AI64" i="14"/>
  <c r="AM64" i="14"/>
  <c r="T64" i="14"/>
  <c r="X64" i="14"/>
  <c r="AB64" i="14"/>
  <c r="AF64" i="14"/>
  <c r="AJ64" i="14"/>
  <c r="Q64" i="14"/>
  <c r="U64" i="14"/>
  <c r="Y64" i="14"/>
  <c r="AC64" i="14"/>
  <c r="AG64" i="14"/>
  <c r="AK64" i="14"/>
  <c r="R64" i="14"/>
  <c r="V64" i="14"/>
  <c r="Z64" i="14"/>
  <c r="AD64" i="14"/>
  <c r="AH64" i="14"/>
  <c r="AL64" i="14"/>
  <c r="M62" i="14"/>
  <c r="G54" i="14"/>
  <c r="N62" i="14"/>
  <c r="K62" i="14"/>
  <c r="D57" i="14"/>
  <c r="H24" i="59"/>
  <c r="T2" i="31" s="1"/>
  <c r="P46" i="14"/>
  <c r="L61" i="14"/>
  <c r="C46" i="14"/>
  <c r="E62" i="22"/>
  <c r="M61" i="14"/>
  <c r="O53" i="14"/>
  <c r="U21" i="31"/>
  <c r="R58" i="22"/>
  <c r="S60" i="22"/>
  <c r="G55" i="22"/>
  <c r="J62" i="22"/>
  <c r="Y62" i="22"/>
  <c r="AL62" i="22"/>
  <c r="I62" i="22"/>
  <c r="L63" i="14"/>
  <c r="K52" i="14"/>
  <c r="P52" i="14"/>
  <c r="S20" i="31"/>
  <c r="J49" i="14"/>
  <c r="I49" i="14"/>
  <c r="P49" i="14"/>
  <c r="B49" i="14"/>
  <c r="L49" i="14"/>
  <c r="E49" i="14"/>
  <c r="K49" i="14"/>
  <c r="N49" i="14"/>
  <c r="D49" i="14"/>
  <c r="M49" i="14"/>
  <c r="C49" i="14"/>
  <c r="A71" i="14"/>
  <c r="A93" i="14" s="1"/>
  <c r="A115" i="14" s="1"/>
  <c r="F49" i="14"/>
  <c r="O49" i="14"/>
  <c r="G49" i="14"/>
  <c r="AO71" i="14"/>
  <c r="Z56" i="22"/>
  <c r="C54" i="14"/>
  <c r="A76" i="14"/>
  <c r="A98" i="14" s="1"/>
  <c r="A120" i="14" s="1"/>
  <c r="Z62" i="22"/>
  <c r="F62" i="22"/>
  <c r="D63" i="22"/>
  <c r="U62" i="22"/>
  <c r="D61" i="14"/>
  <c r="I61" i="14"/>
  <c r="K46" i="14"/>
  <c r="N54" i="14"/>
  <c r="N46" i="14"/>
  <c r="A83" i="14"/>
  <c r="A105" i="14" s="1"/>
  <c r="A127" i="14" s="1"/>
  <c r="AO83" i="14"/>
  <c r="A75" i="14"/>
  <c r="A97" i="14" s="1"/>
  <c r="A119" i="14" s="1"/>
  <c r="A68" i="14"/>
  <c r="A90" i="14" s="1"/>
  <c r="A112" i="14" s="1"/>
  <c r="F61" i="14"/>
  <c r="AD52" i="22"/>
  <c r="B60" i="14"/>
  <c r="E60" i="14"/>
  <c r="Y63" i="22"/>
  <c r="V62" i="22"/>
  <c r="B62" i="22"/>
  <c r="AK62" i="22"/>
  <c r="M62" i="22"/>
  <c r="E61" i="14"/>
  <c r="O54" i="14"/>
  <c r="I53" i="14"/>
  <c r="G46" i="14"/>
  <c r="M54" i="14"/>
  <c r="B53" i="14"/>
  <c r="H61" i="14"/>
  <c r="P61" i="14"/>
  <c r="J46" i="14"/>
  <c r="G53" i="14"/>
  <c r="AO75" i="14"/>
  <c r="U14" i="31"/>
  <c r="Y22" i="31"/>
  <c r="V22" i="31"/>
  <c r="S18" i="31"/>
  <c r="U9" i="31"/>
  <c r="S17" i="3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D63" i="14"/>
  <c r="J62" i="14"/>
  <c r="N58" i="14"/>
  <c r="K63" i="14"/>
  <c r="E62" i="14"/>
  <c r="M56" i="14"/>
  <c r="G62" i="14"/>
  <c r="K56" i="14"/>
  <c r="L56" i="14"/>
  <c r="AC58" i="22"/>
  <c r="I63" i="22"/>
  <c r="AH58" i="22"/>
  <c r="B58" i="22"/>
  <c r="T63" i="22"/>
  <c r="L59" i="22"/>
  <c r="L50" i="22"/>
  <c r="F62" i="14"/>
  <c r="G63" i="14"/>
  <c r="I56" i="14"/>
  <c r="M65" i="14"/>
  <c r="C62" i="14"/>
  <c r="C58" i="14"/>
  <c r="C56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E56" i="14"/>
  <c r="M57" i="14"/>
  <c r="H62" i="14"/>
  <c r="I62" i="14"/>
  <c r="E54" i="14"/>
  <c r="O61" i="22"/>
  <c r="T60" i="22"/>
  <c r="AI60" i="22"/>
  <c r="K60" i="22"/>
  <c r="AD60" i="22"/>
  <c r="J60" i="22"/>
  <c r="J58" i="14"/>
  <c r="O58" i="14"/>
  <c r="I57" i="14"/>
  <c r="M58" i="14"/>
  <c r="D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F58" i="14"/>
  <c r="O65" i="14"/>
  <c r="G57" i="14"/>
  <c r="I65" i="14"/>
  <c r="K58" i="14"/>
  <c r="E57" i="14"/>
  <c r="A79" i="14"/>
  <c r="A101" i="14" s="1"/>
  <c r="A123" i="14" s="1"/>
  <c r="D56" i="14"/>
  <c r="E58" i="14"/>
  <c r="C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B58" i="14"/>
  <c r="G65" i="14"/>
  <c r="E65" i="14"/>
  <c r="G58" i="14"/>
  <c r="O57" i="14"/>
  <c r="AO79" i="14"/>
  <c r="L58" i="14"/>
  <c r="L57" i="14"/>
  <c r="I58" i="14"/>
  <c r="H62" i="22"/>
  <c r="L58" i="22"/>
  <c r="Q60" i="22"/>
  <c r="O58" i="22"/>
  <c r="AA52" i="22"/>
  <c r="G47" i="14"/>
  <c r="P47" i="14"/>
  <c r="C47" i="14"/>
  <c r="H54" i="14"/>
  <c r="E53" i="14"/>
  <c r="S62" i="22"/>
  <c r="I60" i="22"/>
  <c r="I51" i="14"/>
  <c r="L46" i="14"/>
  <c r="W50" i="22"/>
  <c r="AG46" i="22"/>
  <c r="I46" i="22"/>
  <c r="X46" i="22"/>
  <c r="O59" i="14"/>
  <c r="B56" i="14"/>
  <c r="AJ62" i="22"/>
  <c r="U60" i="22"/>
  <c r="S56" i="22"/>
  <c r="Y46" i="22"/>
  <c r="E46" i="22"/>
  <c r="H56" i="14"/>
  <c r="P59" i="14"/>
  <c r="G59" i="14"/>
  <c r="C60" i="14"/>
  <c r="F60" i="14"/>
  <c r="D60" i="14"/>
  <c r="G60" i="14"/>
  <c r="H60" i="14"/>
  <c r="I60" i="14"/>
  <c r="N60" i="14"/>
  <c r="K60" i="14"/>
  <c r="L60" i="14"/>
  <c r="K59" i="14"/>
  <c r="D59" i="14"/>
  <c r="I59" i="14"/>
  <c r="P64" i="22"/>
  <c r="S64" i="22"/>
  <c r="Q51" i="22"/>
  <c r="M51" i="22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B65" i="14"/>
  <c r="H65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J63" i="14"/>
  <c r="M63" i="14"/>
  <c r="C63" i="14"/>
  <c r="H63" i="14"/>
  <c r="O47" i="14"/>
  <c r="F47" i="14"/>
  <c r="D47" i="14"/>
  <c r="J47" i="14"/>
  <c r="H47" i="14"/>
  <c r="M47" i="14"/>
  <c r="C65" i="14"/>
  <c r="AO82" i="14"/>
  <c r="E52" i="14"/>
  <c r="H52" i="14"/>
  <c r="I52" i="14"/>
  <c r="D52" i="14"/>
  <c r="D62" i="14"/>
  <c r="AO84" i="14"/>
  <c r="A84" i="14"/>
  <c r="A106" i="14" s="1"/>
  <c r="A128" i="14" s="1"/>
  <c r="L62" i="14"/>
  <c r="O62" i="14"/>
  <c r="B62" i="14"/>
  <c r="P62" i="14"/>
  <c r="L54" i="14"/>
  <c r="I54" i="14"/>
  <c r="B54" i="14"/>
  <c r="P54" i="14"/>
  <c r="F54" i="14"/>
  <c r="K54" i="14"/>
  <c r="D54" i="14"/>
  <c r="J54" i="14"/>
  <c r="P60" i="14"/>
  <c r="P53" i="14"/>
  <c r="H46" i="14"/>
  <c r="L53" i="14"/>
  <c r="L60" i="22"/>
  <c r="M53" i="14"/>
  <c r="O46" i="14"/>
  <c r="E46" i="14"/>
  <c r="J53" i="14"/>
  <c r="P57" i="14"/>
  <c r="J56" i="14"/>
  <c r="H53" i="14"/>
  <c r="C53" i="14"/>
  <c r="I46" i="14"/>
  <c r="N53" i="14"/>
  <c r="D46" i="14"/>
  <c r="M46" i="14"/>
  <c r="B46" i="14"/>
  <c r="AO68" i="14"/>
  <c r="G56" i="14"/>
  <c r="K53" i="14"/>
  <c r="B57" i="14"/>
  <c r="D53" i="14"/>
  <c r="F53" i="14"/>
  <c r="F46" i="14"/>
  <c r="N57" i="14"/>
  <c r="H57" i="14"/>
  <c r="P49" i="22"/>
  <c r="D49" i="22"/>
  <c r="AH49" i="22"/>
  <c r="Z54" i="22"/>
  <c r="V49" i="22"/>
  <c r="C49" i="22"/>
  <c r="AO77" i="14"/>
  <c r="A77" i="14"/>
  <c r="A99" i="14" s="1"/>
  <c r="A121" i="14" s="1"/>
  <c r="C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M51" i="14"/>
  <c r="K51" i="14"/>
  <c r="L48" i="14"/>
  <c r="L55" i="14"/>
  <c r="H51" i="14"/>
  <c r="B48" i="14"/>
  <c r="O55" i="14"/>
  <c r="E48" i="14"/>
  <c r="I55" i="14"/>
  <c r="O48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H59" i="14"/>
  <c r="C59" i="14"/>
  <c r="AO85" i="14"/>
  <c r="A85" i="14"/>
  <c r="A107" i="14" s="1"/>
  <c r="A129" i="14" s="1"/>
  <c r="AO69" i="14"/>
  <c r="A69" i="14"/>
  <c r="A91" i="14" s="1"/>
  <c r="A113" i="14" s="1"/>
  <c r="AO87" i="14"/>
  <c r="A87" i="14"/>
  <c r="A109" i="14" s="1"/>
  <c r="A131" i="14" s="1"/>
  <c r="D65" i="14"/>
  <c r="K65" i="14"/>
  <c r="L65" i="14"/>
  <c r="E63" i="14"/>
  <c r="M59" i="14"/>
  <c r="E55" i="14"/>
  <c r="O52" i="14"/>
  <c r="K48" i="14"/>
  <c r="I47" i="14"/>
  <c r="K55" i="14"/>
  <c r="M52" i="14"/>
  <c r="I48" i="14"/>
  <c r="J65" i="14"/>
  <c r="F63" i="14"/>
  <c r="B51" i="14"/>
  <c r="AO78" i="14"/>
  <c r="A78" i="14"/>
  <c r="A100" i="14" s="1"/>
  <c r="A122" i="14" s="1"/>
  <c r="F56" i="14"/>
  <c r="O56" i="14"/>
  <c r="H55" i="14"/>
  <c r="J52" i="14"/>
  <c r="D51" i="14"/>
  <c r="L47" i="14"/>
  <c r="G51" i="14"/>
  <c r="N63" i="14"/>
  <c r="F51" i="14"/>
  <c r="P48" i="14"/>
  <c r="O51" i="14"/>
  <c r="K47" i="14"/>
  <c r="E47" i="14"/>
  <c r="N51" i="14"/>
  <c r="M55" i="14"/>
  <c r="N56" i="14"/>
  <c r="I61" i="22"/>
  <c r="AJ61" i="22"/>
  <c r="D61" i="22"/>
  <c r="AA49" i="22"/>
  <c r="AO70" i="14"/>
  <c r="A70" i="14"/>
  <c r="A92" i="14" s="1"/>
  <c r="A114" i="14" s="1"/>
  <c r="N48" i="14"/>
  <c r="J48" i="14"/>
  <c r="C48" i="14"/>
  <c r="H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81" i="14"/>
  <c r="A103" i="14" s="1"/>
  <c r="A125" i="14" s="1"/>
  <c r="E59" i="14"/>
  <c r="G48" i="14"/>
  <c r="AO74" i="14"/>
  <c r="A74" i="14"/>
  <c r="A96" i="14" s="1"/>
  <c r="A118" i="14" s="1"/>
  <c r="G52" i="14"/>
  <c r="C52" i="14"/>
  <c r="N52" i="14"/>
  <c r="D55" i="14"/>
  <c r="F52" i="14"/>
  <c r="P51" i="14"/>
  <c r="N65" i="14"/>
  <c r="B63" i="14"/>
  <c r="N59" i="14"/>
  <c r="J55" i="14"/>
  <c r="N47" i="14"/>
  <c r="C51" i="14"/>
  <c r="I63" i="14"/>
  <c r="J59" i="14"/>
  <c r="N55" i="14"/>
  <c r="L52" i="14"/>
  <c r="J51" i="14"/>
  <c r="E51" i="14"/>
  <c r="B52" i="14"/>
  <c r="U20" i="31"/>
  <c r="AC22" i="31"/>
  <c r="U13" i="31"/>
  <c r="S10" i="3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12" i="31"/>
  <c r="U5" i="31"/>
  <c r="U4" i="31"/>
  <c r="S8" i="31"/>
  <c r="S11" i="31"/>
  <c r="U11" i="31"/>
  <c r="U7" i="31"/>
  <c r="U6" i="31"/>
  <c r="U16" i="31"/>
  <c r="U19" i="31"/>
  <c r="S15" i="31"/>
  <c r="S21" i="31"/>
  <c r="S16" i="31"/>
  <c r="U15" i="31"/>
  <c r="S19" i="31"/>
  <c r="U3" i="31"/>
  <c r="U8" i="31"/>
  <c r="U18" i="31"/>
  <c r="U12" i="31"/>
  <c r="S4" i="31"/>
  <c r="S13" i="31"/>
  <c r="S7" i="31"/>
  <c r="U17" i="31"/>
  <c r="S5" i="31"/>
  <c r="S14" i="31"/>
  <c r="S9" i="31"/>
  <c r="AD22" i="31" l="1"/>
  <c r="U2" i="31"/>
  <c r="S2" i="31"/>
  <c r="T22" i="31"/>
  <c r="U22" i="31" s="1"/>
  <c r="U10" i="31"/>
  <c r="S6" i="31"/>
  <c r="R22" i="31"/>
  <c r="S22" i="31" s="1"/>
  <c r="S3" i="31"/>
  <c r="W2" i="31" l="1"/>
  <c r="W22" i="3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B7" i="31" l="1"/>
  <c r="AB17" i="31"/>
  <c r="AB21" i="31"/>
  <c r="AB13" i="31"/>
  <c r="AB3" i="31"/>
  <c r="AB15" i="31"/>
  <c r="AB10" i="31"/>
  <c r="AB16" i="31"/>
  <c r="AB8" i="31"/>
  <c r="AB9" i="31"/>
  <c r="AB6" i="31"/>
  <c r="AB12" i="31"/>
  <c r="AB4" i="31"/>
  <c r="X22" i="31"/>
  <c r="AB22" i="31"/>
  <c r="AB14" i="31"/>
  <c r="AB11" i="31"/>
  <c r="AB19" i="31"/>
  <c r="AB18" i="31"/>
  <c r="AB20" i="31"/>
  <c r="AB5" i="31"/>
  <c r="AB2" i="31"/>
  <c r="X2" i="31"/>
  <c r="AA20" i="31"/>
  <c r="AA10" i="31"/>
  <c r="X15" i="31"/>
  <c r="X16" i="31"/>
  <c r="AA12" i="31"/>
  <c r="AA8" i="31"/>
  <c r="AA15" i="31"/>
  <c r="X3" i="31"/>
  <c r="X10" i="31"/>
  <c r="X8" i="31"/>
  <c r="AA5" i="31"/>
  <c r="AA17" i="31"/>
  <c r="AA13" i="31"/>
  <c r="AA18" i="31"/>
  <c r="AA7" i="31"/>
  <c r="X9" i="31"/>
  <c r="X6" i="31"/>
  <c r="X12" i="31"/>
  <c r="X4" i="31"/>
  <c r="AA21" i="31"/>
  <c r="AA4" i="31"/>
  <c r="AA2" i="31"/>
  <c r="AA3" i="31"/>
  <c r="AA19" i="31"/>
  <c r="X11" i="31"/>
  <c r="X19" i="31"/>
  <c r="X18" i="31"/>
  <c r="X20" i="31"/>
  <c r="X5" i="31"/>
  <c r="AA6" i="31"/>
  <c r="AA14" i="31"/>
  <c r="AA9" i="31"/>
  <c r="AA11" i="31"/>
  <c r="AA16" i="31"/>
  <c r="X17" i="31"/>
  <c r="X14" i="31"/>
  <c r="X7" i="31"/>
  <c r="X21" i="31"/>
  <c r="X13" i="31"/>
  <c r="AJ22" i="31" l="1"/>
  <c r="Q30" i="34" l="1"/>
  <c r="Q28" i="34"/>
  <c r="Q46" i="34" l="1"/>
  <c r="Q44" i="34"/>
  <c r="Q39" i="34"/>
  <c r="Q38" i="34"/>
  <c r="Q34" i="34"/>
  <c r="Q35" i="34"/>
  <c r="Q36" i="34"/>
  <c r="Q41" i="34"/>
  <c r="Q31" i="34"/>
  <c r="Q40" i="34" l="1"/>
  <c r="Q32" i="34"/>
  <c r="Q29" i="34"/>
  <c r="Q42" i="34"/>
  <c r="Q33" i="34"/>
  <c r="Q45" i="34"/>
  <c r="Q37" i="34"/>
  <c r="Q43" i="34"/>
  <c r="Q27" i="34" l="1"/>
  <c r="Y2" i="63" l="1"/>
  <c r="B2" i="66" s="1"/>
  <c r="B2" i="65" s="1"/>
  <c r="X2" i="63"/>
  <c r="X18" i="63"/>
  <c r="Y18" i="63"/>
  <c r="B18" i="66" s="1"/>
  <c r="B18" i="65" s="1"/>
  <c r="Y7" i="63"/>
  <c r="B7" i="66" s="1"/>
  <c r="B7" i="65" s="1"/>
  <c r="X7" i="63"/>
  <c r="X6" i="63"/>
  <c r="Y6" i="63"/>
  <c r="B6" i="66" s="1"/>
  <c r="B6" i="65" s="1"/>
  <c r="X5" i="63"/>
  <c r="Y5" i="63"/>
  <c r="B5" i="66" s="1"/>
  <c r="B5" i="65" s="1"/>
  <c r="X19" i="63"/>
  <c r="Y19" i="63"/>
  <c r="B19" i="66" s="1"/>
  <c r="B19" i="65" s="1"/>
  <c r="Y10" i="63"/>
  <c r="B10" i="66" s="1"/>
  <c r="B10" i="65" s="1"/>
  <c r="X10" i="63"/>
  <c r="X11" i="63"/>
  <c r="Y11" i="63"/>
  <c r="B11" i="66" s="1"/>
  <c r="B11" i="65" s="1"/>
  <c r="Y16" i="63"/>
  <c r="B16" i="66" s="1"/>
  <c r="B16" i="65" s="1"/>
  <c r="X16" i="63"/>
  <c r="Y17" i="63"/>
  <c r="B17" i="66" s="1"/>
  <c r="B17" i="65" s="1"/>
  <c r="X17" i="63"/>
  <c r="X12" i="63"/>
  <c r="Y12" i="63"/>
  <c r="B12" i="66" s="1"/>
  <c r="B12" i="65" s="1"/>
  <c r="X22" i="63"/>
  <c r="Y15" i="63"/>
  <c r="B15" i="66" s="1"/>
  <c r="B15" i="65" s="1"/>
  <c r="X15" i="63"/>
  <c r="X4" i="63"/>
  <c r="Y4" i="63"/>
  <c r="B4" i="66" s="1"/>
  <c r="B4" i="65" s="1"/>
  <c r="Y20" i="63"/>
  <c r="B20" i="66" s="1"/>
  <c r="B20" i="65" s="1"/>
  <c r="X20" i="63"/>
  <c r="X13" i="63"/>
  <c r="Y13" i="63"/>
  <c r="B13" i="66" s="1"/>
  <c r="B13" i="65" s="1"/>
  <c r="X14" i="63"/>
  <c r="Y14" i="63"/>
  <c r="B14" i="66" s="1"/>
  <c r="B14" i="65" s="1"/>
  <c r="Y3" i="63"/>
  <c r="B3" i="66" s="1"/>
  <c r="B3" i="65" s="1"/>
  <c r="X3" i="63"/>
  <c r="X8" i="63"/>
  <c r="Y8" i="63"/>
  <c r="B8" i="66" s="1"/>
  <c r="B8" i="65" s="1"/>
  <c r="X9" i="63"/>
  <c r="Y9" i="63"/>
  <c r="B9" i="66" s="1"/>
  <c r="B9" i="65" s="1"/>
  <c r="Y21" i="63"/>
  <c r="B21" i="66" s="1"/>
  <c r="B21" i="65" s="1"/>
  <c r="X21" i="63"/>
  <c r="AD2" i="31" l="1"/>
  <c r="C2" i="33" l="1"/>
  <c r="F2" i="33" l="1"/>
  <c r="F22" i="33"/>
  <c r="E2" i="34"/>
  <c r="F2" i="66" l="1"/>
  <c r="AB17" i="33"/>
  <c r="F2" i="67"/>
  <c r="F22" i="67"/>
  <c r="P10" i="67" s="1"/>
  <c r="Z21" i="33"/>
  <c r="F22" i="66"/>
  <c r="P10" i="66" s="1"/>
  <c r="AL12" i="33"/>
  <c r="AI5" i="33"/>
  <c r="Y22" i="67" l="1"/>
  <c r="AN21" i="67"/>
  <c r="AC20" i="67"/>
  <c r="O16" i="67"/>
  <c r="AH13" i="67"/>
  <c r="AJ11" i="67"/>
  <c r="Q6" i="67"/>
  <c r="AA7" i="67"/>
  <c r="V19" i="67"/>
  <c r="AR17" i="67"/>
  <c r="AP15" i="67"/>
  <c r="AM14" i="67"/>
  <c r="AE10" i="67"/>
  <c r="L5" i="67"/>
  <c r="AG4" i="67"/>
  <c r="T12" i="67"/>
  <c r="X8" i="67"/>
  <c r="AT18" i="67"/>
  <c r="J9" i="67"/>
  <c r="Z21" i="66"/>
  <c r="AU22" i="66"/>
  <c r="AO19" i="66"/>
  <c r="W18" i="66"/>
  <c r="U15" i="66"/>
  <c r="S14" i="66"/>
  <c r="M11" i="66"/>
  <c r="R20" i="66"/>
  <c r="AB17" i="66"/>
  <c r="AD16" i="66"/>
  <c r="AL12" i="66"/>
  <c r="K13" i="66"/>
  <c r="AF6" i="66"/>
  <c r="AK9" i="66"/>
  <c r="AQ8" i="66"/>
  <c r="AS7" i="66"/>
  <c r="N4" i="66"/>
  <c r="AI5" i="66"/>
  <c r="Z21" i="67"/>
  <c r="R20" i="67"/>
  <c r="AU22" i="67"/>
  <c r="AQ8" i="67"/>
  <c r="AD16" i="67"/>
  <c r="AL12" i="67"/>
  <c r="AK9" i="67"/>
  <c r="AF6" i="67"/>
  <c r="W18" i="67"/>
  <c r="AB17" i="67"/>
  <c r="S14" i="67"/>
  <c r="U15" i="67"/>
  <c r="AS7" i="67"/>
  <c r="K13" i="67"/>
  <c r="AI5" i="67"/>
  <c r="N4" i="67"/>
  <c r="AO19" i="67"/>
  <c r="M11" i="67"/>
  <c r="V19" i="66"/>
  <c r="AP15" i="66"/>
  <c r="AH13" i="66"/>
  <c r="T12" i="66"/>
  <c r="O16" i="66"/>
  <c r="AM14" i="66"/>
  <c r="AE10" i="66"/>
  <c r="AN21" i="66"/>
  <c r="AT18" i="66"/>
  <c r="AR17" i="66"/>
  <c r="AJ11" i="66"/>
  <c r="Y22" i="66"/>
  <c r="AC20" i="66"/>
  <c r="J9" i="66"/>
  <c r="X8" i="66"/>
  <c r="L5" i="66"/>
  <c r="AA7" i="66"/>
  <c r="Q6" i="66"/>
  <c r="AG4" i="66"/>
  <c r="AD18" i="31"/>
  <c r="AD6" i="31"/>
  <c r="C6" i="33" s="1"/>
  <c r="AD21" i="31"/>
  <c r="AD17" i="31"/>
  <c r="C17" i="33" s="1"/>
  <c r="AD13" i="31"/>
  <c r="AD9" i="31"/>
  <c r="C9" i="33" s="1"/>
  <c r="AD5" i="31"/>
  <c r="AD10" i="31"/>
  <c r="C10" i="33" s="1"/>
  <c r="AD20" i="31"/>
  <c r="C20" i="33" s="1"/>
  <c r="AD16" i="31"/>
  <c r="AD12" i="31"/>
  <c r="AD8" i="31"/>
  <c r="AD4" i="31"/>
  <c r="AD14" i="31"/>
  <c r="AD19" i="31"/>
  <c r="AD15" i="31"/>
  <c r="C15" i="33" s="1"/>
  <c r="AD11" i="31"/>
  <c r="AD7" i="31"/>
  <c r="AD3" i="31"/>
  <c r="C3" i="33" s="1"/>
  <c r="F6" i="33" l="1"/>
  <c r="F26" i="33"/>
  <c r="E6" i="34"/>
  <c r="F15" i="33"/>
  <c r="E15" i="34"/>
  <c r="F35" i="33"/>
  <c r="F30" i="33"/>
  <c r="F10" i="33"/>
  <c r="E10" i="34"/>
  <c r="F17" i="33"/>
  <c r="AM4" i="33" s="1"/>
  <c r="F37" i="33"/>
  <c r="E17" i="34"/>
  <c r="F3" i="33"/>
  <c r="E3" i="34"/>
  <c r="F23" i="33"/>
  <c r="F29" i="33"/>
  <c r="F9" i="33"/>
  <c r="T20" i="33" s="1"/>
  <c r="E9" i="34"/>
  <c r="F20" i="33"/>
  <c r="F40" i="33"/>
  <c r="E20" i="34"/>
  <c r="C11" i="33"/>
  <c r="C19" i="33"/>
  <c r="C4" i="33"/>
  <c r="C12" i="33"/>
  <c r="C5" i="33"/>
  <c r="C13" i="33"/>
  <c r="C21" i="33"/>
  <c r="C18" i="33"/>
  <c r="C7" i="33"/>
  <c r="C14" i="33"/>
  <c r="C8" i="33"/>
  <c r="C16" i="33"/>
  <c r="AC19" i="33" l="1"/>
  <c r="N7" i="33"/>
  <c r="AQ15" i="33"/>
  <c r="AC20" i="33"/>
  <c r="AC22" i="33"/>
  <c r="L14" i="33"/>
  <c r="AR21" i="33"/>
  <c r="J5" i="33"/>
  <c r="AO6" i="33"/>
  <c r="AC15" i="33"/>
  <c r="AP18" i="33"/>
  <c r="Q9" i="33"/>
  <c r="F34" i="33"/>
  <c r="P20" i="33" s="1"/>
  <c r="E14" i="34"/>
  <c r="F14" i="33"/>
  <c r="AC16" i="33" s="1"/>
  <c r="F41" i="33"/>
  <c r="X7" i="33" s="1"/>
  <c r="F21" i="33"/>
  <c r="W6" i="33" s="1"/>
  <c r="E21" i="34"/>
  <c r="F4" i="33"/>
  <c r="X12" i="33" s="1"/>
  <c r="E4" i="34"/>
  <c r="F24" i="33"/>
  <c r="AC14" i="33" s="1"/>
  <c r="F40" i="67"/>
  <c r="P17" i="67" s="1"/>
  <c r="F40" i="66"/>
  <c r="P17" i="66" s="1"/>
  <c r="P5" i="33"/>
  <c r="AG20" i="33"/>
  <c r="X8" i="33"/>
  <c r="AT14" i="33"/>
  <c r="L9" i="33"/>
  <c r="AN10" i="33"/>
  <c r="R19" i="33"/>
  <c r="AP7" i="33"/>
  <c r="N15" i="33"/>
  <c r="F29" i="66"/>
  <c r="Q21" i="33"/>
  <c r="F29" i="67"/>
  <c r="AT5" i="33"/>
  <c r="AL22" i="33"/>
  <c r="T19" i="33"/>
  <c r="AO15" i="33"/>
  <c r="R20" i="33"/>
  <c r="F7" i="33"/>
  <c r="J10" i="33" s="1"/>
  <c r="F27" i="33"/>
  <c r="E7" i="34"/>
  <c r="F13" i="33"/>
  <c r="AE22" i="33" s="1"/>
  <c r="F33" i="33"/>
  <c r="R7" i="33" s="1"/>
  <c r="E13" i="34"/>
  <c r="E19" i="34"/>
  <c r="F19" i="33"/>
  <c r="AU12" i="33" s="1"/>
  <c r="F39" i="33"/>
  <c r="O11" i="33" s="1"/>
  <c r="F20" i="66"/>
  <c r="AF15" i="33"/>
  <c r="Z3" i="33"/>
  <c r="V14" i="33"/>
  <c r="AO5" i="33"/>
  <c r="S4" i="33"/>
  <c r="J16" i="33"/>
  <c r="F20" i="67"/>
  <c r="Y7" i="33"/>
  <c r="AQ8" i="33"/>
  <c r="Q10" i="33"/>
  <c r="F23" i="67"/>
  <c r="AR17" i="33"/>
  <c r="S21" i="33"/>
  <c r="F23" i="66"/>
  <c r="AT9" i="33"/>
  <c r="AO19" i="33"/>
  <c r="AG11" i="33"/>
  <c r="L5" i="33"/>
  <c r="AA7" i="33"/>
  <c r="F37" i="66"/>
  <c r="AE12" i="66" s="1"/>
  <c r="M21" i="33"/>
  <c r="AL20" i="33"/>
  <c r="F37" i="67"/>
  <c r="Q11" i="33"/>
  <c r="AF14" i="33"/>
  <c r="AO8" i="33"/>
  <c r="AD16" i="33"/>
  <c r="AI10" i="33"/>
  <c r="X6" i="33"/>
  <c r="F30" i="66"/>
  <c r="P8" i="66" s="1"/>
  <c r="AJ19" i="33"/>
  <c r="AA3" i="33"/>
  <c r="AN18" i="33"/>
  <c r="F30" i="67"/>
  <c r="P8" i="67" s="1"/>
  <c r="T12" i="33"/>
  <c r="R22" i="33"/>
  <c r="AL17" i="33"/>
  <c r="K10" i="33"/>
  <c r="F36" i="33"/>
  <c r="AO20" i="33" s="1"/>
  <c r="E16" i="34"/>
  <c r="F16" i="33"/>
  <c r="AS12" i="33" s="1"/>
  <c r="F5" i="33"/>
  <c r="L11" i="33" s="1"/>
  <c r="F25" i="33"/>
  <c r="M10" i="33" s="1"/>
  <c r="E5" i="34"/>
  <c r="F11" i="33"/>
  <c r="AG10" i="33" s="1"/>
  <c r="E11" i="34"/>
  <c r="F31" i="33"/>
  <c r="AC13" i="33" s="1"/>
  <c r="F17" i="66"/>
  <c r="P12" i="66" s="1"/>
  <c r="F17" i="67"/>
  <c r="P12" i="67" s="1"/>
  <c r="S20" i="33"/>
  <c r="P8" i="33"/>
  <c r="Z9" i="33"/>
  <c r="AN11" i="33"/>
  <c r="AQ6" i="33"/>
  <c r="U17" i="33"/>
  <c r="N11" i="33"/>
  <c r="AR13" i="33"/>
  <c r="L18" i="33"/>
  <c r="AT3" i="33"/>
  <c r="F35" i="67"/>
  <c r="AH4" i="33"/>
  <c r="F35" i="66"/>
  <c r="Q12" i="66" s="1"/>
  <c r="W17" i="33"/>
  <c r="Q19" i="33"/>
  <c r="N3" i="33"/>
  <c r="V19" i="33"/>
  <c r="AB10" i="33"/>
  <c r="AM18" i="33"/>
  <c r="AU16" i="33"/>
  <c r="AK8" i="33"/>
  <c r="F26" i="67"/>
  <c r="F26" i="66"/>
  <c r="AG15" i="33"/>
  <c r="AH13" i="33"/>
  <c r="AQ22" i="33"/>
  <c r="P17" i="33"/>
  <c r="AE12" i="33"/>
  <c r="F6" i="67"/>
  <c r="P5" i="67" s="1"/>
  <c r="F6" i="66"/>
  <c r="AI6" i="33"/>
  <c r="K13" i="33"/>
  <c r="AL5" i="33"/>
  <c r="X16" i="33"/>
  <c r="T8" i="33"/>
  <c r="AT19" i="33"/>
  <c r="F28" i="33"/>
  <c r="AC17" i="33" s="1"/>
  <c r="F8" i="33"/>
  <c r="E8" i="34"/>
  <c r="F38" i="33"/>
  <c r="AU14" i="33" s="1"/>
  <c r="E18" i="34"/>
  <c r="F18" i="33"/>
  <c r="AC10" i="33" s="1"/>
  <c r="E12" i="34"/>
  <c r="F12" i="33"/>
  <c r="M8" i="33" s="1"/>
  <c r="F32" i="33"/>
  <c r="N16" i="33" s="1"/>
  <c r="F9" i="67"/>
  <c r="P3" i="67" s="1"/>
  <c r="AB7" i="33"/>
  <c r="N4" i="33"/>
  <c r="Y9" i="33"/>
  <c r="AI18" i="33"/>
  <c r="F9" i="66"/>
  <c r="P3" i="66" s="1"/>
  <c r="L6" i="33"/>
  <c r="AE17" i="33"/>
  <c r="AQ13" i="33"/>
  <c r="AM20" i="33"/>
  <c r="U14" i="33"/>
  <c r="V5" i="33"/>
  <c r="AN21" i="33"/>
  <c r="F3" i="66"/>
  <c r="P13" i="66" s="1"/>
  <c r="Y13" i="33"/>
  <c r="F3" i="67"/>
  <c r="P13" i="67" s="1"/>
  <c r="AD5" i="33"/>
  <c r="O15" i="33"/>
  <c r="V9" i="33"/>
  <c r="AS7" i="33"/>
  <c r="AJ6" i="33"/>
  <c r="F10" i="66"/>
  <c r="L7" i="33"/>
  <c r="AU5" i="33"/>
  <c r="J15" i="33"/>
  <c r="AS3" i="33"/>
  <c r="AQ9" i="33"/>
  <c r="Q18" i="33"/>
  <c r="V6" i="33"/>
  <c r="U19" i="33"/>
  <c r="F10" i="67"/>
  <c r="AG4" i="33"/>
  <c r="Z14" i="33"/>
  <c r="AH10" i="33"/>
  <c r="AB13" i="33"/>
  <c r="F15" i="67"/>
  <c r="P9" i="67" s="1"/>
  <c r="T6" i="33"/>
  <c r="AD18" i="33"/>
  <c r="K4" i="33"/>
  <c r="AF11" i="33"/>
  <c r="AU7" i="33"/>
  <c r="F15" i="66"/>
  <c r="P9" i="66" s="1"/>
  <c r="O20" i="33"/>
  <c r="AI21" i="33"/>
  <c r="AL8" i="33"/>
  <c r="P5" i="66" l="1"/>
  <c r="AH17" i="66"/>
  <c r="AU3" i="33"/>
  <c r="S8" i="33"/>
  <c r="AH15" i="33"/>
  <c r="AP3" i="33"/>
  <c r="AQ12" i="33"/>
  <c r="T4" i="33"/>
  <c r="U9" i="33"/>
  <c r="R3" i="33"/>
  <c r="AP21" i="33"/>
  <c r="AJ17" i="33"/>
  <c r="AN18" i="66"/>
  <c r="AL17" i="66"/>
  <c r="R15" i="66"/>
  <c r="N13" i="66"/>
  <c r="AF12" i="66"/>
  <c r="AA22" i="66"/>
  <c r="M19" i="66"/>
  <c r="AI14" i="66"/>
  <c r="Y11" i="66"/>
  <c r="S10" i="66"/>
  <c r="AR21" i="66"/>
  <c r="AP20" i="66"/>
  <c r="AT5" i="66"/>
  <c r="X4" i="66"/>
  <c r="AD3" i="66"/>
  <c r="AK7" i="66"/>
  <c r="K6" i="66"/>
  <c r="V8" i="66"/>
  <c r="L14" i="66"/>
  <c r="AC15" i="66"/>
  <c r="AG13" i="66"/>
  <c r="AM10" i="66"/>
  <c r="AJ19" i="66"/>
  <c r="Z18" i="66"/>
  <c r="T17" i="66"/>
  <c r="AS22" i="66"/>
  <c r="W21" i="66"/>
  <c r="U20" i="66"/>
  <c r="AU11" i="66"/>
  <c r="J7" i="66"/>
  <c r="AQ4" i="66"/>
  <c r="AH6" i="66"/>
  <c r="AB5" i="66"/>
  <c r="AE9" i="66"/>
  <c r="AO8" i="66"/>
  <c r="O3" i="66"/>
  <c r="AB22" i="66"/>
  <c r="X16" i="66"/>
  <c r="AP11" i="66"/>
  <c r="M21" i="66"/>
  <c r="Q19" i="66"/>
  <c r="AM18" i="66"/>
  <c r="K10" i="66"/>
  <c r="AN17" i="66"/>
  <c r="Z14" i="66"/>
  <c r="AS20" i="66"/>
  <c r="O15" i="66"/>
  <c r="AE13" i="66"/>
  <c r="AC12" i="66"/>
  <c r="T8" i="66"/>
  <c r="AK5" i="66"/>
  <c r="AG3" i="66"/>
  <c r="V6" i="66"/>
  <c r="AI9" i="66"/>
  <c r="AU7" i="66"/>
  <c r="X22" i="66"/>
  <c r="Z19" i="66"/>
  <c r="V15" i="66"/>
  <c r="AD13" i="66"/>
  <c r="AJ12" i="66"/>
  <c r="N11" i="66"/>
  <c r="AB10" i="66"/>
  <c r="AM20" i="66"/>
  <c r="L21" i="66"/>
  <c r="AP18" i="66"/>
  <c r="J16" i="66"/>
  <c r="R14" i="66"/>
  <c r="AN8" i="66"/>
  <c r="T6" i="66"/>
  <c r="AU4" i="66"/>
  <c r="AS3" i="66"/>
  <c r="AF9" i="66"/>
  <c r="S20" i="67"/>
  <c r="AQ22" i="67"/>
  <c r="AI21" i="67"/>
  <c r="U18" i="67"/>
  <c r="AC14" i="67"/>
  <c r="W8" i="67"/>
  <c r="AR10" i="67"/>
  <c r="Q9" i="67"/>
  <c r="AK16" i="67"/>
  <c r="M12" i="67"/>
  <c r="Y4" i="67"/>
  <c r="K17" i="67"/>
  <c r="O13" i="67"/>
  <c r="AA3" i="67"/>
  <c r="AT19" i="67"/>
  <c r="AG11" i="67"/>
  <c r="AE5" i="67"/>
  <c r="AO15" i="67"/>
  <c r="AL6" i="67"/>
  <c r="AD20" i="67"/>
  <c r="R17" i="67"/>
  <c r="AT9" i="67"/>
  <c r="AA19" i="67"/>
  <c r="AF18" i="67"/>
  <c r="AQ15" i="67"/>
  <c r="L6" i="67"/>
  <c r="Y16" i="67"/>
  <c r="AR13" i="67"/>
  <c r="AO12" i="67"/>
  <c r="W10" i="67"/>
  <c r="N7" i="67"/>
  <c r="T5" i="67"/>
  <c r="U4" i="67"/>
  <c r="AJ3" i="67"/>
  <c r="AM21" i="67"/>
  <c r="J14" i="67"/>
  <c r="AH22" i="67"/>
  <c r="AF18" i="66"/>
  <c r="R17" i="66"/>
  <c r="AT9" i="66"/>
  <c r="W10" i="66"/>
  <c r="AH22" i="66"/>
  <c r="AD20" i="66"/>
  <c r="J14" i="66"/>
  <c r="AR13" i="66"/>
  <c r="AM21" i="66"/>
  <c r="AA19" i="66"/>
  <c r="Y16" i="66"/>
  <c r="AQ15" i="66"/>
  <c r="AO12" i="66"/>
  <c r="N7" i="66"/>
  <c r="L6" i="66"/>
  <c r="T5" i="66"/>
  <c r="AJ3" i="66"/>
  <c r="U4" i="66"/>
  <c r="Q21" i="67"/>
  <c r="AL20" i="67"/>
  <c r="AC19" i="67"/>
  <c r="AP17" i="67"/>
  <c r="S16" i="67"/>
  <c r="AN11" i="67"/>
  <c r="V9" i="67"/>
  <c r="AB7" i="67"/>
  <c r="Z22" i="67"/>
  <c r="L18" i="67"/>
  <c r="AJ6" i="67"/>
  <c r="O14" i="67"/>
  <c r="X13" i="67"/>
  <c r="AG12" i="67"/>
  <c r="AE3" i="67"/>
  <c r="AS15" i="67"/>
  <c r="AU5" i="67"/>
  <c r="AH4" i="67"/>
  <c r="J8" i="67"/>
  <c r="AL19" i="66"/>
  <c r="AR16" i="66"/>
  <c r="J15" i="66"/>
  <c r="Y13" i="66"/>
  <c r="R22" i="66"/>
  <c r="N20" i="66"/>
  <c r="AH18" i="66"/>
  <c r="AP14" i="66"/>
  <c r="AT12" i="66"/>
  <c r="AD10" i="66"/>
  <c r="S11" i="66"/>
  <c r="AF8" i="66"/>
  <c r="V5" i="66"/>
  <c r="AJ4" i="66"/>
  <c r="AA6" i="66"/>
  <c r="X9" i="66"/>
  <c r="L7" i="66"/>
  <c r="AN3" i="66"/>
  <c r="AN10" i="66"/>
  <c r="K22" i="66"/>
  <c r="O20" i="66"/>
  <c r="AS19" i="66"/>
  <c r="AC17" i="66"/>
  <c r="AU16" i="66"/>
  <c r="X15" i="66"/>
  <c r="AB13" i="66"/>
  <c r="V12" i="66"/>
  <c r="S21" i="66"/>
  <c r="Q18" i="66"/>
  <c r="AK14" i="66"/>
  <c r="Z9" i="66"/>
  <c r="AL5" i="66"/>
  <c r="AE8" i="66"/>
  <c r="AG7" i="66"/>
  <c r="AI6" i="66"/>
  <c r="M3" i="66"/>
  <c r="AP4" i="66"/>
  <c r="AD21" i="67"/>
  <c r="AT22" i="67"/>
  <c r="AM16" i="67"/>
  <c r="AR7" i="67"/>
  <c r="M6" i="67"/>
  <c r="U17" i="67"/>
  <c r="AA15" i="67"/>
  <c r="AF14" i="67"/>
  <c r="N12" i="67"/>
  <c r="W11" i="67"/>
  <c r="AO9" i="67"/>
  <c r="Y5" i="67"/>
  <c r="T20" i="67"/>
  <c r="R19" i="67"/>
  <c r="AI18" i="67"/>
  <c r="AK8" i="67"/>
  <c r="AQ13" i="67"/>
  <c r="K4" i="67"/>
  <c r="AM20" i="67"/>
  <c r="X22" i="67"/>
  <c r="L21" i="67"/>
  <c r="AH17" i="67"/>
  <c r="AD13" i="67"/>
  <c r="AU4" i="67"/>
  <c r="AB10" i="67"/>
  <c r="T6" i="67"/>
  <c r="Z19" i="67"/>
  <c r="V15" i="67"/>
  <c r="N11" i="67"/>
  <c r="AF9" i="67"/>
  <c r="AJ12" i="67"/>
  <c r="AN8" i="67"/>
  <c r="R14" i="67"/>
  <c r="AP18" i="67"/>
  <c r="J16" i="67"/>
  <c r="AS3" i="67"/>
  <c r="AS22" i="67"/>
  <c r="AJ19" i="67"/>
  <c r="AQ4" i="67"/>
  <c r="U20" i="67"/>
  <c r="L14" i="67"/>
  <c r="AG13" i="67"/>
  <c r="AU11" i="67"/>
  <c r="T17" i="67"/>
  <c r="Q12" i="67"/>
  <c r="AM10" i="67"/>
  <c r="AO8" i="67"/>
  <c r="AB5" i="67"/>
  <c r="AH6" i="67"/>
  <c r="J7" i="67"/>
  <c r="AE9" i="67"/>
  <c r="O3" i="67"/>
  <c r="W21" i="67"/>
  <c r="AC15" i="67"/>
  <c r="Z18" i="67"/>
  <c r="AH21" i="67"/>
  <c r="AB19" i="67"/>
  <c r="T22" i="67"/>
  <c r="AO14" i="67"/>
  <c r="R13" i="67"/>
  <c r="AF11" i="67"/>
  <c r="AD5" i="67"/>
  <c r="AM4" i="67"/>
  <c r="AJ20" i="67"/>
  <c r="Z16" i="67"/>
  <c r="L10" i="67"/>
  <c r="N15" i="67"/>
  <c r="AS8" i="67"/>
  <c r="AQ6" i="67"/>
  <c r="AU9" i="67"/>
  <c r="W3" i="67"/>
  <c r="U7" i="67"/>
  <c r="J17" i="67"/>
  <c r="AN16" i="66"/>
  <c r="AK17" i="66"/>
  <c r="AG15" i="66"/>
  <c r="AC13" i="66"/>
  <c r="Q11" i="66"/>
  <c r="AI10" i="66"/>
  <c r="AL22" i="66"/>
  <c r="AR19" i="66"/>
  <c r="V14" i="66"/>
  <c r="K21" i="66"/>
  <c r="M20" i="66"/>
  <c r="AP7" i="66"/>
  <c r="X6" i="66"/>
  <c r="AT3" i="66"/>
  <c r="Y9" i="66"/>
  <c r="AA8" i="66"/>
  <c r="S4" i="66"/>
  <c r="O5" i="66"/>
  <c r="AB12" i="66"/>
  <c r="K18" i="66"/>
  <c r="W16" i="66"/>
  <c r="AK15" i="66"/>
  <c r="T19" i="66"/>
  <c r="AC22" i="66"/>
  <c r="AG20" i="66"/>
  <c r="AE17" i="66"/>
  <c r="U14" i="66"/>
  <c r="AU13" i="66"/>
  <c r="AM11" i="66"/>
  <c r="Q10" i="66"/>
  <c r="Z3" i="66"/>
  <c r="AQ9" i="66"/>
  <c r="O8" i="66"/>
  <c r="AO5" i="66"/>
  <c r="AI7" i="66"/>
  <c r="AS6" i="66"/>
  <c r="M4" i="66"/>
  <c r="N20" i="67"/>
  <c r="L7" i="67"/>
  <c r="V5" i="67"/>
  <c r="AL19" i="67"/>
  <c r="Y13" i="67"/>
  <c r="AT12" i="67"/>
  <c r="S11" i="67"/>
  <c r="X9" i="67"/>
  <c r="AA6" i="67"/>
  <c r="R22" i="67"/>
  <c r="AP14" i="67"/>
  <c r="AD10" i="67"/>
  <c r="AN3" i="67"/>
  <c r="J15" i="67"/>
  <c r="AH18" i="67"/>
  <c r="AR16" i="67"/>
  <c r="AF8" i="67"/>
  <c r="AJ4" i="67"/>
  <c r="AT19" i="66"/>
  <c r="AR10" i="66"/>
  <c r="AQ22" i="66"/>
  <c r="S20" i="66"/>
  <c r="AO15" i="66"/>
  <c r="AG11" i="66"/>
  <c r="AI21" i="66"/>
  <c r="U18" i="66"/>
  <c r="K17" i="66"/>
  <c r="AK16" i="66"/>
  <c r="AC14" i="66"/>
  <c r="O13" i="66"/>
  <c r="M12" i="66"/>
  <c r="Q9" i="66"/>
  <c r="W8" i="66"/>
  <c r="AL6" i="66"/>
  <c r="AE5" i="66"/>
  <c r="Y4" i="66"/>
  <c r="AA3" i="66"/>
  <c r="AP20" i="67"/>
  <c r="AA22" i="67"/>
  <c r="AR21" i="67"/>
  <c r="AL17" i="67"/>
  <c r="N13" i="67"/>
  <c r="AT5" i="67"/>
  <c r="AN18" i="67"/>
  <c r="V8" i="67"/>
  <c r="R15" i="67"/>
  <c r="AI14" i="67"/>
  <c r="S10" i="67"/>
  <c r="K6" i="67"/>
  <c r="Y11" i="67"/>
  <c r="X4" i="67"/>
  <c r="M19" i="67"/>
  <c r="AF12" i="67"/>
  <c r="AK7" i="67"/>
  <c r="AD3" i="67"/>
  <c r="AR22" i="66"/>
  <c r="AD19" i="66"/>
  <c r="AA20" i="66"/>
  <c r="S18" i="66"/>
  <c r="AQ16" i="66"/>
  <c r="U11" i="66"/>
  <c r="AJ21" i="66"/>
  <c r="AF15" i="66"/>
  <c r="AT14" i="66"/>
  <c r="R12" i="66"/>
  <c r="AH10" i="66"/>
  <c r="W17" i="66"/>
  <c r="J5" i="66"/>
  <c r="N3" i="66"/>
  <c r="Y7" i="66"/>
  <c r="L9" i="66"/>
  <c r="AL8" i="66"/>
  <c r="AO6" i="66"/>
  <c r="O20" i="67"/>
  <c r="K22" i="67"/>
  <c r="S21" i="67"/>
  <c r="AS19" i="67"/>
  <c r="Q18" i="67"/>
  <c r="AU16" i="67"/>
  <c r="X15" i="67"/>
  <c r="AK14" i="67"/>
  <c r="Z9" i="67"/>
  <c r="AE8" i="67"/>
  <c r="AL5" i="67"/>
  <c r="AC17" i="67"/>
  <c r="V12" i="67"/>
  <c r="AN10" i="67"/>
  <c r="AP4" i="67"/>
  <c r="AB13" i="67"/>
  <c r="AI6" i="67"/>
  <c r="M3" i="67"/>
  <c r="AG7" i="67"/>
  <c r="AA20" i="67"/>
  <c r="AR22" i="67"/>
  <c r="AJ21" i="67"/>
  <c r="AQ16" i="67"/>
  <c r="AF15" i="67"/>
  <c r="AO6" i="67"/>
  <c r="R12" i="67"/>
  <c r="AL8" i="67"/>
  <c r="S18" i="67"/>
  <c r="L9" i="67"/>
  <c r="AD19" i="67"/>
  <c r="W17" i="67"/>
  <c r="U11" i="67"/>
  <c r="Y7" i="67"/>
  <c r="N3" i="67"/>
  <c r="J5" i="67"/>
  <c r="AH10" i="67"/>
  <c r="AT14" i="67"/>
  <c r="AD21" i="66"/>
  <c r="T20" i="66"/>
  <c r="R19" i="66"/>
  <c r="AF14" i="66"/>
  <c r="AI18" i="66"/>
  <c r="U17" i="66"/>
  <c r="AM16" i="66"/>
  <c r="AO9" i="66"/>
  <c r="AT22" i="66"/>
  <c r="N12" i="66"/>
  <c r="AA15" i="66"/>
  <c r="AQ13" i="66"/>
  <c r="W11" i="66"/>
  <c r="Y5" i="66"/>
  <c r="K4" i="66"/>
  <c r="AR7" i="66"/>
  <c r="AK8" i="66"/>
  <c r="M6" i="66"/>
  <c r="T22" i="66"/>
  <c r="AH21" i="66"/>
  <c r="AJ20" i="66"/>
  <c r="J17" i="66"/>
  <c r="N15" i="66"/>
  <c r="R13" i="66"/>
  <c r="L10" i="66"/>
  <c r="AB19" i="66"/>
  <c r="Z16" i="66"/>
  <c r="AF11" i="66"/>
  <c r="AO14" i="66"/>
  <c r="AU9" i="66"/>
  <c r="AD5" i="66"/>
  <c r="U7" i="66"/>
  <c r="AQ6" i="66"/>
  <c r="AM4" i="66"/>
  <c r="AS8" i="66"/>
  <c r="W3" i="66"/>
  <c r="AR19" i="67"/>
  <c r="AE12" i="67"/>
  <c r="AA8" i="67"/>
  <c r="M20" i="67"/>
  <c r="AK17" i="67"/>
  <c r="AC13" i="67"/>
  <c r="Y9" i="67"/>
  <c r="X6" i="67"/>
  <c r="AL22" i="67"/>
  <c r="K21" i="67"/>
  <c r="AI10" i="67"/>
  <c r="AP7" i="67"/>
  <c r="AT3" i="67"/>
  <c r="AG15" i="67"/>
  <c r="V14" i="67"/>
  <c r="AN16" i="67"/>
  <c r="Q11" i="67"/>
  <c r="O5" i="67"/>
  <c r="S4" i="67"/>
  <c r="AB22" i="67"/>
  <c r="M21" i="67"/>
  <c r="AS20" i="67"/>
  <c r="O15" i="67"/>
  <c r="AU7" i="67"/>
  <c r="AK5" i="67"/>
  <c r="AM18" i="67"/>
  <c r="AN17" i="67"/>
  <c r="AC12" i="67"/>
  <c r="AP11" i="67"/>
  <c r="K10" i="67"/>
  <c r="Q19" i="67"/>
  <c r="Z14" i="67"/>
  <c r="AE13" i="67"/>
  <c r="AI9" i="67"/>
  <c r="T8" i="67"/>
  <c r="X16" i="67"/>
  <c r="AG3" i="67"/>
  <c r="V6" i="67"/>
  <c r="AC22" i="67"/>
  <c r="AG20" i="67"/>
  <c r="T19" i="67"/>
  <c r="W16" i="67"/>
  <c r="U14" i="67"/>
  <c r="Q10" i="67"/>
  <c r="O8" i="67"/>
  <c r="AS6" i="67"/>
  <c r="AM11" i="67"/>
  <c r="AI7" i="67"/>
  <c r="AO5" i="67"/>
  <c r="K18" i="67"/>
  <c r="M4" i="67"/>
  <c r="AK15" i="67"/>
  <c r="AU13" i="67"/>
  <c r="AB12" i="67"/>
  <c r="AQ9" i="67"/>
  <c r="Z3" i="67"/>
  <c r="AE17" i="67"/>
  <c r="L18" i="66"/>
  <c r="AP17" i="66"/>
  <c r="Q21" i="66"/>
  <c r="AC19" i="66"/>
  <c r="S16" i="66"/>
  <c r="AS15" i="66"/>
  <c r="O14" i="66"/>
  <c r="Z22" i="66"/>
  <c r="AL20" i="66"/>
  <c r="X13" i="66"/>
  <c r="AN11" i="66"/>
  <c r="AG12" i="66"/>
  <c r="V9" i="66"/>
  <c r="AJ6" i="66"/>
  <c r="J8" i="66"/>
  <c r="AB7" i="66"/>
  <c r="AH4" i="66"/>
  <c r="AU5" i="66"/>
  <c r="AE3" i="66"/>
  <c r="AO17" i="33"/>
  <c r="AF4" i="33"/>
  <c r="R9" i="33"/>
  <c r="AH11" i="33"/>
  <c r="AJ5" i="33"/>
  <c r="P15" i="33"/>
  <c r="L16" i="33"/>
  <c r="AK19" i="33"/>
  <c r="AD11" i="33"/>
  <c r="W13" i="33"/>
  <c r="AM19" i="33"/>
  <c r="AB8" i="33"/>
  <c r="AS4" i="33"/>
  <c r="M18" i="33"/>
  <c r="J20" i="33"/>
  <c r="AC6" i="33"/>
  <c r="AJ14" i="33"/>
  <c r="AR8" i="33"/>
  <c r="Z13" i="33"/>
  <c r="N14" i="33"/>
  <c r="AT6" i="33"/>
  <c r="AR9" i="33"/>
  <c r="AM22" i="33"/>
  <c r="AF3" i="33"/>
  <c r="V3" i="33"/>
  <c r="AA4" i="33"/>
  <c r="U22" i="33"/>
  <c r="AE21" i="33"/>
  <c r="AN22" i="33"/>
  <c r="W22" i="33"/>
  <c r="AE20" i="33"/>
  <c r="W12" i="33"/>
  <c r="U6" i="33"/>
  <c r="AQ17" i="33"/>
  <c r="AF10" i="33"/>
  <c r="AM9" i="33"/>
  <c r="AM7" i="33"/>
  <c r="AK4" i="33"/>
  <c r="AM3" i="33"/>
  <c r="AE15" i="33"/>
  <c r="AL21" i="33"/>
  <c r="Y12" i="33"/>
  <c r="AN19" i="33"/>
  <c r="P19" i="33"/>
  <c r="AH16" i="33"/>
  <c r="Z8" i="33"/>
  <c r="S22" i="33"/>
  <c r="J6" i="33"/>
  <c r="AJ9" i="33"/>
  <c r="Q14" i="33"/>
  <c r="AG19" i="33"/>
  <c r="O21" i="33"/>
  <c r="M13" i="33"/>
  <c r="K15" i="33"/>
  <c r="AU6" i="33"/>
  <c r="AI16" i="33"/>
  <c r="V13" i="33"/>
  <c r="AS14" i="33"/>
  <c r="P22" i="33"/>
  <c r="M15" i="33"/>
  <c r="S17" i="33"/>
  <c r="AB15" i="33"/>
  <c r="J21" i="33"/>
  <c r="AF16" i="33"/>
  <c r="Q22" i="33"/>
  <c r="T18" i="33"/>
  <c r="O12" i="33"/>
  <c r="Z20" i="33"/>
  <c r="AI20" i="33"/>
  <c r="AL4" i="33"/>
  <c r="Y8" i="33"/>
  <c r="AK12" i="33"/>
  <c r="K11" i="33"/>
  <c r="AR20" i="33"/>
  <c r="AB21" i="33"/>
  <c r="Y3" i="33"/>
  <c r="AD6" i="33"/>
  <c r="AR3" i="33"/>
  <c r="X5" i="33"/>
  <c r="AT13" i="33"/>
  <c r="N10" i="33"/>
  <c r="AC21" i="33"/>
  <c r="AE11" i="33"/>
  <c r="AN14" i="33"/>
  <c r="X3" i="33"/>
  <c r="R18" i="33"/>
  <c r="AS17" i="33"/>
  <c r="AD9" i="33"/>
  <c r="AA12" i="33"/>
  <c r="AJ22" i="33"/>
  <c r="K12" i="33"/>
  <c r="AC3" i="33"/>
  <c r="O19" i="33"/>
  <c r="M17" i="33"/>
  <c r="AC7" i="33"/>
  <c r="AC12" i="33"/>
  <c r="W15" i="33"/>
  <c r="X10" i="33"/>
  <c r="AO22" i="33"/>
  <c r="AC8" i="33"/>
  <c r="AE19" i="33"/>
  <c r="AD7" i="33"/>
  <c r="AK13" i="33"/>
  <c r="T13" i="33"/>
  <c r="S5" i="33"/>
  <c r="AP12" i="33"/>
  <c r="AA14" i="33"/>
  <c r="U13" i="33"/>
  <c r="R4" i="33"/>
  <c r="AP8" i="33"/>
  <c r="AR14" i="33"/>
  <c r="AA5" i="33"/>
  <c r="AK18" i="33"/>
  <c r="AJ13" i="33"/>
  <c r="AD14" i="33"/>
  <c r="V16" i="33"/>
  <c r="M7" i="33"/>
  <c r="AP9" i="33"/>
  <c r="AA17" i="33"/>
  <c r="AT16" i="33"/>
  <c r="AG22" i="33"/>
  <c r="AU10" i="33"/>
  <c r="AC11" i="33"/>
  <c r="AC4" i="33"/>
  <c r="Z17" i="33"/>
  <c r="AG16" i="33"/>
  <c r="AC18" i="33"/>
  <c r="AK20" i="33"/>
  <c r="AS11" i="33"/>
  <c r="AA11" i="33"/>
  <c r="P6" i="33"/>
  <c r="AN9" i="33"/>
  <c r="S12" i="33"/>
  <c r="AF7" i="33"/>
  <c r="Y18" i="33"/>
  <c r="Y21" i="33"/>
  <c r="U5" i="33"/>
  <c r="AK6" i="33"/>
  <c r="AS5" i="33"/>
  <c r="AI15" i="33"/>
  <c r="W9" i="33"/>
  <c r="O22" i="33"/>
  <c r="AP13" i="33"/>
  <c r="K16" i="33"/>
  <c r="W14" i="33"/>
  <c r="AH12" i="33"/>
  <c r="K8" i="33"/>
  <c r="AH8" i="33"/>
  <c r="AC5" i="33"/>
  <c r="J18" i="33"/>
  <c r="O17" i="33"/>
  <c r="AB18" i="33"/>
  <c r="AC9" i="33"/>
  <c r="AP15" i="33"/>
  <c r="F18" i="67"/>
  <c r="V7" i="33"/>
  <c r="T10" i="33"/>
  <c r="M9" i="33"/>
  <c r="AS13" i="33"/>
  <c r="AL15" i="33"/>
  <c r="AI14" i="33"/>
  <c r="F18" i="66"/>
  <c r="Y6" i="33"/>
  <c r="R21" i="33"/>
  <c r="O3" i="33"/>
  <c r="AF8" i="33"/>
  <c r="Q16" i="33"/>
  <c r="AU17" i="33"/>
  <c r="K22" i="33"/>
  <c r="AD20" i="33"/>
  <c r="AJ11" i="33"/>
  <c r="AO4" i="33"/>
  <c r="Z12" i="33"/>
  <c r="AQ5" i="33"/>
  <c r="F8" i="66"/>
  <c r="AE16" i="66" s="1"/>
  <c r="AH5" i="33"/>
  <c r="AE6" i="33"/>
  <c r="AB19" i="33"/>
  <c r="U7" i="33"/>
  <c r="N13" i="33"/>
  <c r="AP10" i="33"/>
  <c r="L21" i="33"/>
  <c r="AR18" i="33"/>
  <c r="S14" i="33"/>
  <c r="AO12" i="33"/>
  <c r="X15" i="33"/>
  <c r="F8" i="67"/>
  <c r="AG17" i="33"/>
  <c r="W11" i="33"/>
  <c r="AT4" i="33"/>
  <c r="AK22" i="33"/>
  <c r="Q3" i="33"/>
  <c r="AA20" i="33"/>
  <c r="AM16" i="33"/>
  <c r="J8" i="33"/>
  <c r="F31" i="67"/>
  <c r="P18" i="67" s="1"/>
  <c r="V20" i="33"/>
  <c r="AM5" i="33"/>
  <c r="AU18" i="33"/>
  <c r="O7" i="33"/>
  <c r="Q15" i="33"/>
  <c r="U8" i="33"/>
  <c r="AQ4" i="33"/>
  <c r="AK11" i="33"/>
  <c r="AS10" i="33"/>
  <c r="AD17" i="33"/>
  <c r="Y16" i="33"/>
  <c r="M14" i="33"/>
  <c r="F31" i="66"/>
  <c r="P18" i="66" s="1"/>
  <c r="AH21" i="33"/>
  <c r="AO9" i="33"/>
  <c r="AF6" i="33"/>
  <c r="Z19" i="33"/>
  <c r="J22" i="33"/>
  <c r="S3" i="33"/>
  <c r="F32" i="67"/>
  <c r="P4" i="67" s="1"/>
  <c r="Y4" i="33"/>
  <c r="AB11" i="33"/>
  <c r="F32" i="66"/>
  <c r="P4" i="66" s="1"/>
  <c r="AS19" i="33"/>
  <c r="Z16" i="33"/>
  <c r="AQ10" i="33"/>
  <c r="AK21" i="33"/>
  <c r="K7" i="33"/>
  <c r="P14" i="33"/>
  <c r="V18" i="33"/>
  <c r="N9" i="33"/>
  <c r="AM15" i="33"/>
  <c r="AN20" i="33"/>
  <c r="L8" i="33"/>
  <c r="AU22" i="33"/>
  <c r="AE5" i="33"/>
  <c r="AG12" i="33"/>
  <c r="AI17" i="33"/>
  <c r="S6" i="33"/>
  <c r="U3" i="33"/>
  <c r="F28" i="67"/>
  <c r="P16" i="67" s="1"/>
  <c r="M19" i="33"/>
  <c r="AQ11" i="33"/>
  <c r="AJ7" i="33"/>
  <c r="Y10" i="33"/>
  <c r="V4" i="33"/>
  <c r="AI8" i="33"/>
  <c r="O6" i="33"/>
  <c r="AF13" i="33"/>
  <c r="AD21" i="33"/>
  <c r="P12" i="33"/>
  <c r="K5" i="33"/>
  <c r="AN3" i="33"/>
  <c r="F28" i="66"/>
  <c r="P16" i="66" s="1"/>
  <c r="R16" i="33"/>
  <c r="AS20" i="33"/>
  <c r="T22" i="33"/>
  <c r="AL14" i="33"/>
  <c r="Z18" i="33"/>
  <c r="AU15" i="33"/>
  <c r="F5" i="67"/>
  <c r="P19" i="67" s="1"/>
  <c r="AT11" i="33"/>
  <c r="U4" i="33"/>
  <c r="S13" i="33"/>
  <c r="O9" i="33"/>
  <c r="Q17" i="33"/>
  <c r="F5" i="66"/>
  <c r="AH20" i="33"/>
  <c r="W21" i="33"/>
  <c r="AP19" i="33"/>
  <c r="AK16" i="33"/>
  <c r="AM14" i="33"/>
  <c r="AF12" i="33"/>
  <c r="M5" i="33"/>
  <c r="J7" i="33"/>
  <c r="AO3" i="33"/>
  <c r="AR22" i="33"/>
  <c r="X18" i="33"/>
  <c r="AA15" i="33"/>
  <c r="AD10" i="33"/>
  <c r="F27" i="66"/>
  <c r="AS22" i="33"/>
  <c r="AJ12" i="33"/>
  <c r="AU20" i="33"/>
  <c r="T7" i="33"/>
  <c r="Z10" i="33"/>
  <c r="F27" i="67"/>
  <c r="R17" i="33"/>
  <c r="AH3" i="33"/>
  <c r="AL16" i="33"/>
  <c r="V15" i="33"/>
  <c r="P18" i="33"/>
  <c r="AN5" i="33"/>
  <c r="J9" i="33"/>
  <c r="AF19" i="33"/>
  <c r="AD13" i="33"/>
  <c r="Y11" i="33"/>
  <c r="AQ21" i="33"/>
  <c r="M4" i="33"/>
  <c r="O14" i="33"/>
  <c r="Q8" i="33"/>
  <c r="O13" i="33"/>
  <c r="T17" i="33"/>
  <c r="AD4" i="33"/>
  <c r="AQ19" i="33"/>
  <c r="AO21" i="33"/>
  <c r="AS18" i="33"/>
  <c r="M6" i="33"/>
  <c r="AH9" i="33"/>
  <c r="AF22" i="33"/>
  <c r="AJ16" i="33"/>
  <c r="F24" i="67"/>
  <c r="P7" i="67" s="1"/>
  <c r="F24" i="66"/>
  <c r="P7" i="66" s="1"/>
  <c r="J3" i="33"/>
  <c r="AU11" i="33"/>
  <c r="R12" i="33"/>
  <c r="V10" i="33"/>
  <c r="Z15" i="33"/>
  <c r="Y20" i="33"/>
  <c r="AL7" i="33"/>
  <c r="F21" i="66"/>
  <c r="P14" i="66" s="1"/>
  <c r="AU13" i="33"/>
  <c r="Z6" i="33"/>
  <c r="AO16" i="33"/>
  <c r="AL10" i="33"/>
  <c r="M20" i="33"/>
  <c r="AH19" i="33"/>
  <c r="F21" i="67"/>
  <c r="P14" i="67" s="1"/>
  <c r="AQ7" i="33"/>
  <c r="AF5" i="33"/>
  <c r="AS8" i="33"/>
  <c r="T9" i="33"/>
  <c r="AD15" i="33"/>
  <c r="Q4" i="33"/>
  <c r="R11" i="33"/>
  <c r="AJ21" i="33"/>
  <c r="Y14" i="33"/>
  <c r="V17" i="33"/>
  <c r="O18" i="33"/>
  <c r="J12" i="33"/>
  <c r="F34" i="67"/>
  <c r="P20" i="67" s="1"/>
  <c r="AP17" i="33"/>
  <c r="AT8" i="33"/>
  <c r="AL19" i="33"/>
  <c r="AN12" i="33"/>
  <c r="AD22" i="33"/>
  <c r="J11" i="33"/>
  <c r="F34" i="66"/>
  <c r="P20" i="66" s="1"/>
  <c r="W3" i="33"/>
  <c r="R13" i="33"/>
  <c r="AH18" i="33"/>
  <c r="P10" i="33"/>
  <c r="M16" i="33"/>
  <c r="AR5" i="33"/>
  <c r="AA6" i="33"/>
  <c r="AJ20" i="33"/>
  <c r="T14" i="33"/>
  <c r="O4" i="33"/>
  <c r="X9" i="33"/>
  <c r="AF21" i="33"/>
  <c r="F36" i="66"/>
  <c r="AH7" i="66" s="1"/>
  <c r="AO7" i="33"/>
  <c r="AH14" i="33"/>
  <c r="U18" i="33"/>
  <c r="S11" i="33"/>
  <c r="J13" i="33"/>
  <c r="L12" i="33"/>
  <c r="AB3" i="33"/>
  <c r="Z4" i="33"/>
  <c r="N20" i="33"/>
  <c r="Y15" i="33"/>
  <c r="AS21" i="33"/>
  <c r="AU19" i="33"/>
  <c r="F36" i="67"/>
  <c r="AE10" i="33"/>
  <c r="AM8" i="33"/>
  <c r="Q6" i="33"/>
  <c r="V22" i="33"/>
  <c r="AK5" i="33"/>
  <c r="AG9" i="33"/>
  <c r="AQ16" i="33"/>
  <c r="F11" i="66"/>
  <c r="Q16" i="66" s="1"/>
  <c r="F11" i="67"/>
  <c r="AP16" i="33"/>
  <c r="N6" i="33"/>
  <c r="AL3" i="33"/>
  <c r="L17" i="33"/>
  <c r="R5" i="33"/>
  <c r="AI22" i="33"/>
  <c r="AE7" i="33"/>
  <c r="AJ8" i="33"/>
  <c r="AA10" i="33"/>
  <c r="AN15" i="33"/>
  <c r="AR19" i="33"/>
  <c r="T11" i="33"/>
  <c r="AB14" i="33"/>
  <c r="X4" i="33"/>
  <c r="AG13" i="33"/>
  <c r="W18" i="33"/>
  <c r="P9" i="33"/>
  <c r="K21" i="33"/>
  <c r="AT20" i="33"/>
  <c r="F16" i="67"/>
  <c r="P21" i="67" s="1"/>
  <c r="AI13" i="33"/>
  <c r="AA21" i="33"/>
  <c r="O10" i="33"/>
  <c r="AT22" i="33"/>
  <c r="W16" i="33"/>
  <c r="T5" i="33"/>
  <c r="AR4" i="33"/>
  <c r="X19" i="33"/>
  <c r="AF20" i="33"/>
  <c r="P7" i="33"/>
  <c r="K14" i="33"/>
  <c r="AL11" i="33"/>
  <c r="F16" i="66"/>
  <c r="P21" i="66" s="1"/>
  <c r="AJ18" i="33"/>
  <c r="M3" i="33"/>
  <c r="AD12" i="33"/>
  <c r="AN6" i="33"/>
  <c r="R8" i="33"/>
  <c r="F39" i="66"/>
  <c r="F39" i="67"/>
  <c r="S18" i="33"/>
  <c r="O16" i="33"/>
  <c r="Q13" i="33"/>
  <c r="AD19" i="33"/>
  <c r="AT12" i="33"/>
  <c r="X14" i="33"/>
  <c r="W8" i="33"/>
  <c r="AM10" i="33"/>
  <c r="M22" i="33"/>
  <c r="AK3" i="33"/>
  <c r="AP5" i="33"/>
  <c r="AA9" i="33"/>
  <c r="AF17" i="33"/>
  <c r="AR7" i="33"/>
  <c r="AO11" i="33"/>
  <c r="AH6" i="33"/>
  <c r="J4" i="33"/>
  <c r="U15" i="33"/>
  <c r="F33" i="67"/>
  <c r="P22" i="67" s="1"/>
  <c r="AI19" i="33"/>
  <c r="Q7" i="33"/>
  <c r="AS16" i="33"/>
  <c r="F33" i="66"/>
  <c r="P22" i="66" s="1"/>
  <c r="AB12" i="33"/>
  <c r="AM6" i="33"/>
  <c r="Z11" i="33"/>
  <c r="AG5" i="33"/>
  <c r="N18" i="33"/>
  <c r="AQ20" i="33"/>
  <c r="S9" i="33"/>
  <c r="V21" i="33"/>
  <c r="AO13" i="33"/>
  <c r="AE8" i="33"/>
  <c r="Y22" i="33"/>
  <c r="L3" i="33"/>
  <c r="U10" i="33"/>
  <c r="K17" i="33"/>
  <c r="AK15" i="33"/>
  <c r="AU4" i="33"/>
  <c r="F7" i="67"/>
  <c r="P11" i="67" s="1"/>
  <c r="AO18" i="33"/>
  <c r="X21" i="33"/>
  <c r="K3" i="33"/>
  <c r="AM17" i="33"/>
  <c r="S16" i="33"/>
  <c r="AI9" i="33"/>
  <c r="N19" i="33"/>
  <c r="F7" i="66"/>
  <c r="P11" i="66" s="1"/>
  <c r="AE14" i="33"/>
  <c r="Q5" i="33"/>
  <c r="AR10" i="33"/>
  <c r="W20" i="33"/>
  <c r="AP11" i="33"/>
  <c r="L13" i="33"/>
  <c r="AA22" i="33"/>
  <c r="AG6" i="33"/>
  <c r="AB4" i="33"/>
  <c r="U12" i="33"/>
  <c r="AT15" i="33"/>
  <c r="AK7" i="33"/>
  <c r="F41" i="67"/>
  <c r="U21" i="33"/>
  <c r="S10" i="33"/>
  <c r="L15" i="33"/>
  <c r="N5" i="33"/>
  <c r="AR6" i="33"/>
  <c r="P16" i="33"/>
  <c r="AA8" i="33"/>
  <c r="X13" i="33"/>
  <c r="AM11" i="33"/>
  <c r="AT17" i="33"/>
  <c r="AI12" i="33"/>
  <c r="AK9" i="33"/>
  <c r="AB20" i="33"/>
  <c r="AN4" i="33"/>
  <c r="AP14" i="33"/>
  <c r="K19" i="33"/>
  <c r="AE18" i="33"/>
  <c r="F41" i="66"/>
  <c r="W7" i="33"/>
  <c r="AG3" i="33"/>
  <c r="F25" i="67"/>
  <c r="F25" i="66"/>
  <c r="AE9" i="33"/>
  <c r="AU21" i="33"/>
  <c r="L10" i="33"/>
  <c r="N12" i="33"/>
  <c r="AG8" i="33"/>
  <c r="V11" i="33"/>
  <c r="T16" i="33"/>
  <c r="AS15" i="33"/>
  <c r="Y19" i="33"/>
  <c r="Z22" i="33"/>
  <c r="R14" i="33"/>
  <c r="AQ18" i="33"/>
  <c r="AB5" i="33"/>
  <c r="P3" i="33"/>
  <c r="AL13" i="33"/>
  <c r="AJ4" i="33"/>
  <c r="AI7" i="33"/>
  <c r="K20" i="33"/>
  <c r="AN17" i="33"/>
  <c r="F12" i="67"/>
  <c r="AP4" i="33"/>
  <c r="O5" i="33"/>
  <c r="W10" i="33"/>
  <c r="AT18" i="33"/>
  <c r="AF9" i="33"/>
  <c r="F12" i="66"/>
  <c r="X22" i="33"/>
  <c r="AH7" i="33"/>
  <c r="AR16" i="33"/>
  <c r="T21" i="33"/>
  <c r="AJ3" i="33"/>
  <c r="AA19" i="33"/>
  <c r="AD8" i="33"/>
  <c r="AL6" i="33"/>
  <c r="Q20" i="33"/>
  <c r="AO14" i="33"/>
  <c r="M11" i="33"/>
  <c r="J17" i="33"/>
  <c r="R15" i="33"/>
  <c r="F38" i="66"/>
  <c r="P6" i="66" s="1"/>
  <c r="AR12" i="33"/>
  <c r="AG18" i="33"/>
  <c r="X17" i="33"/>
  <c r="L20" i="33"/>
  <c r="AN16" i="33"/>
  <c r="F38" i="67"/>
  <c r="P6" i="67" s="1"/>
  <c r="AA13" i="33"/>
  <c r="W5" i="33"/>
  <c r="AK10" i="33"/>
  <c r="AE3" i="33"/>
  <c r="J14" i="33"/>
  <c r="AB9" i="33"/>
  <c r="N8" i="33"/>
  <c r="AP6" i="33"/>
  <c r="P4" i="33"/>
  <c r="U11" i="33"/>
  <c r="AT7" i="33"/>
  <c r="S15" i="33"/>
  <c r="AH22" i="33"/>
  <c r="AM21" i="33"/>
  <c r="Z7" i="33"/>
  <c r="R10" i="33"/>
  <c r="AQ14" i="33"/>
  <c r="L19" i="33"/>
  <c r="AB22" i="33"/>
  <c r="F19" i="66"/>
  <c r="P15" i="66" s="1"/>
  <c r="AU8" i="33"/>
  <c r="K6" i="33"/>
  <c r="AI4" i="33"/>
  <c r="Y5" i="33"/>
  <c r="N17" i="33"/>
  <c r="AJ15" i="33"/>
  <c r="V12" i="33"/>
  <c r="AN13" i="33"/>
  <c r="F19" i="67"/>
  <c r="P15" i="67" s="1"/>
  <c r="AG21" i="33"/>
  <c r="T3" i="33"/>
  <c r="AL18" i="33"/>
  <c r="P11" i="33"/>
  <c r="AE16" i="33"/>
  <c r="AS9" i="33"/>
  <c r="F13" i="67"/>
  <c r="F13" i="66"/>
  <c r="J19" i="33"/>
  <c r="AR11" i="33"/>
  <c r="AF18" i="33"/>
  <c r="AN7" i="33"/>
  <c r="AA16" i="33"/>
  <c r="AJ10" i="33"/>
  <c r="AH17" i="33"/>
  <c r="AP22" i="33"/>
  <c r="X20" i="33"/>
  <c r="AL9" i="33"/>
  <c r="P13" i="33"/>
  <c r="O8" i="33"/>
  <c r="W4" i="33"/>
  <c r="M12" i="33"/>
  <c r="T15" i="33"/>
  <c r="AT21" i="33"/>
  <c r="R6" i="33"/>
  <c r="AD3" i="33"/>
  <c r="AE13" i="33"/>
  <c r="K9" i="33"/>
  <c r="AA18" i="33"/>
  <c r="N22" i="33"/>
  <c r="X11" i="33"/>
  <c r="P21" i="33"/>
  <c r="W19" i="33"/>
  <c r="L4" i="33"/>
  <c r="AM12" i="33"/>
  <c r="AN8" i="33"/>
  <c r="AG14" i="33"/>
  <c r="AR15" i="33"/>
  <c r="F4" i="66"/>
  <c r="F4" i="67"/>
  <c r="AB6" i="33"/>
  <c r="S7" i="33"/>
  <c r="AI3" i="33"/>
  <c r="AP20" i="33"/>
  <c r="AK17" i="33"/>
  <c r="U16" i="33"/>
  <c r="AT10" i="33"/>
  <c r="AI11" i="33"/>
  <c r="AG7" i="33"/>
  <c r="AK14" i="33"/>
  <c r="V8" i="33"/>
  <c r="L22" i="33"/>
  <c r="F14" i="67"/>
  <c r="K18" i="33"/>
  <c r="Z5" i="33"/>
  <c r="AB16" i="33"/>
  <c r="AS6" i="33"/>
  <c r="Y17" i="33"/>
  <c r="N21" i="33"/>
  <c r="AO10" i="33"/>
  <c r="AE4" i="33"/>
  <c r="F14" i="66"/>
  <c r="AU9" i="33"/>
  <c r="U20" i="33"/>
  <c r="AQ3" i="33"/>
  <c r="S19" i="33"/>
  <c r="AM13" i="33"/>
  <c r="Q12" i="33"/>
  <c r="AV5" i="33" l="1"/>
  <c r="AV21" i="66"/>
  <c r="AV15" i="33"/>
  <c r="AV11" i="33"/>
  <c r="AW11" i="33" s="1"/>
  <c r="AV8" i="33"/>
  <c r="AV18" i="33"/>
  <c r="AV13" i="33"/>
  <c r="AW13" i="33" s="1"/>
  <c r="AV17" i="33"/>
  <c r="AW17" i="33" s="1"/>
  <c r="AV4" i="33"/>
  <c r="AV12" i="33"/>
  <c r="AV6" i="33"/>
  <c r="AW6" i="33" s="1"/>
  <c r="AV16" i="33"/>
  <c r="AW16" i="33" s="1"/>
  <c r="AV7" i="33"/>
  <c r="AW7" i="33" s="1"/>
  <c r="AW8" i="33"/>
  <c r="AV19" i="33"/>
  <c r="AW19" i="33" s="1"/>
  <c r="AV9" i="33"/>
  <c r="AW9" i="33" s="1"/>
  <c r="AW18" i="33"/>
  <c r="AV21" i="33"/>
  <c r="AV14" i="33"/>
  <c r="AW4" i="33"/>
  <c r="AW12" i="33"/>
  <c r="AV10" i="33"/>
  <c r="P19" i="66"/>
  <c r="AH16" i="66"/>
  <c r="AV3" i="33"/>
  <c r="AW3" i="33" s="1"/>
  <c r="AV22" i="33"/>
  <c r="AW22" i="33" s="1"/>
  <c r="AW14" i="33"/>
  <c r="AW21" i="33"/>
  <c r="AW15" i="33"/>
  <c r="AV20" i="33"/>
  <c r="AW20" i="33" s="1"/>
  <c r="AW5" i="33"/>
  <c r="Q22" i="67"/>
  <c r="AE20" i="67"/>
  <c r="AM19" i="67"/>
  <c r="AG18" i="67"/>
  <c r="AS10" i="67"/>
  <c r="AH5" i="67"/>
  <c r="T14" i="67"/>
  <c r="Z12" i="67"/>
  <c r="AQ11" i="67"/>
  <c r="L17" i="67"/>
  <c r="AC16" i="67"/>
  <c r="AJ9" i="67"/>
  <c r="AU6" i="67"/>
  <c r="AO7" i="67"/>
  <c r="W13" i="67"/>
  <c r="O4" i="67"/>
  <c r="J21" i="67"/>
  <c r="U3" i="67"/>
  <c r="AB8" i="67"/>
  <c r="R21" i="67"/>
  <c r="AF19" i="67"/>
  <c r="S8" i="67"/>
  <c r="N5" i="67"/>
  <c r="AO13" i="67"/>
  <c r="U9" i="67"/>
  <c r="AQ7" i="67"/>
  <c r="L20" i="67"/>
  <c r="AJ17" i="67"/>
  <c r="AS16" i="67"/>
  <c r="AD15" i="67"/>
  <c r="AH11" i="67"/>
  <c r="W6" i="67"/>
  <c r="AL18" i="67"/>
  <c r="Z10" i="67"/>
  <c r="AB4" i="67"/>
  <c r="AU3" i="67"/>
  <c r="J12" i="67"/>
  <c r="W20" i="67"/>
  <c r="AO21" i="67"/>
  <c r="N22" i="67"/>
  <c r="AQ12" i="67"/>
  <c r="Y10" i="67"/>
  <c r="AT16" i="67"/>
  <c r="AJ14" i="67"/>
  <c r="AF17" i="67"/>
  <c r="AH15" i="67"/>
  <c r="AL11" i="67"/>
  <c r="R6" i="67"/>
  <c r="L3" i="67"/>
  <c r="AD18" i="67"/>
  <c r="AA9" i="67"/>
  <c r="U19" i="67"/>
  <c r="AR8" i="67"/>
  <c r="J4" i="67"/>
  <c r="S13" i="67"/>
  <c r="AS21" i="67"/>
  <c r="Z20" i="67"/>
  <c r="W22" i="67"/>
  <c r="K16" i="67"/>
  <c r="O12" i="67"/>
  <c r="M10" i="67"/>
  <c r="T7" i="67"/>
  <c r="AU15" i="67"/>
  <c r="AB14" i="67"/>
  <c r="AK13" i="67"/>
  <c r="AI11" i="67"/>
  <c r="AG9" i="67"/>
  <c r="AC5" i="67"/>
  <c r="AE19" i="67"/>
  <c r="AQ18" i="67"/>
  <c r="U8" i="67"/>
  <c r="AO4" i="67"/>
  <c r="AM17" i="67"/>
  <c r="Q3" i="67"/>
  <c r="L22" i="66"/>
  <c r="J19" i="66"/>
  <c r="AJ18" i="66"/>
  <c r="V17" i="66"/>
  <c r="X14" i="66"/>
  <c r="T10" i="66"/>
  <c r="AG21" i="66"/>
  <c r="Q13" i="66"/>
  <c r="AP16" i="66"/>
  <c r="AR9" i="66"/>
  <c r="AE15" i="66"/>
  <c r="Y12" i="66"/>
  <c r="O11" i="66"/>
  <c r="AA4" i="66"/>
  <c r="AC3" i="66"/>
  <c r="AH8" i="66"/>
  <c r="AT6" i="66"/>
  <c r="AN5" i="66"/>
  <c r="AM7" i="66"/>
  <c r="AT21" i="66"/>
  <c r="AE18" i="66"/>
  <c r="W14" i="66"/>
  <c r="U13" i="66"/>
  <c r="AO11" i="66"/>
  <c r="AR15" i="66"/>
  <c r="AK22" i="66"/>
  <c r="Y20" i="66"/>
  <c r="K19" i="66"/>
  <c r="AA17" i="66"/>
  <c r="AG10" i="66"/>
  <c r="AL3" i="66"/>
  <c r="AI8" i="66"/>
  <c r="M7" i="66"/>
  <c r="O6" i="66"/>
  <c r="S9" i="66"/>
  <c r="AQ5" i="66"/>
  <c r="AC4" i="66"/>
  <c r="AJ22" i="67"/>
  <c r="AO20" i="67"/>
  <c r="L15" i="67"/>
  <c r="AG14" i="67"/>
  <c r="AT13" i="67"/>
  <c r="AA12" i="67"/>
  <c r="U10" i="67"/>
  <c r="W4" i="67"/>
  <c r="AE21" i="67"/>
  <c r="AQ19" i="67"/>
  <c r="AL16" i="67"/>
  <c r="Q5" i="67"/>
  <c r="Y8" i="67"/>
  <c r="AH7" i="67"/>
  <c r="S6" i="67"/>
  <c r="AR3" i="67"/>
  <c r="O9" i="67"/>
  <c r="J18" i="67"/>
  <c r="AC11" i="67"/>
  <c r="K20" i="67"/>
  <c r="S22" i="67"/>
  <c r="AS18" i="67"/>
  <c r="AB15" i="67"/>
  <c r="Q14" i="67"/>
  <c r="AI12" i="67"/>
  <c r="AK10" i="67"/>
  <c r="AN7" i="67"/>
  <c r="Z5" i="67"/>
  <c r="O21" i="67"/>
  <c r="AG19" i="67"/>
  <c r="V16" i="67"/>
  <c r="M13" i="67"/>
  <c r="AE11" i="67"/>
  <c r="AC9" i="67"/>
  <c r="AL4" i="67"/>
  <c r="X3" i="67"/>
  <c r="AP6" i="67"/>
  <c r="AU17" i="67"/>
  <c r="AN22" i="67"/>
  <c r="AT20" i="67"/>
  <c r="L11" i="67"/>
  <c r="N9" i="67"/>
  <c r="R5" i="67"/>
  <c r="X18" i="67"/>
  <c r="AH16" i="67"/>
  <c r="AR14" i="67"/>
  <c r="AD12" i="67"/>
  <c r="AJ10" i="67"/>
  <c r="AP8" i="67"/>
  <c r="AA21" i="67"/>
  <c r="AL7" i="67"/>
  <c r="AF3" i="67"/>
  <c r="V4" i="67"/>
  <c r="S17" i="67"/>
  <c r="J13" i="67"/>
  <c r="Y15" i="67"/>
  <c r="U22" i="67"/>
  <c r="AD17" i="67"/>
  <c r="AJ15" i="67"/>
  <c r="AL13" i="67"/>
  <c r="S12" i="67"/>
  <c r="AO10" i="67"/>
  <c r="AF7" i="67"/>
  <c r="W19" i="67"/>
  <c r="R8" i="67"/>
  <c r="AS5" i="67"/>
  <c r="AQ21" i="67"/>
  <c r="AU18" i="67"/>
  <c r="Z11" i="67"/>
  <c r="AB20" i="67"/>
  <c r="L4" i="67"/>
  <c r="J3" i="67"/>
  <c r="N6" i="67"/>
  <c r="AH14" i="67"/>
  <c r="AH19" i="66"/>
  <c r="AF16" i="66"/>
  <c r="Z15" i="66"/>
  <c r="AN14" i="66"/>
  <c r="AP13" i="66"/>
  <c r="V11" i="66"/>
  <c r="AU20" i="66"/>
  <c r="AS17" i="66"/>
  <c r="J22" i="66"/>
  <c r="AB21" i="66"/>
  <c r="N10" i="66"/>
  <c r="L8" i="66"/>
  <c r="AJ7" i="66"/>
  <c r="AD6" i="66"/>
  <c r="X5" i="66"/>
  <c r="R4" i="66"/>
  <c r="T3" i="66"/>
  <c r="AM9" i="66"/>
  <c r="AF22" i="66"/>
  <c r="AB18" i="66"/>
  <c r="AU14" i="66"/>
  <c r="K12" i="66"/>
  <c r="AS11" i="66"/>
  <c r="T21" i="66"/>
  <c r="X17" i="66"/>
  <c r="R10" i="66"/>
  <c r="AN9" i="66"/>
  <c r="AK20" i="66"/>
  <c r="M16" i="66"/>
  <c r="AM15" i="66"/>
  <c r="AI13" i="66"/>
  <c r="Z7" i="66"/>
  <c r="AP5" i="66"/>
  <c r="V3" i="66"/>
  <c r="N8" i="66"/>
  <c r="AD4" i="66"/>
  <c r="AB14" i="66"/>
  <c r="W22" i="66"/>
  <c r="AS21" i="66"/>
  <c r="AQ18" i="66"/>
  <c r="K16" i="66"/>
  <c r="AK13" i="66"/>
  <c r="O12" i="66"/>
  <c r="Z20" i="66"/>
  <c r="AE19" i="66"/>
  <c r="AM17" i="66"/>
  <c r="AU15" i="66"/>
  <c r="AI11" i="66"/>
  <c r="M10" i="66"/>
  <c r="AG9" i="66"/>
  <c r="AC5" i="66"/>
  <c r="Q3" i="66"/>
  <c r="T7" i="66"/>
  <c r="U8" i="66"/>
  <c r="AO4" i="66"/>
  <c r="L22" i="67"/>
  <c r="AG21" i="67"/>
  <c r="V17" i="67"/>
  <c r="AA4" i="67"/>
  <c r="AJ18" i="67"/>
  <c r="AP16" i="67"/>
  <c r="AE15" i="67"/>
  <c r="X14" i="67"/>
  <c r="Q13" i="67"/>
  <c r="O11" i="67"/>
  <c r="T10" i="67"/>
  <c r="AH8" i="67"/>
  <c r="AM7" i="67"/>
  <c r="Y12" i="67"/>
  <c r="AR9" i="67"/>
  <c r="AN5" i="67"/>
  <c r="J19" i="67"/>
  <c r="AT6" i="67"/>
  <c r="AC3" i="67"/>
  <c r="AR12" i="66"/>
  <c r="AK21" i="66"/>
  <c r="AA10" i="66"/>
  <c r="AD22" i="66"/>
  <c r="N18" i="66"/>
  <c r="R16" i="66"/>
  <c r="AL14" i="66"/>
  <c r="AN13" i="66"/>
  <c r="X11" i="66"/>
  <c r="S19" i="66"/>
  <c r="AI17" i="66"/>
  <c r="V7" i="66"/>
  <c r="AF4" i="66"/>
  <c r="AP3" i="66"/>
  <c r="M9" i="66"/>
  <c r="AT8" i="66"/>
  <c r="Y6" i="66"/>
  <c r="K5" i="66"/>
  <c r="V21" i="66"/>
  <c r="AN20" i="66"/>
  <c r="AP19" i="66"/>
  <c r="AB16" i="66"/>
  <c r="X12" i="66"/>
  <c r="O18" i="66"/>
  <c r="Q17" i="66"/>
  <c r="AU10" i="66"/>
  <c r="AS9" i="66"/>
  <c r="T11" i="66"/>
  <c r="AG22" i="66"/>
  <c r="K15" i="66"/>
  <c r="M14" i="66"/>
  <c r="AM13" i="66"/>
  <c r="Z8" i="66"/>
  <c r="AE7" i="66"/>
  <c r="AC6" i="66"/>
  <c r="AK4" i="66"/>
  <c r="AI3" i="66"/>
  <c r="AP21" i="67"/>
  <c r="AU19" i="67"/>
  <c r="AE22" i="67"/>
  <c r="X20" i="67"/>
  <c r="AH9" i="67"/>
  <c r="AG17" i="67"/>
  <c r="AS13" i="67"/>
  <c r="AB6" i="67"/>
  <c r="AL15" i="67"/>
  <c r="O10" i="67"/>
  <c r="Q8" i="67"/>
  <c r="AJ5" i="67"/>
  <c r="V18" i="67"/>
  <c r="AC7" i="67"/>
  <c r="J11" i="67"/>
  <c r="L16" i="67"/>
  <c r="S3" i="67"/>
  <c r="AN12" i="67"/>
  <c r="Z4" i="67"/>
  <c r="N21" i="66"/>
  <c r="AD11" i="66"/>
  <c r="AI22" i="66"/>
  <c r="AK19" i="66"/>
  <c r="AO17" i="66"/>
  <c r="AQ14" i="66"/>
  <c r="AU12" i="66"/>
  <c r="AF13" i="66"/>
  <c r="AL10" i="66"/>
  <c r="M18" i="66"/>
  <c r="U16" i="66"/>
  <c r="R3" i="66"/>
  <c r="K8" i="66"/>
  <c r="AB9" i="66"/>
  <c r="Z6" i="66"/>
  <c r="S7" i="66"/>
  <c r="W5" i="66"/>
  <c r="AS4" i="66"/>
  <c r="AF22" i="67"/>
  <c r="T21" i="67"/>
  <c r="AK20" i="67"/>
  <c r="K12" i="67"/>
  <c r="AP5" i="67"/>
  <c r="AB18" i="67"/>
  <c r="AM15" i="67"/>
  <c r="N8" i="67"/>
  <c r="X17" i="67"/>
  <c r="M16" i="67"/>
  <c r="AU14" i="67"/>
  <c r="AN9" i="67"/>
  <c r="Z7" i="67"/>
  <c r="AD4" i="67"/>
  <c r="V3" i="67"/>
  <c r="AI13" i="67"/>
  <c r="AS11" i="67"/>
  <c r="R10" i="67"/>
  <c r="AT17" i="66"/>
  <c r="X10" i="66"/>
  <c r="Y21" i="66"/>
  <c r="AA14" i="66"/>
  <c r="V22" i="66"/>
  <c r="AN15" i="66"/>
  <c r="AP12" i="66"/>
  <c r="AR11" i="66"/>
  <c r="Q20" i="66"/>
  <c r="AI19" i="66"/>
  <c r="AC18" i="66"/>
  <c r="AG16" i="66"/>
  <c r="AL9" i="66"/>
  <c r="AE4" i="66"/>
  <c r="M8" i="66"/>
  <c r="O7" i="66"/>
  <c r="AK6" i="66"/>
  <c r="AV6" i="66" s="1"/>
  <c r="S5" i="66"/>
  <c r="K3" i="66"/>
  <c r="AJ22" i="66"/>
  <c r="AT13" i="66"/>
  <c r="AA12" i="66"/>
  <c r="AC11" i="66"/>
  <c r="J18" i="66"/>
  <c r="AL16" i="66"/>
  <c r="L15" i="66"/>
  <c r="AE21" i="66"/>
  <c r="AO20" i="66"/>
  <c r="AQ19" i="66"/>
  <c r="AG14" i="66"/>
  <c r="U10" i="66"/>
  <c r="S6" i="66"/>
  <c r="Q5" i="66"/>
  <c r="W4" i="66"/>
  <c r="AR3" i="66"/>
  <c r="O9" i="66"/>
  <c r="Y8" i="66"/>
  <c r="AO22" i="67"/>
  <c r="L19" i="67"/>
  <c r="Z17" i="67"/>
  <c r="AS14" i="67"/>
  <c r="AB11" i="67"/>
  <c r="AU21" i="67"/>
  <c r="N16" i="67"/>
  <c r="W15" i="67"/>
  <c r="AF20" i="67"/>
  <c r="U12" i="67"/>
  <c r="AQ10" i="67"/>
  <c r="T9" i="67"/>
  <c r="AD7" i="67"/>
  <c r="AM5" i="67"/>
  <c r="R18" i="67"/>
  <c r="AJ8" i="67"/>
  <c r="J6" i="67"/>
  <c r="AH3" i="67"/>
  <c r="AU20" i="67"/>
  <c r="AB21" i="67"/>
  <c r="AH19" i="67"/>
  <c r="AP13" i="67"/>
  <c r="AJ7" i="67"/>
  <c r="AS17" i="67"/>
  <c r="AN14" i="67"/>
  <c r="Z15" i="67"/>
  <c r="V11" i="67"/>
  <c r="X5" i="67"/>
  <c r="AF16" i="67"/>
  <c r="N10" i="67"/>
  <c r="R4" i="67"/>
  <c r="T3" i="67"/>
  <c r="AD6" i="67"/>
  <c r="J22" i="67"/>
  <c r="AM9" i="67"/>
  <c r="L8" i="67"/>
  <c r="Y21" i="67"/>
  <c r="AC18" i="67"/>
  <c r="AT17" i="67"/>
  <c r="AN15" i="67"/>
  <c r="AR11" i="67"/>
  <c r="AL9" i="67"/>
  <c r="AK6" i="67"/>
  <c r="AE4" i="67"/>
  <c r="AP12" i="67"/>
  <c r="X10" i="67"/>
  <c r="O7" i="67"/>
  <c r="V22" i="67"/>
  <c r="AG16" i="67"/>
  <c r="AA14" i="67"/>
  <c r="M8" i="67"/>
  <c r="AI19" i="67"/>
  <c r="Q20" i="67"/>
  <c r="S5" i="67"/>
  <c r="K3" i="67"/>
  <c r="N19" i="66"/>
  <c r="AT15" i="66"/>
  <c r="L12" i="66"/>
  <c r="AM22" i="66"/>
  <c r="AA18" i="66"/>
  <c r="Y17" i="66"/>
  <c r="AF21" i="66"/>
  <c r="AH20" i="66"/>
  <c r="AD14" i="66"/>
  <c r="AJ13" i="66"/>
  <c r="J10" i="66"/>
  <c r="AO16" i="66"/>
  <c r="R9" i="66"/>
  <c r="T4" i="66"/>
  <c r="AR5" i="66"/>
  <c r="W7" i="66"/>
  <c r="U6" i="66"/>
  <c r="AQ3" i="66"/>
  <c r="AH20" i="67"/>
  <c r="AM22" i="67"/>
  <c r="AF21" i="67"/>
  <c r="AV21" i="67" s="1"/>
  <c r="R9" i="67"/>
  <c r="U6" i="67"/>
  <c r="Y17" i="67"/>
  <c r="W7" i="67"/>
  <c r="N19" i="67"/>
  <c r="AA18" i="67"/>
  <c r="AO16" i="67"/>
  <c r="AT15" i="67"/>
  <c r="AJ13" i="67"/>
  <c r="AR5" i="67"/>
  <c r="AQ3" i="67"/>
  <c r="J10" i="67"/>
  <c r="L12" i="67"/>
  <c r="T4" i="67"/>
  <c r="AD14" i="67"/>
  <c r="M22" i="67"/>
  <c r="V20" i="67"/>
  <c r="X19" i="67"/>
  <c r="AK18" i="67"/>
  <c r="Z13" i="67"/>
  <c r="AD9" i="67"/>
  <c r="AU8" i="67"/>
  <c r="AI15" i="67"/>
  <c r="K7" i="67"/>
  <c r="AS12" i="67"/>
  <c r="R11" i="67"/>
  <c r="AM6" i="67"/>
  <c r="AF5" i="67"/>
  <c r="AB3" i="67"/>
  <c r="AP10" i="67"/>
  <c r="AN4" i="67"/>
  <c r="N14" i="67"/>
  <c r="T16" i="67"/>
  <c r="AK22" i="67"/>
  <c r="AT21" i="67"/>
  <c r="Y20" i="67"/>
  <c r="AR15" i="67"/>
  <c r="AG10" i="67"/>
  <c r="AI8" i="67"/>
  <c r="K19" i="67"/>
  <c r="U13" i="67"/>
  <c r="AE18" i="67"/>
  <c r="Q16" i="67"/>
  <c r="W14" i="67"/>
  <c r="O6" i="67"/>
  <c r="AC4" i="67"/>
  <c r="AA17" i="67"/>
  <c r="AO11" i="67"/>
  <c r="S9" i="67"/>
  <c r="M7" i="67"/>
  <c r="AL3" i="67"/>
  <c r="AQ5" i="67"/>
  <c r="AB20" i="66"/>
  <c r="AD17" i="66"/>
  <c r="AL13" i="66"/>
  <c r="Z11" i="66"/>
  <c r="AU18" i="66"/>
  <c r="S12" i="66"/>
  <c r="AJ15" i="66"/>
  <c r="AH14" i="66"/>
  <c r="U22" i="66"/>
  <c r="AQ21" i="66"/>
  <c r="W19" i="66"/>
  <c r="AO10" i="66"/>
  <c r="L4" i="66"/>
  <c r="J3" i="66"/>
  <c r="AS5" i="66"/>
  <c r="R8" i="66"/>
  <c r="AF7" i="66"/>
  <c r="N6" i="66"/>
  <c r="AL21" i="66"/>
  <c r="AR18" i="66"/>
  <c r="AJ16" i="66"/>
  <c r="O22" i="66"/>
  <c r="J20" i="66"/>
  <c r="L13" i="66"/>
  <c r="AH12" i="66"/>
  <c r="AQ17" i="66"/>
  <c r="S15" i="66"/>
  <c r="Y14" i="66"/>
  <c r="AA11" i="66"/>
  <c r="AC10" i="66"/>
  <c r="AT7" i="66"/>
  <c r="AE6" i="66"/>
  <c r="U5" i="66"/>
  <c r="AO3" i="66"/>
  <c r="W9" i="66"/>
  <c r="AG8" i="66"/>
  <c r="Q4" i="66"/>
  <c r="AG22" i="67"/>
  <c r="V21" i="67"/>
  <c r="AN20" i="67"/>
  <c r="M14" i="67"/>
  <c r="T11" i="67"/>
  <c r="AC6" i="67"/>
  <c r="Q17" i="67"/>
  <c r="K15" i="67"/>
  <c r="AS9" i="67"/>
  <c r="Z8" i="67"/>
  <c r="AE7" i="67"/>
  <c r="AP19" i="67"/>
  <c r="O18" i="67"/>
  <c r="AU10" i="67"/>
  <c r="AK4" i="67"/>
  <c r="AB16" i="67"/>
  <c r="AI3" i="67"/>
  <c r="AM13" i="67"/>
  <c r="X12" i="67"/>
  <c r="AP21" i="66"/>
  <c r="X20" i="66"/>
  <c r="L16" i="66"/>
  <c r="AL15" i="66"/>
  <c r="AN12" i="66"/>
  <c r="J11" i="66"/>
  <c r="AE22" i="66"/>
  <c r="AG17" i="66"/>
  <c r="AS13" i="66"/>
  <c r="O10" i="66"/>
  <c r="V18" i="66"/>
  <c r="AU19" i="66"/>
  <c r="AH9" i="66"/>
  <c r="AB6" i="66"/>
  <c r="AC7" i="66"/>
  <c r="AJ5" i="66"/>
  <c r="Z4" i="66"/>
  <c r="Q8" i="66"/>
  <c r="S3" i="66"/>
  <c r="N21" i="67"/>
  <c r="AI22" i="67"/>
  <c r="M18" i="67"/>
  <c r="AU12" i="67"/>
  <c r="K8" i="67"/>
  <c r="AO17" i="67"/>
  <c r="S7" i="67"/>
  <c r="AK19" i="67"/>
  <c r="U16" i="67"/>
  <c r="AQ14" i="67"/>
  <c r="AF13" i="67"/>
  <c r="AD11" i="67"/>
  <c r="AB9" i="67"/>
  <c r="AS4" i="67"/>
  <c r="W5" i="67"/>
  <c r="AL10" i="67"/>
  <c r="Z6" i="67"/>
  <c r="R3" i="67"/>
  <c r="T18" i="66"/>
  <c r="V13" i="66"/>
  <c r="AC21" i="66"/>
  <c r="AI20" i="66"/>
  <c r="M17" i="66"/>
  <c r="AA16" i="66"/>
  <c r="Q15" i="66"/>
  <c r="AE14" i="66"/>
  <c r="AT10" i="66"/>
  <c r="O19" i="66"/>
  <c r="AK12" i="66"/>
  <c r="K11" i="66"/>
  <c r="AN6" i="66"/>
  <c r="AR4" i="66"/>
  <c r="AM8" i="66"/>
  <c r="AG5" i="66"/>
  <c r="Y3" i="66"/>
  <c r="AP9" i="66"/>
  <c r="X7" i="66"/>
  <c r="N17" i="66"/>
  <c r="AF10" i="66"/>
  <c r="U21" i="66"/>
  <c r="AQ20" i="66"/>
  <c r="Y19" i="66"/>
  <c r="AI16" i="66"/>
  <c r="W12" i="66"/>
  <c r="AK11" i="66"/>
  <c r="T15" i="66"/>
  <c r="AO18" i="66"/>
  <c r="AA13" i="66"/>
  <c r="R7" i="66"/>
  <c r="AR6" i="66"/>
  <c r="M5" i="66"/>
  <c r="AD8" i="66"/>
  <c r="AT4" i="66"/>
  <c r="K9" i="66"/>
  <c r="AM3" i="66"/>
  <c r="AQ20" i="67"/>
  <c r="U21" i="67"/>
  <c r="AO18" i="67"/>
  <c r="N17" i="67"/>
  <c r="AI16" i="67"/>
  <c r="T15" i="67"/>
  <c r="W12" i="67"/>
  <c r="AF10" i="67"/>
  <c r="AD8" i="67"/>
  <c r="AR6" i="67"/>
  <c r="M5" i="67"/>
  <c r="AT4" i="67"/>
  <c r="R7" i="67"/>
  <c r="AA13" i="67"/>
  <c r="AK11" i="67"/>
  <c r="AM3" i="67"/>
  <c r="Y19" i="67"/>
  <c r="K9" i="67"/>
  <c r="J21" i="66"/>
  <c r="T14" i="66"/>
  <c r="AE20" i="66"/>
  <c r="L17" i="66"/>
  <c r="Z12" i="66"/>
  <c r="Q22" i="66"/>
  <c r="AM19" i="66"/>
  <c r="AG18" i="66"/>
  <c r="AC16" i="66"/>
  <c r="W13" i="66"/>
  <c r="AQ11" i="66"/>
  <c r="AS10" i="66"/>
  <c r="AB8" i="66"/>
  <c r="AH5" i="66"/>
  <c r="AO7" i="66"/>
  <c r="AU6" i="66"/>
  <c r="O4" i="66"/>
  <c r="U3" i="66"/>
  <c r="AJ9" i="66"/>
  <c r="AI20" i="67"/>
  <c r="AC21" i="67"/>
  <c r="AA16" i="67"/>
  <c r="V13" i="67"/>
  <c r="AP9" i="67"/>
  <c r="AM8" i="67"/>
  <c r="X7" i="67"/>
  <c r="O19" i="67"/>
  <c r="T18" i="67"/>
  <c r="M17" i="67"/>
  <c r="K11" i="67"/>
  <c r="AN6" i="67"/>
  <c r="AG5" i="67"/>
  <c r="AE14" i="67"/>
  <c r="AK12" i="67"/>
  <c r="AT10" i="67"/>
  <c r="AR4" i="67"/>
  <c r="Q15" i="67"/>
  <c r="Y3" i="67"/>
  <c r="T16" i="66"/>
  <c r="Z13" i="66"/>
  <c r="R11" i="66"/>
  <c r="V20" i="66"/>
  <c r="X19" i="66"/>
  <c r="N14" i="66"/>
  <c r="AP10" i="66"/>
  <c r="M22" i="66"/>
  <c r="AK18" i="66"/>
  <c r="AI15" i="66"/>
  <c r="AS12" i="66"/>
  <c r="AD9" i="66"/>
  <c r="AN4" i="66"/>
  <c r="AU8" i="66"/>
  <c r="AM6" i="66"/>
  <c r="AF5" i="66"/>
  <c r="AB3" i="66"/>
  <c r="K7" i="66"/>
  <c r="AK21" i="67"/>
  <c r="AD22" i="67"/>
  <c r="X11" i="67"/>
  <c r="Y6" i="67"/>
  <c r="S19" i="67"/>
  <c r="R16" i="67"/>
  <c r="M9" i="67"/>
  <c r="AT8" i="67"/>
  <c r="AN13" i="67"/>
  <c r="AA10" i="67"/>
  <c r="V7" i="67"/>
  <c r="AF4" i="67"/>
  <c r="AL14" i="67"/>
  <c r="N18" i="67"/>
  <c r="AI17" i="67"/>
  <c r="AR12" i="67"/>
  <c r="AP3" i="67"/>
  <c r="K5" i="67"/>
  <c r="R21" i="66"/>
  <c r="L20" i="66"/>
  <c r="AD15" i="66"/>
  <c r="AH11" i="66"/>
  <c r="AV11" i="66" s="1"/>
  <c r="AO13" i="66"/>
  <c r="AF19" i="66"/>
  <c r="AL18" i="66"/>
  <c r="AJ17" i="66"/>
  <c r="J12" i="66"/>
  <c r="Z10" i="66"/>
  <c r="AS16" i="66"/>
  <c r="N5" i="66"/>
  <c r="AB4" i="66"/>
  <c r="U9" i="66"/>
  <c r="S8" i="66"/>
  <c r="W6" i="66"/>
  <c r="AQ7" i="66"/>
  <c r="AU3" i="66"/>
  <c r="AH15" i="66"/>
  <c r="AJ14" i="66"/>
  <c r="AL11" i="66"/>
  <c r="AO21" i="66"/>
  <c r="W20" i="66"/>
  <c r="U19" i="66"/>
  <c r="AQ12" i="66"/>
  <c r="N22" i="66"/>
  <c r="AD18" i="66"/>
  <c r="AF17" i="66"/>
  <c r="AT16" i="66"/>
  <c r="S13" i="66"/>
  <c r="Y10" i="66"/>
  <c r="AR8" i="66"/>
  <c r="R6" i="66"/>
  <c r="J4" i="66"/>
  <c r="L3" i="66"/>
  <c r="AA9" i="66"/>
  <c r="S22" i="66"/>
  <c r="K20" i="66"/>
  <c r="AG19" i="66"/>
  <c r="AV19" i="66" s="1"/>
  <c r="M13" i="66"/>
  <c r="AI12" i="66"/>
  <c r="V16" i="66"/>
  <c r="AB15" i="66"/>
  <c r="O21" i="66"/>
  <c r="AS18" i="66"/>
  <c r="AU17" i="66"/>
  <c r="Q14" i="66"/>
  <c r="AE11" i="66"/>
  <c r="AK10" i="66"/>
  <c r="Z5" i="66"/>
  <c r="AC9" i="66"/>
  <c r="AN7" i="66"/>
  <c r="AP6" i="66"/>
  <c r="AL4" i="66"/>
  <c r="X3" i="66"/>
  <c r="AN22" i="66"/>
  <c r="X18" i="66"/>
  <c r="AR14" i="66"/>
  <c r="J13" i="66"/>
  <c r="AJ10" i="66"/>
  <c r="Y15" i="66"/>
  <c r="AT20" i="66"/>
  <c r="AD12" i="66"/>
  <c r="L11" i="66"/>
  <c r="AA21" i="66"/>
  <c r="S17" i="66"/>
  <c r="N9" i="66"/>
  <c r="AL7" i="66"/>
  <c r="R5" i="66"/>
  <c r="AP8" i="66"/>
  <c r="V4" i="66"/>
  <c r="AF3" i="66"/>
  <c r="AF20" i="66"/>
  <c r="Z17" i="66"/>
  <c r="AQ10" i="66"/>
  <c r="L19" i="66"/>
  <c r="R18" i="66"/>
  <c r="N16" i="66"/>
  <c r="AB11" i="66"/>
  <c r="AO22" i="66"/>
  <c r="AU21" i="66"/>
  <c r="W15" i="66"/>
  <c r="AS14" i="66"/>
  <c r="U12" i="66"/>
  <c r="AJ8" i="66"/>
  <c r="AD7" i="66"/>
  <c r="AH3" i="66"/>
  <c r="T9" i="66"/>
  <c r="J6" i="66"/>
  <c r="AM5" i="66"/>
  <c r="AN19" i="67"/>
  <c r="X21" i="67"/>
  <c r="Y18" i="67"/>
  <c r="AE16" i="67"/>
  <c r="AM12" i="67"/>
  <c r="AG6" i="67"/>
  <c r="AV6" i="67" s="1"/>
  <c r="AI4" i="67"/>
  <c r="AP22" i="67"/>
  <c r="K14" i="67"/>
  <c r="T13" i="67"/>
  <c r="AT11" i="67"/>
  <c r="AC8" i="67"/>
  <c r="M15" i="67"/>
  <c r="V10" i="67"/>
  <c r="Q7" i="67"/>
  <c r="AA5" i="67"/>
  <c r="AK3" i="67"/>
  <c r="O17" i="67"/>
  <c r="AR20" i="67"/>
  <c r="AR20" i="66"/>
  <c r="AT11" i="66"/>
  <c r="M15" i="66"/>
  <c r="K14" i="66"/>
  <c r="AM12" i="66"/>
  <c r="AP22" i="66"/>
  <c r="X21" i="66"/>
  <c r="AN19" i="66"/>
  <c r="T13" i="66"/>
  <c r="V10" i="66"/>
  <c r="Y18" i="66"/>
  <c r="O17" i="66"/>
  <c r="Q7" i="66"/>
  <c r="AI4" i="66"/>
  <c r="AK3" i="66"/>
  <c r="AC8" i="66"/>
  <c r="AG6" i="66"/>
  <c r="AA5" i="66"/>
  <c r="AL21" i="67"/>
  <c r="O22" i="67"/>
  <c r="Y14" i="67"/>
  <c r="AC10" i="67"/>
  <c r="AR18" i="67"/>
  <c r="S15" i="67"/>
  <c r="AH12" i="67"/>
  <c r="AV12" i="67" s="1"/>
  <c r="AA11" i="67"/>
  <c r="U5" i="67"/>
  <c r="L13" i="67"/>
  <c r="AG8" i="67"/>
  <c r="AT7" i="67"/>
  <c r="AE6" i="67"/>
  <c r="Q4" i="67"/>
  <c r="AQ17" i="67"/>
  <c r="J20" i="67"/>
  <c r="AJ16" i="67"/>
  <c r="W9" i="67"/>
  <c r="AO3" i="67"/>
  <c r="AV14" i="67" l="1"/>
  <c r="AV11" i="67"/>
  <c r="AV16" i="66"/>
  <c r="AV7" i="66"/>
  <c r="AV15" i="67"/>
  <c r="AV14" i="66"/>
  <c r="AV17" i="66"/>
  <c r="AV7" i="67"/>
  <c r="AV3" i="66"/>
  <c r="AV15" i="66"/>
  <c r="AV16" i="67"/>
  <c r="AV17" i="67"/>
  <c r="AV22" i="67"/>
  <c r="AV10" i="67"/>
  <c r="AV9" i="67"/>
  <c r="AV19" i="67"/>
  <c r="AV10" i="66"/>
  <c r="AV8" i="66"/>
  <c r="AV9" i="66"/>
  <c r="AV20" i="67"/>
  <c r="AV12" i="66"/>
  <c r="AV3" i="67"/>
  <c r="AV8" i="67"/>
  <c r="AV22" i="66"/>
  <c r="AV20" i="66"/>
  <c r="AV13" i="66"/>
  <c r="AV4" i="66"/>
  <c r="AV13" i="67"/>
  <c r="AV5" i="67"/>
  <c r="AV18" i="67"/>
  <c r="AV18" i="66"/>
  <c r="AV5" i="66"/>
  <c r="AV4" i="67"/>
  <c r="C17" i="34"/>
  <c r="C6" i="34"/>
  <c r="C13" i="34"/>
  <c r="C11" i="34"/>
  <c r="C14" i="34"/>
  <c r="C16" i="34"/>
  <c r="C19" i="34"/>
  <c r="C12" i="34"/>
  <c r="C15" i="34"/>
  <c r="C3" i="34"/>
  <c r="C10" i="34"/>
  <c r="C18" i="34"/>
  <c r="C20" i="34"/>
  <c r="C8" i="34"/>
  <c r="C21" i="34"/>
  <c r="C7" i="34"/>
  <c r="C4" i="34"/>
  <c r="C5" i="34"/>
  <c r="C2" i="34"/>
  <c r="AC2" i="31"/>
  <c r="AJ2" i="31" l="1"/>
  <c r="B2" i="33"/>
  <c r="B2" i="34" l="1"/>
  <c r="B27" i="34" s="1"/>
  <c r="C27" i="34" s="1"/>
  <c r="D2" i="34" s="1"/>
  <c r="G2" i="33"/>
  <c r="G22" i="33"/>
  <c r="AL35" i="33" l="1"/>
  <c r="AI28" i="33"/>
  <c r="Z44" i="33"/>
  <c r="AB40" i="33"/>
  <c r="G22" i="66"/>
  <c r="P33" i="66" s="1"/>
  <c r="G22" i="67"/>
  <c r="P33" i="67" s="1"/>
  <c r="G2" i="67"/>
  <c r="G2" i="66"/>
  <c r="AW2" i="14"/>
  <c r="AW22" i="14"/>
  <c r="AW22" i="22"/>
  <c r="AW2" i="22"/>
  <c r="U85" i="22" l="1"/>
  <c r="AN44" i="67"/>
  <c r="AC43" i="67"/>
  <c r="V42" i="67"/>
  <c r="AR40" i="67"/>
  <c r="AP38" i="67"/>
  <c r="AM37" i="67"/>
  <c r="AT41" i="67"/>
  <c r="Y45" i="67"/>
  <c r="O39" i="67"/>
  <c r="T35" i="67"/>
  <c r="X31" i="67"/>
  <c r="AH36" i="67"/>
  <c r="AJ34" i="67"/>
  <c r="AA30" i="67"/>
  <c r="Q29" i="67"/>
  <c r="AE33" i="67"/>
  <c r="L28" i="67"/>
  <c r="AG27" i="67"/>
  <c r="J32" i="67"/>
  <c r="AU45" i="67"/>
  <c r="W41" i="67"/>
  <c r="AB40" i="67"/>
  <c r="S37" i="67"/>
  <c r="AO42" i="67"/>
  <c r="U38" i="67"/>
  <c r="Z44" i="67"/>
  <c r="K36" i="67"/>
  <c r="M34" i="67"/>
  <c r="AS30" i="67"/>
  <c r="R43" i="67"/>
  <c r="AQ31" i="67"/>
  <c r="AL35" i="67"/>
  <c r="AK32" i="67"/>
  <c r="AF29" i="67"/>
  <c r="N27" i="67"/>
  <c r="AD39" i="67"/>
  <c r="AI28" i="67"/>
  <c r="AN44" i="66"/>
  <c r="AC43" i="66"/>
  <c r="V42" i="66"/>
  <c r="AR40" i="66"/>
  <c r="AP38" i="66"/>
  <c r="AM37" i="66"/>
  <c r="AT41" i="66"/>
  <c r="T35" i="66"/>
  <c r="O39" i="66"/>
  <c r="AH36" i="66"/>
  <c r="X31" i="66"/>
  <c r="Y45" i="66"/>
  <c r="AJ34" i="66"/>
  <c r="AE33" i="66"/>
  <c r="L28" i="66"/>
  <c r="AG27" i="66"/>
  <c r="AA30" i="66"/>
  <c r="Q29" i="66"/>
  <c r="J32" i="66"/>
  <c r="R43" i="66"/>
  <c r="AD39" i="66"/>
  <c r="AU45" i="66"/>
  <c r="W41" i="66"/>
  <c r="AB40" i="66"/>
  <c r="S37" i="66"/>
  <c r="AO42" i="66"/>
  <c r="U38" i="66"/>
  <c r="K36" i="66"/>
  <c r="M34" i="66"/>
  <c r="AS30" i="66"/>
  <c r="AL35" i="66"/>
  <c r="AQ31" i="66"/>
  <c r="AK32" i="66"/>
  <c r="Z44" i="66"/>
  <c r="AF29" i="66"/>
  <c r="N27" i="66"/>
  <c r="AI28" i="66"/>
  <c r="T82" i="22"/>
  <c r="AD77" i="22"/>
  <c r="AA70" i="22"/>
  <c r="R86" i="22"/>
  <c r="C21" i="65"/>
  <c r="D21" i="65" s="1"/>
  <c r="C21" i="68"/>
  <c r="D21" i="68" s="1"/>
  <c r="AC18" i="31" l="1"/>
  <c r="AJ18" i="31" s="1"/>
  <c r="AC7" i="31"/>
  <c r="AJ7" i="31" s="1"/>
  <c r="AC9" i="31"/>
  <c r="AJ9" i="31" s="1"/>
  <c r="AC21" i="31"/>
  <c r="AJ21" i="31" s="1"/>
  <c r="AC13" i="31"/>
  <c r="B13" i="33" s="1"/>
  <c r="AC10" i="31"/>
  <c r="AJ10" i="31" s="1"/>
  <c r="AC12" i="31"/>
  <c r="AJ12" i="31" s="1"/>
  <c r="AC20" i="31"/>
  <c r="AJ20" i="31" s="1"/>
  <c r="AC5" i="31"/>
  <c r="AJ5" i="31" s="1"/>
  <c r="AC6" i="31"/>
  <c r="B6" i="33" s="1"/>
  <c r="AC11" i="31"/>
  <c r="AJ11" i="31" s="1"/>
  <c r="AC15" i="31"/>
  <c r="AJ15" i="31" s="1"/>
  <c r="AC16" i="31"/>
  <c r="AJ16" i="31" s="1"/>
  <c r="AC19" i="31"/>
  <c r="B19" i="33" s="1"/>
  <c r="AC14" i="31"/>
  <c r="B14" i="33" s="1"/>
  <c r="AC8" i="31"/>
  <c r="B8" i="33" s="1"/>
  <c r="AC4" i="31"/>
  <c r="B4" i="33" s="1"/>
  <c r="AC3" i="31"/>
  <c r="B3" i="33" s="1"/>
  <c r="AC17" i="31"/>
  <c r="B17" i="33" s="1"/>
  <c r="B16" i="33" l="1"/>
  <c r="G16" i="33" s="1"/>
  <c r="B20" i="33"/>
  <c r="G40" i="33" s="1"/>
  <c r="B11" i="33"/>
  <c r="G31" i="33" s="1"/>
  <c r="B12" i="33"/>
  <c r="G32" i="33" s="1"/>
  <c r="B21" i="33"/>
  <c r="G41" i="33" s="1"/>
  <c r="AJ17" i="31"/>
  <c r="B18" i="33"/>
  <c r="G38" i="33" s="1"/>
  <c r="B5" i="33"/>
  <c r="G5" i="33" s="1"/>
  <c r="B9" i="33"/>
  <c r="G29" i="33" s="1"/>
  <c r="G24" i="33"/>
  <c r="B4" i="34"/>
  <c r="B29" i="34" s="1"/>
  <c r="C29" i="34" s="1"/>
  <c r="G4" i="33"/>
  <c r="G17" i="33"/>
  <c r="AM27" i="33" s="1"/>
  <c r="G37" i="33"/>
  <c r="B17" i="34"/>
  <c r="B42" i="34" s="1"/>
  <c r="C42" i="34" s="1"/>
  <c r="D17" i="34" s="1"/>
  <c r="G23" i="33"/>
  <c r="G3" i="33"/>
  <c r="B3" i="34"/>
  <c r="B28" i="34" s="1"/>
  <c r="C28" i="34" s="1"/>
  <c r="D3" i="34" s="1"/>
  <c r="B19" i="34"/>
  <c r="B44" i="34" s="1"/>
  <c r="C44" i="34" s="1"/>
  <c r="D19" i="34" s="1"/>
  <c r="G19" i="33"/>
  <c r="G39" i="33"/>
  <c r="G13" i="33"/>
  <c r="G33" i="33"/>
  <c r="B13" i="34"/>
  <c r="B38" i="34" s="1"/>
  <c r="C38" i="34" s="1"/>
  <c r="D13" i="34" s="1"/>
  <c r="G8" i="33"/>
  <c r="G28" i="33"/>
  <c r="B8" i="34"/>
  <c r="B33" i="34" s="1"/>
  <c r="C33" i="34" s="1"/>
  <c r="D8" i="34" s="1"/>
  <c r="B6" i="34"/>
  <c r="B31" i="34" s="1"/>
  <c r="C31" i="34" s="1"/>
  <c r="D6" i="34" s="1"/>
  <c r="G6" i="33"/>
  <c r="G26" i="33"/>
  <c r="B14" i="34"/>
  <c r="B39" i="34" s="1"/>
  <c r="C39" i="34" s="1"/>
  <c r="D14" i="34" s="1"/>
  <c r="N2" i="34" s="1"/>
  <c r="G14" i="33"/>
  <c r="G34" i="33"/>
  <c r="B10" i="33"/>
  <c r="AJ13" i="31"/>
  <c r="B7" i="33"/>
  <c r="AJ14" i="31"/>
  <c r="AJ6" i="31"/>
  <c r="AJ8" i="31"/>
  <c r="AJ4" i="31"/>
  <c r="AJ3" i="31"/>
  <c r="B15" i="33"/>
  <c r="AJ19" i="31"/>
  <c r="AH31" i="33" l="1"/>
  <c r="K31" i="33"/>
  <c r="AT39" i="33"/>
  <c r="AU33" i="33"/>
  <c r="AG45" i="33"/>
  <c r="Q32" i="33"/>
  <c r="AP41" i="33"/>
  <c r="Y41" i="33"/>
  <c r="S35" i="33"/>
  <c r="AF30" i="33"/>
  <c r="AO29" i="33"/>
  <c r="J28" i="33"/>
  <c r="AO33" i="33"/>
  <c r="AM36" i="33"/>
  <c r="AN36" i="33"/>
  <c r="AJ38" i="33"/>
  <c r="AI27" i="33"/>
  <c r="Z34" i="33"/>
  <c r="AM29" i="33"/>
  <c r="G38" i="66"/>
  <c r="P29" i="66" s="1"/>
  <c r="AB32" i="33"/>
  <c r="W28" i="33"/>
  <c r="AA36" i="33"/>
  <c r="AF29" i="33"/>
  <c r="AK34" i="33"/>
  <c r="AC36" i="33"/>
  <c r="X29" i="33"/>
  <c r="AA28" i="33"/>
  <c r="AI33" i="33"/>
  <c r="W35" i="33"/>
  <c r="AC37" i="33"/>
  <c r="AL30" i="33"/>
  <c r="AH32" i="33"/>
  <c r="V33" i="33"/>
  <c r="AT37" i="33"/>
  <c r="X31" i="33"/>
  <c r="AB31" i="33"/>
  <c r="X35" i="33"/>
  <c r="AG34" i="33"/>
  <c r="AM26" i="33"/>
  <c r="AA30" i="33"/>
  <c r="AE38" i="33"/>
  <c r="AB29" i="33"/>
  <c r="AN31" i="33"/>
  <c r="X34" i="33"/>
  <c r="AI26" i="33"/>
  <c r="AM35" i="33"/>
  <c r="AE36" i="33"/>
  <c r="G5" i="67"/>
  <c r="P42" i="67" s="1"/>
  <c r="AC31" i="33"/>
  <c r="AM37" i="33"/>
  <c r="Y27" i="33"/>
  <c r="AE28" i="33"/>
  <c r="AB33" i="33"/>
  <c r="AH36" i="33"/>
  <c r="AE35" i="33"/>
  <c r="AG38" i="33"/>
  <c r="AF36" i="33"/>
  <c r="Y33" i="33"/>
  <c r="V27" i="33"/>
  <c r="AL37" i="33"/>
  <c r="AJ33" i="33"/>
  <c r="AN35" i="33"/>
  <c r="AC30" i="33"/>
  <c r="W26" i="33"/>
  <c r="AF26" i="33"/>
  <c r="AJ32" i="33"/>
  <c r="AD34" i="33"/>
  <c r="AA27" i="33"/>
  <c r="AH28" i="33"/>
  <c r="X37" i="33"/>
  <c r="AK26" i="33"/>
  <c r="W31" i="33"/>
  <c r="AA32" i="33"/>
  <c r="AF33" i="33"/>
  <c r="AD28" i="33"/>
  <c r="AK27" i="33"/>
  <c r="AH38" i="33"/>
  <c r="AM30" i="33"/>
  <c r="G29" i="67"/>
  <c r="AF27" i="33"/>
  <c r="AJ37" i="33"/>
  <c r="W36" i="33"/>
  <c r="AO38" i="33"/>
  <c r="AN27" i="33"/>
  <c r="AG26" i="33"/>
  <c r="AK32" i="33"/>
  <c r="AA31" i="33"/>
  <c r="AA44" i="33"/>
  <c r="AL34" i="33"/>
  <c r="AD35" i="33"/>
  <c r="X42" i="33"/>
  <c r="G40" i="67"/>
  <c r="P40" i="67" s="1"/>
  <c r="G16" i="66"/>
  <c r="P44" i="66" s="1"/>
  <c r="K37" i="33"/>
  <c r="G20" i="33"/>
  <c r="AC45" i="33" s="1"/>
  <c r="G11" i="33"/>
  <c r="AO34" i="33" s="1"/>
  <c r="B11" i="34"/>
  <c r="B36" i="34" s="1"/>
  <c r="C36" i="34" s="1"/>
  <c r="D11" i="34" s="1"/>
  <c r="AW31" i="22" s="1"/>
  <c r="T36" i="33"/>
  <c r="AI39" i="33"/>
  <c r="B20" i="34"/>
  <c r="B45" i="34" s="1"/>
  <c r="C45" i="34" s="1"/>
  <c r="D20" i="34" s="1"/>
  <c r="N20" i="34" s="1"/>
  <c r="G40" i="66"/>
  <c r="P40" i="66" s="1"/>
  <c r="AP38" i="33"/>
  <c r="N38" i="33"/>
  <c r="AA40" i="33"/>
  <c r="P28" i="33"/>
  <c r="AP30" i="33"/>
  <c r="L32" i="33"/>
  <c r="U44" i="33"/>
  <c r="B5" i="34"/>
  <c r="B30" i="34" s="1"/>
  <c r="C30" i="34" s="1"/>
  <c r="D5" i="34" s="1"/>
  <c r="AW25" i="22" s="1"/>
  <c r="AD40" i="33"/>
  <c r="V43" i="33"/>
  <c r="G36" i="33"/>
  <c r="AC34" i="33" s="1"/>
  <c r="P30" i="33"/>
  <c r="AJ41" i="33"/>
  <c r="O33" i="33"/>
  <c r="R31" i="33"/>
  <c r="B16" i="34"/>
  <c r="B41" i="34" s="1"/>
  <c r="C41" i="34" s="1"/>
  <c r="D16" i="34" s="1"/>
  <c r="G16" i="67"/>
  <c r="P44" i="67" s="1"/>
  <c r="G25" i="33"/>
  <c r="AE42" i="33" s="1"/>
  <c r="G18" i="33"/>
  <c r="J43" i="33" s="1"/>
  <c r="G9" i="33"/>
  <c r="T43" i="33" s="1"/>
  <c r="G29" i="66"/>
  <c r="Z42" i="33"/>
  <c r="J45" i="33"/>
  <c r="G31" i="67"/>
  <c r="P41" i="67" s="1"/>
  <c r="S26" i="33"/>
  <c r="AH44" i="33"/>
  <c r="AU41" i="33"/>
  <c r="B9" i="34"/>
  <c r="G38" i="67"/>
  <c r="P29" i="67" s="1"/>
  <c r="B18" i="34"/>
  <c r="B43" i="34" s="1"/>
  <c r="C43" i="34" s="1"/>
  <c r="D18" i="34" s="1"/>
  <c r="N18" i="34" s="1"/>
  <c r="G31" i="66"/>
  <c r="P41" i="66" s="1"/>
  <c r="AS33" i="33"/>
  <c r="M37" i="33"/>
  <c r="G5" i="66"/>
  <c r="AR29" i="33"/>
  <c r="P39" i="33"/>
  <c r="AP37" i="33"/>
  <c r="G12" i="33"/>
  <c r="M31" i="33" s="1"/>
  <c r="B12" i="34"/>
  <c r="B37" i="34" s="1"/>
  <c r="C37" i="34" s="1"/>
  <c r="D12" i="34" s="1"/>
  <c r="G41" i="66"/>
  <c r="G21" i="33"/>
  <c r="W29" i="33" s="1"/>
  <c r="B21" i="34"/>
  <c r="B46" i="34" s="1"/>
  <c r="C46" i="34" s="1"/>
  <c r="D21" i="34" s="1"/>
  <c r="AW41" i="14" s="1"/>
  <c r="G41" i="67"/>
  <c r="AB43" i="33"/>
  <c r="AC44" i="33"/>
  <c r="S41" i="33"/>
  <c r="O39" i="33"/>
  <c r="U38" i="33"/>
  <c r="AF40" i="33"/>
  <c r="M45" i="33"/>
  <c r="AD42" i="33"/>
  <c r="AT35" i="33"/>
  <c r="AP28" i="33"/>
  <c r="J27" i="33"/>
  <c r="Q36" i="33"/>
  <c r="AU37" i="33"/>
  <c r="P42" i="33"/>
  <c r="AH39" i="33"/>
  <c r="O38" i="33"/>
  <c r="AN45" i="33"/>
  <c r="T41" i="33"/>
  <c r="Z40" i="33"/>
  <c r="AQ35" i="33"/>
  <c r="AS30" i="33"/>
  <c r="R26" i="33"/>
  <c r="AE45" i="33"/>
  <c r="S43" i="33"/>
  <c r="AB44" i="33"/>
  <c r="L39" i="33"/>
  <c r="N37" i="33"/>
  <c r="AQ29" i="33"/>
  <c r="AS28" i="33"/>
  <c r="AU35" i="33"/>
  <c r="AQ43" i="33"/>
  <c r="N41" i="33"/>
  <c r="Y45" i="33"/>
  <c r="K40" i="33"/>
  <c r="V44" i="33"/>
  <c r="S32" i="33"/>
  <c r="L26" i="33"/>
  <c r="AU27" i="33"/>
  <c r="Q30" i="33"/>
  <c r="AG44" i="33"/>
  <c r="AE39" i="33"/>
  <c r="AQ37" i="33"/>
  <c r="L42" i="33"/>
  <c r="AB45" i="33"/>
  <c r="N40" i="33"/>
  <c r="R33" i="33"/>
  <c r="AS32" i="33"/>
  <c r="T26" i="33"/>
  <c r="AU31" i="33"/>
  <c r="AI43" i="33"/>
  <c r="AO42" i="33"/>
  <c r="AR40" i="33"/>
  <c r="Q45" i="33"/>
  <c r="AK41" i="33"/>
  <c r="N33" i="33"/>
  <c r="AP36" i="33"/>
  <c r="L28" i="33"/>
  <c r="AK40" i="33"/>
  <c r="N45" i="33"/>
  <c r="P44" i="33"/>
  <c r="W42" i="33"/>
  <c r="U39" i="33"/>
  <c r="AT33" i="33"/>
  <c r="K32" i="33"/>
  <c r="S30" i="33"/>
  <c r="L27" i="33"/>
  <c r="Q44" i="33"/>
  <c r="AL45" i="33"/>
  <c r="R43" i="33"/>
  <c r="O40" i="33"/>
  <c r="AC39" i="33"/>
  <c r="AP32" i="33"/>
  <c r="AR31" i="33"/>
  <c r="X40" i="33"/>
  <c r="AG41" i="33"/>
  <c r="AN39" i="33"/>
  <c r="N31" i="33"/>
  <c r="AR35" i="33"/>
  <c r="U34" i="33"/>
  <c r="P27" i="33"/>
  <c r="AD45" i="33"/>
  <c r="AH41" i="33"/>
  <c r="M39" i="33"/>
  <c r="AJ43" i="33"/>
  <c r="AL42" i="33"/>
  <c r="AP40" i="33"/>
  <c r="T37" i="33"/>
  <c r="AT31" i="33"/>
  <c r="R36" i="33"/>
  <c r="J34" i="33"/>
  <c r="P33" i="33"/>
  <c r="O27" i="33"/>
  <c r="AQ45" i="33"/>
  <c r="AM41" i="33"/>
  <c r="P40" i="33"/>
  <c r="V42" i="33"/>
  <c r="L34" i="33"/>
  <c r="J29" i="33"/>
  <c r="AS27" i="33"/>
  <c r="N26" i="33"/>
  <c r="R39" i="33"/>
  <c r="AS43" i="33"/>
  <c r="T45" i="33"/>
  <c r="AQ34" i="33"/>
  <c r="P35" i="33"/>
  <c r="K28" i="33"/>
  <c r="AA39" i="33"/>
  <c r="AP45" i="33"/>
  <c r="T38" i="33"/>
  <c r="X43" i="33"/>
  <c r="J42" i="33"/>
  <c r="AH40" i="33"/>
  <c r="P36" i="33"/>
  <c r="R29" i="33"/>
  <c r="M35" i="33"/>
  <c r="Q40" i="33"/>
  <c r="AK39" i="33"/>
  <c r="AR45" i="33"/>
  <c r="AP42" i="33"/>
  <c r="X41" i="33"/>
  <c r="S36" i="33"/>
  <c r="AT34" i="33"/>
  <c r="M28" i="33"/>
  <c r="AU45" i="33"/>
  <c r="AK44" i="33"/>
  <c r="V41" i="33"/>
  <c r="Z39" i="33"/>
  <c r="AI40" i="33"/>
  <c r="AN43" i="33"/>
  <c r="K30" i="33"/>
  <c r="N32" i="33"/>
  <c r="L31" i="33"/>
  <c r="AQ33" i="33"/>
  <c r="U26" i="33"/>
  <c r="S42" i="33"/>
  <c r="L45" i="33"/>
  <c r="N44" i="33"/>
  <c r="AB39" i="33"/>
  <c r="AU32" i="33"/>
  <c r="AO40" i="33"/>
  <c r="R41" i="33"/>
  <c r="AP44" i="33"/>
  <c r="AR43" i="33"/>
  <c r="AT42" i="33"/>
  <c r="X39" i="33"/>
  <c r="K36" i="33"/>
  <c r="T31" i="33"/>
  <c r="AA43" i="33"/>
  <c r="AG40" i="33"/>
  <c r="L44" i="33"/>
  <c r="AB42" i="33"/>
  <c r="AK45" i="33"/>
  <c r="AP33" i="33"/>
  <c r="J31" i="33"/>
  <c r="S37" i="33"/>
  <c r="AT27" i="33"/>
  <c r="U30" i="33"/>
  <c r="M44" i="33"/>
  <c r="AC42" i="33"/>
  <c r="AL43" i="33"/>
  <c r="AD39" i="33"/>
  <c r="K38" i="33"/>
  <c r="AR32" i="33"/>
  <c r="R30" i="33"/>
  <c r="Q34" i="33"/>
  <c r="AP26" i="33"/>
  <c r="AO44" i="33"/>
  <c r="AF45" i="33"/>
  <c r="R35" i="33"/>
  <c r="O36" i="33"/>
  <c r="Q31" i="33"/>
  <c r="J26" i="33"/>
  <c r="G15" i="33"/>
  <c r="B15" i="34"/>
  <c r="B40" i="34" s="1"/>
  <c r="C40" i="34" s="1"/>
  <c r="D15" i="34" s="1"/>
  <c r="N14" i="34" s="1"/>
  <c r="G35" i="33"/>
  <c r="G32" i="66"/>
  <c r="P27" i="66" s="1"/>
  <c r="G32" i="67"/>
  <c r="P27" i="67" s="1"/>
  <c r="G34" i="67"/>
  <c r="P43" i="67" s="1"/>
  <c r="G34" i="66"/>
  <c r="P43" i="66" s="1"/>
  <c r="G26" i="66"/>
  <c r="G26" i="67"/>
  <c r="G28" i="66"/>
  <c r="P39" i="66" s="1"/>
  <c r="G28" i="67"/>
  <c r="P39" i="67" s="1"/>
  <c r="G13" i="66"/>
  <c r="G13" i="67"/>
  <c r="G39" i="67"/>
  <c r="G39" i="66"/>
  <c r="G3" i="66"/>
  <c r="P36" i="66" s="1"/>
  <c r="G3" i="67"/>
  <c r="P36" i="67" s="1"/>
  <c r="G17" i="67"/>
  <c r="P35" i="67" s="1"/>
  <c r="G17" i="66"/>
  <c r="P35" i="66" s="1"/>
  <c r="B7" i="34"/>
  <c r="B32" i="34" s="1"/>
  <c r="C32" i="34" s="1"/>
  <c r="D7" i="34" s="1"/>
  <c r="G7" i="33"/>
  <c r="Y40" i="33" s="1"/>
  <c r="G27" i="33"/>
  <c r="G30" i="33"/>
  <c r="G10" i="33"/>
  <c r="AK37" i="33" s="1"/>
  <c r="B10" i="34"/>
  <c r="B35" i="34" s="1"/>
  <c r="C35" i="34" s="1"/>
  <c r="D10" i="34" s="1"/>
  <c r="G14" i="66"/>
  <c r="G14" i="67"/>
  <c r="G6" i="67"/>
  <c r="P28" i="67" s="1"/>
  <c r="G6" i="66"/>
  <c r="G8" i="66"/>
  <c r="G8" i="67"/>
  <c r="G19" i="67"/>
  <c r="P38" i="67" s="1"/>
  <c r="G19" i="66"/>
  <c r="P38" i="66" s="1"/>
  <c r="G23" i="66"/>
  <c r="G23" i="67"/>
  <c r="G4" i="66"/>
  <c r="G4" i="67"/>
  <c r="AW34" i="14"/>
  <c r="AW14" i="14"/>
  <c r="AW14" i="22"/>
  <c r="T73" i="22" s="1"/>
  <c r="AW34" i="22"/>
  <c r="AW26" i="22"/>
  <c r="AW6" i="22"/>
  <c r="N6" i="34"/>
  <c r="AW6" i="14"/>
  <c r="AW26" i="14"/>
  <c r="AW33" i="14"/>
  <c r="AW13" i="14"/>
  <c r="AW33" i="22"/>
  <c r="AW13" i="22"/>
  <c r="AW19" i="14"/>
  <c r="N19" i="34"/>
  <c r="AW19" i="22"/>
  <c r="H80" i="22" s="1"/>
  <c r="AW39" i="22"/>
  <c r="AW39" i="14"/>
  <c r="AW37" i="14"/>
  <c r="AW37" i="22"/>
  <c r="AW17" i="22"/>
  <c r="AE69" i="22" s="1"/>
  <c r="AW17" i="14"/>
  <c r="D4" i="34"/>
  <c r="AW28" i="14"/>
  <c r="N8" i="34"/>
  <c r="AW28" i="22"/>
  <c r="AW8" i="22"/>
  <c r="AW8" i="14"/>
  <c r="G33" i="66"/>
  <c r="P45" i="66" s="1"/>
  <c r="G33" i="67"/>
  <c r="P45" i="67" s="1"/>
  <c r="AW3" i="14"/>
  <c r="AW23" i="14"/>
  <c r="AW3" i="22"/>
  <c r="N3" i="34"/>
  <c r="AW23" i="22"/>
  <c r="G37" i="66"/>
  <c r="G37" i="67"/>
  <c r="G24" i="67"/>
  <c r="P30" i="67" s="1"/>
  <c r="G24" i="66"/>
  <c r="P30" i="66" s="1"/>
  <c r="P42" i="66" l="1"/>
  <c r="AH39" i="66"/>
  <c r="P28" i="66"/>
  <c r="AH40" i="66"/>
  <c r="H85" i="22"/>
  <c r="AJ39" i="33"/>
  <c r="AT44" i="33"/>
  <c r="M29" i="33"/>
  <c r="M30" i="33"/>
  <c r="S38" i="33"/>
  <c r="J41" i="33"/>
  <c r="Y43" i="33"/>
  <c r="O29" i="33"/>
  <c r="AT30" i="33"/>
  <c r="AT36" i="33"/>
  <c r="AR41" i="33"/>
  <c r="O32" i="33"/>
  <c r="AR38" i="33"/>
  <c r="AO44" i="66"/>
  <c r="AT39" i="66"/>
  <c r="AJ37" i="66"/>
  <c r="AF40" i="66"/>
  <c r="AH38" i="66"/>
  <c r="AL34" i="66"/>
  <c r="N45" i="66"/>
  <c r="U42" i="66"/>
  <c r="AD41" i="66"/>
  <c r="S36" i="66"/>
  <c r="AA32" i="66"/>
  <c r="AR31" i="66"/>
  <c r="W43" i="66"/>
  <c r="Y33" i="66"/>
  <c r="AQ35" i="66"/>
  <c r="R29" i="66"/>
  <c r="L26" i="66"/>
  <c r="J27" i="66"/>
  <c r="Y42" i="67"/>
  <c r="AQ43" i="67"/>
  <c r="AO41" i="67"/>
  <c r="N40" i="67"/>
  <c r="AI39" i="67"/>
  <c r="T38" i="67"/>
  <c r="AA36" i="67"/>
  <c r="AK34" i="67"/>
  <c r="K32" i="67"/>
  <c r="W35" i="67"/>
  <c r="AF33" i="67"/>
  <c r="AD31" i="67"/>
  <c r="AR29" i="67"/>
  <c r="M28" i="67"/>
  <c r="AT27" i="67"/>
  <c r="AM26" i="67"/>
  <c r="R30" i="67"/>
  <c r="U44" i="67"/>
  <c r="C13" i="68"/>
  <c r="D13" i="68" s="1"/>
  <c r="K13" i="68" s="1"/>
  <c r="L40" i="67"/>
  <c r="AC39" i="67"/>
  <c r="Q45" i="67"/>
  <c r="AE43" i="67"/>
  <c r="AG41" i="67"/>
  <c r="W36" i="67"/>
  <c r="AB31" i="67"/>
  <c r="AO30" i="67"/>
  <c r="AM42" i="67"/>
  <c r="AS33" i="67"/>
  <c r="T37" i="67"/>
  <c r="Z35" i="67"/>
  <c r="AQ34" i="67"/>
  <c r="AH28" i="67"/>
  <c r="O27" i="67"/>
  <c r="AJ32" i="67"/>
  <c r="AU29" i="67"/>
  <c r="U26" i="67"/>
  <c r="J44" i="67"/>
  <c r="L45" i="66"/>
  <c r="AG44" i="66"/>
  <c r="AJ41" i="66"/>
  <c r="AP39" i="66"/>
  <c r="AE38" i="66"/>
  <c r="X37" i="66"/>
  <c r="Y35" i="66"/>
  <c r="V40" i="66"/>
  <c r="Q36" i="66"/>
  <c r="O34" i="66"/>
  <c r="T33" i="66"/>
  <c r="AH31" i="66"/>
  <c r="AR32" i="66"/>
  <c r="AN28" i="66"/>
  <c r="AT29" i="66"/>
  <c r="AC26" i="66"/>
  <c r="AM30" i="66"/>
  <c r="AA27" i="66"/>
  <c r="J42" i="66"/>
  <c r="M43" i="67"/>
  <c r="AL45" i="67"/>
  <c r="K44" i="67"/>
  <c r="AN39" i="67"/>
  <c r="AG38" i="67"/>
  <c r="V37" i="67"/>
  <c r="AR42" i="67"/>
  <c r="AK40" i="67"/>
  <c r="Q34" i="67"/>
  <c r="AE35" i="67"/>
  <c r="AA31" i="67"/>
  <c r="AC36" i="67"/>
  <c r="Y32" i="67"/>
  <c r="AI33" i="67"/>
  <c r="S27" i="67"/>
  <c r="X29" i="67"/>
  <c r="AP30" i="67"/>
  <c r="AT26" i="67"/>
  <c r="O28" i="67"/>
  <c r="U44" i="66"/>
  <c r="Y42" i="66"/>
  <c r="AA36" i="66"/>
  <c r="AQ43" i="66"/>
  <c r="T38" i="66"/>
  <c r="W35" i="66"/>
  <c r="K32" i="66"/>
  <c r="AK34" i="66"/>
  <c r="AF33" i="66"/>
  <c r="AD31" i="66"/>
  <c r="AO41" i="66"/>
  <c r="N40" i="66"/>
  <c r="AI39" i="66"/>
  <c r="AR29" i="66"/>
  <c r="M28" i="66"/>
  <c r="AT27" i="66"/>
  <c r="AM26" i="66"/>
  <c r="R30" i="66"/>
  <c r="AB45" i="66"/>
  <c r="M44" i="66"/>
  <c r="O38" i="66"/>
  <c r="AS43" i="66"/>
  <c r="AM41" i="66"/>
  <c r="AN40" i="66"/>
  <c r="AC35" i="66"/>
  <c r="AP34" i="66"/>
  <c r="Q42" i="66"/>
  <c r="X39" i="66"/>
  <c r="Z37" i="66"/>
  <c r="AE36" i="66"/>
  <c r="AI32" i="66"/>
  <c r="T31" i="66"/>
  <c r="K33" i="66"/>
  <c r="AK28" i="66"/>
  <c r="V29" i="66"/>
  <c r="AG26" i="66"/>
  <c r="AU30" i="66"/>
  <c r="X44" i="66"/>
  <c r="K37" i="66"/>
  <c r="T36" i="66"/>
  <c r="AT34" i="66"/>
  <c r="AP45" i="66"/>
  <c r="AR43" i="66"/>
  <c r="O40" i="66"/>
  <c r="M38" i="66"/>
  <c r="AE39" i="66"/>
  <c r="AM35" i="66"/>
  <c r="V33" i="66"/>
  <c r="AN42" i="66"/>
  <c r="Y41" i="66"/>
  <c r="AC31" i="66"/>
  <c r="Q30" i="66"/>
  <c r="AA28" i="66"/>
  <c r="AK26" i="66"/>
  <c r="AG29" i="66"/>
  <c r="AI27" i="66"/>
  <c r="AM42" i="66"/>
  <c r="T37" i="66"/>
  <c r="L40" i="66"/>
  <c r="AC39" i="66"/>
  <c r="W36" i="66"/>
  <c r="Q45" i="66"/>
  <c r="AB31" i="66"/>
  <c r="AO30" i="66"/>
  <c r="AG41" i="66"/>
  <c r="AQ34" i="66"/>
  <c r="AS33" i="66"/>
  <c r="AE43" i="66"/>
  <c r="Z35" i="66"/>
  <c r="AJ32" i="66"/>
  <c r="AU29" i="66"/>
  <c r="U26" i="66"/>
  <c r="AH28" i="66"/>
  <c r="O27" i="66"/>
  <c r="J44" i="66"/>
  <c r="N38" i="67"/>
  <c r="AJ43" i="67"/>
  <c r="AH44" i="67"/>
  <c r="AB42" i="67"/>
  <c r="Z39" i="67"/>
  <c r="AU32" i="67"/>
  <c r="R36" i="67"/>
  <c r="AF34" i="67"/>
  <c r="T45" i="67"/>
  <c r="L33" i="67"/>
  <c r="AS31" i="67"/>
  <c r="AD28" i="67"/>
  <c r="AM27" i="67"/>
  <c r="U30" i="67"/>
  <c r="W26" i="67"/>
  <c r="AO37" i="67"/>
  <c r="AQ29" i="67"/>
  <c r="J40" i="67"/>
  <c r="V40" i="67"/>
  <c r="L45" i="67"/>
  <c r="AG44" i="67"/>
  <c r="AP39" i="67"/>
  <c r="AE38" i="67"/>
  <c r="X37" i="67"/>
  <c r="Q36" i="67"/>
  <c r="O34" i="67"/>
  <c r="T33" i="67"/>
  <c r="AH31" i="67"/>
  <c r="AM30" i="67"/>
  <c r="Y35" i="67"/>
  <c r="AA27" i="67"/>
  <c r="AJ41" i="67"/>
  <c r="AN28" i="67"/>
  <c r="AR32" i="67"/>
  <c r="AT29" i="67"/>
  <c r="AC26" i="67"/>
  <c r="J42" i="67"/>
  <c r="W42" i="66"/>
  <c r="AU41" i="66"/>
  <c r="AQ44" i="66"/>
  <c r="AB43" i="66"/>
  <c r="AH37" i="66"/>
  <c r="AJ38" i="66"/>
  <c r="AO33" i="66"/>
  <c r="AL36" i="66"/>
  <c r="S35" i="66"/>
  <c r="U45" i="66"/>
  <c r="AD40" i="66"/>
  <c r="Z34" i="66"/>
  <c r="AS28" i="66"/>
  <c r="AF30" i="66"/>
  <c r="N29" i="66"/>
  <c r="L27" i="66"/>
  <c r="R31" i="66"/>
  <c r="J26" i="66"/>
  <c r="AD45" i="67"/>
  <c r="N41" i="67"/>
  <c r="AI40" i="67"/>
  <c r="AL37" i="67"/>
  <c r="AR35" i="67"/>
  <c r="X34" i="67"/>
  <c r="S42" i="67"/>
  <c r="R39" i="67"/>
  <c r="M32" i="67"/>
  <c r="AT31" i="67"/>
  <c r="V30" i="67"/>
  <c r="Y29" i="67"/>
  <c r="AK44" i="67"/>
  <c r="AA33" i="67"/>
  <c r="AP26" i="67"/>
  <c r="AN36" i="67"/>
  <c r="K28" i="67"/>
  <c r="AF27" i="67"/>
  <c r="C4" i="65"/>
  <c r="D4" i="65" s="1"/>
  <c r="K4" i="65" s="1"/>
  <c r="AN45" i="66"/>
  <c r="AT43" i="66"/>
  <c r="X41" i="66"/>
  <c r="AR37" i="66"/>
  <c r="AA44" i="66"/>
  <c r="S40" i="66"/>
  <c r="Y38" i="66"/>
  <c r="AD35" i="66"/>
  <c r="L34" i="66"/>
  <c r="N32" i="66"/>
  <c r="AJ33" i="66"/>
  <c r="AP31" i="66"/>
  <c r="AL30" i="66"/>
  <c r="V27" i="66"/>
  <c r="R28" i="66"/>
  <c r="AF26" i="66"/>
  <c r="J36" i="66"/>
  <c r="O37" i="67"/>
  <c r="Z45" i="67"/>
  <c r="AC42" i="67"/>
  <c r="AS38" i="67"/>
  <c r="AP40" i="67"/>
  <c r="S39" i="67"/>
  <c r="Q44" i="67"/>
  <c r="AL43" i="67"/>
  <c r="L41" i="67"/>
  <c r="AN34" i="67"/>
  <c r="V32" i="67"/>
  <c r="AB30" i="67"/>
  <c r="AJ29" i="67"/>
  <c r="AH27" i="67"/>
  <c r="AE26" i="67"/>
  <c r="AG35" i="67"/>
  <c r="AU28" i="67"/>
  <c r="X36" i="67"/>
  <c r="J31" i="67"/>
  <c r="AF45" i="66"/>
  <c r="AB41" i="66"/>
  <c r="AM38" i="66"/>
  <c r="T44" i="66"/>
  <c r="AK43" i="66"/>
  <c r="X40" i="66"/>
  <c r="M39" i="66"/>
  <c r="AU37" i="66"/>
  <c r="AI36" i="66"/>
  <c r="AS34" i="66"/>
  <c r="R33" i="66"/>
  <c r="K35" i="66"/>
  <c r="AN32" i="66"/>
  <c r="AD27" i="66"/>
  <c r="N31" i="66"/>
  <c r="V26" i="66"/>
  <c r="Z30" i="66"/>
  <c r="AP28" i="66"/>
  <c r="AU42" i="66"/>
  <c r="AG40" i="66"/>
  <c r="AE45" i="66"/>
  <c r="AL38" i="66"/>
  <c r="X43" i="66"/>
  <c r="V41" i="66"/>
  <c r="L39" i="66"/>
  <c r="AN35" i="66"/>
  <c r="AC30" i="66"/>
  <c r="AH32" i="66"/>
  <c r="AP44" i="66"/>
  <c r="AS36" i="66"/>
  <c r="O33" i="66"/>
  <c r="Q31" i="66"/>
  <c r="AB29" i="66"/>
  <c r="Z27" i="66"/>
  <c r="S26" i="66"/>
  <c r="AJ28" i="66"/>
  <c r="J34" i="66"/>
  <c r="N39" i="66"/>
  <c r="W38" i="66"/>
  <c r="U35" i="66"/>
  <c r="AU44" i="66"/>
  <c r="AF43" i="66"/>
  <c r="R41" i="66"/>
  <c r="Z40" i="66"/>
  <c r="AJ31" i="66"/>
  <c r="L42" i="66"/>
  <c r="AB34" i="66"/>
  <c r="AO45" i="66"/>
  <c r="AS37" i="66"/>
  <c r="AQ33" i="66"/>
  <c r="T32" i="66"/>
  <c r="AD30" i="66"/>
  <c r="AH26" i="66"/>
  <c r="AM28" i="66"/>
  <c r="J29" i="66"/>
  <c r="AF40" i="67"/>
  <c r="AH38" i="67"/>
  <c r="N45" i="67"/>
  <c r="U42" i="67"/>
  <c r="AD41" i="67"/>
  <c r="W43" i="67"/>
  <c r="S36" i="67"/>
  <c r="AA32" i="67"/>
  <c r="AR31" i="67"/>
  <c r="AQ35" i="67"/>
  <c r="Y33" i="67"/>
  <c r="AO44" i="67"/>
  <c r="AJ37" i="67"/>
  <c r="L26" i="67"/>
  <c r="AT39" i="67"/>
  <c r="AL34" i="67"/>
  <c r="R29" i="67"/>
  <c r="J27" i="67"/>
  <c r="AS43" i="67"/>
  <c r="AM41" i="67"/>
  <c r="AN40" i="67"/>
  <c r="Q42" i="67"/>
  <c r="X39" i="67"/>
  <c r="Z37" i="67"/>
  <c r="AB45" i="67"/>
  <c r="O38" i="67"/>
  <c r="AE36" i="67"/>
  <c r="AI32" i="67"/>
  <c r="T31" i="67"/>
  <c r="M44" i="67"/>
  <c r="AU30" i="67"/>
  <c r="AP34" i="67"/>
  <c r="AK28" i="67"/>
  <c r="K33" i="67"/>
  <c r="AC35" i="67"/>
  <c r="V29" i="67"/>
  <c r="AG26" i="67"/>
  <c r="T45" i="66"/>
  <c r="Z39" i="66"/>
  <c r="N38" i="66"/>
  <c r="AJ43" i="66"/>
  <c r="AO37" i="66"/>
  <c r="R36" i="66"/>
  <c r="AU32" i="66"/>
  <c r="U30" i="66"/>
  <c r="AH44" i="66"/>
  <c r="AB42" i="66"/>
  <c r="AF34" i="66"/>
  <c r="L33" i="66"/>
  <c r="AS31" i="66"/>
  <c r="W26" i="66"/>
  <c r="AQ29" i="66"/>
  <c r="AD28" i="66"/>
  <c r="AM27" i="66"/>
  <c r="J40" i="66"/>
  <c r="AK44" i="66"/>
  <c r="S42" i="66"/>
  <c r="R39" i="66"/>
  <c r="AN36" i="66"/>
  <c r="AD45" i="66"/>
  <c r="N41" i="66"/>
  <c r="AI40" i="66"/>
  <c r="AL37" i="66"/>
  <c r="AR35" i="66"/>
  <c r="X34" i="66"/>
  <c r="M32" i="66"/>
  <c r="AT31" i="66"/>
  <c r="AA33" i="66"/>
  <c r="AP26" i="66"/>
  <c r="V30" i="66"/>
  <c r="K28" i="66"/>
  <c r="AF27" i="66"/>
  <c r="Y29" i="66"/>
  <c r="AK40" i="66"/>
  <c r="M43" i="66"/>
  <c r="AL45" i="66"/>
  <c r="K44" i="66"/>
  <c r="AN39" i="66"/>
  <c r="AG38" i="66"/>
  <c r="V37" i="66"/>
  <c r="AE35" i="66"/>
  <c r="Q34" i="66"/>
  <c r="AR42" i="66"/>
  <c r="AA31" i="66"/>
  <c r="Y32" i="66"/>
  <c r="AC36" i="66"/>
  <c r="AI33" i="66"/>
  <c r="AP30" i="66"/>
  <c r="X29" i="66"/>
  <c r="AT26" i="66"/>
  <c r="O28" i="66"/>
  <c r="S27" i="66"/>
  <c r="AP42" i="67"/>
  <c r="O41" i="67"/>
  <c r="AN43" i="67"/>
  <c r="AB39" i="67"/>
  <c r="AG45" i="67"/>
  <c r="V44" i="67"/>
  <c r="AM36" i="67"/>
  <c r="X35" i="67"/>
  <c r="Q40" i="67"/>
  <c r="K38" i="67"/>
  <c r="M37" i="67"/>
  <c r="T34" i="67"/>
  <c r="AS32" i="67"/>
  <c r="Z31" i="67"/>
  <c r="AE30" i="67"/>
  <c r="AC29" i="67"/>
  <c r="AU33" i="67"/>
  <c r="AI26" i="67"/>
  <c r="AK27" i="67"/>
  <c r="AO40" i="66"/>
  <c r="AI45" i="66"/>
  <c r="U39" i="66"/>
  <c r="AQ37" i="66"/>
  <c r="AF36" i="66"/>
  <c r="AK42" i="66"/>
  <c r="AU35" i="66"/>
  <c r="AL33" i="66"/>
  <c r="N44" i="66"/>
  <c r="M41" i="66"/>
  <c r="AD34" i="66"/>
  <c r="AB32" i="66"/>
  <c r="S30" i="66"/>
  <c r="AS27" i="66"/>
  <c r="R26" i="66"/>
  <c r="K31" i="66"/>
  <c r="Z29" i="66"/>
  <c r="W28" i="66"/>
  <c r="X45" i="66"/>
  <c r="L44" i="66"/>
  <c r="Z42" i="66"/>
  <c r="V38" i="66"/>
  <c r="AP41" i="66"/>
  <c r="R37" i="66"/>
  <c r="AJ35" i="66"/>
  <c r="AN31" i="66"/>
  <c r="AM43" i="66"/>
  <c r="AD36" i="66"/>
  <c r="AB33" i="66"/>
  <c r="N34" i="66"/>
  <c r="AF32" i="66"/>
  <c r="T29" i="66"/>
  <c r="AS26" i="66"/>
  <c r="AU27" i="66"/>
  <c r="J39" i="66"/>
  <c r="AJ44" i="67"/>
  <c r="AD42" i="67"/>
  <c r="S41" i="67"/>
  <c r="W40" i="67"/>
  <c r="AT37" i="67"/>
  <c r="AA43" i="67"/>
  <c r="AQ39" i="67"/>
  <c r="AF38" i="67"/>
  <c r="AR45" i="67"/>
  <c r="U34" i="67"/>
  <c r="AH33" i="67"/>
  <c r="R35" i="67"/>
  <c r="AL31" i="67"/>
  <c r="AO29" i="67"/>
  <c r="N26" i="67"/>
  <c r="L32" i="67"/>
  <c r="Y30" i="67"/>
  <c r="J28" i="67"/>
  <c r="AE45" i="67"/>
  <c r="AL38" i="67"/>
  <c r="X43" i="67"/>
  <c r="V41" i="67"/>
  <c r="L39" i="67"/>
  <c r="AP44" i="67"/>
  <c r="AS36" i="67"/>
  <c r="AN35" i="67"/>
  <c r="AC30" i="67"/>
  <c r="AG40" i="67"/>
  <c r="AH32" i="67"/>
  <c r="O33" i="67"/>
  <c r="AB29" i="67"/>
  <c r="Z27" i="67"/>
  <c r="S26" i="67"/>
  <c r="AU42" i="67"/>
  <c r="AJ28" i="67"/>
  <c r="Q31" i="67"/>
  <c r="J34" i="67"/>
  <c r="AQ45" i="67"/>
  <c r="AT42" i="67"/>
  <c r="AK39" i="67"/>
  <c r="AI44" i="67"/>
  <c r="K40" i="67"/>
  <c r="AO38" i="67"/>
  <c r="S43" i="67"/>
  <c r="U41" i="67"/>
  <c r="O36" i="67"/>
  <c r="AG34" i="67"/>
  <c r="AC37" i="67"/>
  <c r="W31" i="67"/>
  <c r="AR33" i="67"/>
  <c r="Q32" i="67"/>
  <c r="AA26" i="67"/>
  <c r="Y27" i="67"/>
  <c r="AE28" i="67"/>
  <c r="M35" i="67"/>
  <c r="AL29" i="67"/>
  <c r="AU44" i="67"/>
  <c r="AF43" i="67"/>
  <c r="R41" i="67"/>
  <c r="AO45" i="67"/>
  <c r="L42" i="67"/>
  <c r="Z40" i="67"/>
  <c r="AS37" i="67"/>
  <c r="AJ31" i="67"/>
  <c r="AB34" i="67"/>
  <c r="W38" i="67"/>
  <c r="U35" i="67"/>
  <c r="T32" i="67"/>
  <c r="AD30" i="67"/>
  <c r="AQ33" i="67"/>
  <c r="AH26" i="67"/>
  <c r="AM28" i="67"/>
  <c r="N39" i="67"/>
  <c r="J29" i="67"/>
  <c r="T44" i="67"/>
  <c r="AK43" i="67"/>
  <c r="X40" i="67"/>
  <c r="M39" i="67"/>
  <c r="AU37" i="67"/>
  <c r="AI36" i="67"/>
  <c r="AS34" i="67"/>
  <c r="R33" i="67"/>
  <c r="AB41" i="67"/>
  <c r="K35" i="67"/>
  <c r="AM38" i="67"/>
  <c r="N31" i="67"/>
  <c r="AF45" i="67"/>
  <c r="AN32" i="67"/>
  <c r="AP28" i="67"/>
  <c r="AD27" i="67"/>
  <c r="Z30" i="67"/>
  <c r="V26" i="67"/>
  <c r="Q44" i="66"/>
  <c r="AL43" i="66"/>
  <c r="L41" i="66"/>
  <c r="O37" i="66"/>
  <c r="X36" i="66"/>
  <c r="AG35" i="66"/>
  <c r="Z45" i="66"/>
  <c r="AC42" i="66"/>
  <c r="AS38" i="66"/>
  <c r="AP40" i="66"/>
  <c r="V32" i="66"/>
  <c r="S39" i="66"/>
  <c r="AN34" i="66"/>
  <c r="AJ29" i="66"/>
  <c r="AH27" i="66"/>
  <c r="AE26" i="66"/>
  <c r="AB30" i="66"/>
  <c r="AU28" i="66"/>
  <c r="J31" i="66"/>
  <c r="T39" i="67"/>
  <c r="N37" i="67"/>
  <c r="M45" i="67"/>
  <c r="X42" i="67"/>
  <c r="AK41" i="67"/>
  <c r="V43" i="67"/>
  <c r="AP33" i="67"/>
  <c r="Z36" i="67"/>
  <c r="AD32" i="67"/>
  <c r="AU31" i="67"/>
  <c r="AI38" i="67"/>
  <c r="AB26" i="67"/>
  <c r="K30" i="67"/>
  <c r="AM29" i="67"/>
  <c r="AF28" i="67"/>
  <c r="AS35" i="67"/>
  <c r="R34" i="67"/>
  <c r="AN27" i="67"/>
  <c r="AQ45" i="66"/>
  <c r="AT42" i="66"/>
  <c r="AK39" i="66"/>
  <c r="M35" i="66"/>
  <c r="AI44" i="66"/>
  <c r="K40" i="66"/>
  <c r="AO38" i="66"/>
  <c r="O36" i="66"/>
  <c r="U41" i="66"/>
  <c r="AG34" i="66"/>
  <c r="W31" i="66"/>
  <c r="S43" i="66"/>
  <c r="AR33" i="66"/>
  <c r="Q32" i="66"/>
  <c r="AC37" i="66"/>
  <c r="AA26" i="66"/>
  <c r="Y27" i="66"/>
  <c r="AL29" i="66"/>
  <c r="AE28" i="66"/>
  <c r="AC44" i="66"/>
  <c r="O42" i="66"/>
  <c r="T41" i="66"/>
  <c r="M40" i="66"/>
  <c r="AE37" i="66"/>
  <c r="AK35" i="66"/>
  <c r="Q38" i="66"/>
  <c r="AT33" i="66"/>
  <c r="AA39" i="66"/>
  <c r="AP32" i="66"/>
  <c r="AM31" i="66"/>
  <c r="AI43" i="66"/>
  <c r="V36" i="66"/>
  <c r="K34" i="66"/>
  <c r="X30" i="66"/>
  <c r="AN29" i="66"/>
  <c r="AG28" i="66"/>
  <c r="AR27" i="66"/>
  <c r="Y26" i="66"/>
  <c r="AB44" i="67"/>
  <c r="AH42" i="67"/>
  <c r="Z38" i="67"/>
  <c r="AF39" i="67"/>
  <c r="AU43" i="67"/>
  <c r="AN37" i="67"/>
  <c r="N33" i="67"/>
  <c r="AM32" i="67"/>
  <c r="L31" i="67"/>
  <c r="AP36" i="67"/>
  <c r="AJ30" i="67"/>
  <c r="AS40" i="67"/>
  <c r="T26" i="67"/>
  <c r="R27" i="67"/>
  <c r="V34" i="67"/>
  <c r="X28" i="67"/>
  <c r="AD29" i="67"/>
  <c r="J45" i="67"/>
  <c r="N43" i="66"/>
  <c r="AL42" i="66"/>
  <c r="R45" i="66"/>
  <c r="AH41" i="66"/>
  <c r="AR39" i="66"/>
  <c r="AP37" i="66"/>
  <c r="AD33" i="66"/>
  <c r="AF31" i="66"/>
  <c r="Y36" i="66"/>
  <c r="AT35" i="66"/>
  <c r="S34" i="66"/>
  <c r="X32" i="66"/>
  <c r="AA29" i="66"/>
  <c r="AJ27" i="66"/>
  <c r="L30" i="66"/>
  <c r="V28" i="66"/>
  <c r="AN26" i="66"/>
  <c r="J38" i="66"/>
  <c r="C15" i="65"/>
  <c r="D15" i="65" s="1"/>
  <c r="K15" i="65" s="1"/>
  <c r="V43" i="66"/>
  <c r="AI38" i="66"/>
  <c r="AS35" i="66"/>
  <c r="T39" i="66"/>
  <c r="N37" i="66"/>
  <c r="AK41" i="66"/>
  <c r="Z36" i="66"/>
  <c r="AP33" i="66"/>
  <c r="M45" i="66"/>
  <c r="AD32" i="66"/>
  <c r="AU31" i="66"/>
  <c r="X42" i="66"/>
  <c r="R34" i="66"/>
  <c r="K30" i="66"/>
  <c r="AM29" i="66"/>
  <c r="AF28" i="66"/>
  <c r="AN27" i="66"/>
  <c r="AB26" i="66"/>
  <c r="Q40" i="66"/>
  <c r="K38" i="66"/>
  <c r="AP42" i="66"/>
  <c r="O41" i="66"/>
  <c r="AN43" i="66"/>
  <c r="AB39" i="66"/>
  <c r="AM36" i="66"/>
  <c r="X35" i="66"/>
  <c r="AG45" i="66"/>
  <c r="V44" i="66"/>
  <c r="M37" i="66"/>
  <c r="T34" i="66"/>
  <c r="AS32" i="66"/>
  <c r="AU33" i="66"/>
  <c r="Z31" i="66"/>
  <c r="AI26" i="66"/>
  <c r="AK27" i="66"/>
  <c r="AE30" i="66"/>
  <c r="AC29" i="66"/>
  <c r="AI45" i="67"/>
  <c r="U39" i="67"/>
  <c r="AQ37" i="67"/>
  <c r="AK42" i="67"/>
  <c r="N44" i="67"/>
  <c r="M41" i="67"/>
  <c r="AL33" i="67"/>
  <c r="AU35" i="67"/>
  <c r="K31" i="67"/>
  <c r="S30" i="67"/>
  <c r="AD34" i="67"/>
  <c r="AF36" i="67"/>
  <c r="AS27" i="67"/>
  <c r="R26" i="67"/>
  <c r="Z29" i="67"/>
  <c r="AO40" i="67"/>
  <c r="W28" i="67"/>
  <c r="AB32" i="67"/>
  <c r="L44" i="67"/>
  <c r="Z42" i="67"/>
  <c r="V38" i="67"/>
  <c r="AP41" i="67"/>
  <c r="R37" i="67"/>
  <c r="AM43" i="67"/>
  <c r="AH40" i="67"/>
  <c r="AJ35" i="67"/>
  <c r="AN31" i="67"/>
  <c r="X45" i="67"/>
  <c r="AD36" i="67"/>
  <c r="AB33" i="67"/>
  <c r="N34" i="67"/>
  <c r="AU27" i="67"/>
  <c r="T29" i="67"/>
  <c r="AF32" i="67"/>
  <c r="AS26" i="67"/>
  <c r="J39" i="67"/>
  <c r="AR45" i="66"/>
  <c r="AJ44" i="66"/>
  <c r="AD42" i="66"/>
  <c r="S41" i="66"/>
  <c r="W40" i="66"/>
  <c r="AT37" i="66"/>
  <c r="AA43" i="66"/>
  <c r="U34" i="66"/>
  <c r="AH33" i="66"/>
  <c r="Y30" i="66"/>
  <c r="AQ39" i="66"/>
  <c r="AF38" i="66"/>
  <c r="AL31" i="66"/>
  <c r="R35" i="66"/>
  <c r="L32" i="66"/>
  <c r="N26" i="66"/>
  <c r="AO29" i="66"/>
  <c r="J28" i="66"/>
  <c r="X44" i="67"/>
  <c r="K37" i="67"/>
  <c r="AP45" i="67"/>
  <c r="AR43" i="67"/>
  <c r="O40" i="67"/>
  <c r="M38" i="67"/>
  <c r="AN42" i="67"/>
  <c r="Y41" i="67"/>
  <c r="AE39" i="67"/>
  <c r="V33" i="67"/>
  <c r="AM35" i="67"/>
  <c r="T36" i="67"/>
  <c r="AT34" i="67"/>
  <c r="AC31" i="67"/>
  <c r="AG29" i="67"/>
  <c r="AI27" i="67"/>
  <c r="Q30" i="67"/>
  <c r="AA28" i="67"/>
  <c r="AK26" i="67"/>
  <c r="AU41" i="67"/>
  <c r="AQ44" i="67"/>
  <c r="AB43" i="67"/>
  <c r="AH37" i="67"/>
  <c r="U45" i="67"/>
  <c r="AD40" i="67"/>
  <c r="AJ38" i="67"/>
  <c r="W42" i="67"/>
  <c r="AL36" i="67"/>
  <c r="S35" i="67"/>
  <c r="AO33" i="67"/>
  <c r="AF30" i="67"/>
  <c r="R31" i="67"/>
  <c r="Z34" i="67"/>
  <c r="AS28" i="67"/>
  <c r="L27" i="67"/>
  <c r="J26" i="67"/>
  <c r="N29" i="67"/>
  <c r="AE37" i="67"/>
  <c r="Q38" i="67"/>
  <c r="AI43" i="67"/>
  <c r="AA39" i="67"/>
  <c r="AT33" i="67"/>
  <c r="AC44" i="67"/>
  <c r="V36" i="67"/>
  <c r="AP32" i="67"/>
  <c r="AM31" i="67"/>
  <c r="X30" i="67"/>
  <c r="M40" i="67"/>
  <c r="K34" i="67"/>
  <c r="O42" i="67"/>
  <c r="AK35" i="67"/>
  <c r="AN29" i="67"/>
  <c r="AG28" i="67"/>
  <c r="T41" i="67"/>
  <c r="Y26" i="67"/>
  <c r="AR27" i="67"/>
  <c r="AS40" i="66"/>
  <c r="AN37" i="66"/>
  <c r="AB44" i="66"/>
  <c r="AH42" i="66"/>
  <c r="Z38" i="66"/>
  <c r="AF39" i="66"/>
  <c r="AP36" i="66"/>
  <c r="N33" i="66"/>
  <c r="AM32" i="66"/>
  <c r="L31" i="66"/>
  <c r="AU43" i="66"/>
  <c r="V34" i="66"/>
  <c r="AJ30" i="66"/>
  <c r="R27" i="66"/>
  <c r="X28" i="66"/>
  <c r="AD29" i="66"/>
  <c r="T26" i="66"/>
  <c r="J45" i="66"/>
  <c r="AL42" i="67"/>
  <c r="R45" i="67"/>
  <c r="AH41" i="67"/>
  <c r="AR39" i="67"/>
  <c r="AP37" i="67"/>
  <c r="AD33" i="67"/>
  <c r="AF31" i="67"/>
  <c r="N43" i="67"/>
  <c r="Y36" i="67"/>
  <c r="AT35" i="67"/>
  <c r="S34" i="67"/>
  <c r="X32" i="67"/>
  <c r="L30" i="67"/>
  <c r="V28" i="67"/>
  <c r="AN26" i="67"/>
  <c r="AA29" i="67"/>
  <c r="AJ27" i="67"/>
  <c r="J38" i="67"/>
  <c r="C4" i="68"/>
  <c r="D4" i="68" s="1"/>
  <c r="K4" i="68" s="1"/>
  <c r="AA44" i="67"/>
  <c r="S40" i="67"/>
  <c r="Y38" i="67"/>
  <c r="AN45" i="67"/>
  <c r="L34" i="67"/>
  <c r="N32" i="67"/>
  <c r="AT43" i="67"/>
  <c r="X41" i="67"/>
  <c r="AH39" i="67"/>
  <c r="AR37" i="67"/>
  <c r="AD35" i="67"/>
  <c r="AJ33" i="67"/>
  <c r="AP31" i="67"/>
  <c r="R28" i="67"/>
  <c r="AF26" i="67"/>
  <c r="V27" i="67"/>
  <c r="AL30" i="67"/>
  <c r="J36" i="67"/>
  <c r="N13" i="34"/>
  <c r="C2" i="68"/>
  <c r="D2" i="68" s="1"/>
  <c r="K2" i="68" s="1"/>
  <c r="C18" i="68"/>
  <c r="D18" i="68" s="1"/>
  <c r="K18" i="68" s="1"/>
  <c r="C2" i="65"/>
  <c r="D2" i="65" s="1"/>
  <c r="K2" i="65" s="1"/>
  <c r="C16" i="65"/>
  <c r="D16" i="65" s="1"/>
  <c r="K16" i="65" s="1"/>
  <c r="C13" i="65"/>
  <c r="D13" i="65" s="1"/>
  <c r="K13" i="65" s="1"/>
  <c r="M33" i="33"/>
  <c r="W45" i="33"/>
  <c r="O45" i="33"/>
  <c r="AL44" i="33"/>
  <c r="S28" i="33"/>
  <c r="K42" i="33"/>
  <c r="AJ40" i="33"/>
  <c r="P37" i="33"/>
  <c r="AO31" i="33"/>
  <c r="AM39" i="33"/>
  <c r="K41" i="33"/>
  <c r="W39" i="33"/>
  <c r="AS29" i="33"/>
  <c r="AD44" i="33"/>
  <c r="AC40" i="33"/>
  <c r="O31" i="33"/>
  <c r="T42" i="33"/>
  <c r="AR30" i="33"/>
  <c r="U31" i="33"/>
  <c r="AG37" i="33"/>
  <c r="Z28" i="33"/>
  <c r="Q26" i="33"/>
  <c r="AU38" i="33"/>
  <c r="Z43" i="33"/>
  <c r="K39" i="33"/>
  <c r="AS39" i="33"/>
  <c r="U40" i="33"/>
  <c r="AR26" i="33"/>
  <c r="W27" i="33"/>
  <c r="AI34" i="33"/>
  <c r="AQ42" i="33"/>
  <c r="O35" i="33"/>
  <c r="AR34" i="33"/>
  <c r="U32" i="33"/>
  <c r="AL41" i="33"/>
  <c r="L38" i="33"/>
  <c r="AC28" i="33"/>
  <c r="S29" i="33"/>
  <c r="Y44" i="33"/>
  <c r="L43" i="33"/>
  <c r="U33" i="33"/>
  <c r="AI42" i="33"/>
  <c r="AJ45" i="33"/>
  <c r="AA35" i="33"/>
  <c r="N17" i="34"/>
  <c r="N36" i="33"/>
  <c r="T27" i="33"/>
  <c r="AS42" i="33"/>
  <c r="U27" i="33"/>
  <c r="M42" i="33"/>
  <c r="AP29" i="33"/>
  <c r="AP43" i="33"/>
  <c r="AA41" i="33"/>
  <c r="U29" i="33"/>
  <c r="S33" i="33"/>
  <c r="X33" i="33"/>
  <c r="W38" i="33"/>
  <c r="AN32" i="33"/>
  <c r="AA34" i="33"/>
  <c r="AK43" i="33"/>
  <c r="P29" i="33"/>
  <c r="AS34" i="33"/>
  <c r="R42" i="33"/>
  <c r="AR27" i="33"/>
  <c r="W30" i="33"/>
  <c r="Y26" i="33"/>
  <c r="Y36" i="33"/>
  <c r="AM33" i="33"/>
  <c r="AE29" i="33"/>
  <c r="AI29" i="33"/>
  <c r="AC38" i="33"/>
  <c r="AN26" i="33"/>
  <c r="AK31" i="33"/>
  <c r="AA38" i="33"/>
  <c r="AO26" i="33"/>
  <c r="AN33" i="33"/>
  <c r="Q38" i="33"/>
  <c r="AK33" i="33"/>
  <c r="AE31" i="33"/>
  <c r="AG28" i="33"/>
  <c r="Z30" i="33"/>
  <c r="L37" i="33"/>
  <c r="AR44" i="33"/>
  <c r="K77" i="22"/>
  <c r="X72" i="22"/>
  <c r="Q83" i="22"/>
  <c r="C73" i="22"/>
  <c r="Z73" i="22"/>
  <c r="AD37" i="33"/>
  <c r="V39" i="33"/>
  <c r="AJ36" i="33"/>
  <c r="AU34" i="33"/>
  <c r="T40" i="33"/>
  <c r="Q35" i="33"/>
  <c r="J30" i="33"/>
  <c r="W44" i="33"/>
  <c r="AH45" i="33"/>
  <c r="K29" i="33"/>
  <c r="P31" i="33"/>
  <c r="O30" i="33"/>
  <c r="T28" i="33"/>
  <c r="AB41" i="33"/>
  <c r="R27" i="33"/>
  <c r="U36" i="33"/>
  <c r="AG43" i="33"/>
  <c r="AI35" i="33"/>
  <c r="AE41" i="33"/>
  <c r="AH34" i="33"/>
  <c r="X26" i="33"/>
  <c r="V36" i="33"/>
  <c r="AN34" i="33"/>
  <c r="AL32" i="33"/>
  <c r="AN30" i="33"/>
  <c r="AN37" i="33"/>
  <c r="AG35" i="33"/>
  <c r="AF35" i="33"/>
  <c r="AE34" i="33"/>
  <c r="AF37" i="33"/>
  <c r="AB35" i="33"/>
  <c r="Y28" i="33"/>
  <c r="AG71" i="22"/>
  <c r="B70" i="22"/>
  <c r="AH83" i="22"/>
  <c r="I74" i="22"/>
  <c r="N30" i="33"/>
  <c r="AQ38" i="33"/>
  <c r="AS41" i="33"/>
  <c r="Q37" i="33"/>
  <c r="AQ26" i="33"/>
  <c r="U43" i="33"/>
  <c r="AH43" i="33"/>
  <c r="AF41" i="33"/>
  <c r="Z41" i="33"/>
  <c r="AU39" i="33"/>
  <c r="AR28" i="33"/>
  <c r="AF44" i="33"/>
  <c r="J37" i="33"/>
  <c r="AT32" i="33"/>
  <c r="P34" i="33"/>
  <c r="AT40" i="33"/>
  <c r="Y39" i="33"/>
  <c r="AT45" i="33"/>
  <c r="AC32" i="33"/>
  <c r="AM34" i="33"/>
  <c r="AD29" i="33"/>
  <c r="Z32" i="33"/>
  <c r="V32" i="33"/>
  <c r="AO35" i="33"/>
  <c r="AD26" i="33"/>
  <c r="AI31" i="33"/>
  <c r="AD33" i="33"/>
  <c r="AO32" i="33"/>
  <c r="AE27" i="33"/>
  <c r="AM44" i="33"/>
  <c r="AT28" i="33"/>
  <c r="S44" i="33"/>
  <c r="J33" i="33"/>
  <c r="AG42" i="33"/>
  <c r="M40" i="33"/>
  <c r="O42" i="33"/>
  <c r="M26" i="33"/>
  <c r="AF43" i="33"/>
  <c r="N28" i="33"/>
  <c r="AQ27" i="33"/>
  <c r="K35" i="33"/>
  <c r="AI36" i="33"/>
  <c r="AN29" i="33"/>
  <c r="X36" i="33"/>
  <c r="AJ29" i="33"/>
  <c r="AH29" i="33"/>
  <c r="W34" i="33"/>
  <c r="X38" i="33"/>
  <c r="AL28" i="33"/>
  <c r="AA29" i="33"/>
  <c r="X32" i="33"/>
  <c r="AJ30" i="33"/>
  <c r="AM38" i="33"/>
  <c r="AB34" i="33"/>
  <c r="W37" i="33"/>
  <c r="AL27" i="33"/>
  <c r="Z38" i="33"/>
  <c r="AD27" i="33"/>
  <c r="AM28" i="33"/>
  <c r="AE26" i="33"/>
  <c r="AK38" i="33"/>
  <c r="AO36" i="33"/>
  <c r="V35" i="33"/>
  <c r="V31" i="33"/>
  <c r="AG30" i="33"/>
  <c r="AW10" i="33"/>
  <c r="C9" i="34"/>
  <c r="B34" i="34" s="1"/>
  <c r="C34" i="34" s="1"/>
  <c r="D9" i="34" s="1"/>
  <c r="N16" i="34" s="1"/>
  <c r="X75" i="22"/>
  <c r="V70" i="22"/>
  <c r="AJ85" i="22"/>
  <c r="AB74" i="22"/>
  <c r="V76" i="22"/>
  <c r="S69" i="22"/>
  <c r="AG82" i="22"/>
  <c r="X71" i="22"/>
  <c r="U78" i="22"/>
  <c r="AC76" i="22"/>
  <c r="V82" i="22"/>
  <c r="R84" i="22"/>
  <c r="Q84" i="22"/>
  <c r="AF82" i="22"/>
  <c r="AD78" i="22"/>
  <c r="AG84" i="22"/>
  <c r="W80" i="22"/>
  <c r="AJ82" i="22"/>
  <c r="AE68" i="22"/>
  <c r="S72" i="22"/>
  <c r="Y76" i="22"/>
  <c r="T75" i="22"/>
  <c r="Z78" i="22"/>
  <c r="AE83" i="22"/>
  <c r="W77" i="22"/>
  <c r="Y80" i="22"/>
  <c r="Y82" i="22"/>
  <c r="Z70" i="22"/>
  <c r="T84" i="22"/>
  <c r="S85" i="22"/>
  <c r="AI71" i="22"/>
  <c r="AE72" i="22"/>
  <c r="AC68" i="22"/>
  <c r="V84" i="22"/>
  <c r="AD79" i="22"/>
  <c r="AI76" i="22"/>
  <c r="X78" i="22"/>
  <c r="AH68" i="22"/>
  <c r="V81" i="22"/>
  <c r="AJ74" i="22"/>
  <c r="S70" i="22"/>
  <c r="AA75" i="22"/>
  <c r="AB80" i="22"/>
  <c r="AF78" i="22"/>
  <c r="AA69" i="22"/>
  <c r="AI79" i="22"/>
  <c r="W81" i="22"/>
  <c r="Z82" i="22"/>
  <c r="U72" i="22"/>
  <c r="AF77" i="22"/>
  <c r="AB85" i="22"/>
  <c r="R76" i="22"/>
  <c r="AI85" i="22"/>
  <c r="AG75" i="22"/>
  <c r="M72" i="22"/>
  <c r="AJ26" i="33"/>
  <c r="AF32" i="33"/>
  <c r="AC35" i="33"/>
  <c r="AO37" i="33"/>
  <c r="AL29" i="33"/>
  <c r="AH30" i="33"/>
  <c r="AD31" i="33"/>
  <c r="W33" i="33"/>
  <c r="K45" i="33"/>
  <c r="AF31" i="33"/>
  <c r="AJ34" i="33"/>
  <c r="AO27" i="33"/>
  <c r="Y29" i="33"/>
  <c r="V30" i="33"/>
  <c r="Z35" i="33"/>
  <c r="AL38" i="33"/>
  <c r="AI37" i="33"/>
  <c r="J39" i="33"/>
  <c r="AF38" i="33"/>
  <c r="AO28" i="33"/>
  <c r="Y30" i="33"/>
  <c r="AK36" i="33"/>
  <c r="Z26" i="33"/>
  <c r="AD32" i="33"/>
  <c r="AH35" i="33"/>
  <c r="V37" i="33"/>
  <c r="AB36" i="33"/>
  <c r="AG27" i="33"/>
  <c r="Y31" i="33"/>
  <c r="AK35" i="33"/>
  <c r="V29" i="33"/>
  <c r="AH33" i="33"/>
  <c r="Z37" i="33"/>
  <c r="K43" i="33"/>
  <c r="AJ27" i="33"/>
  <c r="AB28" i="33"/>
  <c r="AG31" i="33"/>
  <c r="V34" i="33"/>
  <c r="AL36" i="33"/>
  <c r="AI30" i="33"/>
  <c r="AE32" i="33"/>
  <c r="AR42" i="33"/>
  <c r="X27" i="33"/>
  <c r="AJ31" i="33"/>
  <c r="AB37" i="33"/>
  <c r="AG36" i="33"/>
  <c r="AL26" i="33"/>
  <c r="AE30" i="33"/>
  <c r="AA33" i="33"/>
  <c r="AN38" i="33"/>
  <c r="X28" i="33"/>
  <c r="AC27" i="33"/>
  <c r="AD30" i="33"/>
  <c r="AA26" i="33"/>
  <c r="W32" i="33"/>
  <c r="AI38" i="33"/>
  <c r="AJ28" i="33"/>
  <c r="AF34" i="33"/>
  <c r="AC33" i="33"/>
  <c r="Y35" i="33"/>
  <c r="V26" i="33"/>
  <c r="AL31" i="33"/>
  <c r="Z36" i="33"/>
  <c r="AB26" i="33"/>
  <c r="AK28" i="33"/>
  <c r="AO30" i="33"/>
  <c r="AG32" i="33"/>
  <c r="Y38" i="33"/>
  <c r="Z27" i="33"/>
  <c r="AH37" i="33"/>
  <c r="AM31" i="33"/>
  <c r="AE33" i="33"/>
  <c r="AB27" i="33"/>
  <c r="AG29" i="33"/>
  <c r="AK30" i="33"/>
  <c r="AI32" i="33"/>
  <c r="AE37" i="33"/>
  <c r="X30" i="33"/>
  <c r="AB38" i="33"/>
  <c r="AK29" i="33"/>
  <c r="AG33" i="33"/>
  <c r="AH27" i="33"/>
  <c r="AM32" i="33"/>
  <c r="AA37" i="33"/>
  <c r="AN28" i="33"/>
  <c r="AJ35" i="33"/>
  <c r="AC29" i="33"/>
  <c r="Y34" i="33"/>
  <c r="AH26" i="33"/>
  <c r="Z33" i="33"/>
  <c r="AD36" i="33"/>
  <c r="V38" i="33"/>
  <c r="M43" i="33"/>
  <c r="AF28" i="33"/>
  <c r="AC26" i="33"/>
  <c r="Y37" i="33"/>
  <c r="Z29" i="33"/>
  <c r="AL33" i="33"/>
  <c r="AD38" i="33"/>
  <c r="AK42" i="33"/>
  <c r="AB30" i="33"/>
  <c r="Y32" i="33"/>
  <c r="V28" i="33"/>
  <c r="Z31" i="33"/>
  <c r="R28" i="33"/>
  <c r="AS40" i="33"/>
  <c r="G20" i="66"/>
  <c r="G11" i="66"/>
  <c r="AP39" i="33"/>
  <c r="AQ31" i="33"/>
  <c r="AT43" i="33"/>
  <c r="P32" i="33"/>
  <c r="M41" i="33"/>
  <c r="T34" i="33"/>
  <c r="W41" i="33"/>
  <c r="U45" i="33"/>
  <c r="AC41" i="33"/>
  <c r="L40" i="33"/>
  <c r="AI45" i="33"/>
  <c r="S27" i="33"/>
  <c r="AU29" i="33"/>
  <c r="Q33" i="33"/>
  <c r="AM42" i="33"/>
  <c r="G11" i="67"/>
  <c r="G20" i="67"/>
  <c r="N29" i="33"/>
  <c r="K44" i="33"/>
  <c r="O34" i="33"/>
  <c r="AC43" i="33"/>
  <c r="AW11" i="14"/>
  <c r="N11" i="34"/>
  <c r="AW40" i="14"/>
  <c r="AW31" i="14"/>
  <c r="AW11" i="22"/>
  <c r="AQ39" i="33"/>
  <c r="G36" i="67"/>
  <c r="P38" i="33"/>
  <c r="Q29" i="33"/>
  <c r="AU44" i="33"/>
  <c r="AS38" i="33"/>
  <c r="G25" i="67"/>
  <c r="L33" i="33"/>
  <c r="AW40" i="22"/>
  <c r="AL77" i="22" s="1"/>
  <c r="AW20" i="22"/>
  <c r="U87" i="22" s="1"/>
  <c r="N4" i="34"/>
  <c r="R37" i="33"/>
  <c r="AQ41" i="33"/>
  <c r="N35" i="33"/>
  <c r="AN40" i="33"/>
  <c r="Y42" i="33"/>
  <c r="G25" i="66"/>
  <c r="P26" i="33"/>
  <c r="T39" i="33"/>
  <c r="Z45" i="33"/>
  <c r="AW20" i="14"/>
  <c r="G18" i="66"/>
  <c r="AM43" i="33"/>
  <c r="M32" i="33"/>
  <c r="K34" i="33"/>
  <c r="AQ28" i="33"/>
  <c r="D75" i="22"/>
  <c r="AW5" i="14"/>
  <c r="AW5" i="22"/>
  <c r="W84" i="22" s="1"/>
  <c r="N76" i="22"/>
  <c r="J79" i="22"/>
  <c r="AW25" i="14"/>
  <c r="C15" i="68"/>
  <c r="D15" i="68" s="1"/>
  <c r="K15" i="68" s="1"/>
  <c r="G36" i="66"/>
  <c r="AH30" i="66" s="1"/>
  <c r="S34" i="33"/>
  <c r="N43" i="33"/>
  <c r="AS44" i="33"/>
  <c r="N27" i="33"/>
  <c r="AS35" i="33"/>
  <c r="U37" i="33"/>
  <c r="AN44" i="33"/>
  <c r="S45" i="33"/>
  <c r="G9" i="66"/>
  <c r="P26" i="66" s="1"/>
  <c r="L35" i="33"/>
  <c r="U41" i="33"/>
  <c r="V45" i="33"/>
  <c r="AQ36" i="33"/>
  <c r="AG39" i="33"/>
  <c r="AI41" i="33"/>
  <c r="G9" i="67"/>
  <c r="P26" i="67" s="1"/>
  <c r="J36" i="33"/>
  <c r="AU42" i="33"/>
  <c r="AU26" i="33"/>
  <c r="L29" i="33"/>
  <c r="AE40" i="33"/>
  <c r="AW16" i="14"/>
  <c r="G18" i="67"/>
  <c r="AW36" i="22"/>
  <c r="M75" i="22" s="1"/>
  <c r="AS36" i="33"/>
  <c r="R44" i="33"/>
  <c r="AD43" i="33"/>
  <c r="AW16" i="22"/>
  <c r="AC83" i="22" s="1"/>
  <c r="AW36" i="14"/>
  <c r="O26" i="33"/>
  <c r="Q39" i="33"/>
  <c r="T33" i="33"/>
  <c r="AU40" i="33"/>
  <c r="AH42" i="33"/>
  <c r="AJ44" i="33"/>
  <c r="AS31" i="33"/>
  <c r="AW21" i="14"/>
  <c r="AU36" i="33"/>
  <c r="J35" i="33"/>
  <c r="O41" i="33"/>
  <c r="R34" i="33"/>
  <c r="AO39" i="33"/>
  <c r="G21" i="66"/>
  <c r="P37" i="66" s="1"/>
  <c r="G21" i="67"/>
  <c r="P37" i="67" s="1"/>
  <c r="Q27" i="33"/>
  <c r="AQ30" i="33"/>
  <c r="T32" i="33"/>
  <c r="V40" i="33"/>
  <c r="AW18" i="22"/>
  <c r="W71" i="22" s="1"/>
  <c r="AW38" i="14"/>
  <c r="AW18" i="14"/>
  <c r="AW38" i="22"/>
  <c r="K21" i="65"/>
  <c r="K21" i="68"/>
  <c r="AW21" i="22"/>
  <c r="AG78" i="22" s="1"/>
  <c r="AW41" i="22"/>
  <c r="N21" i="34"/>
  <c r="AW32" i="14"/>
  <c r="AW12" i="14"/>
  <c r="N12" i="34"/>
  <c r="AW12" i="22"/>
  <c r="K70" i="22" s="1"/>
  <c r="AW32" i="22"/>
  <c r="T44" i="33"/>
  <c r="R38" i="33"/>
  <c r="G12" i="66"/>
  <c r="AT41" i="33"/>
  <c r="X45" i="33"/>
  <c r="M34" i="33"/>
  <c r="AR39" i="33"/>
  <c r="AP27" i="33"/>
  <c r="Q43" i="33"/>
  <c r="J40" i="33"/>
  <c r="O28" i="33"/>
  <c r="G12" i="67"/>
  <c r="AA42" i="33"/>
  <c r="AM45" i="33"/>
  <c r="U42" i="33"/>
  <c r="N39" i="33"/>
  <c r="AE44" i="33"/>
  <c r="AO43" i="33"/>
  <c r="Q41" i="33"/>
  <c r="S40" i="33"/>
  <c r="J38" i="33"/>
  <c r="L30" i="33"/>
  <c r="AQ32" i="33"/>
  <c r="AU28" i="33"/>
  <c r="AS26" i="33"/>
  <c r="R45" i="33"/>
  <c r="AJ42" i="33"/>
  <c r="O44" i="33"/>
  <c r="P43" i="33"/>
  <c r="AN41" i="33"/>
  <c r="AL40" i="33"/>
  <c r="AF39" i="33"/>
  <c r="AR37" i="33"/>
  <c r="AP31" i="33"/>
  <c r="AT29" i="33"/>
  <c r="T35" i="33"/>
  <c r="K33" i="33"/>
  <c r="M36" i="33"/>
  <c r="O43" i="33"/>
  <c r="M38" i="33"/>
  <c r="AN42" i="33"/>
  <c r="AD41" i="33"/>
  <c r="AI44" i="33"/>
  <c r="AQ40" i="33"/>
  <c r="AS37" i="33"/>
  <c r="P45" i="33"/>
  <c r="AU30" i="33"/>
  <c r="R32" i="33"/>
  <c r="T29" i="33"/>
  <c r="K27" i="33"/>
  <c r="AU43" i="33"/>
  <c r="AF42" i="33"/>
  <c r="AL39" i="33"/>
  <c r="AS45" i="33"/>
  <c r="AQ44" i="33"/>
  <c r="P41" i="33"/>
  <c r="R40" i="33"/>
  <c r="O37" i="33"/>
  <c r="T30" i="33"/>
  <c r="J32" i="33"/>
  <c r="M27" i="33"/>
  <c r="AA45" i="33"/>
  <c r="W43" i="33"/>
  <c r="S39" i="33"/>
  <c r="X44" i="33"/>
  <c r="AO41" i="33"/>
  <c r="AM40" i="33"/>
  <c r="N42" i="33"/>
  <c r="AT38" i="33"/>
  <c r="L36" i="33"/>
  <c r="U35" i="33"/>
  <c r="AP34" i="33"/>
  <c r="AR33" i="33"/>
  <c r="Q28" i="33"/>
  <c r="K26" i="33"/>
  <c r="AE43" i="33"/>
  <c r="Q42" i="33"/>
  <c r="AO45" i="33"/>
  <c r="W40" i="33"/>
  <c r="J44" i="33"/>
  <c r="L41" i="33"/>
  <c r="AR36" i="33"/>
  <c r="AP35" i="33"/>
  <c r="N34" i="33"/>
  <c r="S31" i="33"/>
  <c r="U28" i="33"/>
  <c r="AT26" i="33"/>
  <c r="F75" i="22"/>
  <c r="D70" i="22"/>
  <c r="I87" i="22"/>
  <c r="L73" i="22"/>
  <c r="C78" i="22"/>
  <c r="AL84" i="22"/>
  <c r="P81" i="22"/>
  <c r="AH86" i="22"/>
  <c r="K84" i="22"/>
  <c r="F86" i="22"/>
  <c r="D87" i="22"/>
  <c r="AM74" i="22"/>
  <c r="C7" i="65"/>
  <c r="D7" i="65" s="1"/>
  <c r="K7" i="65" s="1"/>
  <c r="C5" i="68"/>
  <c r="D5" i="68" s="1"/>
  <c r="K5" i="68" s="1"/>
  <c r="J68" i="22"/>
  <c r="G80" i="22"/>
  <c r="AK72" i="22"/>
  <c r="D86" i="22"/>
  <c r="K79" i="22"/>
  <c r="AL69" i="22"/>
  <c r="N5" i="34"/>
  <c r="AW24" i="14"/>
  <c r="AW4" i="22"/>
  <c r="AW4" i="14"/>
  <c r="AW24" i="22"/>
  <c r="C7" i="68"/>
  <c r="D7" i="68" s="1"/>
  <c r="K7" i="68" s="1"/>
  <c r="G27" i="67"/>
  <c r="G27" i="66"/>
  <c r="G35" i="66"/>
  <c r="AH29" i="66" s="1"/>
  <c r="G35" i="67"/>
  <c r="AW30" i="14"/>
  <c r="AW30" i="22"/>
  <c r="N10" i="34"/>
  <c r="AW10" i="14"/>
  <c r="AW10" i="22"/>
  <c r="G7" i="67"/>
  <c r="P34" i="67" s="1"/>
  <c r="G7" i="66"/>
  <c r="P34" i="66" s="1"/>
  <c r="C16" i="68"/>
  <c r="D16" i="68" s="1"/>
  <c r="K16" i="68" s="1"/>
  <c r="C12" i="68"/>
  <c r="D12" i="68" s="1"/>
  <c r="K12" i="68" s="1"/>
  <c r="N15" i="34"/>
  <c r="AW15" i="14"/>
  <c r="AW35" i="22"/>
  <c r="AW15" i="22"/>
  <c r="AW35" i="14"/>
  <c r="K68" i="22"/>
  <c r="AK75" i="22"/>
  <c r="AM83" i="22"/>
  <c r="Z86" i="22"/>
  <c r="H77" i="22"/>
  <c r="L87" i="22"/>
  <c r="C70" i="22"/>
  <c r="AK85" i="22"/>
  <c r="J81" i="22"/>
  <c r="C3" i="68"/>
  <c r="D3" i="68" s="1"/>
  <c r="K3" i="68" s="1"/>
  <c r="C3" i="65"/>
  <c r="D3" i="65" s="1"/>
  <c r="K3" i="65" s="1"/>
  <c r="T86" i="22"/>
  <c r="K85" i="22"/>
  <c r="W87" i="22"/>
  <c r="AM77" i="22"/>
  <c r="D81" i="22"/>
  <c r="AK70" i="22"/>
  <c r="K83" i="22"/>
  <c r="P79" i="22"/>
  <c r="O73" i="22"/>
  <c r="G81" i="22"/>
  <c r="I78" i="22"/>
  <c r="M80" i="22"/>
  <c r="B84" i="22"/>
  <c r="P85" i="22"/>
  <c r="L80" i="22"/>
  <c r="H78" i="22"/>
  <c r="E77" i="22"/>
  <c r="AH87" i="22"/>
  <c r="G10" i="67"/>
  <c r="G10" i="66"/>
  <c r="AW27" i="14"/>
  <c r="N7" i="34"/>
  <c r="AW7" i="22"/>
  <c r="H76" i="22" s="1"/>
  <c r="AW27" i="22"/>
  <c r="AW7" i="14"/>
  <c r="C12" i="65"/>
  <c r="D12" i="65" s="1"/>
  <c r="K12" i="65" s="1"/>
  <c r="G15" i="67"/>
  <c r="P32" i="67" s="1"/>
  <c r="G15" i="66"/>
  <c r="P32" i="66" s="1"/>
  <c r="P71" i="22"/>
  <c r="E86" i="22"/>
  <c r="I76" i="22"/>
  <c r="J72" i="22"/>
  <c r="O77" i="22"/>
  <c r="L68" i="22"/>
  <c r="T87" i="22"/>
  <c r="Y86" i="22"/>
  <c r="F82" i="22"/>
  <c r="F83" i="22"/>
  <c r="C82" i="22"/>
  <c r="Q87" i="22"/>
  <c r="I72" i="22"/>
  <c r="AM69" i="22"/>
  <c r="N84" i="22"/>
  <c r="AI87" i="22"/>
  <c r="F68" i="22"/>
  <c r="AK69" i="22"/>
  <c r="B76" i="22"/>
  <c r="G69" i="22"/>
  <c r="V87" i="22"/>
  <c r="J78" i="22"/>
  <c r="AL73" i="22"/>
  <c r="L79" i="22"/>
  <c r="H75" i="22"/>
  <c r="O68" i="22"/>
  <c r="C18" i="65"/>
  <c r="D18" i="65" s="1"/>
  <c r="K18" i="65" s="1"/>
  <c r="C5" i="65"/>
  <c r="D5" i="65" s="1"/>
  <c r="K5" i="65" s="1"/>
  <c r="G30" i="67"/>
  <c r="P31" i="67" s="1"/>
  <c r="G30" i="66"/>
  <c r="P31" i="66" s="1"/>
  <c r="AV27" i="33" l="1"/>
  <c r="AV31" i="33"/>
  <c r="AV38" i="33"/>
  <c r="AV45" i="33"/>
  <c r="AV35" i="33"/>
  <c r="AV34" i="33"/>
  <c r="AV37" i="33"/>
  <c r="AV38" i="66"/>
  <c r="AV42" i="33"/>
  <c r="AV43" i="33"/>
  <c r="AV29" i="33"/>
  <c r="AV44" i="66"/>
  <c r="AV26" i="33"/>
  <c r="AW26" i="33" s="1"/>
  <c r="BA3" i="33" s="1"/>
  <c r="AV28" i="33"/>
  <c r="AV41" i="33"/>
  <c r="AV32" i="33"/>
  <c r="AV38" i="67"/>
  <c r="AV33" i="33"/>
  <c r="AV44" i="33"/>
  <c r="AV36" i="33"/>
  <c r="AV30" i="33"/>
  <c r="AV27" i="66"/>
  <c r="AV32" i="66"/>
  <c r="AV28" i="66"/>
  <c r="AV39" i="33"/>
  <c r="AV40" i="33"/>
  <c r="AV28" i="67"/>
  <c r="AV27" i="67"/>
  <c r="AA73" i="22"/>
  <c r="AG76" i="22"/>
  <c r="AG77" i="22"/>
  <c r="F7" i="34"/>
  <c r="D32" i="34" s="1"/>
  <c r="E32" i="34" s="1"/>
  <c r="G7" i="34" s="1"/>
  <c r="O7" i="34" s="1"/>
  <c r="U80" i="22"/>
  <c r="D84" i="22"/>
  <c r="T76" i="22"/>
  <c r="Y39" i="67"/>
  <c r="AR36" i="67"/>
  <c r="AH45" i="67"/>
  <c r="AM44" i="67"/>
  <c r="R40" i="67"/>
  <c r="AA42" i="67"/>
  <c r="AF41" i="67"/>
  <c r="AQ38" i="67"/>
  <c r="AT32" i="67"/>
  <c r="AD43" i="67"/>
  <c r="AO35" i="67"/>
  <c r="AJ26" i="67"/>
  <c r="AV26" i="67" s="1"/>
  <c r="L29" i="67"/>
  <c r="N30" i="67"/>
  <c r="T28" i="67"/>
  <c r="U27" i="67"/>
  <c r="W33" i="67"/>
  <c r="J37" i="67"/>
  <c r="AP43" i="66"/>
  <c r="AN41" i="66"/>
  <c r="AA45" i="66"/>
  <c r="AR44" i="66"/>
  <c r="R38" i="66"/>
  <c r="AI37" i="66"/>
  <c r="AV37" i="66" s="1"/>
  <c r="M42" i="66"/>
  <c r="AF35" i="66"/>
  <c r="Y34" i="66"/>
  <c r="AK30" i="66"/>
  <c r="AL40" i="66"/>
  <c r="N36" i="66"/>
  <c r="S33" i="66"/>
  <c r="V31" i="66"/>
  <c r="K29" i="66"/>
  <c r="AD26" i="66"/>
  <c r="X27" i="66"/>
  <c r="AT28" i="66"/>
  <c r="AC40" i="66"/>
  <c r="K45" i="66"/>
  <c r="AB36" i="66"/>
  <c r="S44" i="66"/>
  <c r="AS42" i="66"/>
  <c r="AU39" i="66"/>
  <c r="AG30" i="66"/>
  <c r="Q41" i="66"/>
  <c r="AK37" i="66"/>
  <c r="V35" i="66"/>
  <c r="Z32" i="66"/>
  <c r="AE31" i="66"/>
  <c r="AN33" i="66"/>
  <c r="O43" i="66"/>
  <c r="X38" i="66"/>
  <c r="AP27" i="66"/>
  <c r="AI29" i="66"/>
  <c r="M26" i="66"/>
  <c r="AL28" i="66"/>
  <c r="AM45" i="67"/>
  <c r="AF44" i="67"/>
  <c r="AV44" i="67" s="1"/>
  <c r="N42" i="67"/>
  <c r="AA41" i="67"/>
  <c r="AO39" i="67"/>
  <c r="AT38" i="67"/>
  <c r="AD37" i="67"/>
  <c r="L35" i="67"/>
  <c r="AH43" i="67"/>
  <c r="R32" i="67"/>
  <c r="W30" i="67"/>
  <c r="Y40" i="67"/>
  <c r="AJ36" i="67"/>
  <c r="U29" i="67"/>
  <c r="AQ26" i="67"/>
  <c r="AR28" i="67"/>
  <c r="T27" i="67"/>
  <c r="J33" i="67"/>
  <c r="V39" i="66"/>
  <c r="S45" i="66"/>
  <c r="O44" i="66"/>
  <c r="AG42" i="66"/>
  <c r="AU40" i="66"/>
  <c r="K43" i="66"/>
  <c r="AK33" i="66"/>
  <c r="AV33" i="66" s="1"/>
  <c r="AS41" i="66"/>
  <c r="AB38" i="66"/>
  <c r="Q37" i="66"/>
  <c r="AI35" i="66"/>
  <c r="AE34" i="66"/>
  <c r="AC32" i="66"/>
  <c r="M36" i="66"/>
  <c r="AL27" i="66"/>
  <c r="AN30" i="66"/>
  <c r="AP29" i="66"/>
  <c r="Z28" i="66"/>
  <c r="X26" i="66"/>
  <c r="AJ40" i="66"/>
  <c r="AV40" i="66" s="1"/>
  <c r="AS39" i="66"/>
  <c r="AD38" i="66"/>
  <c r="AH34" i="66"/>
  <c r="L43" i="66"/>
  <c r="AL41" i="66"/>
  <c r="AF42" i="66"/>
  <c r="Z33" i="66"/>
  <c r="R44" i="66"/>
  <c r="AO36" i="66"/>
  <c r="U32" i="66"/>
  <c r="AU26" i="66"/>
  <c r="AQ30" i="66"/>
  <c r="W29" i="66"/>
  <c r="S31" i="66"/>
  <c r="AB27" i="66"/>
  <c r="N28" i="66"/>
  <c r="J35" i="66"/>
  <c r="O45" i="67"/>
  <c r="AQ40" i="67"/>
  <c r="AJ39" i="67"/>
  <c r="AL44" i="67"/>
  <c r="W32" i="67"/>
  <c r="AR41" i="67"/>
  <c r="AC33" i="67"/>
  <c r="AH35" i="67"/>
  <c r="AA34" i="67"/>
  <c r="Y37" i="67"/>
  <c r="S38" i="67"/>
  <c r="AT30" i="67"/>
  <c r="U28" i="67"/>
  <c r="L36" i="67"/>
  <c r="AE29" i="67"/>
  <c r="Q27" i="67"/>
  <c r="AO26" i="67"/>
  <c r="AG31" i="67"/>
  <c r="J43" i="67"/>
  <c r="AS44" i="66"/>
  <c r="Z43" i="66"/>
  <c r="AE42" i="66"/>
  <c r="AU38" i="66"/>
  <c r="AB37" i="66"/>
  <c r="W45" i="66"/>
  <c r="AQ41" i="66"/>
  <c r="AM40" i="66"/>
  <c r="O35" i="66"/>
  <c r="K39" i="66"/>
  <c r="M33" i="66"/>
  <c r="AG32" i="66"/>
  <c r="AK36" i="66"/>
  <c r="AI34" i="66"/>
  <c r="U31" i="66"/>
  <c r="AC28" i="66"/>
  <c r="AO27" i="66"/>
  <c r="Q26" i="66"/>
  <c r="T30" i="66"/>
  <c r="AG43" i="66"/>
  <c r="K41" i="66"/>
  <c r="AE40" i="66"/>
  <c r="AK38" i="66"/>
  <c r="AU36" i="66"/>
  <c r="AB35" i="66"/>
  <c r="AM34" i="66"/>
  <c r="AQ32" i="66"/>
  <c r="AC45" i="66"/>
  <c r="U37" i="66"/>
  <c r="Q33" i="66"/>
  <c r="W39" i="66"/>
  <c r="T42" i="66"/>
  <c r="O31" i="66"/>
  <c r="AO28" i="66"/>
  <c r="AI30" i="66"/>
  <c r="AV30" i="66" s="1"/>
  <c r="M27" i="66"/>
  <c r="Z26" i="66"/>
  <c r="AS29" i="66"/>
  <c r="AH43" i="66"/>
  <c r="AV43" i="66" s="1"/>
  <c r="Y40" i="66"/>
  <c r="AM45" i="66"/>
  <c r="AF44" i="66"/>
  <c r="N42" i="66"/>
  <c r="AA41" i="66"/>
  <c r="AO39" i="66"/>
  <c r="AT38" i="66"/>
  <c r="AJ36" i="66"/>
  <c r="AV36" i="66" s="1"/>
  <c r="AD37" i="66"/>
  <c r="L35" i="66"/>
  <c r="R32" i="66"/>
  <c r="AQ26" i="66"/>
  <c r="W30" i="66"/>
  <c r="AR28" i="66"/>
  <c r="T27" i="66"/>
  <c r="U29" i="66"/>
  <c r="J33" i="66"/>
  <c r="AA45" i="67"/>
  <c r="AR44" i="67"/>
  <c r="R38" i="67"/>
  <c r="AI37" i="67"/>
  <c r="M42" i="67"/>
  <c r="AL40" i="67"/>
  <c r="AF35" i="67"/>
  <c r="Y34" i="67"/>
  <c r="AK30" i="67"/>
  <c r="N36" i="67"/>
  <c r="AN41" i="67"/>
  <c r="V31" i="67"/>
  <c r="AP43" i="67"/>
  <c r="S33" i="67"/>
  <c r="AT28" i="67"/>
  <c r="K29" i="67"/>
  <c r="AD26" i="67"/>
  <c r="X27" i="67"/>
  <c r="C9" i="68"/>
  <c r="D9" i="68" s="1"/>
  <c r="K9" i="68" s="1"/>
  <c r="K45" i="67"/>
  <c r="S44" i="67"/>
  <c r="AS42" i="67"/>
  <c r="O43" i="67"/>
  <c r="Q41" i="67"/>
  <c r="AU39" i="67"/>
  <c r="X38" i="67"/>
  <c r="AG30" i="67"/>
  <c r="AK37" i="67"/>
  <c r="Z32" i="67"/>
  <c r="AE31" i="67"/>
  <c r="AC40" i="67"/>
  <c r="V35" i="67"/>
  <c r="AN33" i="67"/>
  <c r="AL28" i="67"/>
  <c r="AP27" i="67"/>
  <c r="AB36" i="67"/>
  <c r="AI29" i="67"/>
  <c r="M26" i="67"/>
  <c r="S45" i="67"/>
  <c r="O44" i="67"/>
  <c r="AG42" i="67"/>
  <c r="AU40" i="67"/>
  <c r="K43" i="67"/>
  <c r="AS41" i="67"/>
  <c r="AB38" i="67"/>
  <c r="V39" i="67"/>
  <c r="AI35" i="67"/>
  <c r="AK33" i="67"/>
  <c r="AN30" i="67"/>
  <c r="M36" i="67"/>
  <c r="AE34" i="67"/>
  <c r="AC32" i="67"/>
  <c r="Z28" i="67"/>
  <c r="X26" i="67"/>
  <c r="Q37" i="67"/>
  <c r="AL27" i="67"/>
  <c r="AP29" i="67"/>
  <c r="Q43" i="67"/>
  <c r="AG39" i="67"/>
  <c r="AA37" i="67"/>
  <c r="V45" i="67"/>
  <c r="AC41" i="67"/>
  <c r="AT40" i="67"/>
  <c r="AN38" i="67"/>
  <c r="AR34" i="67"/>
  <c r="AL32" i="67"/>
  <c r="Y44" i="67"/>
  <c r="AI42" i="67"/>
  <c r="AP35" i="67"/>
  <c r="X33" i="67"/>
  <c r="M31" i="67"/>
  <c r="AK29" i="67"/>
  <c r="AE27" i="67"/>
  <c r="O30" i="67"/>
  <c r="K26" i="67"/>
  <c r="S28" i="67"/>
  <c r="U43" i="67"/>
  <c r="T40" i="67"/>
  <c r="W44" i="67"/>
  <c r="Z41" i="67"/>
  <c r="AC38" i="67"/>
  <c r="AS45" i="67"/>
  <c r="AJ42" i="67"/>
  <c r="AE32" i="67"/>
  <c r="L37" i="67"/>
  <c r="AG36" i="67"/>
  <c r="AU34" i="67"/>
  <c r="AQ27" i="67"/>
  <c r="AO31" i="67"/>
  <c r="O26" i="67"/>
  <c r="Q35" i="67"/>
  <c r="AB28" i="67"/>
  <c r="AM33" i="67"/>
  <c r="AH29" i="67"/>
  <c r="J30" i="67"/>
  <c r="Y44" i="66"/>
  <c r="AI42" i="66"/>
  <c r="Q43" i="66"/>
  <c r="AG39" i="66"/>
  <c r="AA37" i="66"/>
  <c r="V45" i="66"/>
  <c r="AR34" i="66"/>
  <c r="AL32" i="66"/>
  <c r="AC41" i="66"/>
  <c r="X33" i="66"/>
  <c r="AT40" i="66"/>
  <c r="AN38" i="66"/>
  <c r="AP35" i="66"/>
  <c r="M31" i="66"/>
  <c r="O30" i="66"/>
  <c r="K26" i="66"/>
  <c r="S28" i="66"/>
  <c r="AK29" i="66"/>
  <c r="AE27" i="66"/>
  <c r="U40" i="66"/>
  <c r="AA38" i="66"/>
  <c r="AF37" i="66"/>
  <c r="R42" i="66"/>
  <c r="AI41" i="66"/>
  <c r="AV41" i="66" s="1"/>
  <c r="AT45" i="66"/>
  <c r="T43" i="66"/>
  <c r="AQ36" i="66"/>
  <c r="N35" i="66"/>
  <c r="AD44" i="66"/>
  <c r="AM39" i="66"/>
  <c r="W34" i="66"/>
  <c r="AO32" i="66"/>
  <c r="AK31" i="66"/>
  <c r="AR30" i="66"/>
  <c r="Y28" i="66"/>
  <c r="M29" i="66"/>
  <c r="K27" i="66"/>
  <c r="W45" i="67"/>
  <c r="AQ41" i="67"/>
  <c r="AM40" i="67"/>
  <c r="K39" i="67"/>
  <c r="AU38" i="67"/>
  <c r="AS44" i="67"/>
  <c r="O35" i="67"/>
  <c r="M33" i="67"/>
  <c r="T30" i="67"/>
  <c r="AB37" i="67"/>
  <c r="AK36" i="67"/>
  <c r="AI34" i="67"/>
  <c r="AG32" i="67"/>
  <c r="AV32" i="67" s="1"/>
  <c r="Z43" i="67"/>
  <c r="AC28" i="67"/>
  <c r="U31" i="67"/>
  <c r="AO27" i="67"/>
  <c r="AE42" i="67"/>
  <c r="Q26" i="67"/>
  <c r="AG43" i="67"/>
  <c r="AV43" i="67" s="1"/>
  <c r="K41" i="67"/>
  <c r="AE40" i="67"/>
  <c r="AK38" i="67"/>
  <c r="AU36" i="67"/>
  <c r="AC45" i="67"/>
  <c r="T42" i="67"/>
  <c r="W39" i="67"/>
  <c r="AB35" i="67"/>
  <c r="AQ32" i="67"/>
  <c r="U37" i="67"/>
  <c r="Q33" i="67"/>
  <c r="O31" i="67"/>
  <c r="AM34" i="67"/>
  <c r="AI30" i="67"/>
  <c r="AS29" i="67"/>
  <c r="AO28" i="67"/>
  <c r="M27" i="67"/>
  <c r="Z26" i="67"/>
  <c r="AD43" i="66"/>
  <c r="AA42" i="66"/>
  <c r="AF41" i="66"/>
  <c r="AQ38" i="66"/>
  <c r="Y39" i="66"/>
  <c r="AR36" i="66"/>
  <c r="AO35" i="66"/>
  <c r="AH45" i="66"/>
  <c r="AM44" i="66"/>
  <c r="AT32" i="66"/>
  <c r="R40" i="66"/>
  <c r="W33" i="66"/>
  <c r="L29" i="66"/>
  <c r="N30" i="66"/>
  <c r="T28" i="66"/>
  <c r="U27" i="66"/>
  <c r="AJ26" i="66"/>
  <c r="AV26" i="66" s="1"/>
  <c r="J37" i="66"/>
  <c r="U43" i="66"/>
  <c r="T40" i="66"/>
  <c r="Q35" i="66"/>
  <c r="W44" i="66"/>
  <c r="Z41" i="66"/>
  <c r="AC38" i="66"/>
  <c r="AE32" i="66"/>
  <c r="AS45" i="66"/>
  <c r="L37" i="66"/>
  <c r="AG36" i="66"/>
  <c r="AJ42" i="66"/>
  <c r="AU34" i="66"/>
  <c r="AM33" i="66"/>
  <c r="AO31" i="66"/>
  <c r="O26" i="66"/>
  <c r="AB28" i="66"/>
  <c r="AQ27" i="66"/>
  <c r="J30" i="66"/>
  <c r="AJ40" i="67"/>
  <c r="AV40" i="67" s="1"/>
  <c r="AS39" i="67"/>
  <c r="AD38" i="67"/>
  <c r="L43" i="67"/>
  <c r="AL41" i="67"/>
  <c r="R44" i="67"/>
  <c r="AF42" i="67"/>
  <c r="Z33" i="67"/>
  <c r="S31" i="67"/>
  <c r="AO36" i="67"/>
  <c r="U32" i="67"/>
  <c r="AQ30" i="67"/>
  <c r="N28" i="67"/>
  <c r="AU26" i="67"/>
  <c r="W29" i="67"/>
  <c r="AH34" i="67"/>
  <c r="AB27" i="67"/>
  <c r="J35" i="67"/>
  <c r="R42" i="67"/>
  <c r="AI41" i="67"/>
  <c r="AT45" i="67"/>
  <c r="T43" i="67"/>
  <c r="AQ36" i="67"/>
  <c r="AD44" i="67"/>
  <c r="AM39" i="67"/>
  <c r="U40" i="67"/>
  <c r="AF37" i="67"/>
  <c r="AA38" i="67"/>
  <c r="AR30" i="67"/>
  <c r="N35" i="67"/>
  <c r="W34" i="67"/>
  <c r="AO32" i="67"/>
  <c r="M29" i="67"/>
  <c r="K27" i="67"/>
  <c r="Y28" i="67"/>
  <c r="AK31" i="67"/>
  <c r="AJ45" i="66"/>
  <c r="AQ42" i="66"/>
  <c r="AL39" i="66"/>
  <c r="AO43" i="66"/>
  <c r="AE44" i="66"/>
  <c r="AC34" i="66"/>
  <c r="O32" i="66"/>
  <c r="U33" i="66"/>
  <c r="L38" i="66"/>
  <c r="AG37" i="66"/>
  <c r="AT36" i="66"/>
  <c r="AA35" i="66"/>
  <c r="Y31" i="66"/>
  <c r="Q28" i="66"/>
  <c r="S29" i="66"/>
  <c r="W27" i="66"/>
  <c r="AR26" i="66"/>
  <c r="J41" i="66"/>
  <c r="AR41" i="66"/>
  <c r="S38" i="66"/>
  <c r="O45" i="66"/>
  <c r="L36" i="66"/>
  <c r="AQ40" i="66"/>
  <c r="AJ39" i="66"/>
  <c r="AV39" i="66" s="1"/>
  <c r="AL44" i="66"/>
  <c r="Y37" i="66"/>
  <c r="W32" i="66"/>
  <c r="AC33" i="66"/>
  <c r="AA34" i="66"/>
  <c r="AH35" i="66"/>
  <c r="AG31" i="66"/>
  <c r="AT30" i="66"/>
  <c r="U28" i="66"/>
  <c r="AE29" i="66"/>
  <c r="Q27" i="66"/>
  <c r="AO26" i="66"/>
  <c r="J43" i="66"/>
  <c r="AO43" i="67"/>
  <c r="AE44" i="67"/>
  <c r="L38" i="67"/>
  <c r="AQ42" i="67"/>
  <c r="AC34" i="67"/>
  <c r="O32" i="67"/>
  <c r="AL39" i="67"/>
  <c r="AA35" i="67"/>
  <c r="U33" i="67"/>
  <c r="AJ45" i="67"/>
  <c r="AH30" i="67"/>
  <c r="W27" i="67"/>
  <c r="AR26" i="67"/>
  <c r="Y31" i="67"/>
  <c r="Q28" i="67"/>
  <c r="AT36" i="67"/>
  <c r="S29" i="67"/>
  <c r="AG37" i="67"/>
  <c r="J41" i="67"/>
  <c r="Y43" i="67"/>
  <c r="AE41" i="67"/>
  <c r="Q39" i="67"/>
  <c r="W37" i="67"/>
  <c r="AA40" i="67"/>
  <c r="AK45" i="67"/>
  <c r="AT44" i="67"/>
  <c r="AR38" i="67"/>
  <c r="K42" i="67"/>
  <c r="AO34" i="67"/>
  <c r="S32" i="67"/>
  <c r="AG33" i="67"/>
  <c r="AI31" i="67"/>
  <c r="U36" i="67"/>
  <c r="O29" i="67"/>
  <c r="AC27" i="67"/>
  <c r="AL26" i="67"/>
  <c r="AQ28" i="67"/>
  <c r="M30" i="67"/>
  <c r="K42" i="66"/>
  <c r="Y43" i="66"/>
  <c r="AE41" i="66"/>
  <c r="Q39" i="66"/>
  <c r="W37" i="66"/>
  <c r="AA40" i="66"/>
  <c r="S32" i="66"/>
  <c r="AG33" i="66"/>
  <c r="AI31" i="66"/>
  <c r="AT44" i="66"/>
  <c r="AR38" i="66"/>
  <c r="AO34" i="66"/>
  <c r="AK45" i="66"/>
  <c r="U36" i="66"/>
  <c r="O29" i="66"/>
  <c r="AC27" i="66"/>
  <c r="AL26" i="66"/>
  <c r="M30" i="66"/>
  <c r="AQ28" i="66"/>
  <c r="C14" i="68"/>
  <c r="D14" i="68" s="1"/>
  <c r="K14" i="68" s="1"/>
  <c r="C9" i="65"/>
  <c r="D9" i="65" s="1"/>
  <c r="K9" i="65" s="1"/>
  <c r="C6" i="68"/>
  <c r="D6" i="68" s="1"/>
  <c r="K6" i="68" s="1"/>
  <c r="C20" i="65"/>
  <c r="D20" i="65" s="1"/>
  <c r="K20" i="65" s="1"/>
  <c r="C17" i="65"/>
  <c r="D17" i="65" s="1"/>
  <c r="K17" i="65" s="1"/>
  <c r="C19" i="65"/>
  <c r="D19" i="65" s="1"/>
  <c r="K19" i="65" s="1"/>
  <c r="C17" i="68"/>
  <c r="D17" i="68" s="1"/>
  <c r="K17" i="68" s="1"/>
  <c r="C8" i="68"/>
  <c r="D8" i="68" s="1"/>
  <c r="K8" i="68" s="1"/>
  <c r="C8" i="65"/>
  <c r="D8" i="65" s="1"/>
  <c r="K8" i="65" s="1"/>
  <c r="C10" i="68"/>
  <c r="D10" i="68" s="1"/>
  <c r="K10" i="68" s="1"/>
  <c r="C11" i="68"/>
  <c r="D11" i="68" s="1"/>
  <c r="K11" i="68" s="1"/>
  <c r="C6" i="65"/>
  <c r="D6" i="65" s="1"/>
  <c r="K6" i="65" s="1"/>
  <c r="C11" i="65"/>
  <c r="D11" i="65" s="1"/>
  <c r="K11" i="65" s="1"/>
  <c r="C20" i="68"/>
  <c r="D20" i="68" s="1"/>
  <c r="K20" i="68" s="1"/>
  <c r="C19" i="68"/>
  <c r="D19" i="68" s="1"/>
  <c r="K19" i="68" s="1"/>
  <c r="C10" i="65"/>
  <c r="D10" i="65" s="1"/>
  <c r="K10" i="65" s="1"/>
  <c r="AD86" i="22"/>
  <c r="AM73" i="22"/>
  <c r="AK71" i="22"/>
  <c r="G73" i="22"/>
  <c r="G71" i="22"/>
  <c r="AC87" i="22"/>
  <c r="C83" i="22"/>
  <c r="O79" i="22"/>
  <c r="B71" i="22"/>
  <c r="Q86" i="22"/>
  <c r="I77" i="22"/>
  <c r="S74" i="22"/>
  <c r="AL74" i="22"/>
  <c r="X86" i="22"/>
  <c r="K74" i="22"/>
  <c r="O69" i="22"/>
  <c r="E87" i="22"/>
  <c r="N85" i="22"/>
  <c r="P74" i="22"/>
  <c r="H82" i="22"/>
  <c r="AL78" i="22"/>
  <c r="AL86" i="22"/>
  <c r="F79" i="22"/>
  <c r="B87" i="22"/>
  <c r="AK74" i="22"/>
  <c r="I80" i="22"/>
  <c r="N78" i="22"/>
  <c r="E81" i="22"/>
  <c r="J75" i="22"/>
  <c r="G87" i="22"/>
  <c r="AK81" i="22"/>
  <c r="B85" i="22"/>
  <c r="N86" i="22"/>
  <c r="D68" i="22"/>
  <c r="C71" i="22"/>
  <c r="C80" i="22"/>
  <c r="L83" i="22"/>
  <c r="L69" i="22"/>
  <c r="B69" i="22"/>
  <c r="B75" i="22"/>
  <c r="J71" i="22"/>
  <c r="H84" i="22"/>
  <c r="G77" i="22"/>
  <c r="O87" i="22"/>
  <c r="AM81" i="22"/>
  <c r="M74" i="22"/>
  <c r="N77" i="22"/>
  <c r="U86" i="22"/>
  <c r="N69" i="22"/>
  <c r="AM79" i="22"/>
  <c r="AF87" i="22"/>
  <c r="E75" i="22"/>
  <c r="D76" i="22"/>
  <c r="AM80" i="22"/>
  <c r="I68" i="22"/>
  <c r="M73" i="22"/>
  <c r="C81" i="22"/>
  <c r="V79" i="22"/>
  <c r="N81" i="22"/>
  <c r="AB78" i="22"/>
  <c r="Q82" i="22"/>
  <c r="Y84" i="22"/>
  <c r="AJ70" i="22"/>
  <c r="R70" i="22"/>
  <c r="M71" i="22"/>
  <c r="I79" i="22"/>
  <c r="AF72" i="22"/>
  <c r="AI68" i="22"/>
  <c r="C85" i="22"/>
  <c r="K86" i="22"/>
  <c r="D79" i="22"/>
  <c r="AJ86" i="22"/>
  <c r="N73" i="22"/>
  <c r="F78" i="22"/>
  <c r="W74" i="22"/>
  <c r="AG73" i="22"/>
  <c r="V68" i="22"/>
  <c r="AI69" i="22"/>
  <c r="Z71" i="22"/>
  <c r="AE75" i="22"/>
  <c r="M85" i="22"/>
  <c r="E84" i="22"/>
  <c r="T70" i="22"/>
  <c r="R83" i="22"/>
  <c r="F72" i="22"/>
  <c r="AI80" i="22"/>
  <c r="AA71" i="22"/>
  <c r="P80" i="22"/>
  <c r="Q81" i="22"/>
  <c r="U82" i="22"/>
  <c r="X83" i="22"/>
  <c r="Y72" i="22"/>
  <c r="H73" i="22"/>
  <c r="W73" i="22"/>
  <c r="AD70" i="22"/>
  <c r="R74" i="22"/>
  <c r="AC79" i="22"/>
  <c r="O80" i="22"/>
  <c r="P75" i="22"/>
  <c r="AA84" i="22"/>
  <c r="S71" i="22"/>
  <c r="Z83" i="22"/>
  <c r="U70" i="22"/>
  <c r="AF68" i="22"/>
  <c r="Q68" i="22"/>
  <c r="AA85" i="22"/>
  <c r="AA72" i="22"/>
  <c r="AB69" i="22"/>
  <c r="Z81" i="22"/>
  <c r="U76" i="22"/>
  <c r="G72" i="22"/>
  <c r="AC85" i="22"/>
  <c r="H71" i="22"/>
  <c r="S76" i="22"/>
  <c r="AK76" i="22"/>
  <c r="AF74" i="22"/>
  <c r="AE78" i="22"/>
  <c r="T81" i="22"/>
  <c r="AC80" i="22"/>
  <c r="S81" i="22"/>
  <c r="AD74" i="22"/>
  <c r="AD83" i="22"/>
  <c r="AJ83" i="22"/>
  <c r="AE70" i="22"/>
  <c r="E79" i="22"/>
  <c r="E73" i="22"/>
  <c r="J83" i="22"/>
  <c r="L81" i="22"/>
  <c r="AA76" i="22"/>
  <c r="AE71" i="22"/>
  <c r="R72" i="22"/>
  <c r="AH70" i="22"/>
  <c r="AH75" i="22"/>
  <c r="R85" i="22"/>
  <c r="Y73" i="22"/>
  <c r="X68" i="22"/>
  <c r="R82" i="22"/>
  <c r="AL81" i="22"/>
  <c r="AM75" i="22"/>
  <c r="Y87" i="22"/>
  <c r="P77" i="22"/>
  <c r="E82" i="22"/>
  <c r="G84" i="22"/>
  <c r="AM86" i="22"/>
  <c r="J69" i="22"/>
  <c r="M78" i="22"/>
  <c r="W69" i="22"/>
  <c r="T77" i="22"/>
  <c r="Y70" i="22"/>
  <c r="AD84" i="22"/>
  <c r="AJ76" i="22"/>
  <c r="AB75" i="22"/>
  <c r="AB82" i="22"/>
  <c r="AB72" i="22"/>
  <c r="Q75" i="22"/>
  <c r="X82" i="22"/>
  <c r="Z80" i="22"/>
  <c r="AC69" i="22"/>
  <c r="AF79" i="22"/>
  <c r="AH78" i="22"/>
  <c r="AI83" i="22"/>
  <c r="Q78" i="22"/>
  <c r="AI77" i="22"/>
  <c r="AW9" i="14"/>
  <c r="AW29" i="22"/>
  <c r="O78" i="22" s="1"/>
  <c r="AW29" i="14"/>
  <c r="N9" i="34"/>
  <c r="AW9" i="22"/>
  <c r="AL87" i="22" s="1"/>
  <c r="S78" i="22"/>
  <c r="AF81" i="22"/>
  <c r="AH71" i="22"/>
  <c r="AJ77" i="22"/>
  <c r="Y83" i="22"/>
  <c r="AC75" i="22"/>
  <c r="T74" i="22"/>
  <c r="AG69" i="22"/>
  <c r="AA79" i="22"/>
  <c r="V85" i="22"/>
  <c r="AI70" i="22"/>
  <c r="AB76" i="22"/>
  <c r="Q71" i="22"/>
  <c r="X73" i="22"/>
  <c r="R77" i="22"/>
  <c r="U83" i="22"/>
  <c r="AD80" i="22"/>
  <c r="AF70" i="22"/>
  <c r="Q76" i="22"/>
  <c r="AB77" i="22"/>
  <c r="X84" i="22"/>
  <c r="R75" i="22"/>
  <c r="V78" i="22"/>
  <c r="Z68" i="22"/>
  <c r="AD81" i="22"/>
  <c r="U71" i="22"/>
  <c r="C79" i="22"/>
  <c r="U74" i="22"/>
  <c r="V77" i="22"/>
  <c r="AA78" i="22"/>
  <c r="X85" i="22"/>
  <c r="AJ69" i="22"/>
  <c r="AF71" i="22"/>
  <c r="AB83" i="22"/>
  <c r="AD76" i="22"/>
  <c r="AH80" i="22"/>
  <c r="M83" i="22"/>
  <c r="T68" i="22"/>
  <c r="AE73" i="22"/>
  <c r="R69" i="22"/>
  <c r="AC70" i="22"/>
  <c r="AG72" i="22"/>
  <c r="Q80" i="22"/>
  <c r="AI81" i="22"/>
  <c r="Y74" i="22"/>
  <c r="W75" i="22"/>
  <c r="Z79" i="22"/>
  <c r="AC72" i="22"/>
  <c r="AA74" i="22"/>
  <c r="AJ75" i="22"/>
  <c r="AH76" i="22"/>
  <c r="AE82" i="22"/>
  <c r="Y71" i="22"/>
  <c r="W79" i="22"/>
  <c r="AG83" i="22"/>
  <c r="T69" i="22"/>
  <c r="Q69" i="22"/>
  <c r="AE80" i="22"/>
  <c r="AA82" i="22"/>
  <c r="W70" i="22"/>
  <c r="R81" i="22"/>
  <c r="AI75" i="22"/>
  <c r="AF85" i="22"/>
  <c r="U73" i="22"/>
  <c r="AH84" i="22"/>
  <c r="V75" i="22"/>
  <c r="AE79" i="22"/>
  <c r="AC81" i="22"/>
  <c r="AG68" i="22"/>
  <c r="X77" i="22"/>
  <c r="Z85" i="22"/>
  <c r="AC71" i="22"/>
  <c r="Y75" i="22"/>
  <c r="W85" i="22"/>
  <c r="AE74" i="22"/>
  <c r="AJ78" i="22"/>
  <c r="T80" i="22"/>
  <c r="AH77" i="22"/>
  <c r="S79" i="22"/>
  <c r="AB70" i="22"/>
  <c r="AI82" i="22"/>
  <c r="V83" i="22"/>
  <c r="U75" i="22"/>
  <c r="Q77" i="22"/>
  <c r="X76" i="22"/>
  <c r="AF84" i="22"/>
  <c r="AD73" i="22"/>
  <c r="R78" i="22"/>
  <c r="AB68" i="22"/>
  <c r="U77" i="22"/>
  <c r="AG79" i="22"/>
  <c r="AH69" i="22"/>
  <c r="V73" i="22"/>
  <c r="AD71" i="22"/>
  <c r="Z72" i="22"/>
  <c r="X74" i="22"/>
  <c r="S84" i="22"/>
  <c r="AJ81" i="22"/>
  <c r="W72" i="22"/>
  <c r="T79" i="22"/>
  <c r="AD68" i="22"/>
  <c r="AB73" i="22"/>
  <c r="AF80" i="22"/>
  <c r="AH81" i="22"/>
  <c r="AJ84" i="22"/>
  <c r="Y78" i="22"/>
  <c r="S75" i="22"/>
  <c r="U79" i="22"/>
  <c r="Q85" i="22"/>
  <c r="V69" i="22"/>
  <c r="AD72" i="22"/>
  <c r="Z74" i="22"/>
  <c r="R80" i="22"/>
  <c r="AI84" i="22"/>
  <c r="AB81" i="22"/>
  <c r="B77" i="22"/>
  <c r="U68" i="22"/>
  <c r="Q79" i="22"/>
  <c r="AG81" i="22"/>
  <c r="R71" i="22"/>
  <c r="AD75" i="22"/>
  <c r="V80" i="22"/>
  <c r="Z84" i="22"/>
  <c r="AI72" i="22"/>
  <c r="X70" i="22"/>
  <c r="C77" i="22"/>
  <c r="Y85" i="22"/>
  <c r="AD69" i="22"/>
  <c r="AH72" i="22"/>
  <c r="AJ68" i="22"/>
  <c r="W76" i="22"/>
  <c r="AA81" i="22"/>
  <c r="S82" i="22"/>
  <c r="AF75" i="22"/>
  <c r="T83" i="22"/>
  <c r="U69" i="22"/>
  <c r="X81" i="22"/>
  <c r="AF83" i="22"/>
  <c r="V72" i="22"/>
  <c r="AH73" i="22"/>
  <c r="AD82" i="22"/>
  <c r="AJ79" i="22"/>
  <c r="S68" i="22"/>
  <c r="AA80" i="22"/>
  <c r="AB84" i="22"/>
  <c r="Y69" i="22"/>
  <c r="Q73" i="22"/>
  <c r="AC77" i="22"/>
  <c r="AG85" i="22"/>
  <c r="Z75" i="22"/>
  <c r="R79" i="22"/>
  <c r="AI74" i="22"/>
  <c r="T78" i="22"/>
  <c r="Y79" i="22"/>
  <c r="AC82" i="22"/>
  <c r="AF73" i="22"/>
  <c r="AH85" i="22"/>
  <c r="AA68" i="22"/>
  <c r="AE77" i="22"/>
  <c r="W78" i="22"/>
  <c r="S83" i="22"/>
  <c r="T71" i="22"/>
  <c r="AJ80" i="22"/>
  <c r="Y68" i="22"/>
  <c r="AC74" i="22"/>
  <c r="AF69" i="22"/>
  <c r="AJ71" i="22"/>
  <c r="T85" i="22"/>
  <c r="AH79" i="22"/>
  <c r="S73" i="22"/>
  <c r="AE76" i="22"/>
  <c r="AA77" i="22"/>
  <c r="W83" i="22"/>
  <c r="AG70" i="22"/>
  <c r="Q72" i="22"/>
  <c r="AC78" i="22"/>
  <c r="R68" i="22"/>
  <c r="V74" i="22"/>
  <c r="Z77" i="22"/>
  <c r="AI73" i="22"/>
  <c r="AE84" i="22"/>
  <c r="X80" i="22"/>
  <c r="F71" i="22"/>
  <c r="J70" i="22"/>
  <c r="O83" i="22"/>
  <c r="AA87" i="22"/>
  <c r="C86" i="22"/>
  <c r="P69" i="22"/>
  <c r="H74" i="22"/>
  <c r="AL85" i="22"/>
  <c r="L76" i="22"/>
  <c r="D82" i="22"/>
  <c r="AB87" i="22"/>
  <c r="P73" i="22"/>
  <c r="L78" i="22"/>
  <c r="O71" i="22"/>
  <c r="AL79" i="22"/>
  <c r="F80" i="22"/>
  <c r="D74" i="22"/>
  <c r="H70" i="22"/>
  <c r="N79" i="22"/>
  <c r="B81" i="22"/>
  <c r="AM71" i="22"/>
  <c r="M87" i="22"/>
  <c r="I75" i="22"/>
  <c r="E83" i="22"/>
  <c r="AK82" i="22"/>
  <c r="K69" i="22"/>
  <c r="G76" i="22"/>
  <c r="I82" i="22"/>
  <c r="O86" i="22"/>
  <c r="K78" i="22"/>
  <c r="E70" i="22"/>
  <c r="P83" i="22"/>
  <c r="M69" i="22"/>
  <c r="AL76" i="22"/>
  <c r="G74" i="22"/>
  <c r="B72" i="22"/>
  <c r="AJ87" i="22"/>
  <c r="P84" i="22"/>
  <c r="J73" i="22"/>
  <c r="O81" i="22"/>
  <c r="S86" i="22"/>
  <c r="H72" i="22"/>
  <c r="L70" i="22"/>
  <c r="E68" i="22"/>
  <c r="G75" i="22"/>
  <c r="F85" i="22"/>
  <c r="N87" i="22"/>
  <c r="B78" i="22"/>
  <c r="D77" i="22"/>
  <c r="AK86" i="22"/>
  <c r="AM84" i="22"/>
  <c r="I71" i="22"/>
  <c r="K76" i="22"/>
  <c r="E74" i="22"/>
  <c r="L75" i="22"/>
  <c r="AK78" i="22"/>
  <c r="AM82" i="22"/>
  <c r="G68" i="22"/>
  <c r="I81" i="22"/>
  <c r="J86" i="22"/>
  <c r="N72" i="22"/>
  <c r="C87" i="22"/>
  <c r="E85" i="22"/>
  <c r="P82" i="22"/>
  <c r="K75" i="22"/>
  <c r="F70" i="22"/>
  <c r="K80" i="22"/>
  <c r="AL82" i="22"/>
  <c r="F73" i="22"/>
  <c r="H81" i="22"/>
  <c r="O72" i="22"/>
  <c r="B79" i="22"/>
  <c r="Z87" i="22"/>
  <c r="AL72" i="22"/>
  <c r="AE86" i="22"/>
  <c r="D85" i="22"/>
  <c r="M76" i="22"/>
  <c r="H69" i="22"/>
  <c r="O70" i="22"/>
  <c r="J76" i="22"/>
  <c r="L74" i="22"/>
  <c r="G83" i="22"/>
  <c r="N82" i="22"/>
  <c r="AB86" i="22"/>
  <c r="I69" i="22"/>
  <c r="AM78" i="22"/>
  <c r="AK73" i="22"/>
  <c r="C84" i="22"/>
  <c r="M86" i="22"/>
  <c r="D80" i="22"/>
  <c r="G70" i="22"/>
  <c r="E76" i="22"/>
  <c r="I85" i="22"/>
  <c r="P87" i="22"/>
  <c r="AL83" i="22"/>
  <c r="B82" i="22"/>
  <c r="L86" i="22"/>
  <c r="J80" i="22"/>
  <c r="O75" i="22"/>
  <c r="C72" i="22"/>
  <c r="F74" i="22"/>
  <c r="AM87" i="22"/>
  <c r="D73" i="22"/>
  <c r="H79" i="22"/>
  <c r="AK84" i="22"/>
  <c r="N83" i="22"/>
  <c r="K71" i="22"/>
  <c r="AC86" i="22"/>
  <c r="M68" i="22"/>
  <c r="AA86" i="22"/>
  <c r="H87" i="22"/>
  <c r="L71" i="22"/>
  <c r="G85" i="22"/>
  <c r="N68" i="22"/>
  <c r="J74" i="22"/>
  <c r="AM72" i="22"/>
  <c r="E80" i="22"/>
  <c r="AK79" i="22"/>
  <c r="E78" i="22"/>
  <c r="O74" i="22"/>
  <c r="C75" i="22"/>
  <c r="AL71" i="22"/>
  <c r="J87" i="22"/>
  <c r="P70" i="22"/>
  <c r="G86" i="22"/>
  <c r="L77" i="22"/>
  <c r="B86" i="22"/>
  <c r="F76" i="22"/>
  <c r="P72" i="22"/>
  <c r="AL68" i="22"/>
  <c r="K73" i="22"/>
  <c r="M70" i="22"/>
  <c r="I84" i="22"/>
  <c r="O82" i="22"/>
  <c r="AG87" i="22"/>
  <c r="N71" i="22"/>
  <c r="K82" i="22"/>
  <c r="I83" i="22"/>
  <c r="F81" i="22"/>
  <c r="W86" i="22"/>
  <c r="M84" i="22"/>
  <c r="B80" i="22"/>
  <c r="AE87" i="22"/>
  <c r="D72" i="22"/>
  <c r="AK68" i="22"/>
  <c r="C68" i="22"/>
  <c r="F84" i="22"/>
  <c r="S87" i="22"/>
  <c r="I70" i="22"/>
  <c r="P86" i="22"/>
  <c r="M77" i="22"/>
  <c r="D78" i="22"/>
  <c r="O85" i="22"/>
  <c r="AL80" i="22"/>
  <c r="C14" i="65"/>
  <c r="D14" i="65" s="1"/>
  <c r="K14" i="65" s="1"/>
  <c r="D69" i="22"/>
  <c r="H86" i="22"/>
  <c r="F87" i="22"/>
  <c r="K72" i="22"/>
  <c r="O84" i="22"/>
  <c r="P76" i="22"/>
  <c r="C74" i="22"/>
  <c r="AL75" i="22"/>
  <c r="M81" i="22"/>
  <c r="B74" i="22"/>
  <c r="L72" i="22"/>
  <c r="E69" i="22"/>
  <c r="H83" i="22"/>
  <c r="J82" i="22"/>
  <c r="N80" i="22"/>
  <c r="AM85" i="22"/>
  <c r="AI86" i="22"/>
  <c r="AK87" i="22"/>
  <c r="B68" i="22"/>
  <c r="X87" i="22"/>
  <c r="N75" i="22"/>
  <c r="G78" i="22"/>
  <c r="L82" i="22"/>
  <c r="J77" i="22"/>
  <c r="I73" i="22"/>
  <c r="AG86" i="22"/>
  <c r="AK83" i="22"/>
  <c r="AM76" i="22"/>
  <c r="AV39" i="67" l="1"/>
  <c r="AV31" i="66"/>
  <c r="AV33" i="67"/>
  <c r="AV34" i="67"/>
  <c r="F10" i="68" s="1"/>
  <c r="G10" i="68" s="1"/>
  <c r="H10" i="68" s="1"/>
  <c r="AV29" i="67"/>
  <c r="AV45" i="67"/>
  <c r="AV42" i="66"/>
  <c r="F18" i="65" s="1"/>
  <c r="G18" i="65" s="1"/>
  <c r="AV30" i="67"/>
  <c r="F6" i="68" s="1"/>
  <c r="G6" i="68" s="1"/>
  <c r="AV31" i="67"/>
  <c r="AV34" i="66"/>
  <c r="AV36" i="67"/>
  <c r="AV35" i="66"/>
  <c r="F11" i="65" s="1"/>
  <c r="G11" i="65" s="1"/>
  <c r="H11" i="65" s="1"/>
  <c r="AV29" i="66"/>
  <c r="F5" i="65" s="1"/>
  <c r="G5" i="65" s="1"/>
  <c r="H5" i="65" s="1"/>
  <c r="AV35" i="67"/>
  <c r="F11" i="68" s="1"/>
  <c r="G11" i="68" s="1"/>
  <c r="AV45" i="66"/>
  <c r="F21" i="65" s="1"/>
  <c r="G21" i="65" s="1"/>
  <c r="H21" i="65" s="1"/>
  <c r="AV41" i="67"/>
  <c r="F17" i="68" s="1"/>
  <c r="G17" i="68" s="1"/>
  <c r="H17" i="68" s="1"/>
  <c r="AV37" i="67"/>
  <c r="AV42" i="67"/>
  <c r="F21" i="68"/>
  <c r="G21" i="68" s="1"/>
  <c r="H21" i="68" s="1"/>
  <c r="F13" i="68"/>
  <c r="G13" i="68" s="1"/>
  <c r="H13" i="68" s="1"/>
  <c r="F10" i="65"/>
  <c r="G10" i="65" s="1"/>
  <c r="F18" i="68"/>
  <c r="G18" i="68" s="1"/>
  <c r="H18" i="68" s="1"/>
  <c r="F7" i="68"/>
  <c r="G7" i="68" s="1"/>
  <c r="H7" i="68" s="1"/>
  <c r="F7" i="65"/>
  <c r="G7" i="65" s="1"/>
  <c r="L7" i="65" s="1"/>
  <c r="M7" i="65" s="1"/>
  <c r="F8" i="68"/>
  <c r="G8" i="68" s="1"/>
  <c r="F19" i="65"/>
  <c r="G19" i="65" s="1"/>
  <c r="F5" i="68"/>
  <c r="G5" i="68" s="1"/>
  <c r="H5" i="68" s="1"/>
  <c r="F13" i="65"/>
  <c r="G13" i="65" s="1"/>
  <c r="H13" i="65" s="1"/>
  <c r="F19" i="68"/>
  <c r="G19" i="68" s="1"/>
  <c r="H19" i="68" s="1"/>
  <c r="F20" i="68"/>
  <c r="G20" i="68" s="1"/>
  <c r="F20" i="65"/>
  <c r="G20" i="65" s="1"/>
  <c r="H20" i="65" s="1"/>
  <c r="F8" i="65"/>
  <c r="G8" i="65" s="1"/>
  <c r="H8" i="65" s="1"/>
  <c r="F14" i="68"/>
  <c r="G14" i="68" s="1"/>
  <c r="H14" i="68" s="1"/>
  <c r="F17" i="65"/>
  <c r="G17" i="65" s="1"/>
  <c r="H17" i="65" s="1"/>
  <c r="F9" i="68"/>
  <c r="G9" i="68" s="1"/>
  <c r="H9" i="68" s="1"/>
  <c r="F16" i="68"/>
  <c r="G16" i="68" s="1"/>
  <c r="H16" i="68" s="1"/>
  <c r="F3" i="68"/>
  <c r="G3" i="68" s="1"/>
  <c r="H3" i="68" s="1"/>
  <c r="F15" i="65"/>
  <c r="G15" i="65" s="1"/>
  <c r="F12" i="68"/>
  <c r="G12" i="68" s="1"/>
  <c r="H12" i="68" s="1"/>
  <c r="F4" i="68"/>
  <c r="G4" i="68" s="1"/>
  <c r="H4" i="68" s="1"/>
  <c r="F14" i="65"/>
  <c r="G14" i="65" s="1"/>
  <c r="F16" i="65"/>
  <c r="G16" i="65" s="1"/>
  <c r="H16" i="65" s="1"/>
  <c r="F3" i="65"/>
  <c r="G3" i="65" s="1"/>
  <c r="H3" i="65" s="1"/>
  <c r="F2" i="68"/>
  <c r="G2" i="68" s="1"/>
  <c r="AQ75" i="22"/>
  <c r="AR75" i="22"/>
  <c r="AP70" i="22"/>
  <c r="AR80" i="22"/>
  <c r="AP75" i="22"/>
  <c r="AR78" i="22"/>
  <c r="AQ70" i="22"/>
  <c r="AR70" i="22"/>
  <c r="AR72" i="22"/>
  <c r="AQ72" i="22"/>
  <c r="F9" i="65"/>
  <c r="G9" i="65" s="1"/>
  <c r="F4" i="65"/>
  <c r="G4" i="65" s="1"/>
  <c r="H4" i="65" s="1"/>
  <c r="F15" i="68"/>
  <c r="G15" i="68" s="1"/>
  <c r="H15" i="68" s="1"/>
  <c r="F2" i="65"/>
  <c r="G2" i="65" s="1"/>
  <c r="F6" i="65"/>
  <c r="G6" i="65" s="1"/>
  <c r="F12" i="65"/>
  <c r="G12" i="65" s="1"/>
  <c r="H12" i="65" s="1"/>
  <c r="W68" i="22"/>
  <c r="AQ68" i="22" s="1"/>
  <c r="J84" i="22"/>
  <c r="F128" i="22" s="1"/>
  <c r="K81" i="22"/>
  <c r="H125" i="22" s="1"/>
  <c r="D83" i="22"/>
  <c r="C127" i="22" s="1"/>
  <c r="AM70" i="22"/>
  <c r="P78" i="22"/>
  <c r="L122" i="22" s="1"/>
  <c r="E71" i="22"/>
  <c r="E115" i="22" s="1"/>
  <c r="G79" i="22"/>
  <c r="G123" i="22" s="1"/>
  <c r="C69" i="22"/>
  <c r="Z69" i="22"/>
  <c r="Z113" i="22" s="1"/>
  <c r="S80" i="22"/>
  <c r="N124" i="22" s="1"/>
  <c r="Y77" i="22"/>
  <c r="U121" i="22" s="1"/>
  <c r="Q126" i="22"/>
  <c r="R114" i="22"/>
  <c r="AB122" i="22"/>
  <c r="Q74" i="22"/>
  <c r="P118" i="22" s="1"/>
  <c r="L85" i="22"/>
  <c r="K129" i="22" s="1"/>
  <c r="AE81" i="22"/>
  <c r="AC125" i="22" s="1"/>
  <c r="H68" i="22"/>
  <c r="H112" i="22" s="1"/>
  <c r="AB71" i="22"/>
  <c r="AA115" i="22" s="1"/>
  <c r="AC73" i="22"/>
  <c r="Y117" i="22" s="1"/>
  <c r="F77" i="22"/>
  <c r="B121" i="22" s="1"/>
  <c r="N74" i="22"/>
  <c r="I118" i="22" s="1"/>
  <c r="V86" i="22"/>
  <c r="AG74" i="22"/>
  <c r="AB118" i="22" s="1"/>
  <c r="AF76" i="22"/>
  <c r="AB120" i="22" s="1"/>
  <c r="U84" i="22"/>
  <c r="R128" i="22" s="1"/>
  <c r="AH82" i="22"/>
  <c r="AF126" i="22" s="1"/>
  <c r="AK80" i="22"/>
  <c r="AH124" i="22" s="1"/>
  <c r="B73" i="22"/>
  <c r="B117" i="22" s="1"/>
  <c r="AJ72" i="22"/>
  <c r="AG116" i="22" s="1"/>
  <c r="X79" i="22"/>
  <c r="U123" i="22" s="1"/>
  <c r="AD85" i="22"/>
  <c r="Y129" i="22" s="1"/>
  <c r="Q70" i="22"/>
  <c r="Q114" i="22" s="1"/>
  <c r="R87" i="22"/>
  <c r="Q131" i="22" s="1"/>
  <c r="O76" i="22"/>
  <c r="J120" i="22" s="1"/>
  <c r="M82" i="22"/>
  <c r="J126" i="22" s="1"/>
  <c r="AM68" i="22"/>
  <c r="D71" i="22"/>
  <c r="AE85" i="22"/>
  <c r="D124" i="22"/>
  <c r="R73" i="22"/>
  <c r="R117" i="22" s="1"/>
  <c r="AF86" i="22"/>
  <c r="AA130" i="22" s="1"/>
  <c r="C76" i="22"/>
  <c r="B120" i="22" s="1"/>
  <c r="N70" i="22"/>
  <c r="J114" i="22" s="1"/>
  <c r="AC84" i="22"/>
  <c r="AP84" i="22" s="1"/>
  <c r="AI78" i="22"/>
  <c r="AD122" i="22" s="1"/>
  <c r="AK77" i="22"/>
  <c r="AH121" i="22" s="1"/>
  <c r="K87" i="22"/>
  <c r="J131" i="22" s="1"/>
  <c r="W82" i="22"/>
  <c r="AA83" i="22"/>
  <c r="V127" i="22" s="1"/>
  <c r="Y81" i="22"/>
  <c r="V125" i="22" s="1"/>
  <c r="F69" i="22"/>
  <c r="M79" i="22"/>
  <c r="H123" i="22" s="1"/>
  <c r="T72" i="22"/>
  <c r="P116" i="22" s="1"/>
  <c r="AD87" i="22"/>
  <c r="Z131" i="22" s="1"/>
  <c r="AG80" i="22"/>
  <c r="Z76" i="22"/>
  <c r="W120" i="22" s="1"/>
  <c r="G82" i="22"/>
  <c r="D126" i="22" s="1"/>
  <c r="B83" i="22"/>
  <c r="E72" i="22"/>
  <c r="E116" i="22" s="1"/>
  <c r="P68" i="22"/>
  <c r="K112" i="22" s="1"/>
  <c r="AB79" i="22"/>
  <c r="AB123" i="22" s="1"/>
  <c r="V71" i="22"/>
  <c r="I86" i="22"/>
  <c r="H130" i="22" s="1"/>
  <c r="J85" i="22"/>
  <c r="U81" i="22"/>
  <c r="Q125" i="22" s="1"/>
  <c r="AH74" i="22"/>
  <c r="X69" i="22"/>
  <c r="AL70" i="22"/>
  <c r="AG114" i="22" s="1"/>
  <c r="L84" i="22"/>
  <c r="S77" i="22"/>
  <c r="R121" i="22" s="1"/>
  <c r="AJ73" i="22"/>
  <c r="AG117" i="22" s="1"/>
  <c r="U124" i="22"/>
  <c r="AW31" i="33"/>
  <c r="BA8" i="33" s="1"/>
  <c r="J113" i="22"/>
  <c r="AU7" i="14"/>
  <c r="AU27" i="14"/>
  <c r="AU27" i="22"/>
  <c r="H7" i="34"/>
  <c r="P7" i="34" s="1"/>
  <c r="AU7" i="22"/>
  <c r="F32" i="34"/>
  <c r="F19" i="34"/>
  <c r="D44" i="34" s="1"/>
  <c r="E44" i="34" s="1"/>
  <c r="G19" i="34" s="1"/>
  <c r="AU19" i="14" s="1"/>
  <c r="AW43" i="33"/>
  <c r="BA20" i="33" s="1"/>
  <c r="F21" i="34"/>
  <c r="AW45" i="33"/>
  <c r="BA22" i="33" s="1"/>
  <c r="F3" i="34"/>
  <c r="D28" i="34" s="1"/>
  <c r="E28" i="34" s="1"/>
  <c r="G3" i="34" s="1"/>
  <c r="AU3" i="22" s="1"/>
  <c r="AW27" i="33"/>
  <c r="BA4" i="33" s="1"/>
  <c r="F12" i="34"/>
  <c r="D37" i="34" s="1"/>
  <c r="E37" i="34" s="1"/>
  <c r="F37" i="34" s="1"/>
  <c r="AW36" i="33"/>
  <c r="BA13" i="33" s="1"/>
  <c r="F18" i="34"/>
  <c r="D43" i="34" s="1"/>
  <c r="E43" i="34" s="1"/>
  <c r="G18" i="34" s="1"/>
  <c r="AU38" i="22" s="1"/>
  <c r="AW42" i="33"/>
  <c r="BA19" i="33" s="1"/>
  <c r="F15" i="34"/>
  <c r="D40" i="34" s="1"/>
  <c r="E40" i="34" s="1"/>
  <c r="AW39" i="33"/>
  <c r="BA16" i="33" s="1"/>
  <c r="F9" i="34"/>
  <c r="D34" i="34" s="1"/>
  <c r="E34" i="34" s="1"/>
  <c r="G9" i="34" s="1"/>
  <c r="AU29" i="14" s="1"/>
  <c r="AW33" i="33"/>
  <c r="BA10" i="33" s="1"/>
  <c r="F16" i="34"/>
  <c r="D41" i="34" s="1"/>
  <c r="E41" i="34" s="1"/>
  <c r="G16" i="34" s="1"/>
  <c r="AU16" i="22" s="1"/>
  <c r="AW40" i="33"/>
  <c r="BA17" i="33" s="1"/>
  <c r="F11" i="34"/>
  <c r="D36" i="34" s="1"/>
  <c r="E36" i="34" s="1"/>
  <c r="G11" i="34" s="1"/>
  <c r="AU11" i="22" s="1"/>
  <c r="AG33" i="22" s="1"/>
  <c r="AW35" i="33"/>
  <c r="BA12" i="33" s="1"/>
  <c r="F8" i="34"/>
  <c r="D33" i="34" s="1"/>
  <c r="E33" i="34" s="1"/>
  <c r="G8" i="34" s="1"/>
  <c r="AU28" i="22" s="1"/>
  <c r="AW32" i="33"/>
  <c r="BA9" i="33" s="1"/>
  <c r="F10" i="34"/>
  <c r="D35" i="34" s="1"/>
  <c r="E35" i="34" s="1"/>
  <c r="G10" i="34" s="1"/>
  <c r="AU10" i="14" s="1"/>
  <c r="AW34" i="33"/>
  <c r="BA11" i="33" s="1"/>
  <c r="F20" i="34"/>
  <c r="D45" i="34" s="1"/>
  <c r="E45" i="34" s="1"/>
  <c r="G20" i="34" s="1"/>
  <c r="AU20" i="14" s="1"/>
  <c r="AW44" i="33"/>
  <c r="BA21" i="33" s="1"/>
  <c r="F17" i="34"/>
  <c r="D42" i="34" s="1"/>
  <c r="E42" i="34" s="1"/>
  <c r="F42" i="34" s="1"/>
  <c r="AW41" i="33"/>
  <c r="BA18" i="33" s="1"/>
  <c r="F4" i="34"/>
  <c r="D29" i="34" s="1"/>
  <c r="E29" i="34" s="1"/>
  <c r="F29" i="34" s="1"/>
  <c r="AW28" i="33"/>
  <c r="BA5" i="33" s="1"/>
  <c r="F13" i="34"/>
  <c r="D38" i="34" s="1"/>
  <c r="E38" i="34" s="1"/>
  <c r="F38" i="34" s="1"/>
  <c r="AW37" i="33"/>
  <c r="BA14" i="33" s="1"/>
  <c r="F14" i="34"/>
  <c r="D39" i="34" s="1"/>
  <c r="E39" i="34" s="1"/>
  <c r="G14" i="34" s="1"/>
  <c r="AU14" i="14" s="1"/>
  <c r="AW38" i="33"/>
  <c r="BA15" i="33" s="1"/>
  <c r="F5" i="34"/>
  <c r="D30" i="34" s="1"/>
  <c r="E30" i="34" s="1"/>
  <c r="F30" i="34" s="1"/>
  <c r="AW29" i="33"/>
  <c r="BA6" i="33" s="1"/>
  <c r="F6" i="34"/>
  <c r="AW30" i="33"/>
  <c r="BA7" i="33" s="1"/>
  <c r="F2" i="34"/>
  <c r="D27" i="34" s="1"/>
  <c r="E27" i="34" s="1"/>
  <c r="G2" i="34" s="1"/>
  <c r="AU2" i="22" s="1"/>
  <c r="D119" i="22"/>
  <c r="J127" i="22"/>
  <c r="K117" i="22"/>
  <c r="W116" i="22"/>
  <c r="W117" i="22"/>
  <c r="R120" i="22"/>
  <c r="AB112" i="22"/>
  <c r="I113" i="22"/>
  <c r="AE112" i="22"/>
  <c r="P126" i="22"/>
  <c r="J122" i="22"/>
  <c r="AD112" i="22"/>
  <c r="X129" i="22"/>
  <c r="H122" i="22"/>
  <c r="AC122" i="22"/>
  <c r="AA122" i="22"/>
  <c r="AC112" i="22"/>
  <c r="I122" i="22"/>
  <c r="K113" i="22"/>
  <c r="N113" i="22"/>
  <c r="F115" i="22"/>
  <c r="E119" i="22"/>
  <c r="B119" i="22"/>
  <c r="W122" i="22"/>
  <c r="Y122" i="22"/>
  <c r="X122" i="22"/>
  <c r="S119" i="22"/>
  <c r="Z122" i="22"/>
  <c r="R118" i="22"/>
  <c r="AH130" i="22"/>
  <c r="S118" i="22"/>
  <c r="AD119" i="22"/>
  <c r="T117" i="22"/>
  <c r="Y124" i="22"/>
  <c r="D118" i="22"/>
  <c r="AG113" i="22"/>
  <c r="H119" i="22"/>
  <c r="V129" i="22"/>
  <c r="F119" i="22"/>
  <c r="O126" i="22"/>
  <c r="X131" i="22"/>
  <c r="AF114" i="22"/>
  <c r="O115" i="22"/>
  <c r="G122" i="22"/>
  <c r="G119" i="22"/>
  <c r="AD116" i="22"/>
  <c r="AD115" i="22"/>
  <c r="K127" i="22"/>
  <c r="AB119" i="22"/>
  <c r="AF115" i="22"/>
  <c r="AE113" i="22"/>
  <c r="AH128" i="22"/>
  <c r="N115" i="22"/>
  <c r="AE115" i="22"/>
  <c r="AB113" i="22"/>
  <c r="L127" i="22"/>
  <c r="G113" i="22"/>
  <c r="B114" i="22"/>
  <c r="AG115" i="22"/>
  <c r="AC119" i="22"/>
  <c r="Q129" i="22"/>
  <c r="E125" i="22"/>
  <c r="C114" i="22"/>
  <c r="V116" i="22"/>
  <c r="H120" i="22"/>
  <c r="M127" i="22"/>
  <c r="J124" i="22"/>
  <c r="N127" i="22"/>
  <c r="C117" i="22"/>
  <c r="F114" i="22"/>
  <c r="X116" i="22"/>
  <c r="I127" i="22"/>
  <c r="H113" i="22"/>
  <c r="AD113" i="22"/>
  <c r="AA119" i="22"/>
  <c r="AF113" i="22"/>
  <c r="O125" i="22"/>
  <c r="AA113" i="22"/>
  <c r="Z119" i="22"/>
  <c r="AH113" i="22"/>
  <c r="AC115" i="22"/>
  <c r="G120" i="22"/>
  <c r="AC113" i="22"/>
  <c r="O128" i="22"/>
  <c r="AA112" i="22"/>
  <c r="I120" i="22"/>
  <c r="AF125" i="22"/>
  <c r="AH125" i="22"/>
  <c r="AH131" i="22"/>
  <c r="AD123" i="22"/>
  <c r="Q120" i="22"/>
  <c r="AG125" i="22"/>
  <c r="M113" i="22"/>
  <c r="L113" i="22"/>
  <c r="O113" i="22"/>
  <c r="E118" i="22"/>
  <c r="AC123" i="22"/>
  <c r="U118" i="22"/>
  <c r="N125" i="22"/>
  <c r="M130" i="22"/>
  <c r="T118" i="22"/>
  <c r="AE123" i="22"/>
  <c r="J130" i="22"/>
  <c r="AF119" i="22"/>
  <c r="S114" i="22"/>
  <c r="L131" i="22"/>
  <c r="H115" i="22"/>
  <c r="U117" i="22"/>
  <c r="V117" i="22"/>
  <c r="S117" i="22"/>
  <c r="T114" i="22"/>
  <c r="V114" i="22"/>
  <c r="AH127" i="22"/>
  <c r="U114" i="22"/>
  <c r="AG120" i="22"/>
  <c r="L117" i="22"/>
  <c r="H127" i="22"/>
  <c r="Z130" i="22"/>
  <c r="X130" i="22"/>
  <c r="Y130" i="22"/>
  <c r="AA124" i="22"/>
  <c r="X124" i="22"/>
  <c r="W114" i="22"/>
  <c r="X114" i="22"/>
  <c r="AF123" i="22"/>
  <c r="Y114" i="22"/>
  <c r="AG119" i="22"/>
  <c r="N116" i="22"/>
  <c r="H118" i="22"/>
  <c r="M116" i="22"/>
  <c r="B130" i="22"/>
  <c r="C125" i="22"/>
  <c r="C130" i="22"/>
  <c r="M121" i="22"/>
  <c r="W130" i="22"/>
  <c r="AE119" i="22"/>
  <c r="D120" i="22"/>
  <c r="R129" i="22"/>
  <c r="X119" i="22"/>
  <c r="D129" i="22"/>
  <c r="V122" i="22"/>
  <c r="AG123" i="22"/>
  <c r="D114" i="22"/>
  <c r="U116" i="22"/>
  <c r="L116" i="22"/>
  <c r="AH123" i="22"/>
  <c r="Z114" i="22"/>
  <c r="B129" i="22"/>
  <c r="P113" i="22"/>
  <c r="W124" i="22"/>
  <c r="Z124" i="22"/>
  <c r="Z126" i="22"/>
  <c r="B118" i="22"/>
  <c r="AH119" i="22"/>
  <c r="R127" i="22"/>
  <c r="U127" i="22"/>
  <c r="V119" i="22"/>
  <c r="T127" i="22"/>
  <c r="AH115" i="22"/>
  <c r="Q127" i="22"/>
  <c r="G115" i="22"/>
  <c r="AF131" i="22"/>
  <c r="S122" i="22"/>
  <c r="W119" i="22"/>
  <c r="K130" i="22"/>
  <c r="B112" i="22"/>
  <c r="Z112" i="22"/>
  <c r="C131" i="22"/>
  <c r="O123" i="22"/>
  <c r="AD127" i="22"/>
  <c r="K124" i="22"/>
  <c r="AB121" i="22"/>
  <c r="Y126" i="22"/>
  <c r="Q112" i="22"/>
  <c r="AA118" i="22"/>
  <c r="I112" i="22"/>
  <c r="AB127" i="22"/>
  <c r="M115" i="22"/>
  <c r="J112" i="22"/>
  <c r="AF112" i="22"/>
  <c r="AE127" i="22"/>
  <c r="B124" i="22"/>
  <c r="AD114" i="22"/>
  <c r="H121" i="22"/>
  <c r="N119" i="22"/>
  <c r="AG112" i="22"/>
  <c r="J115" i="22"/>
  <c r="J117" i="22"/>
  <c r="I115" i="22"/>
  <c r="E117" i="22"/>
  <c r="O127" i="22"/>
  <c r="V128" i="22"/>
  <c r="I116" i="22"/>
  <c r="Q123" i="22"/>
  <c r="T119" i="22"/>
  <c r="Q113" i="22"/>
  <c r="M124" i="22"/>
  <c r="G117" i="22"/>
  <c r="R119" i="22"/>
  <c r="O119" i="22"/>
  <c r="P115" i="22"/>
  <c r="AD128" i="22"/>
  <c r="Z121" i="22"/>
  <c r="AA116" i="22"/>
  <c r="E127" i="22"/>
  <c r="F122" i="22"/>
  <c r="C118" i="22"/>
  <c r="Z116" i="22"/>
  <c r="M119" i="22"/>
  <c r="U131" i="22"/>
  <c r="D131" i="22"/>
  <c r="AC114" i="22"/>
  <c r="D122" i="22"/>
  <c r="M129" i="22"/>
  <c r="R123" i="22"/>
  <c r="N123" i="22"/>
  <c r="B125" i="22"/>
  <c r="T122" i="22"/>
  <c r="W131" i="22"/>
  <c r="AF127" i="22"/>
  <c r="AD117" i="22"/>
  <c r="B128" i="22"/>
  <c r="D128" i="22"/>
  <c r="J116" i="22"/>
  <c r="X112" i="22"/>
  <c r="I121" i="22"/>
  <c r="S127" i="22"/>
  <c r="P127" i="22"/>
  <c r="AD121" i="22"/>
  <c r="AE121" i="22"/>
  <c r="AA126" i="22"/>
  <c r="AB126" i="22"/>
  <c r="V131" i="22"/>
  <c r="P130" i="22"/>
  <c r="O130" i="22"/>
  <c r="AC116" i="22"/>
  <c r="Q122" i="22"/>
  <c r="AC121" i="22"/>
  <c r="M128" i="22"/>
  <c r="F120" i="22"/>
  <c r="E120" i="22"/>
  <c r="N126" i="22"/>
  <c r="G116" i="22"/>
  <c r="B131" i="22"/>
  <c r="Q119" i="22"/>
  <c r="D125" i="22"/>
  <c r="L124" i="22"/>
  <c r="L121" i="22"/>
  <c r="K121" i="22"/>
  <c r="R113" i="22"/>
  <c r="L115" i="22"/>
  <c r="K115" i="22"/>
  <c r="S120" i="22"/>
  <c r="T120" i="22"/>
  <c r="AB114" i="22"/>
  <c r="AA114" i="22"/>
  <c r="L130" i="22"/>
  <c r="Z118" i="22"/>
  <c r="V118" i="22"/>
  <c r="W118" i="22"/>
  <c r="X118" i="22"/>
  <c r="I117" i="22"/>
  <c r="D117" i="22"/>
  <c r="F117" i="22"/>
  <c r="P123" i="22"/>
  <c r="W128" i="22"/>
  <c r="I119" i="22"/>
  <c r="C122" i="22"/>
  <c r="P120" i="22"/>
  <c r="K116" i="22"/>
  <c r="P129" i="22"/>
  <c r="J119" i="22"/>
  <c r="N130" i="22"/>
  <c r="H116" i="22"/>
  <c r="E131" i="22"/>
  <c r="S131" i="22"/>
  <c r="AG129" i="22"/>
  <c r="AF129" i="22"/>
  <c r="Y118" i="22"/>
  <c r="AG131" i="22"/>
  <c r="W129" i="22"/>
  <c r="U129" i="22"/>
  <c r="T124" i="22"/>
  <c r="F116" i="22"/>
  <c r="P119" i="22"/>
  <c r="H117" i="22"/>
  <c r="T129" i="22"/>
  <c r="E122" i="22"/>
  <c r="U119" i="22"/>
  <c r="R122" i="22"/>
  <c r="X126" i="22"/>
  <c r="AG130" i="22"/>
  <c r="J121" i="22"/>
  <c r="N129" i="22"/>
  <c r="AA121" i="22"/>
  <c r="AG128" i="22"/>
  <c r="Y116" i="22"/>
  <c r="M125" i="22"/>
  <c r="L125" i="22"/>
  <c r="AH129" i="22"/>
  <c r="U122" i="22"/>
  <c r="I124" i="22"/>
  <c r="T131" i="22"/>
  <c r="N128" i="22"/>
  <c r="K119" i="22"/>
  <c r="Y112" i="22"/>
  <c r="AG127" i="22"/>
  <c r="O129" i="22"/>
  <c r="H114" i="22"/>
  <c r="G114" i="22"/>
  <c r="E114" i="22"/>
  <c r="AH120" i="22"/>
  <c r="AC127" i="22"/>
  <c r="G121" i="22"/>
  <c r="AE131" i="22"/>
  <c r="B122" i="22"/>
  <c r="Y119" i="22"/>
  <c r="G127" i="22"/>
  <c r="AE114" i="22"/>
  <c r="AB116" i="22"/>
  <c r="S129" i="22"/>
  <c r="C119" i="22"/>
  <c r="AN75" i="22"/>
  <c r="L119" i="22"/>
  <c r="F118" i="22"/>
  <c r="G118" i="22"/>
  <c r="AF128" i="22"/>
  <c r="AE128" i="22"/>
  <c r="V124" i="22"/>
  <c r="F127" i="22"/>
  <c r="C128" i="22"/>
  <c r="C129" i="22"/>
  <c r="AR74" i="22" l="1"/>
  <c r="AQ78" i="22"/>
  <c r="AP80" i="22"/>
  <c r="AR86" i="22"/>
  <c r="AQ74" i="22"/>
  <c r="AQ80" i="22"/>
  <c r="AP72" i="22"/>
  <c r="AP78" i="22"/>
  <c r="AR85" i="22"/>
  <c r="AQ86" i="22"/>
  <c r="AR87" i="22"/>
  <c r="AR73" i="22"/>
  <c r="AR84" i="22"/>
  <c r="AP74" i="22"/>
  <c r="AQ87" i="22"/>
  <c r="AQ85" i="22"/>
  <c r="AR71" i="22"/>
  <c r="AQ69" i="22"/>
  <c r="AQ73" i="22"/>
  <c r="AR83" i="22"/>
  <c r="AP86" i="22"/>
  <c r="AQ84" i="22"/>
  <c r="AP83" i="22"/>
  <c r="AR81" i="22"/>
  <c r="AR69" i="22"/>
  <c r="AR76" i="22"/>
  <c r="AQ83" i="22"/>
  <c r="AR77" i="22"/>
  <c r="AP69" i="22"/>
  <c r="AR79" i="22"/>
  <c r="AP85" i="22"/>
  <c r="AP76" i="22"/>
  <c r="AQ82" i="22"/>
  <c r="AP82" i="22"/>
  <c r="AR82" i="22"/>
  <c r="AP71" i="22"/>
  <c r="AP73" i="22"/>
  <c r="AP79" i="22"/>
  <c r="AQ79" i="22"/>
  <c r="AQ81" i="22"/>
  <c r="AP81" i="22"/>
  <c r="W112" i="22"/>
  <c r="AR68" i="22"/>
  <c r="AP87" i="22"/>
  <c r="AQ71" i="22"/>
  <c r="AP68" i="22"/>
  <c r="AP77" i="22"/>
  <c r="AQ76" i="22"/>
  <c r="AQ77" i="22"/>
  <c r="AC128" i="22"/>
  <c r="T126" i="22"/>
  <c r="V115" i="22"/>
  <c r="R130" i="22"/>
  <c r="S112" i="22"/>
  <c r="V112" i="22"/>
  <c r="T112" i="22"/>
  <c r="AN86" i="22"/>
  <c r="U112" i="22"/>
  <c r="R112" i="22"/>
  <c r="AN85" i="22"/>
  <c r="Y113" i="22"/>
  <c r="AA125" i="22"/>
  <c r="AN74" i="22"/>
  <c r="AN83" i="22"/>
  <c r="AN72" i="22"/>
  <c r="AN77" i="22"/>
  <c r="AN71" i="22"/>
  <c r="AN82" i="22"/>
  <c r="AN79" i="22"/>
  <c r="AN81" i="22"/>
  <c r="AN87" i="22"/>
  <c r="AN73" i="22"/>
  <c r="AN76" i="22"/>
  <c r="AN84" i="22"/>
  <c r="AN69" i="22"/>
  <c r="AN78" i="22"/>
  <c r="AN80" i="22"/>
  <c r="E128" i="22"/>
  <c r="AN68" i="22"/>
  <c r="AF120" i="22"/>
  <c r="AD120" i="22"/>
  <c r="D121" i="22"/>
  <c r="O122" i="22"/>
  <c r="Z29" i="22"/>
  <c r="H128" i="22"/>
  <c r="W113" i="22"/>
  <c r="P122" i="22"/>
  <c r="AD125" i="22"/>
  <c r="M122" i="22"/>
  <c r="N122" i="22"/>
  <c r="K122" i="22"/>
  <c r="K125" i="22"/>
  <c r="P124" i="22"/>
  <c r="AF116" i="22"/>
  <c r="AA120" i="22"/>
  <c r="O114" i="22"/>
  <c r="O131" i="22"/>
  <c r="F125" i="22"/>
  <c r="C112" i="22"/>
  <c r="J125" i="22"/>
  <c r="G125" i="22"/>
  <c r="AH116" i="22"/>
  <c r="U128" i="22"/>
  <c r="AE116" i="22"/>
  <c r="J118" i="22"/>
  <c r="S124" i="22"/>
  <c r="O124" i="22"/>
  <c r="T128" i="22"/>
  <c r="D112" i="22"/>
  <c r="Q124" i="22"/>
  <c r="R131" i="22"/>
  <c r="S128" i="22"/>
  <c r="N131" i="22"/>
  <c r="P128" i="22"/>
  <c r="Q128" i="22"/>
  <c r="AG126" i="22"/>
  <c r="M131" i="22"/>
  <c r="G112" i="22"/>
  <c r="Z117" i="22"/>
  <c r="D127" i="22"/>
  <c r="W121" i="22"/>
  <c r="F123" i="22"/>
  <c r="Y121" i="22"/>
  <c r="I125" i="22"/>
  <c r="R124" i="22"/>
  <c r="K118" i="22"/>
  <c r="T121" i="22"/>
  <c r="E112" i="22"/>
  <c r="B127" i="22"/>
  <c r="C123" i="22"/>
  <c r="P131" i="22"/>
  <c r="D115" i="22"/>
  <c r="X117" i="22"/>
  <c r="C113" i="22"/>
  <c r="D123" i="22"/>
  <c r="X121" i="22"/>
  <c r="B123" i="22"/>
  <c r="V121" i="22"/>
  <c r="E123" i="22"/>
  <c r="Z125" i="22"/>
  <c r="AB125" i="22"/>
  <c r="C121" i="22"/>
  <c r="E121" i="22"/>
  <c r="F121" i="22"/>
  <c r="AC120" i="22"/>
  <c r="AE120" i="22"/>
  <c r="AE125" i="22"/>
  <c r="AH126" i="22"/>
  <c r="M126" i="22"/>
  <c r="H129" i="22"/>
  <c r="Z129" i="22"/>
  <c r="L126" i="22"/>
  <c r="I29" i="22"/>
  <c r="S123" i="22"/>
  <c r="F112" i="22"/>
  <c r="V130" i="22"/>
  <c r="Y115" i="22"/>
  <c r="L118" i="22"/>
  <c r="T123" i="22"/>
  <c r="N120" i="22"/>
  <c r="U130" i="22"/>
  <c r="W115" i="22"/>
  <c r="V123" i="22"/>
  <c r="X115" i="22"/>
  <c r="S130" i="22"/>
  <c r="AC126" i="22"/>
  <c r="AE126" i="22"/>
  <c r="AB115" i="22"/>
  <c r="Q118" i="22"/>
  <c r="P114" i="22"/>
  <c r="H126" i="22"/>
  <c r="AB117" i="22"/>
  <c r="M120" i="22"/>
  <c r="T130" i="22"/>
  <c r="M118" i="22"/>
  <c r="Z115" i="22"/>
  <c r="K120" i="22"/>
  <c r="AD118" i="22"/>
  <c r="K126" i="22"/>
  <c r="I126" i="22"/>
  <c r="AA117" i="22"/>
  <c r="AC117" i="22"/>
  <c r="Q130" i="22"/>
  <c r="L120" i="22"/>
  <c r="AD126" i="22"/>
  <c r="L129" i="22"/>
  <c r="O120" i="22"/>
  <c r="N118" i="22"/>
  <c r="O118" i="22"/>
  <c r="AF124" i="22"/>
  <c r="E126" i="22"/>
  <c r="B126" i="22"/>
  <c r="W127" i="22"/>
  <c r="Q117" i="22"/>
  <c r="O117" i="22"/>
  <c r="AH112" i="22"/>
  <c r="N117" i="22"/>
  <c r="M117" i="22"/>
  <c r="G128" i="22"/>
  <c r="AB124" i="22"/>
  <c r="P117" i="22"/>
  <c r="AE117" i="22"/>
  <c r="Y125" i="22"/>
  <c r="AF121" i="22"/>
  <c r="C120" i="22"/>
  <c r="AE129" i="22"/>
  <c r="X125" i="22"/>
  <c r="S113" i="22"/>
  <c r="T113" i="22"/>
  <c r="B116" i="22"/>
  <c r="F126" i="22"/>
  <c r="X123" i="22"/>
  <c r="C126" i="22"/>
  <c r="W125" i="22"/>
  <c r="I128" i="22"/>
  <c r="G126" i="22"/>
  <c r="J128" i="22"/>
  <c r="T125" i="22"/>
  <c r="AB129" i="22"/>
  <c r="AC129" i="22"/>
  <c r="L128" i="22"/>
  <c r="AG121" i="22"/>
  <c r="S125" i="22"/>
  <c r="K128" i="22"/>
  <c r="R125" i="22"/>
  <c r="AA123" i="22"/>
  <c r="AF122" i="22"/>
  <c r="C115" i="22"/>
  <c r="B115" i="22"/>
  <c r="O116" i="22"/>
  <c r="E129" i="22"/>
  <c r="F129" i="22"/>
  <c r="Z123" i="22"/>
  <c r="U125" i="22"/>
  <c r="AH117" i="22"/>
  <c r="P125" i="22"/>
  <c r="D113" i="22"/>
  <c r="F113" i="22"/>
  <c r="AC118" i="22"/>
  <c r="Q121" i="22"/>
  <c r="AB131" i="22"/>
  <c r="I114" i="22"/>
  <c r="W123" i="22"/>
  <c r="AD129" i="22"/>
  <c r="AH122" i="22"/>
  <c r="Z120" i="22"/>
  <c r="Y123" i="22"/>
  <c r="AA129" i="22"/>
  <c r="I131" i="22"/>
  <c r="B113" i="22"/>
  <c r="AE118" i="22"/>
  <c r="C124" i="22"/>
  <c r="AG118" i="22"/>
  <c r="E113" i="22"/>
  <c r="F124" i="22"/>
  <c r="H124" i="22"/>
  <c r="Q115" i="22"/>
  <c r="S115" i="22"/>
  <c r="T115" i="22"/>
  <c r="L114" i="22"/>
  <c r="N121" i="22"/>
  <c r="H131" i="22"/>
  <c r="R115" i="22"/>
  <c r="AC131" i="22"/>
  <c r="F131" i="22"/>
  <c r="K114" i="22"/>
  <c r="M114" i="22"/>
  <c r="AF118" i="22"/>
  <c r="P121" i="22"/>
  <c r="E124" i="22"/>
  <c r="G124" i="22"/>
  <c r="K131" i="22"/>
  <c r="S121" i="22"/>
  <c r="AH118" i="22"/>
  <c r="Y131" i="22"/>
  <c r="AA131" i="22"/>
  <c r="U115" i="22"/>
  <c r="AD131" i="22"/>
  <c r="G131" i="22"/>
  <c r="N114" i="22"/>
  <c r="O121" i="22"/>
  <c r="AB130" i="22"/>
  <c r="J129" i="22"/>
  <c r="U120" i="22"/>
  <c r="AC130" i="22"/>
  <c r="S116" i="22"/>
  <c r="AF130" i="22"/>
  <c r="AE130" i="22"/>
  <c r="X127" i="22"/>
  <c r="Y127" i="22"/>
  <c r="N112" i="22"/>
  <c r="G129" i="22"/>
  <c r="P112" i="22"/>
  <c r="Y128" i="22"/>
  <c r="AA127" i="22"/>
  <c r="AA128" i="22"/>
  <c r="R116" i="22"/>
  <c r="Q116" i="22"/>
  <c r="AB128" i="22"/>
  <c r="AD130" i="22"/>
  <c r="AD124" i="22"/>
  <c r="U126" i="22"/>
  <c r="Z127" i="22"/>
  <c r="T116" i="22"/>
  <c r="AG122" i="22"/>
  <c r="AE122" i="22"/>
  <c r="I129" i="22"/>
  <c r="J123" i="22"/>
  <c r="X128" i="22"/>
  <c r="Z128" i="22"/>
  <c r="V113" i="22"/>
  <c r="AE124" i="22"/>
  <c r="C116" i="22"/>
  <c r="AG124" i="22"/>
  <c r="AC124" i="22"/>
  <c r="L123" i="22"/>
  <c r="I123" i="22"/>
  <c r="R126" i="22"/>
  <c r="K123" i="22"/>
  <c r="W126" i="22"/>
  <c r="U113" i="22"/>
  <c r="V126" i="22"/>
  <c r="M123" i="22"/>
  <c r="S126" i="22"/>
  <c r="X120" i="22"/>
  <c r="V120" i="22"/>
  <c r="AH114" i="22"/>
  <c r="O112" i="22"/>
  <c r="AN70" i="22"/>
  <c r="L112" i="22"/>
  <c r="Y120" i="22"/>
  <c r="M112" i="22"/>
  <c r="D116" i="22"/>
  <c r="F130" i="22"/>
  <c r="AF117" i="22"/>
  <c r="X113" i="22"/>
  <c r="I130" i="22"/>
  <c r="E130" i="22"/>
  <c r="G130" i="22"/>
  <c r="D130" i="22"/>
  <c r="H7" i="65"/>
  <c r="L7" i="68"/>
  <c r="M7" i="68" s="1"/>
  <c r="AU23" i="22"/>
  <c r="C25" i="22" s="1"/>
  <c r="AL80" i="14"/>
  <c r="E69" i="14"/>
  <c r="E2" i="57" s="1"/>
  <c r="F40" i="14"/>
  <c r="F84" i="14"/>
  <c r="AL36" i="14"/>
  <c r="E25" i="14"/>
  <c r="E2" i="70" s="1"/>
  <c r="X29" i="22"/>
  <c r="V29" i="22"/>
  <c r="J29" i="22"/>
  <c r="AI29" i="22"/>
  <c r="H29" i="22"/>
  <c r="R29" i="22"/>
  <c r="AB29" i="22"/>
  <c r="AK29" i="22"/>
  <c r="U29" i="22"/>
  <c r="AD29" i="22"/>
  <c r="Q29" i="22"/>
  <c r="G29" i="22"/>
  <c r="AM29" i="22"/>
  <c r="N29" i="22"/>
  <c r="AF29" i="22"/>
  <c r="E29" i="22"/>
  <c r="B29" i="22"/>
  <c r="L29" i="22"/>
  <c r="N77" i="14"/>
  <c r="AI79" i="14"/>
  <c r="AH29" i="22"/>
  <c r="AE29" i="22"/>
  <c r="M29" i="22"/>
  <c r="K29" i="22"/>
  <c r="F29" i="22"/>
  <c r="AL29" i="22"/>
  <c r="P29" i="22"/>
  <c r="AG29" i="22"/>
  <c r="W29" i="22"/>
  <c r="Y29" i="22"/>
  <c r="S29" i="22"/>
  <c r="AJ29" i="22"/>
  <c r="AA29" i="22"/>
  <c r="C29" i="22"/>
  <c r="T29" i="22"/>
  <c r="AC29" i="22"/>
  <c r="O29" i="22"/>
  <c r="D29" i="22"/>
  <c r="H76" i="14"/>
  <c r="AC40" i="22"/>
  <c r="AF40" i="22"/>
  <c r="AE43" i="14"/>
  <c r="AE14" i="70" s="1"/>
  <c r="L19" i="65"/>
  <c r="M19" i="65" s="1"/>
  <c r="F40" i="22"/>
  <c r="T78" i="14"/>
  <c r="H32" i="14"/>
  <c r="T40" i="22"/>
  <c r="P40" i="22"/>
  <c r="AH40" i="22"/>
  <c r="AI35" i="14"/>
  <c r="N33" i="14"/>
  <c r="H40" i="22"/>
  <c r="AE40" i="22"/>
  <c r="H9" i="34"/>
  <c r="P9" i="34" s="1"/>
  <c r="AI74" i="14"/>
  <c r="AI6" i="57" s="1"/>
  <c r="T34" i="14"/>
  <c r="I39" i="14"/>
  <c r="AU8" i="22"/>
  <c r="I30" i="22" s="1"/>
  <c r="AU34" i="14"/>
  <c r="K84" i="14" s="1"/>
  <c r="AU34" i="22"/>
  <c r="J36" i="22" s="1"/>
  <c r="AU14" i="22"/>
  <c r="U36" i="22" s="1"/>
  <c r="H14" i="34"/>
  <c r="AU16" i="14"/>
  <c r="P84" i="14" s="1"/>
  <c r="AU28" i="14"/>
  <c r="H8" i="34"/>
  <c r="AU8" i="14"/>
  <c r="P86" i="14" s="1"/>
  <c r="P13" i="57" s="1"/>
  <c r="H11" i="34"/>
  <c r="AU20" i="22"/>
  <c r="F35" i="34"/>
  <c r="AI30" i="14"/>
  <c r="AI6" i="70" s="1"/>
  <c r="AU40" i="14"/>
  <c r="B36" i="14" s="1"/>
  <c r="F39" i="34"/>
  <c r="AU19" i="22"/>
  <c r="H41" i="22" s="1"/>
  <c r="H3" i="34"/>
  <c r="P3" i="34" s="1"/>
  <c r="AU39" i="22"/>
  <c r="U41" i="22" s="1"/>
  <c r="H20" i="34"/>
  <c r="P20" i="34" s="1"/>
  <c r="AU40" i="22"/>
  <c r="AJ42" i="22" s="1"/>
  <c r="O20" i="34"/>
  <c r="H16" i="34"/>
  <c r="P16" i="34" s="1"/>
  <c r="L14" i="65"/>
  <c r="M14" i="65" s="1"/>
  <c r="P68" i="14"/>
  <c r="U81" i="14"/>
  <c r="L84" i="14"/>
  <c r="AU31" i="14"/>
  <c r="P24" i="14"/>
  <c r="O78" i="14"/>
  <c r="U37" i="14"/>
  <c r="I83" i="14"/>
  <c r="AE87" i="14"/>
  <c r="AE14" i="57" s="1"/>
  <c r="O34" i="14"/>
  <c r="L40" i="14"/>
  <c r="F36" i="34"/>
  <c r="AU23" i="14"/>
  <c r="F44" i="34"/>
  <c r="H19" i="34"/>
  <c r="P19" i="34" s="1"/>
  <c r="AU11" i="14"/>
  <c r="AU3" i="14"/>
  <c r="F28" i="34"/>
  <c r="O3" i="34"/>
  <c r="H10" i="34"/>
  <c r="AU10" i="22"/>
  <c r="O19" i="34"/>
  <c r="AU39" i="14"/>
  <c r="P79" i="14" s="1"/>
  <c r="AU31" i="22"/>
  <c r="Q33" i="22" s="1"/>
  <c r="O16" i="34"/>
  <c r="AU36" i="22"/>
  <c r="W38" i="22" s="1"/>
  <c r="F33" i="34"/>
  <c r="AU36" i="14"/>
  <c r="G12" i="34"/>
  <c r="O11" i="34" s="1"/>
  <c r="AU30" i="14"/>
  <c r="AG77" i="14" s="1"/>
  <c r="L10" i="65"/>
  <c r="M10" i="65" s="1"/>
  <c r="AU30" i="22"/>
  <c r="AU29" i="22"/>
  <c r="U31" i="22" s="1"/>
  <c r="AU38" i="14"/>
  <c r="AU18" i="22"/>
  <c r="AI40" i="22" s="1"/>
  <c r="L18" i="68"/>
  <c r="M18" i="68" s="1"/>
  <c r="O18" i="34"/>
  <c r="AU9" i="14"/>
  <c r="Q70" i="14" s="1"/>
  <c r="O10" i="34"/>
  <c r="F34" i="34"/>
  <c r="O9" i="34"/>
  <c r="F43" i="34"/>
  <c r="H18" i="34"/>
  <c r="P18" i="34" s="1"/>
  <c r="AU22" i="14"/>
  <c r="AU22" i="22"/>
  <c r="C24" i="22" s="1"/>
  <c r="G5" i="34"/>
  <c r="AU5" i="14" s="1"/>
  <c r="O2" i="34"/>
  <c r="H2" i="34"/>
  <c r="P2" i="34" s="1"/>
  <c r="AU2" i="14"/>
  <c r="F45" i="34"/>
  <c r="F27" i="34"/>
  <c r="AU9" i="22"/>
  <c r="G17" i="34"/>
  <c r="O17" i="34" s="1"/>
  <c r="F41" i="34"/>
  <c r="G4" i="34"/>
  <c r="AU18" i="14"/>
  <c r="D34" i="14" s="1"/>
  <c r="D31" i="34"/>
  <c r="E31" i="34" s="1"/>
  <c r="F31" i="34" s="1"/>
  <c r="G15" i="34"/>
  <c r="L15" i="65" s="1"/>
  <c r="M15" i="65" s="1"/>
  <c r="F40" i="34"/>
  <c r="D46" i="34"/>
  <c r="E46" i="34" s="1"/>
  <c r="F46" i="34" s="1"/>
  <c r="G13" i="34"/>
  <c r="AC75" i="14"/>
  <c r="L8" i="65"/>
  <c r="M8" i="65" s="1"/>
  <c r="L11" i="65"/>
  <c r="M11" i="65" s="1"/>
  <c r="L20" i="65"/>
  <c r="M20" i="65" s="1"/>
  <c r="L16" i="65"/>
  <c r="M16" i="65" s="1"/>
  <c r="L9" i="68"/>
  <c r="M9" i="68" s="1"/>
  <c r="L16" i="68"/>
  <c r="M16" i="68" s="1"/>
  <c r="L19" i="68"/>
  <c r="M19" i="68" s="1"/>
  <c r="L18" i="65"/>
  <c r="M18" i="65" s="1"/>
  <c r="H18" i="65"/>
  <c r="H2" i="65"/>
  <c r="L2" i="65"/>
  <c r="M2" i="65" s="1"/>
  <c r="H2" i="68"/>
  <c r="L2" i="68"/>
  <c r="M2" i="68" s="1"/>
  <c r="L8" i="68"/>
  <c r="M8" i="68" s="1"/>
  <c r="H8" i="68"/>
  <c r="L11" i="68"/>
  <c r="M11" i="68" s="1"/>
  <c r="H11" i="68"/>
  <c r="H6" i="65"/>
  <c r="H6" i="68"/>
  <c r="H20" i="68"/>
  <c r="L20" i="68"/>
  <c r="M20" i="68" s="1"/>
  <c r="H15" i="65"/>
  <c r="L9" i="65"/>
  <c r="M9" i="65" s="1"/>
  <c r="H9" i="65"/>
  <c r="H10" i="65"/>
  <c r="H19" i="65"/>
  <c r="L10" i="68"/>
  <c r="M10" i="68" s="1"/>
  <c r="L3" i="68"/>
  <c r="M3" i="68" s="1"/>
  <c r="L14" i="68"/>
  <c r="M14" i="68" s="1"/>
  <c r="H14" i="65"/>
  <c r="L3" i="65"/>
  <c r="M3" i="65" s="1"/>
  <c r="C83" i="14"/>
  <c r="C39" i="14"/>
  <c r="Q82" i="14"/>
  <c r="R26" i="14"/>
  <c r="Y28" i="14"/>
  <c r="F42" i="14"/>
  <c r="Y72" i="14"/>
  <c r="Q38" i="14"/>
  <c r="F86" i="14"/>
  <c r="AC35" i="14"/>
  <c r="R70" i="14"/>
  <c r="AK71" i="14"/>
  <c r="AC79" i="14"/>
  <c r="AK27" i="14"/>
  <c r="AI24" i="14"/>
  <c r="AI68" i="14"/>
  <c r="X30" i="22"/>
  <c r="V30" i="22"/>
  <c r="AD30" i="22"/>
  <c r="AK30" i="22"/>
  <c r="R30" i="22"/>
  <c r="H30" i="22"/>
  <c r="AM30" i="22"/>
  <c r="AB30" i="22"/>
  <c r="J30" i="22"/>
  <c r="AI30" i="22"/>
  <c r="E39" i="14"/>
  <c r="AE84" i="14"/>
  <c r="AG26" i="14"/>
  <c r="AE40" i="14"/>
  <c r="R68" i="14"/>
  <c r="AG70" i="14"/>
  <c r="E83" i="14"/>
  <c r="AM27" i="14"/>
  <c r="AM71" i="14"/>
  <c r="R24" i="14"/>
  <c r="I31" i="14"/>
  <c r="I75" i="14"/>
  <c r="AG76" i="14" l="1"/>
  <c r="AG32" i="14"/>
  <c r="J38" i="14"/>
  <c r="AG33" i="14"/>
  <c r="X32" i="22"/>
  <c r="AG32" i="22"/>
  <c r="AR29" i="22"/>
  <c r="AQ29" i="22"/>
  <c r="AP29" i="22"/>
  <c r="B80" i="14"/>
  <c r="D28" i="14"/>
  <c r="D5" i="70" s="1"/>
  <c r="AH32" i="14"/>
  <c r="G21" i="34"/>
  <c r="G6" i="34"/>
  <c r="L6" i="65" s="1"/>
  <c r="M6" i="65" s="1"/>
  <c r="G76" i="14"/>
  <c r="Q30" i="22"/>
  <c r="G32" i="14"/>
  <c r="L30" i="22"/>
  <c r="E30" i="22"/>
  <c r="G30" i="22"/>
  <c r="C30" i="22"/>
  <c r="N30" i="22"/>
  <c r="AF30" i="22"/>
  <c r="R25" i="22"/>
  <c r="AF26" i="14"/>
  <c r="AF70" i="14"/>
  <c r="D43" i="14"/>
  <c r="D14" i="70" s="1"/>
  <c r="D72" i="14"/>
  <c r="D5" i="57" s="1"/>
  <c r="P74" i="14"/>
  <c r="P6" i="57" s="1"/>
  <c r="B40" i="22"/>
  <c r="V75" i="14"/>
  <c r="K40" i="14"/>
  <c r="D87" i="14"/>
  <c r="D14" i="57" s="1"/>
  <c r="Y42" i="14"/>
  <c r="X25" i="14"/>
  <c r="X2" i="70" s="1"/>
  <c r="Y86" i="14"/>
  <c r="X69" i="14"/>
  <c r="X2" i="57" s="1"/>
  <c r="AJ40" i="22"/>
  <c r="AG41" i="22"/>
  <c r="C26" i="14"/>
  <c r="AF34" i="14"/>
  <c r="AF78" i="14"/>
  <c r="K40" i="22"/>
  <c r="D40" i="22"/>
  <c r="AM85" i="14"/>
  <c r="Z40" i="22"/>
  <c r="J82" i="14"/>
  <c r="S40" i="22"/>
  <c r="U30" i="22"/>
  <c r="AG31" i="14"/>
  <c r="Y40" i="22"/>
  <c r="O40" i="22"/>
  <c r="AL40" i="22"/>
  <c r="W40" i="22"/>
  <c r="M40" i="22"/>
  <c r="AA30" i="22"/>
  <c r="AI73" i="14"/>
  <c r="AK82" i="14"/>
  <c r="Q28" i="14"/>
  <c r="Q5" i="70" s="1"/>
  <c r="AG75" i="14"/>
  <c r="X36" i="14"/>
  <c r="M87" i="14"/>
  <c r="M14" i="57" s="1"/>
  <c r="X80" i="14"/>
  <c r="M43" i="14"/>
  <c r="M14" i="70" s="1"/>
  <c r="H24" i="22"/>
  <c r="B25" i="22"/>
  <c r="H25" i="22"/>
  <c r="U25" i="22"/>
  <c r="AF25" i="22"/>
  <c r="Q72" i="14"/>
  <c r="Q5" i="57" s="1"/>
  <c r="Q29" i="14"/>
  <c r="O5" i="34"/>
  <c r="T24" i="22"/>
  <c r="Z33" i="14"/>
  <c r="AE24" i="22"/>
  <c r="F24" i="22"/>
  <c r="B24" i="22"/>
  <c r="Z75" i="14"/>
  <c r="AC24" i="22"/>
  <c r="AA38" i="22"/>
  <c r="K77" i="14"/>
  <c r="AH24" i="22"/>
  <c r="K24" i="22"/>
  <c r="V74" i="14"/>
  <c r="AF38" i="22"/>
  <c r="Y31" i="22"/>
  <c r="G82" i="14"/>
  <c r="Y71" i="14"/>
  <c r="P38" i="22"/>
  <c r="AD38" i="22"/>
  <c r="P24" i="22"/>
  <c r="E25" i="22"/>
  <c r="AI25" i="22"/>
  <c r="Q25" i="22"/>
  <c r="AB25" i="22"/>
  <c r="AI42" i="14"/>
  <c r="AI13" i="70" s="1"/>
  <c r="AI84" i="70" s="1"/>
  <c r="C38" i="22"/>
  <c r="J25" i="22"/>
  <c r="N25" i="22"/>
  <c r="AK25" i="22"/>
  <c r="G25" i="22"/>
  <c r="L25" i="22"/>
  <c r="G38" i="22"/>
  <c r="AL38" i="22"/>
  <c r="L38" i="22"/>
  <c r="S38" i="22"/>
  <c r="X38" i="22"/>
  <c r="Y24" i="22"/>
  <c r="W24" i="22"/>
  <c r="S24" i="22"/>
  <c r="S33" i="14"/>
  <c r="R35" i="14"/>
  <c r="X25" i="22"/>
  <c r="AM25" i="22"/>
  <c r="AD25" i="22"/>
  <c r="Z25" i="22"/>
  <c r="G35" i="14"/>
  <c r="AH76" i="14"/>
  <c r="M24" i="22"/>
  <c r="AM70" i="14"/>
  <c r="AM4" i="57" s="1"/>
  <c r="AJ33" i="22"/>
  <c r="B83" i="14"/>
  <c r="G38" i="14"/>
  <c r="S77" i="14"/>
  <c r="T33" i="22"/>
  <c r="Q41" i="22"/>
  <c r="J33" i="22"/>
  <c r="AE36" i="22"/>
  <c r="F33" i="22"/>
  <c r="AA33" i="22"/>
  <c r="AA25" i="14"/>
  <c r="AA2" i="70" s="1"/>
  <c r="T87" i="14"/>
  <c r="T14" i="57" s="1"/>
  <c r="AD37" i="14"/>
  <c r="H39" i="14"/>
  <c r="V30" i="14"/>
  <c r="AK38" i="14"/>
  <c r="AK32" i="22"/>
  <c r="AF33" i="22"/>
  <c r="E72" i="14"/>
  <c r="E5" i="57" s="1"/>
  <c r="W42" i="14"/>
  <c r="W13" i="70" s="1"/>
  <c r="O33" i="22"/>
  <c r="AM42" i="22"/>
  <c r="L33" i="22"/>
  <c r="W33" i="22"/>
  <c r="C33" i="22"/>
  <c r="AB36" i="14"/>
  <c r="AM41" i="14"/>
  <c r="V25" i="22"/>
  <c r="AG41" i="14"/>
  <c r="Y33" i="22"/>
  <c r="B39" i="14"/>
  <c r="AB33" i="22"/>
  <c r="Q73" i="14"/>
  <c r="AG85" i="14"/>
  <c r="AM73" i="14"/>
  <c r="L68" i="14"/>
  <c r="AB80" i="14"/>
  <c r="AL24" i="22"/>
  <c r="J85" i="14"/>
  <c r="Y69" i="14"/>
  <c r="Y2" i="57" s="1"/>
  <c r="J75" i="14"/>
  <c r="T43" i="14"/>
  <c r="T14" i="70" s="1"/>
  <c r="AA30" i="14"/>
  <c r="AA6" i="70" s="1"/>
  <c r="AA74" i="14"/>
  <c r="AA6" i="57" s="1"/>
  <c r="D78" i="14"/>
  <c r="B74" i="14"/>
  <c r="B6" i="57" s="1"/>
  <c r="V71" i="14"/>
  <c r="L33" i="14"/>
  <c r="J41" i="14"/>
  <c r="U38" i="22"/>
  <c r="O38" i="22"/>
  <c r="V38" i="22"/>
  <c r="AH38" i="22"/>
  <c r="O12" i="34"/>
  <c r="AD86" i="14"/>
  <c r="AD13" i="57" s="1"/>
  <c r="D26" i="14"/>
  <c r="I86" i="14"/>
  <c r="I13" i="57" s="1"/>
  <c r="E28" i="14"/>
  <c r="E5" i="70" s="1"/>
  <c r="N71" i="14"/>
  <c r="Z31" i="14"/>
  <c r="AD33" i="22"/>
  <c r="K82" i="14"/>
  <c r="D33" i="22"/>
  <c r="AJ24" i="22"/>
  <c r="P33" i="22"/>
  <c r="AL33" i="22"/>
  <c r="R28" i="14"/>
  <c r="R5" i="70" s="1"/>
  <c r="AM29" i="14"/>
  <c r="J31" i="14"/>
  <c r="W37" i="14"/>
  <c r="Q26" i="14"/>
  <c r="H83" i="14"/>
  <c r="G79" i="14"/>
  <c r="K37" i="14"/>
  <c r="Y27" i="14"/>
  <c r="P42" i="14"/>
  <c r="P13" i="70" s="1"/>
  <c r="I26" i="14"/>
  <c r="I70" i="14"/>
  <c r="AH33" i="22"/>
  <c r="Y25" i="14"/>
  <c r="Y2" i="70" s="1"/>
  <c r="U41" i="14"/>
  <c r="AM26" i="14"/>
  <c r="AM4" i="70" s="1"/>
  <c r="AI29" i="14"/>
  <c r="Z77" i="14"/>
  <c r="U85" i="14"/>
  <c r="AJ38" i="22"/>
  <c r="J38" i="22"/>
  <c r="E38" i="22"/>
  <c r="H38" i="22"/>
  <c r="AB38" i="22"/>
  <c r="Z24" i="22"/>
  <c r="AF24" i="22"/>
  <c r="W75" i="14"/>
  <c r="P10" i="34"/>
  <c r="I42" i="14"/>
  <c r="I13" i="70" s="1"/>
  <c r="N27" i="14"/>
  <c r="H33" i="22"/>
  <c r="V27" i="14"/>
  <c r="O24" i="22"/>
  <c r="D24" i="22"/>
  <c r="S33" i="22"/>
  <c r="P73" i="14"/>
  <c r="O14" i="34"/>
  <c r="K38" i="14"/>
  <c r="R79" i="14"/>
  <c r="W86" i="14"/>
  <c r="W13" i="57" s="1"/>
  <c r="R72" i="14"/>
  <c r="R5" i="57" s="1"/>
  <c r="L24" i="14"/>
  <c r="W81" i="14"/>
  <c r="AA69" i="14"/>
  <c r="AA2" i="57" s="1"/>
  <c r="B30" i="14"/>
  <c r="B6" i="70" s="1"/>
  <c r="AD81" i="14"/>
  <c r="AI86" i="14"/>
  <c r="AI13" i="57" s="1"/>
  <c r="K81" i="14"/>
  <c r="T25" i="22"/>
  <c r="W25" i="22"/>
  <c r="O25" i="22"/>
  <c r="K25" i="22"/>
  <c r="M25" i="22"/>
  <c r="P25" i="22"/>
  <c r="F25" i="22"/>
  <c r="AJ25" i="22"/>
  <c r="AA25" i="22"/>
  <c r="AL25" i="22"/>
  <c r="D25" i="22"/>
  <c r="AH25" i="22"/>
  <c r="S25" i="22"/>
  <c r="AG25" i="22"/>
  <c r="AC25" i="22"/>
  <c r="AE25" i="22"/>
  <c r="Y25" i="22"/>
  <c r="I25" i="22"/>
  <c r="E95" i="22"/>
  <c r="P95" i="22"/>
  <c r="AF95" i="22"/>
  <c r="W95" i="22"/>
  <c r="V95" i="22"/>
  <c r="U95" i="22"/>
  <c r="T95" i="22"/>
  <c r="D95" i="22"/>
  <c r="AB95" i="22"/>
  <c r="R95" i="22"/>
  <c r="O95" i="22"/>
  <c r="N95" i="22"/>
  <c r="S95" i="22"/>
  <c r="Q95" i="22"/>
  <c r="AH95" i="22"/>
  <c r="K95" i="22"/>
  <c r="AG95" i="22"/>
  <c r="H95" i="22"/>
  <c r="AE95" i="22"/>
  <c r="G95" i="22"/>
  <c r="AD95" i="22"/>
  <c r="I95" i="22"/>
  <c r="Y95" i="22"/>
  <c r="Z95" i="22"/>
  <c r="F95" i="22"/>
  <c r="X95" i="22"/>
  <c r="AA95" i="22"/>
  <c r="AC95" i="22"/>
  <c r="J95" i="22"/>
  <c r="M95" i="22"/>
  <c r="L95" i="22"/>
  <c r="AN29" i="22"/>
  <c r="B95" i="22"/>
  <c r="C95" i="22"/>
  <c r="M30" i="22"/>
  <c r="B30" i="22"/>
  <c r="F30" i="22"/>
  <c r="Y30" i="22"/>
  <c r="P30" i="22"/>
  <c r="O30" i="22"/>
  <c r="K30" i="22"/>
  <c r="AH30" i="22"/>
  <c r="T30" i="22"/>
  <c r="D30" i="22"/>
  <c r="Z30" i="22"/>
  <c r="AJ30" i="22"/>
  <c r="AC30" i="22"/>
  <c r="W30" i="22"/>
  <c r="AH82" i="14"/>
  <c r="AE30" i="22"/>
  <c r="S30" i="22"/>
  <c r="AL30" i="22"/>
  <c r="AG30" i="22"/>
  <c r="P30" i="14"/>
  <c r="P6" i="70" s="1"/>
  <c r="AJ70" i="14"/>
  <c r="G25" i="14"/>
  <c r="G2" i="70" s="1"/>
  <c r="L35" i="14"/>
  <c r="Z83" i="14"/>
  <c r="X42" i="14"/>
  <c r="X13" i="70" s="1"/>
  <c r="H31" i="14"/>
  <c r="AD84" i="14"/>
  <c r="AD40" i="14"/>
  <c r="V43" i="14"/>
  <c r="AB36" i="22"/>
  <c r="AC87" i="14"/>
  <c r="AC14" i="57" s="1"/>
  <c r="J73" i="14"/>
  <c r="H36" i="22"/>
  <c r="AA34" i="14"/>
  <c r="B29" i="14"/>
  <c r="AC43" i="14"/>
  <c r="AC14" i="70" s="1"/>
  <c r="W27" i="14"/>
  <c r="AB39" i="14"/>
  <c r="O37" i="14"/>
  <c r="O76" i="14"/>
  <c r="AD36" i="22"/>
  <c r="O81" i="14"/>
  <c r="AL73" i="14"/>
  <c r="H75" i="14"/>
  <c r="L79" i="14"/>
  <c r="V87" i="14"/>
  <c r="S71" i="14"/>
  <c r="E37" i="14"/>
  <c r="E81" i="14"/>
  <c r="X86" i="14"/>
  <c r="X13" i="57" s="1"/>
  <c r="AL29" i="14"/>
  <c r="G69" i="14"/>
  <c r="G2" i="57" s="1"/>
  <c r="AJ26" i="14"/>
  <c r="S27" i="14"/>
  <c r="AH38" i="14"/>
  <c r="Z39" i="14"/>
  <c r="E36" i="22"/>
  <c r="AH36" i="22"/>
  <c r="X36" i="22"/>
  <c r="AJ39" i="14"/>
  <c r="Z70" i="14"/>
  <c r="E68" i="14"/>
  <c r="E24" i="14"/>
  <c r="J29" i="14"/>
  <c r="C35" i="14"/>
  <c r="AL36" i="22"/>
  <c r="Z36" i="22"/>
  <c r="O36" i="22"/>
  <c r="K35" i="14"/>
  <c r="P36" i="14"/>
  <c r="Z26" i="14"/>
  <c r="S42" i="14"/>
  <c r="S13" i="70" s="1"/>
  <c r="AA78" i="14"/>
  <c r="AI76" i="14"/>
  <c r="G71" i="14"/>
  <c r="AJ36" i="22"/>
  <c r="P36" i="22"/>
  <c r="V36" i="22"/>
  <c r="S36" i="22"/>
  <c r="B73" i="14"/>
  <c r="AH75" i="14"/>
  <c r="AJ83" i="14"/>
  <c r="S85" i="14"/>
  <c r="AE37" i="14"/>
  <c r="W71" i="14"/>
  <c r="AF68" i="14"/>
  <c r="X34" i="14"/>
  <c r="S86" i="14"/>
  <c r="S13" i="57" s="1"/>
  <c r="AL43" i="14"/>
  <c r="AL14" i="70" s="1"/>
  <c r="L26" i="14"/>
  <c r="AH80" i="14"/>
  <c r="AH36" i="14"/>
  <c r="U74" i="14"/>
  <c r="U6" i="57" s="1"/>
  <c r="V33" i="14"/>
  <c r="U30" i="14"/>
  <c r="U6" i="70" s="1"/>
  <c r="AK41" i="14"/>
  <c r="B36" i="22"/>
  <c r="AF36" i="22"/>
  <c r="L36" i="22"/>
  <c r="G36" i="22"/>
  <c r="K79" i="14"/>
  <c r="AH31" i="14"/>
  <c r="P80" i="14"/>
  <c r="S41" i="14"/>
  <c r="AE81" i="14"/>
  <c r="O32" i="14"/>
  <c r="V77" i="14"/>
  <c r="AL87" i="14"/>
  <c r="AL14" i="57" s="1"/>
  <c r="P40" i="14"/>
  <c r="L70" i="14"/>
  <c r="AB83" i="14"/>
  <c r="C79" i="14"/>
  <c r="AK36" i="22"/>
  <c r="R36" i="22"/>
  <c r="G42" i="22"/>
  <c r="Z42" i="22"/>
  <c r="K36" i="22"/>
  <c r="D36" i="22"/>
  <c r="X42" i="22"/>
  <c r="Q42" i="22"/>
  <c r="N36" i="22"/>
  <c r="Y36" i="22"/>
  <c r="AC36" i="22"/>
  <c r="N42" i="22"/>
  <c r="E42" i="22"/>
  <c r="T36" i="22"/>
  <c r="AM36" i="22"/>
  <c r="AA36" i="22"/>
  <c r="I36" i="22"/>
  <c r="AG36" i="22"/>
  <c r="W36" i="22"/>
  <c r="AI36" i="22"/>
  <c r="AD79" i="14"/>
  <c r="AA73" i="14"/>
  <c r="U38" i="14"/>
  <c r="C70" i="14"/>
  <c r="AG42" i="22"/>
  <c r="V42" i="22"/>
  <c r="K42" i="22"/>
  <c r="M42" i="22"/>
  <c r="R42" i="22"/>
  <c r="C36" i="22"/>
  <c r="F36" i="22"/>
  <c r="B42" i="22"/>
  <c r="AK42" i="22"/>
  <c r="AC42" i="22"/>
  <c r="M36" i="22"/>
  <c r="Q36" i="22"/>
  <c r="AD35" i="14"/>
  <c r="J81" i="14"/>
  <c r="G27" i="14"/>
  <c r="AI42" i="22"/>
  <c r="U42" i="22"/>
  <c r="AE42" i="22"/>
  <c r="I42" i="22"/>
  <c r="L34" i="14"/>
  <c r="T39" i="14"/>
  <c r="T83" i="14"/>
  <c r="AF75" i="14"/>
  <c r="J40" i="14"/>
  <c r="D30" i="14"/>
  <c r="D6" i="70" s="1"/>
  <c r="X78" i="14"/>
  <c r="AI32" i="14"/>
  <c r="AB28" i="14"/>
  <c r="AB5" i="70" s="1"/>
  <c r="V86" i="14"/>
  <c r="V13" i="57" s="1"/>
  <c r="V42" i="14"/>
  <c r="V13" i="70" s="1"/>
  <c r="U82" i="14"/>
  <c r="AA29" i="14"/>
  <c r="N69" i="14"/>
  <c r="N2" i="57" s="1"/>
  <c r="AK85" i="14"/>
  <c r="N25" i="14"/>
  <c r="N2" i="70" s="1"/>
  <c r="J37" i="14"/>
  <c r="AF24" i="14"/>
  <c r="AB72" i="14"/>
  <c r="AB5" i="57" s="1"/>
  <c r="N41" i="22"/>
  <c r="AJ68" i="14"/>
  <c r="C77" i="14"/>
  <c r="AB43" i="14"/>
  <c r="AB14" i="70" s="1"/>
  <c r="S38" i="14"/>
  <c r="D74" i="14"/>
  <c r="D6" i="57" s="1"/>
  <c r="AJ24" i="14"/>
  <c r="AL79" i="14"/>
  <c r="C33" i="14"/>
  <c r="AD25" i="14"/>
  <c r="Y85" i="14"/>
  <c r="W32" i="14"/>
  <c r="Y41" i="14"/>
  <c r="AB87" i="14"/>
  <c r="AB14" i="57" s="1"/>
  <c r="P29" i="14"/>
  <c r="O41" i="22"/>
  <c r="AL35" i="14"/>
  <c r="L78" i="14"/>
  <c r="AD69" i="14"/>
  <c r="AF31" i="14"/>
  <c r="W76" i="14"/>
  <c r="S82" i="14"/>
  <c r="J84" i="14"/>
  <c r="P41" i="22"/>
  <c r="G41" i="22"/>
  <c r="AH41" i="22"/>
  <c r="AH42" i="22"/>
  <c r="AI38" i="22"/>
  <c r="D41" i="22"/>
  <c r="AF42" i="22"/>
  <c r="AA42" i="22"/>
  <c r="AL42" i="22"/>
  <c r="AG38" i="22"/>
  <c r="P42" i="22"/>
  <c r="J42" i="22"/>
  <c r="C42" i="22"/>
  <c r="Y42" i="22"/>
  <c r="O42" i="22"/>
  <c r="AK38" i="22"/>
  <c r="AD41" i="22"/>
  <c r="J41" i="22"/>
  <c r="C41" i="22"/>
  <c r="H42" i="22"/>
  <c r="AD42" i="22"/>
  <c r="AB42" i="22"/>
  <c r="D42" i="22"/>
  <c r="L42" i="22"/>
  <c r="D38" i="22"/>
  <c r="W42" i="22"/>
  <c r="F42" i="22"/>
  <c r="S42" i="22"/>
  <c r="T42" i="22"/>
  <c r="Q38" i="22"/>
  <c r="Y38" i="22"/>
  <c r="AA41" i="22"/>
  <c r="R38" i="22"/>
  <c r="I38" i="22"/>
  <c r="AA80" i="14"/>
  <c r="AM38" i="22"/>
  <c r="B38" i="22"/>
  <c r="K38" i="22"/>
  <c r="N38" i="22"/>
  <c r="L41" i="22"/>
  <c r="W41" i="22"/>
  <c r="F38" i="22"/>
  <c r="M38" i="22"/>
  <c r="T38" i="22"/>
  <c r="Y41" i="22"/>
  <c r="AI41" i="22"/>
  <c r="T41" i="22"/>
  <c r="H85" i="14"/>
  <c r="AB41" i="22"/>
  <c r="G86" i="14"/>
  <c r="G13" i="57" s="1"/>
  <c r="U25" i="14"/>
  <c r="U2" i="70" s="1"/>
  <c r="H41" i="14"/>
  <c r="T72" i="14"/>
  <c r="T5" i="57" s="1"/>
  <c r="X37" i="14"/>
  <c r="U69" i="14"/>
  <c r="U2" i="57" s="1"/>
  <c r="AA36" i="14"/>
  <c r="Z38" i="22"/>
  <c r="AE38" i="22"/>
  <c r="AC38" i="22"/>
  <c r="G42" i="14"/>
  <c r="G13" i="70" s="1"/>
  <c r="F41" i="22"/>
  <c r="AF41" i="22"/>
  <c r="AM41" i="22"/>
  <c r="AK41" i="22"/>
  <c r="R41" i="22"/>
  <c r="P70" i="14"/>
  <c r="E78" i="14"/>
  <c r="B87" i="14"/>
  <c r="B14" i="57" s="1"/>
  <c r="Q37" i="14"/>
  <c r="AK31" i="14"/>
  <c r="Q81" i="14"/>
  <c r="AM83" i="14"/>
  <c r="X27" i="14"/>
  <c r="AM39" i="14"/>
  <c r="B43" i="14"/>
  <c r="B14" i="70" s="1"/>
  <c r="AK75" i="14"/>
  <c r="AG74" i="14"/>
  <c r="AG6" i="57" s="1"/>
  <c r="AG30" i="14"/>
  <c r="AG6" i="70" s="1"/>
  <c r="X71" i="14"/>
  <c r="N85" i="14"/>
  <c r="N41" i="14"/>
  <c r="V82" i="14"/>
  <c r="V38" i="14"/>
  <c r="X41" i="22"/>
  <c r="Z41" i="22"/>
  <c r="AJ41" i="22"/>
  <c r="M41" i="22"/>
  <c r="I41" i="22"/>
  <c r="AC41" i="22"/>
  <c r="AL41" i="22"/>
  <c r="B41" i="22"/>
  <c r="E41" i="22"/>
  <c r="V41" i="22"/>
  <c r="S41" i="22"/>
  <c r="AE41" i="22"/>
  <c r="K41" i="22"/>
  <c r="AH81" i="14"/>
  <c r="G33" i="22"/>
  <c r="Q80" i="14"/>
  <c r="O83" i="14"/>
  <c r="K33" i="22"/>
  <c r="J26" i="14"/>
  <c r="S31" i="14"/>
  <c r="AA43" i="14"/>
  <c r="AA14" i="70" s="1"/>
  <c r="AL41" i="14"/>
  <c r="F71" i="14"/>
  <c r="AL85" i="14"/>
  <c r="E33" i="22"/>
  <c r="X33" i="22"/>
  <c r="V33" i="22"/>
  <c r="O39" i="14"/>
  <c r="J70" i="14"/>
  <c r="AD68" i="14"/>
  <c r="AI33" i="22"/>
  <c r="AK33" i="22"/>
  <c r="AM33" i="22"/>
  <c r="F27" i="14"/>
  <c r="AD24" i="14"/>
  <c r="D38" i="14"/>
  <c r="S75" i="14"/>
  <c r="N33" i="22"/>
  <c r="B33" i="22"/>
  <c r="D82" i="14"/>
  <c r="I33" i="22"/>
  <c r="M33" i="22"/>
  <c r="I31" i="22"/>
  <c r="J87" i="14"/>
  <c r="J14" i="57" s="1"/>
  <c r="AJ79" i="14"/>
  <c r="P26" i="14"/>
  <c r="AH29" i="14"/>
  <c r="O74" i="14"/>
  <c r="O6" i="57" s="1"/>
  <c r="L77" i="14"/>
  <c r="E34" i="14"/>
  <c r="AL71" i="14"/>
  <c r="C31" i="14"/>
  <c r="X81" i="14"/>
  <c r="O30" i="14"/>
  <c r="O6" i="70" s="1"/>
  <c r="AJ35" i="14"/>
  <c r="J43" i="14"/>
  <c r="J14" i="70" s="1"/>
  <c r="C75" i="14"/>
  <c r="AL27" i="14"/>
  <c r="AH73" i="14"/>
  <c r="K43" i="14"/>
  <c r="K14" i="70" s="1"/>
  <c r="W68" i="14"/>
  <c r="Z33" i="22"/>
  <c r="R33" i="22"/>
  <c r="U33" i="22"/>
  <c r="AA87" i="14"/>
  <c r="AA14" i="57" s="1"/>
  <c r="AH37" i="14"/>
  <c r="AE33" i="22"/>
  <c r="AC33" i="22"/>
  <c r="K86" i="14"/>
  <c r="K13" i="57" s="1"/>
  <c r="W32" i="22"/>
  <c r="AF87" i="14"/>
  <c r="AF14" i="57" s="1"/>
  <c r="F75" i="14"/>
  <c r="AK28" i="14"/>
  <c r="AK5" i="70" s="1"/>
  <c r="AH78" i="14"/>
  <c r="AL30" i="14"/>
  <c r="AL6" i="70" s="1"/>
  <c r="AG40" i="14"/>
  <c r="B41" i="14"/>
  <c r="N30" i="14"/>
  <c r="N6" i="70" s="1"/>
  <c r="AC32" i="22"/>
  <c r="AU12" i="22"/>
  <c r="AM79" i="14"/>
  <c r="B85" i="14"/>
  <c r="N32" i="22"/>
  <c r="M27" i="14"/>
  <c r="S72" i="14"/>
  <c r="S5" i="57" s="1"/>
  <c r="N74" i="14"/>
  <c r="AI32" i="22"/>
  <c r="AG84" i="14"/>
  <c r="S28" i="14"/>
  <c r="S5" i="70" s="1"/>
  <c r="I87" i="14"/>
  <c r="I14" i="57" s="1"/>
  <c r="L12" i="68"/>
  <c r="M12" i="68" s="1"/>
  <c r="D70" i="14"/>
  <c r="W36" i="14"/>
  <c r="AH34" i="14"/>
  <c r="AC83" i="14"/>
  <c r="L12" i="65"/>
  <c r="M12" i="65" s="1"/>
  <c r="AK72" i="14"/>
  <c r="AK5" i="57" s="1"/>
  <c r="Q78" i="14"/>
  <c r="U32" i="14"/>
  <c r="AM35" i="14"/>
  <c r="Q34" i="14"/>
  <c r="J68" i="14"/>
  <c r="Q32" i="22"/>
  <c r="Z32" i="22"/>
  <c r="Y32" i="22"/>
  <c r="B32" i="22"/>
  <c r="D32" i="22"/>
  <c r="AJ31" i="22"/>
  <c r="T29" i="14"/>
  <c r="K42" i="14"/>
  <c r="K13" i="70" s="1"/>
  <c r="AC39" i="14"/>
  <c r="F31" i="14"/>
  <c r="T73" i="14"/>
  <c r="AU32" i="22"/>
  <c r="AK34" i="22" s="1"/>
  <c r="AB71" i="14"/>
  <c r="G80" i="14"/>
  <c r="AB27" i="14"/>
  <c r="Z37" i="14"/>
  <c r="J24" i="14"/>
  <c r="AE32" i="22"/>
  <c r="I32" i="22"/>
  <c r="K32" i="22"/>
  <c r="M32" i="22"/>
  <c r="L15" i="68"/>
  <c r="M15" i="68" s="1"/>
  <c r="P31" i="22"/>
  <c r="L31" i="22"/>
  <c r="G74" i="14"/>
  <c r="G6" i="57" s="1"/>
  <c r="I43" i="14"/>
  <c r="I14" i="70" s="1"/>
  <c r="AL74" i="14"/>
  <c r="AL6" i="57" s="1"/>
  <c r="O35" i="14"/>
  <c r="AJ38" i="14"/>
  <c r="O79" i="14"/>
  <c r="AJ82" i="14"/>
  <c r="W80" i="14"/>
  <c r="M71" i="14"/>
  <c r="AU12" i="14"/>
  <c r="H12" i="34"/>
  <c r="AU32" i="14"/>
  <c r="C28" i="14" s="1"/>
  <c r="C5" i="70" s="1"/>
  <c r="U76" i="14"/>
  <c r="G36" i="14"/>
  <c r="H40" i="14"/>
  <c r="Z81" i="14"/>
  <c r="AD42" i="14"/>
  <c r="AD13" i="70" s="1"/>
  <c r="AF43" i="14"/>
  <c r="AF14" i="70" s="1"/>
  <c r="H84" i="14"/>
  <c r="R32" i="22"/>
  <c r="AM32" i="22"/>
  <c r="F32" i="22"/>
  <c r="T32" i="22"/>
  <c r="O31" i="22"/>
  <c r="M80" i="14"/>
  <c r="E40" i="22"/>
  <c r="AA26" i="14"/>
  <c r="AL77" i="14"/>
  <c r="E43" i="14"/>
  <c r="E14" i="70" s="1"/>
  <c r="I34" i="14"/>
  <c r="L85" i="14"/>
  <c r="L12" i="57" s="1"/>
  <c r="G37" i="14"/>
  <c r="P35" i="14"/>
  <c r="AC68" i="14"/>
  <c r="K39" i="14"/>
  <c r="G81" i="14"/>
  <c r="AG40" i="22"/>
  <c r="AI36" i="14"/>
  <c r="V40" i="14"/>
  <c r="I78" i="14"/>
  <c r="AH70" i="14"/>
  <c r="E87" i="14"/>
  <c r="E14" i="57" s="1"/>
  <c r="M36" i="14"/>
  <c r="AC24" i="14"/>
  <c r="AJ72" i="14"/>
  <c r="AJ5" i="57" s="1"/>
  <c r="K83" i="14"/>
  <c r="C40" i="22"/>
  <c r="C73" i="14"/>
  <c r="V84" i="14"/>
  <c r="AH26" i="14"/>
  <c r="AJ28" i="14"/>
  <c r="AJ5" i="70" s="1"/>
  <c r="AL33" i="14"/>
  <c r="N40" i="22"/>
  <c r="I40" i="22"/>
  <c r="L4" i="68"/>
  <c r="M4" i="68" s="1"/>
  <c r="AU25" i="22"/>
  <c r="T27" i="22" s="1"/>
  <c r="N31" i="22"/>
  <c r="AF42" i="14"/>
  <c r="AF13" i="70" s="1"/>
  <c r="F73" i="14"/>
  <c r="M34" i="14"/>
  <c r="AA70" i="14"/>
  <c r="U40" i="22"/>
  <c r="R40" i="22"/>
  <c r="AM40" i="22"/>
  <c r="AB40" i="22"/>
  <c r="AK40" i="22"/>
  <c r="T82" i="14"/>
  <c r="S76" i="14"/>
  <c r="S7" i="57" s="1"/>
  <c r="AA40" i="22"/>
  <c r="AD40" i="22"/>
  <c r="X40" i="22"/>
  <c r="V40" i="22"/>
  <c r="G40" i="22"/>
  <c r="Q40" i="22"/>
  <c r="J40" i="22"/>
  <c r="L40" i="22"/>
  <c r="T74" i="14"/>
  <c r="T6" i="57" s="1"/>
  <c r="F29" i="14"/>
  <c r="AE42" i="14"/>
  <c r="AE13" i="70" s="1"/>
  <c r="AE197" i="70" s="1"/>
  <c r="AH27" i="14"/>
  <c r="E24" i="22"/>
  <c r="AK24" i="22"/>
  <c r="Q24" i="22"/>
  <c r="K76" i="14"/>
  <c r="F85" i="14"/>
  <c r="F12" i="57" s="1"/>
  <c r="L32" i="22"/>
  <c r="AI70" i="14"/>
  <c r="AG28" i="14"/>
  <c r="AG5" i="70" s="1"/>
  <c r="AI81" i="14"/>
  <c r="Z79" i="14"/>
  <c r="F41" i="14"/>
  <c r="F12" i="70" s="1"/>
  <c r="AA24" i="22"/>
  <c r="V32" i="22"/>
  <c r="B34" i="14"/>
  <c r="AC26" i="14"/>
  <c r="N24" i="22"/>
  <c r="AB32" i="22"/>
  <c r="K32" i="14"/>
  <c r="D77" i="14"/>
  <c r="AC70" i="14"/>
  <c r="W31" i="14"/>
  <c r="Z35" i="14"/>
  <c r="B78" i="14"/>
  <c r="I71" i="14"/>
  <c r="L24" i="22"/>
  <c r="X24" i="22"/>
  <c r="AG24" i="22"/>
  <c r="AM24" i="22"/>
  <c r="AI24" i="22"/>
  <c r="AH32" i="22"/>
  <c r="H32" i="22"/>
  <c r="C32" i="22"/>
  <c r="AL32" i="22"/>
  <c r="E32" i="22"/>
  <c r="AD32" i="22"/>
  <c r="H4" i="34"/>
  <c r="AE35" i="14"/>
  <c r="S80" i="14"/>
  <c r="AG72" i="14"/>
  <c r="AG5" i="57" s="1"/>
  <c r="T24" i="14"/>
  <c r="Q36" i="14"/>
  <c r="AI37" i="14"/>
  <c r="I27" i="14"/>
  <c r="T68" i="14"/>
  <c r="D33" i="14"/>
  <c r="J24" i="22"/>
  <c r="I24" i="22"/>
  <c r="G24" i="22"/>
  <c r="G32" i="22"/>
  <c r="P32" i="22"/>
  <c r="AA32" i="22"/>
  <c r="AF32" i="22"/>
  <c r="AJ32" i="22"/>
  <c r="AE79" i="14"/>
  <c r="U29" i="14"/>
  <c r="AB24" i="22"/>
  <c r="AD24" i="22"/>
  <c r="U24" i="22"/>
  <c r="V24" i="22"/>
  <c r="R24" i="22"/>
  <c r="J32" i="22"/>
  <c r="S32" i="22"/>
  <c r="O32" i="22"/>
  <c r="U32" i="22"/>
  <c r="AH31" i="22"/>
  <c r="J31" i="22"/>
  <c r="E31" i="22"/>
  <c r="Z31" i="22"/>
  <c r="AL31" i="22"/>
  <c r="L4" i="65"/>
  <c r="M4" i="65" s="1"/>
  <c r="AU4" i="14"/>
  <c r="H5" i="34"/>
  <c r="P39" i="14"/>
  <c r="AJ43" i="14"/>
  <c r="AJ14" i="70" s="1"/>
  <c r="AG68" i="14"/>
  <c r="V31" i="14"/>
  <c r="Z41" i="14"/>
  <c r="L5" i="65"/>
  <c r="M5" i="65" s="1"/>
  <c r="S36" i="14"/>
  <c r="AU25" i="14"/>
  <c r="H24" i="14" s="1"/>
  <c r="AD31" i="22"/>
  <c r="B31" i="22"/>
  <c r="V31" i="22"/>
  <c r="S31" i="22"/>
  <c r="AU4" i="22"/>
  <c r="AJ87" i="14"/>
  <c r="AJ14" i="57" s="1"/>
  <c r="G30" i="14"/>
  <c r="G6" i="70" s="1"/>
  <c r="AL76" i="14"/>
  <c r="M25" i="14"/>
  <c r="M2" i="70" s="1"/>
  <c r="Z85" i="14"/>
  <c r="AB31" i="22"/>
  <c r="X31" i="22"/>
  <c r="G31" i="22"/>
  <c r="AG31" i="22"/>
  <c r="L5" i="68"/>
  <c r="M5" i="68" s="1"/>
  <c r="AU24" i="14"/>
  <c r="AG24" i="14"/>
  <c r="AU5" i="22"/>
  <c r="AL32" i="14"/>
  <c r="M69" i="14"/>
  <c r="M2" i="57" s="1"/>
  <c r="P83" i="14"/>
  <c r="U73" i="14"/>
  <c r="AU24" i="22"/>
  <c r="AE31" i="22"/>
  <c r="AA83" i="14"/>
  <c r="AC84" i="14"/>
  <c r="W38" i="14"/>
  <c r="H31" i="22"/>
  <c r="D31" i="22"/>
  <c r="M76" i="14"/>
  <c r="K36" i="14"/>
  <c r="P82" i="14"/>
  <c r="AL28" i="14"/>
  <c r="AL5" i="70" s="1"/>
  <c r="Y83" i="14"/>
  <c r="W24" i="14"/>
  <c r="AL72" i="14"/>
  <c r="AL5" i="57" s="1"/>
  <c r="AJ77" i="14"/>
  <c r="AH71" i="14"/>
  <c r="AI26" i="14"/>
  <c r="D27" i="14"/>
  <c r="T30" i="14"/>
  <c r="T6" i="70" s="1"/>
  <c r="B79" i="14"/>
  <c r="O26" i="14"/>
  <c r="AJ33" i="14"/>
  <c r="Y39" i="14"/>
  <c r="O70" i="14"/>
  <c r="Z87" i="14"/>
  <c r="P38" i="14"/>
  <c r="K31" i="22"/>
  <c r="F25" i="14"/>
  <c r="F2" i="70" s="1"/>
  <c r="AE86" i="14"/>
  <c r="AE13" i="57" s="1"/>
  <c r="AE196" i="57" s="1"/>
  <c r="K80" i="14"/>
  <c r="B35" i="14"/>
  <c r="M32" i="14"/>
  <c r="AC31" i="14"/>
  <c r="Z43" i="14"/>
  <c r="C87" i="14"/>
  <c r="C14" i="57" s="1"/>
  <c r="M31" i="22"/>
  <c r="R31" i="22"/>
  <c r="T31" i="22"/>
  <c r="AK33" i="14"/>
  <c r="D71" i="14"/>
  <c r="F69" i="14"/>
  <c r="F2" i="57" s="1"/>
  <c r="H80" i="14"/>
  <c r="W82" i="14"/>
  <c r="AI34" i="14"/>
  <c r="AK31" i="22"/>
  <c r="N72" i="14"/>
  <c r="R33" i="14"/>
  <c r="Q27" i="14"/>
  <c r="Q31" i="22"/>
  <c r="AM31" i="22"/>
  <c r="N70" i="14"/>
  <c r="H36" i="14"/>
  <c r="AF86" i="14"/>
  <c r="AF13" i="57" s="1"/>
  <c r="AI78" i="14"/>
  <c r="N26" i="14"/>
  <c r="K87" i="14"/>
  <c r="K14" i="57" s="1"/>
  <c r="W31" i="22"/>
  <c r="M35" i="14"/>
  <c r="AA31" i="22"/>
  <c r="I37" i="14"/>
  <c r="X73" i="14"/>
  <c r="AI31" i="22"/>
  <c r="C31" i="22"/>
  <c r="AC31" i="22"/>
  <c r="AA39" i="14"/>
  <c r="AC40" i="14"/>
  <c r="T28" i="14"/>
  <c r="AK77" i="14"/>
  <c r="M79" i="14"/>
  <c r="AF31" i="22"/>
  <c r="F31" i="22"/>
  <c r="I81" i="14"/>
  <c r="L31" i="14"/>
  <c r="AC85" i="14"/>
  <c r="B26" i="14"/>
  <c r="AG27" i="14"/>
  <c r="AG4" i="70" s="1"/>
  <c r="H27" i="14"/>
  <c r="X28" i="14"/>
  <c r="X5" i="70" s="1"/>
  <c r="H71" i="14"/>
  <c r="V79" i="14"/>
  <c r="R42" i="14"/>
  <c r="R13" i="70" s="1"/>
  <c r="U43" i="14"/>
  <c r="U14" i="70" s="1"/>
  <c r="AB34" i="14"/>
  <c r="AU17" i="14"/>
  <c r="F80" i="14" s="1"/>
  <c r="V41" i="14"/>
  <c r="Z29" i="14"/>
  <c r="AF30" i="14"/>
  <c r="AF6" i="70" s="1"/>
  <c r="N81" i="14"/>
  <c r="C29" i="14"/>
  <c r="S32" i="14"/>
  <c r="Q83" i="14"/>
  <c r="L41" i="14"/>
  <c r="L12" i="70" s="1"/>
  <c r="X29" i="14"/>
  <c r="AB32" i="14"/>
  <c r="L17" i="68"/>
  <c r="M17" i="68" s="1"/>
  <c r="AU17" i="22"/>
  <c r="AU37" i="22"/>
  <c r="G39" i="22" s="1"/>
  <c r="E30" i="14"/>
  <c r="E6" i="70" s="1"/>
  <c r="V85" i="14"/>
  <c r="K33" i="14"/>
  <c r="B70" i="14"/>
  <c r="AC41" i="14"/>
  <c r="Z73" i="14"/>
  <c r="U87" i="14"/>
  <c r="U14" i="57" s="1"/>
  <c r="AK32" i="14"/>
  <c r="J25" i="14"/>
  <c r="J2" i="70" s="1"/>
  <c r="AD77" i="14"/>
  <c r="AB78" i="14"/>
  <c r="N37" i="14"/>
  <c r="J69" i="14"/>
  <c r="J2" i="57" s="1"/>
  <c r="L17" i="65"/>
  <c r="M17" i="65" s="1"/>
  <c r="AU37" i="14"/>
  <c r="H17" i="34"/>
  <c r="P17" i="34" s="1"/>
  <c r="C43" i="14"/>
  <c r="C14" i="70" s="1"/>
  <c r="R77" i="14"/>
  <c r="E74" i="14"/>
  <c r="E6" i="57" s="1"/>
  <c r="F72" i="14"/>
  <c r="F5" i="57" s="1"/>
  <c r="F28" i="14"/>
  <c r="T38" i="14"/>
  <c r="Q39" i="14"/>
  <c r="X72" i="14"/>
  <c r="X5" i="57" s="1"/>
  <c r="AD33" i="14"/>
  <c r="V35" i="14"/>
  <c r="AF74" i="14"/>
  <c r="AF6" i="57" s="1"/>
  <c r="M78" i="14"/>
  <c r="AG71" i="14"/>
  <c r="AK76" i="14"/>
  <c r="AI80" i="14"/>
  <c r="R86" i="14"/>
  <c r="R13" i="57" s="1"/>
  <c r="AM38" i="14"/>
  <c r="N28" i="14"/>
  <c r="N5" i="70" s="1"/>
  <c r="AB76" i="14"/>
  <c r="Q71" i="14"/>
  <c r="AM82" i="14"/>
  <c r="L75" i="14"/>
  <c r="L13" i="65"/>
  <c r="M13" i="65" s="1"/>
  <c r="AU13" i="14"/>
  <c r="AD36" i="14" s="1"/>
  <c r="AU33" i="14"/>
  <c r="AU13" i="22"/>
  <c r="O13" i="34"/>
  <c r="H13" i="34"/>
  <c r="P13" i="34" s="1"/>
  <c r="AU33" i="22"/>
  <c r="L13" i="68"/>
  <c r="M13" i="68" s="1"/>
  <c r="H15" i="34"/>
  <c r="O15" i="34"/>
  <c r="AU35" i="22"/>
  <c r="AU15" i="22"/>
  <c r="AU35" i="14"/>
  <c r="AU15" i="14"/>
  <c r="AU26" i="14"/>
  <c r="Y5" i="57"/>
  <c r="Y5" i="70"/>
  <c r="F13" i="70"/>
  <c r="F13" i="57"/>
  <c r="M185" i="57" l="1"/>
  <c r="M186" i="70"/>
  <c r="AQ38" i="22"/>
  <c r="AR40" i="22"/>
  <c r="AQ40" i="22"/>
  <c r="AR38" i="22"/>
  <c r="AR31" i="22"/>
  <c r="AQ31" i="22"/>
  <c r="AR24" i="22"/>
  <c r="AP38" i="22"/>
  <c r="AR30" i="22"/>
  <c r="AQ30" i="22"/>
  <c r="AP30" i="22"/>
  <c r="AP25" i="22"/>
  <c r="AR25" i="22"/>
  <c r="AQ25" i="22"/>
  <c r="AQ33" i="22"/>
  <c r="AP33" i="22"/>
  <c r="AR33" i="22"/>
  <c r="AP31" i="22"/>
  <c r="AP40" i="22"/>
  <c r="AR41" i="22"/>
  <c r="AP41" i="22"/>
  <c r="AQ41" i="22"/>
  <c r="AQ32" i="22"/>
  <c r="AP32" i="22"/>
  <c r="AR32" i="22"/>
  <c r="AQ42" i="22"/>
  <c r="AP42" i="22"/>
  <c r="AR42" i="22"/>
  <c r="AQ36" i="22"/>
  <c r="AR36" i="22"/>
  <c r="AP36" i="22"/>
  <c r="AQ24" i="22"/>
  <c r="AP24" i="22"/>
  <c r="AN24" i="22"/>
  <c r="V14" i="57"/>
  <c r="V182" i="57" s="1"/>
  <c r="V6" i="57"/>
  <c r="V175" i="57" s="1"/>
  <c r="V14" i="70"/>
  <c r="V183" i="70" s="1"/>
  <c r="V6" i="70"/>
  <c r="V176" i="70" s="1"/>
  <c r="Z14" i="70"/>
  <c r="Y13" i="57"/>
  <c r="Y69" i="57" s="1"/>
  <c r="Y13" i="70"/>
  <c r="Y70" i="70" s="1"/>
  <c r="T189" i="57"/>
  <c r="AL190" i="70"/>
  <c r="K197" i="70"/>
  <c r="J28" i="70"/>
  <c r="E85" i="70"/>
  <c r="E77" i="70"/>
  <c r="E74" i="70"/>
  <c r="U190" i="70"/>
  <c r="U186" i="70"/>
  <c r="X70" i="70"/>
  <c r="X60" i="70"/>
  <c r="AL70" i="57"/>
  <c r="AG63" i="70"/>
  <c r="AG62" i="70"/>
  <c r="S97" i="57"/>
  <c r="S90" i="57"/>
  <c r="AJ70" i="57"/>
  <c r="E189" i="70"/>
  <c r="E186" i="70"/>
  <c r="E190" i="70"/>
  <c r="S70" i="70"/>
  <c r="S63" i="57"/>
  <c r="S69" i="57"/>
  <c r="K196" i="57"/>
  <c r="AG76" i="57"/>
  <c r="T70" i="57"/>
  <c r="AB189" i="70"/>
  <c r="AB70" i="57"/>
  <c r="P84" i="70"/>
  <c r="AM47" i="70"/>
  <c r="E60" i="70"/>
  <c r="E63" i="70"/>
  <c r="E71" i="70"/>
  <c r="B84" i="57"/>
  <c r="E19" i="70"/>
  <c r="R174" i="57"/>
  <c r="X19" i="57"/>
  <c r="X69" i="57"/>
  <c r="X59" i="57"/>
  <c r="R175" i="70"/>
  <c r="AF182" i="57"/>
  <c r="AF175" i="57"/>
  <c r="G74" i="70"/>
  <c r="G84" i="70"/>
  <c r="AG62" i="57"/>
  <c r="F158" i="70"/>
  <c r="AJ71" i="70"/>
  <c r="AF190" i="70"/>
  <c r="AF197" i="70"/>
  <c r="I197" i="70"/>
  <c r="J186" i="70"/>
  <c r="J28" i="57"/>
  <c r="J185" i="57"/>
  <c r="B189" i="57"/>
  <c r="G176" i="70"/>
  <c r="G172" i="70"/>
  <c r="D77" i="70"/>
  <c r="U20" i="57"/>
  <c r="U73" i="57"/>
  <c r="U84" i="57"/>
  <c r="AL189" i="70"/>
  <c r="AI175" i="57"/>
  <c r="I182" i="57"/>
  <c r="P83" i="57"/>
  <c r="P175" i="57"/>
  <c r="E20" i="70"/>
  <c r="N63" i="70"/>
  <c r="N60" i="70"/>
  <c r="AF84" i="57"/>
  <c r="AF83" i="57"/>
  <c r="E20" i="57"/>
  <c r="E84" i="57"/>
  <c r="E76" i="57"/>
  <c r="E73" i="57"/>
  <c r="U28" i="57"/>
  <c r="U185" i="57"/>
  <c r="U189" i="57"/>
  <c r="AG47" i="70"/>
  <c r="AG49" i="70"/>
  <c r="AG48" i="70"/>
  <c r="F26" i="70"/>
  <c r="AJ188" i="57"/>
  <c r="AJ189" i="70"/>
  <c r="AF183" i="70"/>
  <c r="AF176" i="70"/>
  <c r="G20" i="57"/>
  <c r="G83" i="57"/>
  <c r="G73" i="57"/>
  <c r="AF196" i="57"/>
  <c r="AF189" i="57"/>
  <c r="B190" i="70"/>
  <c r="U28" i="70"/>
  <c r="U20" i="70"/>
  <c r="AB188" i="57"/>
  <c r="D76" i="57"/>
  <c r="AB71" i="70"/>
  <c r="AL188" i="57"/>
  <c r="S176" i="57"/>
  <c r="S174" i="57"/>
  <c r="S175" i="70"/>
  <c r="X27" i="57"/>
  <c r="X174" i="57"/>
  <c r="X171" i="57"/>
  <c r="G27" i="70"/>
  <c r="G20" i="70"/>
  <c r="P176" i="70"/>
  <c r="AA20" i="57"/>
  <c r="AA73" i="57"/>
  <c r="T188" i="57"/>
  <c r="AI176" i="70"/>
  <c r="D62" i="57"/>
  <c r="AI83" i="57"/>
  <c r="E28" i="70"/>
  <c r="AF85" i="70"/>
  <c r="AF84" i="70"/>
  <c r="AL71" i="70"/>
  <c r="F26" i="57"/>
  <c r="F157" i="57"/>
  <c r="E28" i="57"/>
  <c r="E189" i="57"/>
  <c r="E188" i="57"/>
  <c r="E185" i="57"/>
  <c r="I196" i="57"/>
  <c r="N77" i="70"/>
  <c r="N74" i="70"/>
  <c r="AG76" i="70"/>
  <c r="AG77" i="70"/>
  <c r="G27" i="57"/>
  <c r="G175" i="57"/>
  <c r="G171" i="57"/>
  <c r="N20" i="70"/>
  <c r="N19" i="70"/>
  <c r="U74" i="70"/>
  <c r="U85" i="70"/>
  <c r="X175" i="70"/>
  <c r="X172" i="70"/>
  <c r="B85" i="70"/>
  <c r="R69" i="57"/>
  <c r="I183" i="70"/>
  <c r="R70" i="70"/>
  <c r="AA74" i="70"/>
  <c r="E19" i="57"/>
  <c r="E62" i="57"/>
  <c r="E70" i="57"/>
  <c r="E59" i="57"/>
  <c r="AA20" i="70"/>
  <c r="X27" i="70"/>
  <c r="X19" i="70"/>
  <c r="D63" i="70"/>
  <c r="D190" i="70"/>
  <c r="D189" i="70"/>
  <c r="AA186" i="70"/>
  <c r="AA190" i="70"/>
  <c r="T190" i="70"/>
  <c r="C189" i="70"/>
  <c r="F168" i="70"/>
  <c r="F172" i="70"/>
  <c r="F182" i="70"/>
  <c r="K183" i="70"/>
  <c r="AE183" i="70"/>
  <c r="AA85" i="70"/>
  <c r="D85" i="70"/>
  <c r="AL63" i="70"/>
  <c r="AL85" i="70"/>
  <c r="AL77" i="70"/>
  <c r="T85" i="70"/>
  <c r="C71" i="70"/>
  <c r="D71" i="70"/>
  <c r="Y60" i="70"/>
  <c r="Y19" i="70"/>
  <c r="F27" i="70"/>
  <c r="M28" i="70"/>
  <c r="AA28" i="70"/>
  <c r="F160" i="57"/>
  <c r="D188" i="57"/>
  <c r="D189" i="57"/>
  <c r="AL189" i="57"/>
  <c r="AA189" i="57"/>
  <c r="AA185" i="57"/>
  <c r="AE182" i="57"/>
  <c r="F167" i="57"/>
  <c r="F171" i="57"/>
  <c r="F174" i="57"/>
  <c r="F181" i="57"/>
  <c r="K182" i="57"/>
  <c r="D84" i="57"/>
  <c r="AA84" i="57"/>
  <c r="AL84" i="57"/>
  <c r="AL76" i="57"/>
  <c r="AL62" i="57"/>
  <c r="T84" i="57"/>
  <c r="T76" i="57"/>
  <c r="D70" i="57"/>
  <c r="F59" i="57"/>
  <c r="F68" i="57"/>
  <c r="F69" i="57"/>
  <c r="Y59" i="57"/>
  <c r="T62" i="57"/>
  <c r="F19" i="57"/>
  <c r="Y19" i="57"/>
  <c r="F27" i="57"/>
  <c r="AA28" i="57"/>
  <c r="M28" i="57"/>
  <c r="N6" i="57"/>
  <c r="N5" i="57"/>
  <c r="O6" i="34"/>
  <c r="L6" i="68"/>
  <c r="M6" i="68" s="1"/>
  <c r="L21" i="68"/>
  <c r="M21" i="68" s="1"/>
  <c r="O8" i="34"/>
  <c r="H6" i="34"/>
  <c r="P6" i="34" s="1"/>
  <c r="AU6" i="14"/>
  <c r="D42" i="14" s="1"/>
  <c r="D13" i="70" s="1"/>
  <c r="AU6" i="22"/>
  <c r="L28" i="22" s="1"/>
  <c r="AU26" i="22"/>
  <c r="AG28" i="22" s="1"/>
  <c r="O4" i="34"/>
  <c r="AE106" i="22"/>
  <c r="AC27" i="22"/>
  <c r="V12" i="70"/>
  <c r="L21" i="65"/>
  <c r="M21" i="65" s="1"/>
  <c r="H21" i="34"/>
  <c r="D3" i="70"/>
  <c r="D42" i="70" s="1"/>
  <c r="D9" i="70"/>
  <c r="H12" i="70"/>
  <c r="J12" i="70"/>
  <c r="AG12" i="70"/>
  <c r="AJ9" i="70"/>
  <c r="V9" i="70"/>
  <c r="S9" i="70"/>
  <c r="K9" i="70"/>
  <c r="K126" i="70" s="1"/>
  <c r="AK9" i="70"/>
  <c r="AU21" i="22"/>
  <c r="AB43" i="22" s="1"/>
  <c r="AU41" i="14"/>
  <c r="W79" i="14" s="1"/>
  <c r="K9" i="57"/>
  <c r="S7" i="70"/>
  <c r="G8" i="70"/>
  <c r="V9" i="57"/>
  <c r="V12" i="57"/>
  <c r="S9" i="57"/>
  <c r="AC12" i="57"/>
  <c r="AJ9" i="57"/>
  <c r="J12" i="57"/>
  <c r="D9" i="57"/>
  <c r="H12" i="57"/>
  <c r="AG12" i="57"/>
  <c r="AK9" i="57"/>
  <c r="AU21" i="14"/>
  <c r="AD39" i="14" s="1"/>
  <c r="Y105" i="14" s="1"/>
  <c r="AU41" i="22"/>
  <c r="I43" i="22" s="1"/>
  <c r="O21" i="34"/>
  <c r="E96" i="22"/>
  <c r="G96" i="22"/>
  <c r="D3" i="57"/>
  <c r="D42" i="57" s="1"/>
  <c r="N4" i="70"/>
  <c r="N18" i="70" s="1"/>
  <c r="AG7" i="57"/>
  <c r="Q3" i="70"/>
  <c r="U34" i="14"/>
  <c r="AB84" i="14"/>
  <c r="AB10" i="57" s="1"/>
  <c r="X85" i="14"/>
  <c r="AM26" i="22"/>
  <c r="AK7" i="70"/>
  <c r="W84" i="14"/>
  <c r="W40" i="14"/>
  <c r="AG69" i="14"/>
  <c r="AG2" i="57" s="1"/>
  <c r="AG25" i="14"/>
  <c r="AG2" i="70" s="1"/>
  <c r="AG74" i="70" s="1"/>
  <c r="C37" i="14"/>
  <c r="T79" i="14"/>
  <c r="M29" i="14"/>
  <c r="AE38" i="14"/>
  <c r="L72" i="14"/>
  <c r="L5" i="57" s="1"/>
  <c r="AA76" i="14"/>
  <c r="AC78" i="14"/>
  <c r="AC10" i="57" s="1"/>
  <c r="Y30" i="14"/>
  <c r="Y6" i="70" s="1"/>
  <c r="Y20" i="70" s="1"/>
  <c r="AK86" i="14"/>
  <c r="AK13" i="57" s="1"/>
  <c r="C81" i="14"/>
  <c r="T35" i="14"/>
  <c r="M73" i="14"/>
  <c r="AM80" i="14"/>
  <c r="AM36" i="14"/>
  <c r="I24" i="14"/>
  <c r="AE82" i="14"/>
  <c r="AA32" i="14"/>
  <c r="AK42" i="14"/>
  <c r="AK13" i="70" s="1"/>
  <c r="Y74" i="14"/>
  <c r="Y6" i="57" s="1"/>
  <c r="I68" i="14"/>
  <c r="L28" i="14"/>
  <c r="L5" i="70" s="1"/>
  <c r="AC34" i="14"/>
  <c r="AC10" i="70" s="1"/>
  <c r="G8" i="57"/>
  <c r="AG7" i="70"/>
  <c r="AG78" i="70" s="1"/>
  <c r="AG3" i="70"/>
  <c r="AG3" i="57"/>
  <c r="U39" i="14"/>
  <c r="N87" i="14"/>
  <c r="N43" i="14"/>
  <c r="N14" i="70" s="1"/>
  <c r="N28" i="70" s="1"/>
  <c r="P75" i="14"/>
  <c r="O36" i="14"/>
  <c r="Y37" i="14"/>
  <c r="Y81" i="14"/>
  <c r="O80" i="14"/>
  <c r="H25" i="14"/>
  <c r="H2" i="70" s="1"/>
  <c r="P71" i="14"/>
  <c r="P4" i="57" s="1"/>
  <c r="P31" i="14"/>
  <c r="U83" i="14"/>
  <c r="H69" i="14"/>
  <c r="H2" i="57" s="1"/>
  <c r="H11" i="57"/>
  <c r="H11" i="70"/>
  <c r="O99" i="22"/>
  <c r="I74" i="14"/>
  <c r="I6" i="57" s="1"/>
  <c r="D35" i="14"/>
  <c r="I30" i="14"/>
  <c r="I6" i="70" s="1"/>
  <c r="I176" i="70" s="1"/>
  <c r="AK34" i="14"/>
  <c r="AM40" i="14"/>
  <c r="AM11" i="70" s="1"/>
  <c r="V26" i="14"/>
  <c r="P12" i="34"/>
  <c r="G72" i="14"/>
  <c r="G5" i="57" s="1"/>
  <c r="G174" i="57" s="1"/>
  <c r="AB85" i="14"/>
  <c r="AJ86" i="14"/>
  <c r="AJ13" i="57" s="1"/>
  <c r="Q74" i="14"/>
  <c r="Q6" i="57" s="1"/>
  <c r="R69" i="14"/>
  <c r="R2" i="57" s="1"/>
  <c r="R59" i="57" s="1"/>
  <c r="K24" i="14"/>
  <c r="R39" i="14"/>
  <c r="AA79" i="14"/>
  <c r="AJ42" i="14"/>
  <c r="AJ13" i="70" s="1"/>
  <c r="E29" i="14"/>
  <c r="N3" i="57"/>
  <c r="Z71" i="14"/>
  <c r="Z4" i="57" s="1"/>
  <c r="W8" i="57"/>
  <c r="K8" i="70"/>
  <c r="AJ29" i="14"/>
  <c r="AJ73" i="14"/>
  <c r="T37" i="14"/>
  <c r="T81" i="14"/>
  <c r="AK30" i="14"/>
  <c r="AK6" i="70" s="1"/>
  <c r="AE34" i="14"/>
  <c r="O85" i="14"/>
  <c r="AK74" i="14"/>
  <c r="AK6" i="57" s="1"/>
  <c r="M84" i="14"/>
  <c r="M12" i="57" s="1"/>
  <c r="M157" i="57" s="1"/>
  <c r="AB79" i="14"/>
  <c r="U71" i="14"/>
  <c r="O41" i="14"/>
  <c r="U27" i="14"/>
  <c r="M40" i="14"/>
  <c r="M12" i="70" s="1"/>
  <c r="M26" i="70" s="1"/>
  <c r="AB35" i="14"/>
  <c r="AE78" i="14"/>
  <c r="AD32" i="14"/>
  <c r="H28" i="14"/>
  <c r="Q31" i="14"/>
  <c r="E79" i="14"/>
  <c r="W72" i="14"/>
  <c r="P33" i="14"/>
  <c r="P9" i="70" s="1"/>
  <c r="P179" i="70" s="1"/>
  <c r="AH40" i="14"/>
  <c r="X38" i="14"/>
  <c r="B25" i="14"/>
  <c r="B2" i="70" s="1"/>
  <c r="B74" i="70" s="1"/>
  <c r="I82" i="14"/>
  <c r="AD76" i="14"/>
  <c r="Q75" i="14"/>
  <c r="E35" i="14"/>
  <c r="W28" i="14"/>
  <c r="AI77" i="14"/>
  <c r="AI33" i="14"/>
  <c r="S74" i="14"/>
  <c r="S6" i="57" s="1"/>
  <c r="AM75" i="14"/>
  <c r="K78" i="14"/>
  <c r="K10" i="57" s="1"/>
  <c r="K179" i="57" s="1"/>
  <c r="H72" i="14"/>
  <c r="H5" i="57" s="1"/>
  <c r="X82" i="14"/>
  <c r="S30" i="14"/>
  <c r="S6" i="70" s="1"/>
  <c r="K34" i="14"/>
  <c r="K10" i="70" s="1"/>
  <c r="K180" i="70" s="1"/>
  <c r="I38" i="14"/>
  <c r="R73" i="14"/>
  <c r="B69" i="14"/>
  <c r="B2" i="57" s="1"/>
  <c r="AL37" i="14"/>
  <c r="AH8" i="70"/>
  <c r="P11" i="34"/>
  <c r="AM31" i="14"/>
  <c r="Y87" i="14"/>
  <c r="Y14" i="57" s="1"/>
  <c r="Y188" i="57" s="1"/>
  <c r="M39" i="22"/>
  <c r="AG4" i="57"/>
  <c r="AL70" i="14"/>
  <c r="AL4" i="57" s="1"/>
  <c r="AL187" i="57" s="1"/>
  <c r="AL26" i="14"/>
  <c r="AL4" i="70" s="1"/>
  <c r="I77" i="14"/>
  <c r="N73" i="14"/>
  <c r="M41" i="14"/>
  <c r="Q32" i="14"/>
  <c r="Q8" i="70" s="1"/>
  <c r="AK87" i="14"/>
  <c r="AK14" i="57" s="1"/>
  <c r="I33" i="14"/>
  <c r="M85" i="14"/>
  <c r="AC28" i="14"/>
  <c r="AC5" i="70" s="1"/>
  <c r="N29" i="14"/>
  <c r="S87" i="14"/>
  <c r="S14" i="57" s="1"/>
  <c r="S182" i="57" s="1"/>
  <c r="S43" i="14"/>
  <c r="S14" i="70" s="1"/>
  <c r="AK43" i="14"/>
  <c r="AK14" i="70" s="1"/>
  <c r="Q76" i="14"/>
  <c r="Q8" i="57" s="1"/>
  <c r="C71" i="14"/>
  <c r="C4" i="57" s="1"/>
  <c r="C187" i="57" s="1"/>
  <c r="C27" i="14"/>
  <c r="AC72" i="14"/>
  <c r="AC5" i="57" s="1"/>
  <c r="E84" i="14"/>
  <c r="AD82" i="14"/>
  <c r="AI25" i="14"/>
  <c r="AI2" i="70" s="1"/>
  <c r="AI172" i="70" s="1"/>
  <c r="B72" i="14"/>
  <c r="B5" i="57" s="1"/>
  <c r="O86" i="14"/>
  <c r="O13" i="57" s="1"/>
  <c r="B28" i="14"/>
  <c r="B5" i="70" s="1"/>
  <c r="G24" i="14"/>
  <c r="F34" i="14"/>
  <c r="AF83" i="14"/>
  <c r="AD38" i="14"/>
  <c r="Y34" i="14"/>
  <c r="H74" i="14"/>
  <c r="H6" i="57" s="1"/>
  <c r="AF39" i="14"/>
  <c r="AE31" i="14"/>
  <c r="X77" i="14"/>
  <c r="O42" i="14"/>
  <c r="O13" i="70" s="1"/>
  <c r="O84" i="70" s="1"/>
  <c r="F78" i="14"/>
  <c r="E40" i="14"/>
  <c r="AI69" i="14"/>
  <c r="AI2" i="57" s="1"/>
  <c r="Y78" i="14"/>
  <c r="P69" i="14"/>
  <c r="P2" i="57" s="1"/>
  <c r="AB40" i="14"/>
  <c r="AB10" i="70" s="1"/>
  <c r="Z27" i="14"/>
  <c r="Z4" i="70" s="1"/>
  <c r="X33" i="14"/>
  <c r="AG83" i="14"/>
  <c r="AG11" i="57" s="1"/>
  <c r="F82" i="14"/>
  <c r="F38" i="14"/>
  <c r="AG39" i="14"/>
  <c r="Y38" i="14"/>
  <c r="AF33" i="14"/>
  <c r="Y82" i="14"/>
  <c r="AA81" i="14"/>
  <c r="AC76" i="14"/>
  <c r="AE68" i="14"/>
  <c r="S78" i="14"/>
  <c r="B76" i="14"/>
  <c r="AL69" i="14"/>
  <c r="AL2" i="57" s="1"/>
  <c r="AL25" i="14"/>
  <c r="AL2" i="70" s="1"/>
  <c r="AL74" i="70" s="1"/>
  <c r="G75" i="14"/>
  <c r="K68" i="14"/>
  <c r="AE24" i="14"/>
  <c r="E26" i="14"/>
  <c r="E70" i="14"/>
  <c r="AK78" i="14"/>
  <c r="AC32" i="14"/>
  <c r="U72" i="14"/>
  <c r="G31" i="14"/>
  <c r="AA37" i="14"/>
  <c r="X75" i="14"/>
  <c r="S34" i="14"/>
  <c r="R25" i="14"/>
  <c r="R2" i="70" s="1"/>
  <c r="AM84" i="14"/>
  <c r="AM12" i="57" s="1"/>
  <c r="G68" i="14"/>
  <c r="AL81" i="14"/>
  <c r="AA35" i="14"/>
  <c r="R30" i="14"/>
  <c r="N35" i="14"/>
  <c r="K101" i="14" s="1"/>
  <c r="K25" i="14"/>
  <c r="K2" i="70" s="1"/>
  <c r="K27" i="70" s="1"/>
  <c r="AD87" i="14"/>
  <c r="AD14" i="57" s="1"/>
  <c r="AN14" i="57" s="1"/>
  <c r="AM74" i="14"/>
  <c r="AM6" i="57" s="1"/>
  <c r="AM30" i="14"/>
  <c r="AM6" i="70" s="1"/>
  <c r="K69" i="14"/>
  <c r="K2" i="57" s="1"/>
  <c r="K171" i="57" s="1"/>
  <c r="AD43" i="14"/>
  <c r="AD14" i="70" s="1"/>
  <c r="N79" i="14"/>
  <c r="O68" i="14"/>
  <c r="J34" i="14"/>
  <c r="T40" i="14"/>
  <c r="T10" i="70" s="1"/>
  <c r="T84" i="14"/>
  <c r="T10" i="57" s="1"/>
  <c r="M28" i="14"/>
  <c r="L43" i="14"/>
  <c r="L14" i="70" s="1"/>
  <c r="H33" i="14"/>
  <c r="H7" i="70" s="1"/>
  <c r="Z86" i="14"/>
  <c r="Z13" i="57" s="1"/>
  <c r="AJ84" i="14"/>
  <c r="AE69" i="14"/>
  <c r="AE2" i="57" s="1"/>
  <c r="AE171" i="57" s="1"/>
  <c r="Q30" i="14"/>
  <c r="Q6" i="70" s="1"/>
  <c r="O24" i="14"/>
  <c r="AB41" i="14"/>
  <c r="M72" i="14"/>
  <c r="U78" i="14"/>
  <c r="V70" i="14"/>
  <c r="AF37" i="14"/>
  <c r="J78" i="14"/>
  <c r="H77" i="14"/>
  <c r="H7" i="57" s="1"/>
  <c r="AH28" i="14"/>
  <c r="Z42" i="14"/>
  <c r="C42" i="14"/>
  <c r="C13" i="70" s="1"/>
  <c r="C197" i="70" s="1"/>
  <c r="AJ40" i="14"/>
  <c r="AF81" i="14"/>
  <c r="D79" i="14"/>
  <c r="AE25" i="14"/>
  <c r="AE2" i="70" s="1"/>
  <c r="AE27" i="70" s="1"/>
  <c r="AD80" i="14"/>
  <c r="R29" i="14"/>
  <c r="AC11" i="70"/>
  <c r="AA26" i="22"/>
  <c r="AH84" i="14"/>
  <c r="AH10" i="57" s="1"/>
  <c r="P77" i="14"/>
  <c r="P9" i="57" s="1"/>
  <c r="X31" i="14"/>
  <c r="L32" i="14"/>
  <c r="L7" i="70" s="1"/>
  <c r="P25" i="14"/>
  <c r="P2" i="70" s="1"/>
  <c r="P172" i="70" s="1"/>
  <c r="F36" i="14"/>
  <c r="R83" i="14"/>
  <c r="AF77" i="14"/>
  <c r="U28" i="14"/>
  <c r="C86" i="14"/>
  <c r="C13" i="57" s="1"/>
  <c r="Q4" i="70"/>
  <c r="AJ31" i="14"/>
  <c r="AJ75" i="14"/>
  <c r="AG80" i="14"/>
  <c r="AG36" i="14"/>
  <c r="S68" i="14"/>
  <c r="Y32" i="14"/>
  <c r="O73" i="14"/>
  <c r="AC37" i="14"/>
  <c r="Y76" i="14"/>
  <c r="O29" i="14"/>
  <c r="M83" i="14"/>
  <c r="AC81" i="14"/>
  <c r="M39" i="14"/>
  <c r="P15" i="34"/>
  <c r="P14" i="34"/>
  <c r="Q3" i="57"/>
  <c r="Q4" i="57"/>
  <c r="AK7" i="57"/>
  <c r="Y43" i="14"/>
  <c r="Y14" i="70" s="1"/>
  <c r="AE75" i="14"/>
  <c r="H30" i="14"/>
  <c r="H6" i="70" s="1"/>
  <c r="L76" i="14"/>
  <c r="L7" i="57" s="1"/>
  <c r="S24" i="14"/>
  <c r="AH72" i="14"/>
  <c r="L87" i="14"/>
  <c r="U8" i="70"/>
  <c r="B32" i="14"/>
  <c r="AC11" i="57"/>
  <c r="AG79" i="14"/>
  <c r="C68" i="14"/>
  <c r="Z24" i="14"/>
  <c r="M77" i="14"/>
  <c r="Z68" i="14"/>
  <c r="F37" i="14"/>
  <c r="W69" i="14"/>
  <c r="F81" i="14"/>
  <c r="C24" i="14"/>
  <c r="D84" i="14"/>
  <c r="D40" i="14"/>
  <c r="M33" i="14"/>
  <c r="W25" i="14"/>
  <c r="AH8" i="57"/>
  <c r="AE70" i="14"/>
  <c r="AE114" i="14" s="1"/>
  <c r="V72" i="14"/>
  <c r="X41" i="14"/>
  <c r="K8" i="57"/>
  <c r="K177" i="57" s="1"/>
  <c r="I4" i="70"/>
  <c r="W8" i="70"/>
  <c r="U8" i="57"/>
  <c r="D4" i="70"/>
  <c r="D188" i="70" s="1"/>
  <c r="N4" i="57"/>
  <c r="AH4" i="70"/>
  <c r="E73" i="14"/>
  <c r="AJ34" i="22"/>
  <c r="AB29" i="14"/>
  <c r="AF80" i="14"/>
  <c r="AF36" i="14"/>
  <c r="G28" i="14"/>
  <c r="N3" i="70"/>
  <c r="N75" i="70" s="1"/>
  <c r="I4" i="57"/>
  <c r="L38" i="14"/>
  <c r="L9" i="70" s="1"/>
  <c r="P4" i="34"/>
  <c r="P5" i="34"/>
  <c r="AH4" i="57"/>
  <c r="R38" i="14"/>
  <c r="R82" i="14"/>
  <c r="R9" i="57" s="1"/>
  <c r="R65" i="57" s="1"/>
  <c r="D4" i="57"/>
  <c r="D187" i="57" s="1"/>
  <c r="V28" i="14"/>
  <c r="AB73" i="14"/>
  <c r="AE26" i="14"/>
  <c r="AE92" i="14" s="1"/>
  <c r="Q91" i="22"/>
  <c r="B91" i="22"/>
  <c r="AE91" i="22"/>
  <c r="AD91" i="22"/>
  <c r="T91" i="22"/>
  <c r="S91" i="22"/>
  <c r="J91" i="22"/>
  <c r="V91" i="22"/>
  <c r="AF91" i="22"/>
  <c r="AH91" i="22"/>
  <c r="N91" i="22"/>
  <c r="M91" i="22"/>
  <c r="AG91" i="22"/>
  <c r="L91" i="22"/>
  <c r="K91" i="22"/>
  <c r="P91" i="22"/>
  <c r="W91" i="22"/>
  <c r="O91" i="22"/>
  <c r="R91" i="22"/>
  <c r="U91" i="22"/>
  <c r="AB91" i="22"/>
  <c r="Z91" i="22"/>
  <c r="C91" i="22"/>
  <c r="AC91" i="22"/>
  <c r="D91" i="22"/>
  <c r="AN25" i="22"/>
  <c r="Y91" i="22"/>
  <c r="X91" i="22"/>
  <c r="AA91" i="22"/>
  <c r="I91" i="22"/>
  <c r="E91" i="22"/>
  <c r="F91" i="22"/>
  <c r="G91" i="22"/>
  <c r="H91" i="22"/>
  <c r="AG106" i="22"/>
  <c r="I96" i="22"/>
  <c r="D96" i="22"/>
  <c r="H96" i="22"/>
  <c r="B96" i="22"/>
  <c r="C96" i="22"/>
  <c r="J96" i="22"/>
  <c r="L96" i="22"/>
  <c r="K96" i="22"/>
  <c r="M96" i="22"/>
  <c r="N96" i="22"/>
  <c r="F96" i="22"/>
  <c r="AA96" i="22"/>
  <c r="P96" i="22"/>
  <c r="T96" i="22"/>
  <c r="AH96" i="22"/>
  <c r="Z96" i="22"/>
  <c r="W96" i="22"/>
  <c r="V96" i="22"/>
  <c r="X96" i="22"/>
  <c r="Y96" i="22"/>
  <c r="U96" i="22"/>
  <c r="O96" i="22"/>
  <c r="S96" i="22"/>
  <c r="Q96" i="22"/>
  <c r="R96" i="22"/>
  <c r="AB96" i="22"/>
  <c r="AC96" i="22"/>
  <c r="AE96" i="22"/>
  <c r="AF96" i="22"/>
  <c r="AD96" i="22"/>
  <c r="AG96" i="22"/>
  <c r="AN30" i="22"/>
  <c r="F104" i="22"/>
  <c r="AA102" i="22"/>
  <c r="N102" i="22"/>
  <c r="G102" i="22"/>
  <c r="K102" i="22"/>
  <c r="D102" i="22"/>
  <c r="J102" i="22"/>
  <c r="F102" i="22"/>
  <c r="I102" i="22"/>
  <c r="AD102" i="22"/>
  <c r="Q102" i="22"/>
  <c r="O102" i="22"/>
  <c r="W104" i="22"/>
  <c r="P102" i="22"/>
  <c r="V104" i="22"/>
  <c r="U104" i="22"/>
  <c r="AD108" i="22"/>
  <c r="AF108" i="22"/>
  <c r="B102" i="22"/>
  <c r="R102" i="22"/>
  <c r="AH102" i="22"/>
  <c r="AC102" i="22"/>
  <c r="S102" i="22"/>
  <c r="AF102" i="22"/>
  <c r="T102" i="22"/>
  <c r="Z102" i="22"/>
  <c r="M108" i="22"/>
  <c r="C102" i="22"/>
  <c r="AB102" i="22"/>
  <c r="AE102" i="22"/>
  <c r="N108" i="22"/>
  <c r="U102" i="22"/>
  <c r="W102" i="22"/>
  <c r="X102" i="22"/>
  <c r="E102" i="22"/>
  <c r="L102" i="22"/>
  <c r="Y102" i="22"/>
  <c r="V102" i="22"/>
  <c r="H102" i="22"/>
  <c r="AG102" i="22"/>
  <c r="M102" i="22"/>
  <c r="AN36" i="22"/>
  <c r="V108" i="22"/>
  <c r="M107" i="22"/>
  <c r="Q108" i="22"/>
  <c r="E104" i="22"/>
  <c r="P107" i="22"/>
  <c r="AD104" i="22"/>
  <c r="O104" i="22"/>
  <c r="B108" i="22"/>
  <c r="K108" i="22"/>
  <c r="T104" i="22"/>
  <c r="F108" i="22"/>
  <c r="AG108" i="22"/>
  <c r="AC108" i="22"/>
  <c r="AE108" i="22"/>
  <c r="Z108" i="22"/>
  <c r="AH108" i="22"/>
  <c r="M104" i="22"/>
  <c r="D104" i="22"/>
  <c r="W107" i="22"/>
  <c r="P108" i="22"/>
  <c r="H108" i="22"/>
  <c r="AH104" i="22"/>
  <c r="J108" i="22"/>
  <c r="S104" i="22"/>
  <c r="I108" i="22"/>
  <c r="L108" i="22"/>
  <c r="AF104" i="22"/>
  <c r="Y107" i="22"/>
  <c r="G108" i="22"/>
  <c r="D108" i="22"/>
  <c r="AG104" i="22"/>
  <c r="AE104" i="22"/>
  <c r="E107" i="22"/>
  <c r="F107" i="22"/>
  <c r="U107" i="22"/>
  <c r="K104" i="22"/>
  <c r="H104" i="22"/>
  <c r="Q104" i="22"/>
  <c r="S108" i="22"/>
  <c r="AA108" i="22"/>
  <c r="X108" i="22"/>
  <c r="O108" i="22"/>
  <c r="C108" i="22"/>
  <c r="E108" i="22"/>
  <c r="R104" i="22"/>
  <c r="AN42" i="22"/>
  <c r="J104" i="22"/>
  <c r="P104" i="22"/>
  <c r="W108" i="22"/>
  <c r="D107" i="22"/>
  <c r="X107" i="22"/>
  <c r="T108" i="22"/>
  <c r="U108" i="22"/>
  <c r="Y108" i="22"/>
  <c r="I104" i="22"/>
  <c r="L104" i="22"/>
  <c r="N104" i="22"/>
  <c r="G104" i="22"/>
  <c r="T107" i="22"/>
  <c r="G107" i="22"/>
  <c r="R108" i="22"/>
  <c r="AB108" i="22"/>
  <c r="C104" i="22"/>
  <c r="B104" i="22"/>
  <c r="V107" i="22"/>
  <c r="C107" i="22"/>
  <c r="AC107" i="22"/>
  <c r="L107" i="22"/>
  <c r="AA104" i="22"/>
  <c r="B107" i="22"/>
  <c r="AF107" i="22"/>
  <c r="AD107" i="22"/>
  <c r="AB107" i="22"/>
  <c r="Z107" i="22"/>
  <c r="AA107" i="22"/>
  <c r="AC104" i="22"/>
  <c r="AN38" i="22"/>
  <c r="K107" i="22"/>
  <c r="J107" i="22"/>
  <c r="S107" i="22"/>
  <c r="Z104" i="22"/>
  <c r="I107" i="22"/>
  <c r="AN41" i="22"/>
  <c r="AB104" i="22"/>
  <c r="Y104" i="22"/>
  <c r="X104" i="22"/>
  <c r="H107" i="22"/>
  <c r="H99" i="22"/>
  <c r="AH99" i="22"/>
  <c r="R107" i="22"/>
  <c r="AG107" i="22"/>
  <c r="AH107" i="22"/>
  <c r="Q107" i="22"/>
  <c r="AE107" i="22"/>
  <c r="N107" i="22"/>
  <c r="O107" i="22"/>
  <c r="B99" i="22"/>
  <c r="G99" i="22"/>
  <c r="R81" i="14"/>
  <c r="AA99" i="22"/>
  <c r="AC86" i="14"/>
  <c r="AC13" i="57" s="1"/>
  <c r="Q25" i="14"/>
  <c r="Q2" i="70" s="1"/>
  <c r="Q60" i="70" s="1"/>
  <c r="I99" i="22"/>
  <c r="L99" i="22"/>
  <c r="W99" i="22"/>
  <c r="K99" i="22"/>
  <c r="C72" i="14"/>
  <c r="T76" i="14"/>
  <c r="T8" i="57" s="1"/>
  <c r="V99" i="22"/>
  <c r="J99" i="22"/>
  <c r="F99" i="22"/>
  <c r="AG99" i="22"/>
  <c r="D99" i="22"/>
  <c r="M99" i="22"/>
  <c r="AF99" i="22"/>
  <c r="C99" i="22"/>
  <c r="E99" i="22"/>
  <c r="X99" i="22"/>
  <c r="R34" i="22"/>
  <c r="AE34" i="22"/>
  <c r="H34" i="22"/>
  <c r="K34" i="22"/>
  <c r="T34" i="22"/>
  <c r="AC34" i="22"/>
  <c r="F34" i="22"/>
  <c r="N34" i="22"/>
  <c r="D34" i="22"/>
  <c r="V34" i="22"/>
  <c r="B34" i="22"/>
  <c r="O34" i="22"/>
  <c r="L34" i="22"/>
  <c r="J34" i="22"/>
  <c r="Z34" i="22"/>
  <c r="X34" i="22"/>
  <c r="E34" i="22"/>
  <c r="AD34" i="22"/>
  <c r="P34" i="22"/>
  <c r="AE99" i="22"/>
  <c r="AB99" i="22"/>
  <c r="AD99" i="22"/>
  <c r="Z99" i="22"/>
  <c r="S99" i="22"/>
  <c r="T99" i="22"/>
  <c r="P99" i="22"/>
  <c r="U99" i="22"/>
  <c r="AE80" i="14"/>
  <c r="AA38" i="14"/>
  <c r="N83" i="14"/>
  <c r="N39" i="14"/>
  <c r="AF41" i="14"/>
  <c r="Y77" i="14"/>
  <c r="M24" i="14"/>
  <c r="AA82" i="14"/>
  <c r="Y33" i="14"/>
  <c r="AC42" i="14"/>
  <c r="AC13" i="70" s="1"/>
  <c r="AM43" i="14"/>
  <c r="AM14" i="70" s="1"/>
  <c r="R37" i="14"/>
  <c r="N99" i="22"/>
  <c r="Q99" i="22"/>
  <c r="F30" i="14"/>
  <c r="AM87" i="14"/>
  <c r="AM14" i="57" s="1"/>
  <c r="W26" i="14"/>
  <c r="T32" i="14"/>
  <c r="T8" i="70" s="1"/>
  <c r="T192" i="70" s="1"/>
  <c r="AE36" i="14"/>
  <c r="M68" i="14"/>
  <c r="AK40" i="14"/>
  <c r="K27" i="14"/>
  <c r="AC99" i="22"/>
  <c r="R99" i="22"/>
  <c r="AN33" i="22"/>
  <c r="AI75" i="14"/>
  <c r="Q69" i="14"/>
  <c r="Q2" i="57" s="1"/>
  <c r="AF85" i="14"/>
  <c r="AI31" i="14"/>
  <c r="W70" i="14"/>
  <c r="D73" i="14"/>
  <c r="K71" i="14"/>
  <c r="F74" i="14"/>
  <c r="F6" i="57" s="1"/>
  <c r="F161" i="57" s="1"/>
  <c r="D29" i="14"/>
  <c r="AK84" i="14"/>
  <c r="AK12" i="57" s="1"/>
  <c r="Y99" i="22"/>
  <c r="E76" i="14"/>
  <c r="V29" i="14"/>
  <c r="AE26" i="22"/>
  <c r="W98" i="22"/>
  <c r="S27" i="22"/>
  <c r="Q34" i="22"/>
  <c r="AA34" i="22"/>
  <c r="AM34" i="22"/>
  <c r="M34" i="22"/>
  <c r="C34" i="22"/>
  <c r="AL34" i="22"/>
  <c r="G34" i="22"/>
  <c r="U34" i="22"/>
  <c r="S34" i="22"/>
  <c r="AB34" i="22"/>
  <c r="K97" i="22"/>
  <c r="O90" i="22"/>
  <c r="Y90" i="22"/>
  <c r="W34" i="22"/>
  <c r="AI34" i="22"/>
  <c r="Y34" i="22"/>
  <c r="AF34" i="22"/>
  <c r="AH34" i="22"/>
  <c r="AG34" i="22"/>
  <c r="I34" i="22"/>
  <c r="G26" i="14"/>
  <c r="G4" i="70" s="1"/>
  <c r="AJ81" i="14"/>
  <c r="E32" i="14"/>
  <c r="U33" i="14"/>
  <c r="AL83" i="14"/>
  <c r="L42" i="14"/>
  <c r="L13" i="70" s="1"/>
  <c r="AG35" i="14"/>
  <c r="S40" i="14"/>
  <c r="S12" i="70" s="1"/>
  <c r="AL39" i="14"/>
  <c r="S84" i="14"/>
  <c r="S12" i="57" s="1"/>
  <c r="AJ37" i="14"/>
  <c r="B38" i="14"/>
  <c r="B82" i="14"/>
  <c r="Z28" i="14"/>
  <c r="Z3" i="70" s="1"/>
  <c r="I41" i="14"/>
  <c r="I85" i="14"/>
  <c r="J36" i="14"/>
  <c r="AH25" i="14"/>
  <c r="AH2" i="70" s="1"/>
  <c r="U77" i="14"/>
  <c r="L86" i="14"/>
  <c r="L13" i="57" s="1"/>
  <c r="AB24" i="14"/>
  <c r="O31" i="14"/>
  <c r="V73" i="14"/>
  <c r="AD27" i="14"/>
  <c r="O75" i="14"/>
  <c r="G70" i="14"/>
  <c r="G4" i="57" s="1"/>
  <c r="L27" i="22"/>
  <c r="W27" i="22"/>
  <c r="J27" i="22"/>
  <c r="N27" i="22"/>
  <c r="AB27" i="22"/>
  <c r="AA27" i="22"/>
  <c r="R27" i="22"/>
  <c r="AF27" i="22"/>
  <c r="AM27" i="22"/>
  <c r="H27" i="22"/>
  <c r="C27" i="22"/>
  <c r="Q27" i="22"/>
  <c r="AD27" i="22"/>
  <c r="Y27" i="22"/>
  <c r="D27" i="22"/>
  <c r="K106" i="22"/>
  <c r="J80" i="14"/>
  <c r="Z72" i="14"/>
  <c r="Z3" i="57" s="1"/>
  <c r="AI27" i="22"/>
  <c r="AB68" i="14"/>
  <c r="AD71" i="14"/>
  <c r="F27" i="22"/>
  <c r="D75" i="14"/>
  <c r="Q40" i="14"/>
  <c r="Q10" i="70" s="1"/>
  <c r="AK36" i="14"/>
  <c r="AM42" i="14"/>
  <c r="AM13" i="70" s="1"/>
  <c r="L81" i="14"/>
  <c r="AI39" i="14"/>
  <c r="F33" i="14"/>
  <c r="AA28" i="14"/>
  <c r="AA5" i="70" s="1"/>
  <c r="AA77" i="70" s="1"/>
  <c r="V98" i="22"/>
  <c r="AH69" i="14"/>
  <c r="AH2" i="57" s="1"/>
  <c r="AK27" i="22"/>
  <c r="AF82" i="14"/>
  <c r="R98" i="22"/>
  <c r="J106" i="22"/>
  <c r="I29" i="14"/>
  <c r="B24" i="14"/>
  <c r="N31" i="14"/>
  <c r="Z74" i="14"/>
  <c r="Z6" i="57" s="1"/>
  <c r="AI84" i="14"/>
  <c r="U35" i="14"/>
  <c r="G34" i="14"/>
  <c r="J77" i="14"/>
  <c r="J9" i="57" s="1"/>
  <c r="V25" i="14"/>
  <c r="AG86" i="14"/>
  <c r="AG13" i="57" s="1"/>
  <c r="X43" i="14"/>
  <c r="L82" i="14"/>
  <c r="L9" i="57" s="1"/>
  <c r="R80" i="14"/>
  <c r="R36" i="14"/>
  <c r="G78" i="14"/>
  <c r="B68" i="14"/>
  <c r="AD72" i="14"/>
  <c r="AD5" i="57" s="1"/>
  <c r="AB37" i="14"/>
  <c r="AG42" i="14"/>
  <c r="N75" i="14"/>
  <c r="Z30" i="14"/>
  <c r="Z6" i="70" s="1"/>
  <c r="AB81" i="14"/>
  <c r="AM32" i="14"/>
  <c r="AK83" i="14"/>
  <c r="AD28" i="14"/>
  <c r="AD5" i="70" s="1"/>
  <c r="J33" i="14"/>
  <c r="J9" i="70" s="1"/>
  <c r="E71" i="14"/>
  <c r="V69" i="14"/>
  <c r="AK39" i="14"/>
  <c r="X87" i="14"/>
  <c r="X14" i="57" s="1"/>
  <c r="X182" i="57" s="1"/>
  <c r="AI40" i="14"/>
  <c r="I73" i="14"/>
  <c r="X106" i="22"/>
  <c r="V106" i="22"/>
  <c r="B106" i="22"/>
  <c r="C106" i="22"/>
  <c r="AM76" i="14"/>
  <c r="Q41" i="14"/>
  <c r="T5" i="70"/>
  <c r="T63" i="70" s="1"/>
  <c r="W106" i="22"/>
  <c r="E27" i="14"/>
  <c r="U79" i="14"/>
  <c r="C90" i="22"/>
  <c r="AN40" i="22"/>
  <c r="Y106" i="22"/>
  <c r="R106" i="22"/>
  <c r="F106" i="22"/>
  <c r="D90" i="22"/>
  <c r="C74" i="14"/>
  <c r="E106" i="22"/>
  <c r="AH24" i="14"/>
  <c r="P106" i="22"/>
  <c r="G106" i="22"/>
  <c r="AB106" i="22"/>
  <c r="AH106" i="22"/>
  <c r="K28" i="14"/>
  <c r="K5" i="70" s="1"/>
  <c r="K72" i="14"/>
  <c r="K5" i="57" s="1"/>
  <c r="AE72" i="14"/>
  <c r="D106" i="22"/>
  <c r="I106" i="22"/>
  <c r="H106" i="22"/>
  <c r="C30" i="14"/>
  <c r="M81" i="14"/>
  <c r="X97" i="22"/>
  <c r="Q90" i="22"/>
  <c r="C98" i="22"/>
  <c r="AG90" i="22"/>
  <c r="T106" i="22"/>
  <c r="AC98" i="22"/>
  <c r="B90" i="22"/>
  <c r="AL34" i="14"/>
  <c r="W43" i="14"/>
  <c r="O106" i="22"/>
  <c r="F26" i="22"/>
  <c r="AE33" i="14"/>
  <c r="AH41" i="14"/>
  <c r="F87" i="14"/>
  <c r="F14" i="57" s="1"/>
  <c r="T27" i="14"/>
  <c r="AC38" i="14"/>
  <c r="Z27" i="22"/>
  <c r="U90" i="22"/>
  <c r="AA75" i="14"/>
  <c r="AF106" i="22"/>
  <c r="S106" i="22"/>
  <c r="AH85" i="14"/>
  <c r="H86" i="14"/>
  <c r="O40" i="14"/>
  <c r="O84" i="14"/>
  <c r="M106" i="22"/>
  <c r="Z106" i="22"/>
  <c r="P76" i="14"/>
  <c r="AA68" i="14"/>
  <c r="F43" i="14"/>
  <c r="S39" i="14"/>
  <c r="D69" i="14"/>
  <c r="D2" i="57" s="1"/>
  <c r="D19" i="57" s="1"/>
  <c r="AD106" i="22"/>
  <c r="L106" i="22"/>
  <c r="U106" i="22"/>
  <c r="AA106" i="22"/>
  <c r="AC106" i="22"/>
  <c r="S26" i="22"/>
  <c r="T71" i="14"/>
  <c r="D25" i="14"/>
  <c r="D2" i="70" s="1"/>
  <c r="D60" i="70" s="1"/>
  <c r="AA24" i="14"/>
  <c r="AE77" i="14"/>
  <c r="Y35" i="14"/>
  <c r="Y79" i="14"/>
  <c r="G27" i="22"/>
  <c r="Q85" i="14"/>
  <c r="V26" i="22"/>
  <c r="N106" i="22"/>
  <c r="Q106" i="22"/>
  <c r="M26" i="22"/>
  <c r="W78" i="14"/>
  <c r="W34" i="14"/>
  <c r="S83" i="14"/>
  <c r="AC82" i="14"/>
  <c r="M37" i="14"/>
  <c r="AJ80" i="14"/>
  <c r="H42" i="14"/>
  <c r="P32" i="14"/>
  <c r="AJ36" i="14"/>
  <c r="V27" i="22"/>
  <c r="AB26" i="22"/>
  <c r="N26" i="22"/>
  <c r="S98" i="22"/>
  <c r="AB90" i="22"/>
  <c r="J97" i="22"/>
  <c r="D98" i="22"/>
  <c r="AE98" i="22"/>
  <c r="AB98" i="22"/>
  <c r="T98" i="22"/>
  <c r="P90" i="22"/>
  <c r="Q98" i="22"/>
  <c r="AD98" i="22"/>
  <c r="AF98" i="22"/>
  <c r="U98" i="22"/>
  <c r="AL78" i="14"/>
  <c r="J72" i="14"/>
  <c r="J5" i="57" s="1"/>
  <c r="H73" i="14"/>
  <c r="M82" i="14"/>
  <c r="D31" i="14"/>
  <c r="W74" i="14"/>
  <c r="H68" i="14"/>
  <c r="F77" i="14"/>
  <c r="Y73" i="14"/>
  <c r="AF38" i="14"/>
  <c r="Q84" i="14"/>
  <c r="Q10" i="57" s="1"/>
  <c r="O98" i="22"/>
  <c r="R90" i="22"/>
  <c r="S90" i="22"/>
  <c r="B98" i="22"/>
  <c r="Z98" i="22"/>
  <c r="X98" i="22"/>
  <c r="Y98" i="22"/>
  <c r="I97" i="22"/>
  <c r="O33" i="14"/>
  <c r="U84" i="14"/>
  <c r="U12" i="57" s="1"/>
  <c r="F35" i="14"/>
  <c r="AB25" i="14"/>
  <c r="AB2" i="70" s="1"/>
  <c r="Y29" i="14"/>
  <c r="R43" i="14"/>
  <c r="R14" i="70" s="1"/>
  <c r="R71" i="70" s="1"/>
  <c r="C41" i="14"/>
  <c r="W30" i="14"/>
  <c r="AB69" i="14"/>
  <c r="AB2" i="57" s="1"/>
  <c r="T26" i="14"/>
  <c r="T70" i="14"/>
  <c r="N76" i="14"/>
  <c r="AD78" i="14"/>
  <c r="T90" i="22"/>
  <c r="AA98" i="22"/>
  <c r="U40" i="14"/>
  <c r="T42" i="14"/>
  <c r="T13" i="70" s="1"/>
  <c r="T86" i="14"/>
  <c r="AK80" i="14"/>
  <c r="R87" i="14"/>
  <c r="R14" i="57" s="1"/>
  <c r="AD34" i="14"/>
  <c r="AD10" i="70" s="1"/>
  <c r="C85" i="14"/>
  <c r="AI83" i="14"/>
  <c r="AM86" i="14"/>
  <c r="AM13" i="57" s="1"/>
  <c r="AA72" i="14"/>
  <c r="L37" i="14"/>
  <c r="N32" i="14"/>
  <c r="AE90" i="22"/>
  <c r="AF90" i="22"/>
  <c r="AH90" i="22"/>
  <c r="X90" i="22"/>
  <c r="Z90" i="22"/>
  <c r="W90" i="22"/>
  <c r="AC39" i="22"/>
  <c r="AI39" i="22"/>
  <c r="Q39" i="22"/>
  <c r="Z39" i="22"/>
  <c r="K39" i="22"/>
  <c r="H39" i="22"/>
  <c r="T39" i="22"/>
  <c r="J98" i="22"/>
  <c r="I98" i="22"/>
  <c r="E98" i="22"/>
  <c r="G98" i="22"/>
  <c r="H98" i="22"/>
  <c r="M98" i="22"/>
  <c r="K98" i="22"/>
  <c r="P98" i="22"/>
  <c r="L98" i="22"/>
  <c r="AH98" i="22"/>
  <c r="AG98" i="22"/>
  <c r="M90" i="22"/>
  <c r="N90" i="22"/>
  <c r="V90" i="22"/>
  <c r="AN32" i="22"/>
  <c r="B39" i="22"/>
  <c r="AD90" i="22"/>
  <c r="AC90" i="22"/>
  <c r="I90" i="22"/>
  <c r="J90" i="22"/>
  <c r="H90" i="22"/>
  <c r="E90" i="22"/>
  <c r="F90" i="22"/>
  <c r="L90" i="22"/>
  <c r="K90" i="22"/>
  <c r="AA90" i="22"/>
  <c r="G90" i="22"/>
  <c r="F98" i="22"/>
  <c r="N98" i="22"/>
  <c r="D97" i="22"/>
  <c r="Y97" i="22"/>
  <c r="B26" i="22"/>
  <c r="L26" i="22"/>
  <c r="X26" i="22"/>
  <c r="AC26" i="22"/>
  <c r="W26" i="22"/>
  <c r="P26" i="22"/>
  <c r="K26" i="22"/>
  <c r="D26" i="22"/>
  <c r="AL27" i="22"/>
  <c r="I27" i="22"/>
  <c r="U27" i="22"/>
  <c r="AE27" i="22"/>
  <c r="O27" i="22"/>
  <c r="AD26" i="22"/>
  <c r="AI26" i="22"/>
  <c r="U26" i="22"/>
  <c r="Y26" i="22"/>
  <c r="C26" i="22"/>
  <c r="T26" i="22"/>
  <c r="AF26" i="22"/>
  <c r="O26" i="22"/>
  <c r="E27" i="22"/>
  <c r="K27" i="22"/>
  <c r="M27" i="22"/>
  <c r="AG27" i="22"/>
  <c r="B27" i="22"/>
  <c r="J26" i="22"/>
  <c r="E26" i="22"/>
  <c r="I26" i="22"/>
  <c r="AG26" i="22"/>
  <c r="G26" i="22"/>
  <c r="AL26" i="22"/>
  <c r="AJ26" i="22"/>
  <c r="AH26" i="22"/>
  <c r="H26" i="22"/>
  <c r="AJ27" i="22"/>
  <c r="P27" i="22"/>
  <c r="X27" i="22"/>
  <c r="AH27" i="22"/>
  <c r="Q26" i="22"/>
  <c r="Z26" i="22"/>
  <c r="R26" i="22"/>
  <c r="AK26" i="22"/>
  <c r="AC12" i="70"/>
  <c r="AG39" i="22"/>
  <c r="AH39" i="22"/>
  <c r="AB39" i="22"/>
  <c r="C39" i="22"/>
  <c r="O39" i="22"/>
  <c r="J39" i="22"/>
  <c r="L39" i="22"/>
  <c r="I39" i="22"/>
  <c r="AA39" i="22"/>
  <c r="S39" i="22"/>
  <c r="X39" i="22"/>
  <c r="AD39" i="22"/>
  <c r="E39" i="22"/>
  <c r="U39" i="22"/>
  <c r="P39" i="22"/>
  <c r="AH97" i="22"/>
  <c r="AG97" i="22"/>
  <c r="U97" i="22"/>
  <c r="V97" i="22"/>
  <c r="T97" i="22"/>
  <c r="L97" i="22"/>
  <c r="N97" i="22"/>
  <c r="M97" i="22"/>
  <c r="Z14" i="57"/>
  <c r="G97" i="22"/>
  <c r="F97" i="22"/>
  <c r="E97" i="22"/>
  <c r="H97" i="22"/>
  <c r="AC97" i="22"/>
  <c r="AE97" i="22"/>
  <c r="Z97" i="22"/>
  <c r="AD97" i="22"/>
  <c r="AA97" i="22"/>
  <c r="AB97" i="22"/>
  <c r="AL39" i="22"/>
  <c r="AF97" i="22"/>
  <c r="W97" i="22"/>
  <c r="AJ39" i="22"/>
  <c r="V39" i="22"/>
  <c r="C97" i="22"/>
  <c r="R97" i="22"/>
  <c r="AN31" i="22"/>
  <c r="B97" i="22"/>
  <c r="AG29" i="14"/>
  <c r="AD41" i="14"/>
  <c r="AG73" i="14"/>
  <c r="O77" i="14"/>
  <c r="V81" i="14"/>
  <c r="L69" i="14"/>
  <c r="L2" i="57" s="1"/>
  <c r="L157" i="57" s="1"/>
  <c r="AH68" i="14"/>
  <c r="C36" i="14"/>
  <c r="AJ30" i="14"/>
  <c r="O97" i="22"/>
  <c r="Y40" i="14"/>
  <c r="Y12" i="70" s="1"/>
  <c r="Y161" i="70" s="1"/>
  <c r="AF32" i="14"/>
  <c r="AK26" i="14"/>
  <c r="AK3" i="70" s="1"/>
  <c r="W87" i="14"/>
  <c r="AI71" i="14"/>
  <c r="AC69" i="14"/>
  <c r="AC2" i="57" s="1"/>
  <c r="Q97" i="22"/>
  <c r="B31" i="14"/>
  <c r="D37" i="14"/>
  <c r="V37" i="14"/>
  <c r="S26" i="14"/>
  <c r="S3" i="70" s="1"/>
  <c r="L25" i="14"/>
  <c r="L2" i="70" s="1"/>
  <c r="G43" i="14"/>
  <c r="S70" i="14"/>
  <c r="S3" i="57" s="1"/>
  <c r="S172" i="57" s="1"/>
  <c r="J28" i="14"/>
  <c r="E86" i="14"/>
  <c r="G87" i="14"/>
  <c r="P27" i="14"/>
  <c r="P4" i="70" s="1"/>
  <c r="AI27" i="14"/>
  <c r="AI4" i="70" s="1"/>
  <c r="R74" i="14"/>
  <c r="D81" i="14"/>
  <c r="AM33" i="14"/>
  <c r="AM9" i="70" s="1"/>
  <c r="H29" i="14"/>
  <c r="Y84" i="14"/>
  <c r="Y12" i="57" s="1"/>
  <c r="AE28" i="14"/>
  <c r="S97" i="22"/>
  <c r="AC25" i="14"/>
  <c r="AC2" i="70" s="1"/>
  <c r="P97" i="22"/>
  <c r="X79" i="14"/>
  <c r="E42" i="14"/>
  <c r="I32" i="14"/>
  <c r="AJ74" i="14"/>
  <c r="X35" i="14"/>
  <c r="AD85" i="14"/>
  <c r="C80" i="14"/>
  <c r="AA31" i="14"/>
  <c r="I76" i="14"/>
  <c r="K85" i="14"/>
  <c r="K11" i="57" s="1"/>
  <c r="K153" i="57" s="1"/>
  <c r="AM77" i="14"/>
  <c r="AM9" i="57" s="1"/>
  <c r="Z36" i="14"/>
  <c r="M38" i="14"/>
  <c r="Z80" i="14"/>
  <c r="F79" i="14"/>
  <c r="K41" i="14"/>
  <c r="K11" i="70" s="1"/>
  <c r="B75" i="14"/>
  <c r="AK70" i="14"/>
  <c r="AK3" i="57" s="1"/>
  <c r="AF76" i="14"/>
  <c r="F5" i="70"/>
  <c r="AM39" i="22"/>
  <c r="F39" i="22"/>
  <c r="W39" i="22"/>
  <c r="N39" i="22"/>
  <c r="D39" i="22"/>
  <c r="AF39" i="22"/>
  <c r="AE39" i="22"/>
  <c r="AK39" i="22"/>
  <c r="R39" i="22"/>
  <c r="Y39" i="22"/>
  <c r="AD37" i="22"/>
  <c r="AI37" i="22"/>
  <c r="X37" i="22"/>
  <c r="AA37" i="22"/>
  <c r="AM37" i="22"/>
  <c r="C37" i="22"/>
  <c r="V37" i="22"/>
  <c r="Q37" i="22"/>
  <c r="U37" i="22"/>
  <c r="AK37" i="22"/>
  <c r="AF37" i="22"/>
  <c r="J37" i="22"/>
  <c r="R37" i="22"/>
  <c r="N37" i="22"/>
  <c r="L37" i="22"/>
  <c r="G37" i="22"/>
  <c r="E37" i="22"/>
  <c r="AB37" i="22"/>
  <c r="H37" i="22"/>
  <c r="P35" i="22"/>
  <c r="AH35" i="22"/>
  <c r="V35" i="22"/>
  <c r="U35" i="22"/>
  <c r="H35" i="22"/>
  <c r="O35" i="22"/>
  <c r="Z35" i="22"/>
  <c r="AF35" i="22"/>
  <c r="S35" i="22"/>
  <c r="E35" i="22"/>
  <c r="J35" i="22"/>
  <c r="AD35" i="22"/>
  <c r="L35" i="22"/>
  <c r="B35" i="22"/>
  <c r="AB35" i="22"/>
  <c r="AJ35" i="22"/>
  <c r="X35" i="22"/>
  <c r="AL35" i="22"/>
  <c r="G35" i="22"/>
  <c r="B37" i="22"/>
  <c r="AH37" i="22"/>
  <c r="Y37" i="22"/>
  <c r="D37" i="22"/>
  <c r="AG37" i="22"/>
  <c r="S37" i="22"/>
  <c r="AC37" i="22"/>
  <c r="P37" i="22"/>
  <c r="W37" i="22"/>
  <c r="I37" i="22"/>
  <c r="AE37" i="22"/>
  <c r="M37" i="22"/>
  <c r="O37" i="22"/>
  <c r="T37" i="22"/>
  <c r="Z37" i="22"/>
  <c r="F37" i="22"/>
  <c r="K37" i="22"/>
  <c r="AL37" i="22"/>
  <c r="AJ37" i="22"/>
  <c r="W35" i="22"/>
  <c r="AK35" i="22"/>
  <c r="R35" i="22"/>
  <c r="AE35" i="22"/>
  <c r="AA35" i="22"/>
  <c r="AC35" i="22"/>
  <c r="T35" i="22"/>
  <c r="I35" i="22"/>
  <c r="AG35" i="22"/>
  <c r="K35" i="22"/>
  <c r="M35" i="22"/>
  <c r="F35" i="22"/>
  <c r="Q35" i="22"/>
  <c r="AI35" i="22"/>
  <c r="N35" i="22"/>
  <c r="C35" i="22"/>
  <c r="Y35" i="22"/>
  <c r="D35" i="22"/>
  <c r="AM35" i="22"/>
  <c r="R32" i="14"/>
  <c r="AC80" i="14"/>
  <c r="AE27" i="14"/>
  <c r="Q87" i="14"/>
  <c r="N86" i="14"/>
  <c r="D24" i="14"/>
  <c r="F39" i="14"/>
  <c r="F11" i="70" s="1"/>
  <c r="F154" i="70" s="1"/>
  <c r="N42" i="14"/>
  <c r="M75" i="14"/>
  <c r="W29" i="14"/>
  <c r="AC36" i="14"/>
  <c r="F83" i="14"/>
  <c r="F11" i="57" s="1"/>
  <c r="F166" i="57" s="1"/>
  <c r="K30" i="14"/>
  <c r="C82" i="14"/>
  <c r="R76" i="14"/>
  <c r="M31" i="14"/>
  <c r="C38" i="14"/>
  <c r="K74" i="14"/>
  <c r="I72" i="14"/>
  <c r="I3" i="57" s="1"/>
  <c r="I186" i="57" s="1"/>
  <c r="I28" i="14"/>
  <c r="I3" i="70" s="1"/>
  <c r="AI41" i="14"/>
  <c r="T77" i="14"/>
  <c r="T9" i="57" s="1"/>
  <c r="AI85" i="14"/>
  <c r="AE71" i="14"/>
  <c r="Q43" i="14"/>
  <c r="W73" i="14"/>
  <c r="AA40" i="14"/>
  <c r="AA10" i="70" s="1"/>
  <c r="AA141" i="70" s="1"/>
  <c r="T33" i="14"/>
  <c r="T9" i="70" s="1"/>
  <c r="T80" i="70" s="1"/>
  <c r="D68" i="14"/>
  <c r="AA84" i="14"/>
  <c r="AA10" i="57" s="1"/>
  <c r="AB30" i="14"/>
  <c r="V32" i="14"/>
  <c r="AB74" i="14"/>
  <c r="X68" i="14"/>
  <c r="AL40" i="14"/>
  <c r="AL12" i="70" s="1"/>
  <c r="AL69" i="70" s="1"/>
  <c r="G33" i="14"/>
  <c r="I79" i="14"/>
  <c r="O43" i="14"/>
  <c r="U36" i="14"/>
  <c r="AH86" i="14"/>
  <c r="P37" i="14"/>
  <c r="J39" i="14"/>
  <c r="J11" i="70" s="1"/>
  <c r="I35" i="14"/>
  <c r="S25" i="14"/>
  <c r="S2" i="70" s="1"/>
  <c r="X24" i="14"/>
  <c r="L29" i="14"/>
  <c r="AH42" i="14"/>
  <c r="AJ41" i="14"/>
  <c r="AA27" i="14"/>
  <c r="L73" i="14"/>
  <c r="O87" i="14"/>
  <c r="U80" i="14"/>
  <c r="S69" i="14"/>
  <c r="S2" i="57" s="1"/>
  <c r="P81" i="14"/>
  <c r="AL84" i="14"/>
  <c r="C34" i="14"/>
  <c r="AJ85" i="14"/>
  <c r="E31" i="14"/>
  <c r="C78" i="14"/>
  <c r="E75" i="14"/>
  <c r="J83" i="14"/>
  <c r="J11" i="57" s="1"/>
  <c r="AG82" i="14"/>
  <c r="AD70" i="14"/>
  <c r="AG38" i="14"/>
  <c r="AA71" i="14"/>
  <c r="AD26" i="14"/>
  <c r="V76" i="14"/>
  <c r="G77" i="14"/>
  <c r="AE83" i="14"/>
  <c r="D76" i="14"/>
  <c r="AM37" i="14"/>
  <c r="Y36" i="14"/>
  <c r="H82" i="14"/>
  <c r="AI43" i="14"/>
  <c r="AI14" i="70" s="1"/>
  <c r="B71" i="14"/>
  <c r="K26" i="14"/>
  <c r="F24" i="14"/>
  <c r="Y80" i="14"/>
  <c r="W77" i="14"/>
  <c r="F68" i="14"/>
  <c r="K70" i="14"/>
  <c r="Q42" i="14"/>
  <c r="N84" i="14"/>
  <c r="AF35" i="14"/>
  <c r="D32" i="14"/>
  <c r="W33" i="14"/>
  <c r="Q86" i="14"/>
  <c r="Z34" i="14"/>
  <c r="B27" i="14"/>
  <c r="AC29" i="14"/>
  <c r="R85" i="14"/>
  <c r="AM81" i="14"/>
  <c r="Z78" i="14"/>
  <c r="R41" i="14"/>
  <c r="AK69" i="14"/>
  <c r="AK2" i="57" s="1"/>
  <c r="AC73" i="14"/>
  <c r="N40" i="14"/>
  <c r="N12" i="70" s="1"/>
  <c r="H38" i="14"/>
  <c r="AF79" i="14"/>
  <c r="AE39" i="14"/>
  <c r="AI87" i="14"/>
  <c r="AI14" i="57" s="1"/>
  <c r="AK25" i="14"/>
  <c r="AK2" i="70" s="1"/>
  <c r="K31" i="14"/>
  <c r="K7" i="70" s="1"/>
  <c r="K177" i="70" s="1"/>
  <c r="AL38" i="14"/>
  <c r="AL9" i="70" s="1"/>
  <c r="W83" i="14"/>
  <c r="C84" i="14"/>
  <c r="S29" i="14"/>
  <c r="AL82" i="14"/>
  <c r="AL9" i="57" s="1"/>
  <c r="AL119" i="57" s="1"/>
  <c r="O72" i="14"/>
  <c r="M42" i="14"/>
  <c r="AE76" i="14"/>
  <c r="AE8" i="57" s="1"/>
  <c r="AE177" i="57" s="1"/>
  <c r="O28" i="14"/>
  <c r="C40" i="14"/>
  <c r="W39" i="14"/>
  <c r="AC30" i="14"/>
  <c r="D80" i="14"/>
  <c r="M86" i="14"/>
  <c r="Y24" i="14"/>
  <c r="AC74" i="14"/>
  <c r="AH79" i="14"/>
  <c r="AF69" i="14"/>
  <c r="AF2" i="57" s="1"/>
  <c r="AF20" i="57" s="1"/>
  <c r="AH35" i="14"/>
  <c r="AJ27" i="14"/>
  <c r="P78" i="14"/>
  <c r="P10" i="57" s="1"/>
  <c r="AA33" i="14"/>
  <c r="H81" i="14"/>
  <c r="S73" i="14"/>
  <c r="T41" i="14"/>
  <c r="Y68" i="14"/>
  <c r="H37" i="14"/>
  <c r="AE32" i="14"/>
  <c r="P34" i="14"/>
  <c r="P10" i="70" s="1"/>
  <c r="AJ71" i="14"/>
  <c r="AJ3" i="57" s="1"/>
  <c r="AA77" i="14"/>
  <c r="AF25" i="14"/>
  <c r="AF2" i="70" s="1"/>
  <c r="AF74" i="70" s="1"/>
  <c r="D36" i="14"/>
  <c r="K75" i="14"/>
  <c r="K7" i="57" s="1"/>
  <c r="T85" i="14"/>
  <c r="AB26" i="14"/>
  <c r="AB3" i="70" s="1"/>
  <c r="G41" i="14"/>
  <c r="Q77" i="14"/>
  <c r="Q9" i="57" s="1"/>
  <c r="V83" i="14"/>
  <c r="V11" i="57" s="1"/>
  <c r="AD73" i="14"/>
  <c r="C25" i="14"/>
  <c r="C2" i="70" s="1"/>
  <c r="AF84" i="14"/>
  <c r="AB70" i="14"/>
  <c r="AB3" i="57" s="1"/>
  <c r="J30" i="14"/>
  <c r="N24" i="14"/>
  <c r="AM72" i="14"/>
  <c r="H87" i="14"/>
  <c r="H43" i="14"/>
  <c r="AA42" i="14"/>
  <c r="AI82" i="14"/>
  <c r="AI8" i="57" s="1"/>
  <c r="R34" i="14"/>
  <c r="E80" i="14"/>
  <c r="U31" i="14"/>
  <c r="R78" i="14"/>
  <c r="G85" i="14"/>
  <c r="V39" i="14"/>
  <c r="V11" i="70" s="1"/>
  <c r="AF40" i="14"/>
  <c r="J74" i="14"/>
  <c r="E36" i="14"/>
  <c r="U75" i="14"/>
  <c r="AD29" i="14"/>
  <c r="N68" i="14"/>
  <c r="AA86" i="14"/>
  <c r="AK79" i="14"/>
  <c r="C69" i="14"/>
  <c r="C2" i="57" s="1"/>
  <c r="C185" i="57" s="1"/>
  <c r="Q33" i="14"/>
  <c r="Q9" i="70" s="1"/>
  <c r="AI38" i="14"/>
  <c r="AI8" i="70" s="1"/>
  <c r="X32" i="14"/>
  <c r="AK35" i="14"/>
  <c r="AM28" i="14"/>
  <c r="X76" i="14"/>
  <c r="AF28" i="14"/>
  <c r="U26" i="14"/>
  <c r="J71" i="14"/>
  <c r="J4" i="57" s="1"/>
  <c r="B40" i="14"/>
  <c r="B10" i="70" s="1"/>
  <c r="AH43" i="14"/>
  <c r="AH14" i="70" s="1"/>
  <c r="E33" i="14"/>
  <c r="U70" i="14"/>
  <c r="L36" i="14"/>
  <c r="H34" i="14"/>
  <c r="H10" i="70" s="1"/>
  <c r="AF72" i="14"/>
  <c r="AH87" i="14"/>
  <c r="AH14" i="57" s="1"/>
  <c r="E77" i="14"/>
  <c r="B84" i="14"/>
  <c r="B10" i="57" s="1"/>
  <c r="AB75" i="14"/>
  <c r="X83" i="14"/>
  <c r="AJ76" i="14"/>
  <c r="V68" i="14"/>
  <c r="G29" i="14"/>
  <c r="P85" i="14"/>
  <c r="O25" i="14"/>
  <c r="O2" i="70" s="1"/>
  <c r="G73" i="14"/>
  <c r="AD74" i="14"/>
  <c r="AL86" i="14"/>
  <c r="AL13" i="57" s="1"/>
  <c r="AL196" i="57" s="1"/>
  <c r="V24" i="14"/>
  <c r="P41" i="14"/>
  <c r="P11" i="70" s="1"/>
  <c r="P181" i="70" s="1"/>
  <c r="AJ32" i="14"/>
  <c r="AL42" i="14"/>
  <c r="AL13" i="70" s="1"/>
  <c r="AL176" i="70" s="1"/>
  <c r="AD30" i="14"/>
  <c r="O69" i="14"/>
  <c r="O2" i="57" s="1"/>
  <c r="O73" i="57" s="1"/>
  <c r="AB31" i="14"/>
  <c r="X39" i="14"/>
  <c r="H78" i="14"/>
  <c r="H10" i="57" s="1"/>
  <c r="L80" i="14"/>
  <c r="J27" i="14"/>
  <c r="J4" i="70" s="1"/>
  <c r="E41" i="14"/>
  <c r="G83" i="14"/>
  <c r="Q79" i="14"/>
  <c r="AG37" i="14"/>
  <c r="L30" i="14"/>
  <c r="AM78" i="14"/>
  <c r="G39" i="14"/>
  <c r="L74" i="14"/>
  <c r="Q35" i="14"/>
  <c r="J32" i="14"/>
  <c r="J8" i="70" s="1"/>
  <c r="AK73" i="14"/>
  <c r="X26" i="14"/>
  <c r="X3" i="70" s="1"/>
  <c r="X173" i="70" s="1"/>
  <c r="R71" i="14"/>
  <c r="R4" i="57" s="1"/>
  <c r="U24" i="14"/>
  <c r="AG81" i="14"/>
  <c r="Z84" i="14"/>
  <c r="Z40" i="14"/>
  <c r="AM34" i="14"/>
  <c r="I69" i="14"/>
  <c r="I2" i="57" s="1"/>
  <c r="AK29" i="14"/>
  <c r="AB42" i="14"/>
  <c r="AB13" i="70" s="1"/>
  <c r="I25" i="14"/>
  <c r="I2" i="70" s="1"/>
  <c r="AD75" i="14"/>
  <c r="AD31" i="14"/>
  <c r="E85" i="14"/>
  <c r="AB86" i="14"/>
  <c r="AB13" i="57" s="1"/>
  <c r="N38" i="14"/>
  <c r="N82" i="14"/>
  <c r="J76" i="14"/>
  <c r="J8" i="57" s="1"/>
  <c r="U68" i="14"/>
  <c r="R27" i="14"/>
  <c r="R4" i="70" s="1"/>
  <c r="X70" i="14"/>
  <c r="X3" i="57" s="1"/>
  <c r="X172" i="57" s="1"/>
  <c r="AE74" i="14"/>
  <c r="AE6" i="57" s="1"/>
  <c r="W41" i="14"/>
  <c r="AH33" i="14"/>
  <c r="AH7" i="70" s="1"/>
  <c r="AL68" i="14"/>
  <c r="M26" i="14"/>
  <c r="D83" i="14"/>
  <c r="AC27" i="14"/>
  <c r="Y31" i="14"/>
  <c r="T80" i="14"/>
  <c r="AG43" i="14"/>
  <c r="W85" i="14"/>
  <c r="AE30" i="14"/>
  <c r="AE6" i="70" s="1"/>
  <c r="AE176" i="70" s="1"/>
  <c r="S79" i="14"/>
  <c r="O38" i="14"/>
  <c r="O8" i="70" s="1"/>
  <c r="B42" i="14"/>
  <c r="B13" i="70" s="1"/>
  <c r="AJ34" i="14"/>
  <c r="I84" i="14"/>
  <c r="I10" i="57" s="1"/>
  <c r="I193" i="57" s="1"/>
  <c r="AG87" i="14"/>
  <c r="I40" i="14"/>
  <c r="I10" i="70" s="1"/>
  <c r="I194" i="70" s="1"/>
  <c r="Z25" i="14"/>
  <c r="Z2" i="70" s="1"/>
  <c r="B86" i="14"/>
  <c r="AL24" i="14"/>
  <c r="M70" i="14"/>
  <c r="AJ78" i="14"/>
  <c r="AH77" i="14"/>
  <c r="AH7" i="57" s="1"/>
  <c r="O82" i="14"/>
  <c r="O8" i="57" s="1"/>
  <c r="S35" i="14"/>
  <c r="D39" i="14"/>
  <c r="AC71" i="14"/>
  <c r="Y75" i="14"/>
  <c r="T36" i="14"/>
  <c r="Z69" i="14"/>
  <c r="Z2" i="57" s="1"/>
  <c r="AN5" i="57" l="1"/>
  <c r="AN10" i="70"/>
  <c r="AO13" i="57"/>
  <c r="AN13" i="57"/>
  <c r="V84" i="70"/>
  <c r="V193" i="70"/>
  <c r="V195" i="70"/>
  <c r="V197" i="70"/>
  <c r="V190" i="70"/>
  <c r="V85" i="70"/>
  <c r="V192" i="57"/>
  <c r="V196" i="57"/>
  <c r="V189" i="57"/>
  <c r="AR37" i="14"/>
  <c r="V83" i="57"/>
  <c r="V84" i="57"/>
  <c r="AR81" i="14"/>
  <c r="AP87" i="14"/>
  <c r="AR43" i="14"/>
  <c r="AR68" i="14"/>
  <c r="AR24" i="14"/>
  <c r="AR35" i="22"/>
  <c r="AQ35" i="22"/>
  <c r="AR26" i="22"/>
  <c r="AQ26" i="22"/>
  <c r="AR27" i="22"/>
  <c r="AP35" i="22"/>
  <c r="AP37" i="22"/>
  <c r="AR37" i="22"/>
  <c r="AQ37" i="22"/>
  <c r="AP26" i="22"/>
  <c r="AR31" i="14"/>
  <c r="AP42" i="14"/>
  <c r="AQ75" i="14"/>
  <c r="W7" i="57"/>
  <c r="W106" i="57" s="1"/>
  <c r="AQ87" i="14"/>
  <c r="AR86" i="14"/>
  <c r="AR42" i="14"/>
  <c r="AR75" i="14"/>
  <c r="W2" i="57"/>
  <c r="W27" i="57" s="1"/>
  <c r="AR69" i="14"/>
  <c r="AQ69" i="14"/>
  <c r="AR87" i="14"/>
  <c r="AP86" i="14"/>
  <c r="AQ42" i="14"/>
  <c r="AP43" i="14"/>
  <c r="W7" i="70"/>
  <c r="W177" i="70" s="1"/>
  <c r="R187" i="57"/>
  <c r="W4" i="57"/>
  <c r="W103" i="57" s="1"/>
  <c r="AR28" i="14"/>
  <c r="AR79" i="14"/>
  <c r="AQ79" i="14"/>
  <c r="AP79" i="14"/>
  <c r="AQ86" i="14"/>
  <c r="AQ43" i="14"/>
  <c r="AQ81" i="14"/>
  <c r="AQ37" i="14"/>
  <c r="AQ31" i="14"/>
  <c r="W4" i="70"/>
  <c r="W2" i="70"/>
  <c r="W172" i="70" s="1"/>
  <c r="AR25" i="14"/>
  <c r="AQ25" i="14"/>
  <c r="W5" i="57"/>
  <c r="W64" i="57" s="1"/>
  <c r="AR72" i="14"/>
  <c r="AQ24" i="14"/>
  <c r="AR39" i="14"/>
  <c r="AQ68" i="14"/>
  <c r="AA4" i="57"/>
  <c r="AA187" i="57" s="1"/>
  <c r="AA4" i="70"/>
  <c r="AA188" i="70" s="1"/>
  <c r="AE5" i="57"/>
  <c r="AD2" i="57"/>
  <c r="AD171" i="57" s="1"/>
  <c r="AE5" i="70"/>
  <c r="AQ5" i="70" s="1"/>
  <c r="AQ39" i="22"/>
  <c r="AP39" i="22"/>
  <c r="AR39" i="22"/>
  <c r="AP27" i="22"/>
  <c r="AQ27" i="22"/>
  <c r="AP34" i="22"/>
  <c r="AR34" i="22"/>
  <c r="AQ34" i="22"/>
  <c r="Z187" i="70"/>
  <c r="Z188" i="70"/>
  <c r="Y27" i="70"/>
  <c r="V2" i="57"/>
  <c r="V4" i="57"/>
  <c r="V145" i="57" s="1"/>
  <c r="V4" i="70"/>
  <c r="V76" i="70" s="1"/>
  <c r="V2" i="70"/>
  <c r="Y175" i="70"/>
  <c r="Y174" i="57"/>
  <c r="Y27" i="57"/>
  <c r="Y171" i="57"/>
  <c r="AD2" i="70"/>
  <c r="AD24" i="70" s="1"/>
  <c r="Y172" i="70"/>
  <c r="AM193" i="70"/>
  <c r="AM192" i="57"/>
  <c r="Z20" i="70"/>
  <c r="Z18" i="70"/>
  <c r="Z17" i="70"/>
  <c r="B176" i="70"/>
  <c r="B172" i="70"/>
  <c r="B180" i="70"/>
  <c r="B175" i="70"/>
  <c r="B183" i="70"/>
  <c r="B197" i="70"/>
  <c r="AH99" i="70"/>
  <c r="AH90" i="70"/>
  <c r="AB27" i="57"/>
  <c r="AB182" i="57"/>
  <c r="AB171" i="57"/>
  <c r="AB179" i="57"/>
  <c r="AB172" i="57"/>
  <c r="AB174" i="57"/>
  <c r="AB196" i="57"/>
  <c r="AB69" i="57"/>
  <c r="I27" i="70"/>
  <c r="I28" i="70"/>
  <c r="I20" i="70"/>
  <c r="I17" i="70"/>
  <c r="I18" i="70"/>
  <c r="I186" i="70"/>
  <c r="H24" i="57"/>
  <c r="H133" i="57"/>
  <c r="H129" i="57"/>
  <c r="H138" i="57"/>
  <c r="H137" i="57"/>
  <c r="H134" i="57"/>
  <c r="H132" i="57"/>
  <c r="O27" i="70"/>
  <c r="O20" i="70"/>
  <c r="B141" i="70"/>
  <c r="B140" i="70"/>
  <c r="B134" i="70"/>
  <c r="B130" i="70"/>
  <c r="B133" i="70"/>
  <c r="B194" i="70"/>
  <c r="AB17" i="57"/>
  <c r="AB31" i="57"/>
  <c r="AB41" i="57"/>
  <c r="AB42" i="57"/>
  <c r="AB33" i="57"/>
  <c r="AB38" i="57"/>
  <c r="AB60" i="57"/>
  <c r="AB186" i="57"/>
  <c r="V25" i="57"/>
  <c r="V150" i="57"/>
  <c r="V154" i="57"/>
  <c r="V147" i="57"/>
  <c r="V143" i="57"/>
  <c r="V153" i="57"/>
  <c r="V152" i="57"/>
  <c r="V180" i="57"/>
  <c r="AI197" i="70"/>
  <c r="AI188" i="70"/>
  <c r="AI186" i="70"/>
  <c r="AI190" i="70"/>
  <c r="AI85" i="70"/>
  <c r="J155" i="70"/>
  <c r="J144" i="70"/>
  <c r="J151" i="70"/>
  <c r="J153" i="70"/>
  <c r="J146" i="70"/>
  <c r="J25" i="70"/>
  <c r="J195" i="70"/>
  <c r="AA24" i="57"/>
  <c r="AA133" i="57"/>
  <c r="AA129" i="57"/>
  <c r="T121" i="57"/>
  <c r="T118" i="57"/>
  <c r="T126" i="57"/>
  <c r="T65" i="57"/>
  <c r="K155" i="70"/>
  <c r="K152" i="70"/>
  <c r="K151" i="70"/>
  <c r="K149" i="70"/>
  <c r="K144" i="70"/>
  <c r="K195" i="70"/>
  <c r="Y26" i="57"/>
  <c r="Y168" i="57"/>
  <c r="Y161" i="57"/>
  <c r="Y157" i="57"/>
  <c r="L28" i="70"/>
  <c r="L27" i="70"/>
  <c r="L23" i="70"/>
  <c r="L26" i="70"/>
  <c r="L19" i="70"/>
  <c r="L158" i="70"/>
  <c r="AD141" i="70"/>
  <c r="AD140" i="70"/>
  <c r="AD133" i="70"/>
  <c r="AD180" i="70"/>
  <c r="T175" i="70"/>
  <c r="T183" i="70"/>
  <c r="T179" i="70"/>
  <c r="T197" i="70"/>
  <c r="AB19" i="57"/>
  <c r="AB59" i="57"/>
  <c r="AB185" i="57"/>
  <c r="AB28" i="57"/>
  <c r="F28" i="57"/>
  <c r="F194" i="57"/>
  <c r="F185" i="57"/>
  <c r="F195" i="57"/>
  <c r="F189" i="57"/>
  <c r="F196" i="57"/>
  <c r="AD70" i="70"/>
  <c r="AD67" i="70"/>
  <c r="AD71" i="70"/>
  <c r="AD175" i="70"/>
  <c r="Z75" i="70"/>
  <c r="Z74" i="70"/>
  <c r="Z76" i="70"/>
  <c r="AD69" i="57"/>
  <c r="AD70" i="57"/>
  <c r="AM189" i="57"/>
  <c r="AM196" i="57"/>
  <c r="AM187" i="57"/>
  <c r="AM195" i="57"/>
  <c r="AC27" i="57"/>
  <c r="AC180" i="57"/>
  <c r="AC179" i="57"/>
  <c r="AC174" i="57"/>
  <c r="AC182" i="57"/>
  <c r="AC171" i="57"/>
  <c r="AC196" i="57"/>
  <c r="AH52" i="57"/>
  <c r="AH50" i="57"/>
  <c r="AH49" i="57"/>
  <c r="AH56" i="57"/>
  <c r="I18" i="57"/>
  <c r="I55" i="57"/>
  <c r="I45" i="57"/>
  <c r="I46" i="57"/>
  <c r="I56" i="57"/>
  <c r="I48" i="57"/>
  <c r="I173" i="57"/>
  <c r="AH57" i="70"/>
  <c r="AH50" i="70"/>
  <c r="AH47" i="70"/>
  <c r="AC25" i="57"/>
  <c r="AC143" i="57"/>
  <c r="AC151" i="57"/>
  <c r="AC154" i="57"/>
  <c r="AC153" i="57"/>
  <c r="AC146" i="57"/>
  <c r="AC194" i="57"/>
  <c r="Q17" i="57"/>
  <c r="Q38" i="57"/>
  <c r="Q33" i="57"/>
  <c r="Q32" i="57"/>
  <c r="Q31" i="57"/>
  <c r="Q36" i="57"/>
  <c r="Q34" i="57"/>
  <c r="Q60" i="57"/>
  <c r="Q53" i="70"/>
  <c r="Q49" i="70"/>
  <c r="Q46" i="70"/>
  <c r="Q45" i="70"/>
  <c r="Q47" i="70"/>
  <c r="Q48" i="70"/>
  <c r="AC152" i="70"/>
  <c r="AC155" i="70"/>
  <c r="AC144" i="70"/>
  <c r="AC154" i="70"/>
  <c r="AC147" i="70"/>
  <c r="AC195" i="70"/>
  <c r="AM76" i="70"/>
  <c r="AM85" i="70"/>
  <c r="AM82" i="70"/>
  <c r="AM84" i="70"/>
  <c r="AM49" i="70"/>
  <c r="AL28" i="57"/>
  <c r="AL23" i="57"/>
  <c r="AL27" i="57"/>
  <c r="AL19" i="57"/>
  <c r="AL59" i="57"/>
  <c r="AG25" i="57"/>
  <c r="AG147" i="57"/>
  <c r="AG143" i="57"/>
  <c r="AG148" i="57"/>
  <c r="AG144" i="57"/>
  <c r="AG145" i="57"/>
  <c r="AG146" i="57"/>
  <c r="AG152" i="57"/>
  <c r="AG153" i="57"/>
  <c r="AG81" i="57"/>
  <c r="AG67" i="57"/>
  <c r="P27" i="57"/>
  <c r="P171" i="57"/>
  <c r="P73" i="57"/>
  <c r="P20" i="57"/>
  <c r="O27" i="57"/>
  <c r="O177" i="57"/>
  <c r="O175" i="57"/>
  <c r="O171" i="57"/>
  <c r="O83" i="57"/>
  <c r="Q22" i="57"/>
  <c r="Q104" i="57"/>
  <c r="Q101" i="57"/>
  <c r="Q108" i="57"/>
  <c r="Q103" i="57"/>
  <c r="Q102" i="57"/>
  <c r="Q105" i="57"/>
  <c r="Q64" i="57"/>
  <c r="AK196" i="57"/>
  <c r="AK192" i="57"/>
  <c r="AK190" i="57"/>
  <c r="AK189" i="57"/>
  <c r="AK188" i="57"/>
  <c r="AK186" i="57"/>
  <c r="AK70" i="57"/>
  <c r="H19" i="57"/>
  <c r="H68" i="57"/>
  <c r="H67" i="57"/>
  <c r="H59" i="57"/>
  <c r="H62" i="57"/>
  <c r="H63" i="57"/>
  <c r="H66" i="57"/>
  <c r="AK84" i="57"/>
  <c r="AK83" i="57"/>
  <c r="AK74" i="57"/>
  <c r="AK76" i="57"/>
  <c r="AK79" i="57"/>
  <c r="AK77" i="57"/>
  <c r="AK62" i="57"/>
  <c r="AM155" i="70"/>
  <c r="AM154" i="70"/>
  <c r="AM148" i="70"/>
  <c r="AM146" i="70"/>
  <c r="AM54" i="70"/>
  <c r="I20" i="57"/>
  <c r="I73" i="57"/>
  <c r="I75" i="57"/>
  <c r="I84" i="57"/>
  <c r="I83" i="57"/>
  <c r="I74" i="57"/>
  <c r="I175" i="57"/>
  <c r="H25" i="70"/>
  <c r="H24" i="70"/>
  <c r="H26" i="70"/>
  <c r="H21" i="70"/>
  <c r="H20" i="70"/>
  <c r="Y20" i="57"/>
  <c r="Y82" i="57"/>
  <c r="Y73" i="57"/>
  <c r="Y84" i="57"/>
  <c r="AC24" i="57"/>
  <c r="AC140" i="57"/>
  <c r="AC139" i="57"/>
  <c r="AC137" i="57"/>
  <c r="AC129" i="57"/>
  <c r="AC132" i="57"/>
  <c r="AC193" i="57"/>
  <c r="AG59" i="57"/>
  <c r="AG19" i="57"/>
  <c r="AG20" i="57"/>
  <c r="AG73" i="57"/>
  <c r="Q33" i="70"/>
  <c r="Q32" i="70"/>
  <c r="Q34" i="70"/>
  <c r="Q31" i="70"/>
  <c r="Q38" i="70"/>
  <c r="D23" i="57"/>
  <c r="D118" i="57"/>
  <c r="D116" i="57"/>
  <c r="D115" i="57"/>
  <c r="D119" i="57"/>
  <c r="D79" i="57"/>
  <c r="S118" i="57"/>
  <c r="S126" i="57"/>
  <c r="S125" i="57"/>
  <c r="S119" i="57"/>
  <c r="S120" i="57"/>
  <c r="S116" i="57"/>
  <c r="S65" i="57"/>
  <c r="S93" i="57"/>
  <c r="S98" i="70"/>
  <c r="S94" i="70"/>
  <c r="S92" i="70"/>
  <c r="S91" i="70"/>
  <c r="S99" i="70"/>
  <c r="S89" i="70"/>
  <c r="S64" i="70"/>
  <c r="AK121" i="70"/>
  <c r="AK120" i="70"/>
  <c r="AK117" i="70"/>
  <c r="AK127" i="70"/>
  <c r="AK126" i="70"/>
  <c r="AK119" i="70"/>
  <c r="AK66" i="70"/>
  <c r="AJ127" i="70"/>
  <c r="AJ126" i="70"/>
  <c r="AJ119" i="70"/>
  <c r="AJ193" i="70"/>
  <c r="AJ66" i="70"/>
  <c r="D119" i="70"/>
  <c r="D126" i="70"/>
  <c r="D117" i="70"/>
  <c r="D120" i="70"/>
  <c r="D116" i="70"/>
  <c r="D80" i="70"/>
  <c r="V168" i="70"/>
  <c r="V169" i="70"/>
  <c r="V167" i="70"/>
  <c r="V165" i="70"/>
  <c r="V162" i="70"/>
  <c r="V182" i="70"/>
  <c r="N19" i="57"/>
  <c r="N59" i="57"/>
  <c r="N60" i="57"/>
  <c r="N61" i="57"/>
  <c r="N62" i="57"/>
  <c r="Y62" i="57"/>
  <c r="T79" i="57"/>
  <c r="AL73" i="57"/>
  <c r="D126" i="57"/>
  <c r="F153" i="57"/>
  <c r="F180" i="57"/>
  <c r="F175" i="57"/>
  <c r="Y181" i="57"/>
  <c r="D185" i="57"/>
  <c r="D186" i="57"/>
  <c r="Z28" i="70"/>
  <c r="AL20" i="70"/>
  <c r="Z42" i="70"/>
  <c r="AL83" i="70"/>
  <c r="AE84" i="70"/>
  <c r="T120" i="70"/>
  <c r="AE172" i="70"/>
  <c r="T176" i="70"/>
  <c r="AA189" i="70"/>
  <c r="Q62" i="70"/>
  <c r="AA19" i="70"/>
  <c r="AA24" i="70"/>
  <c r="V82" i="70"/>
  <c r="I172" i="70"/>
  <c r="B81" i="70"/>
  <c r="O74" i="70"/>
  <c r="D60" i="57"/>
  <c r="V79" i="57"/>
  <c r="V194" i="57"/>
  <c r="S177" i="70"/>
  <c r="I27" i="57"/>
  <c r="I171" i="57"/>
  <c r="O22" i="57"/>
  <c r="O111" i="57"/>
  <c r="O105" i="57"/>
  <c r="O101" i="57"/>
  <c r="O78" i="57"/>
  <c r="AH98" i="57"/>
  <c r="AH94" i="57"/>
  <c r="AH92" i="57"/>
  <c r="AH89" i="57"/>
  <c r="AE20" i="57"/>
  <c r="AE78" i="57"/>
  <c r="AE84" i="57"/>
  <c r="AE73" i="57"/>
  <c r="AE189" i="57"/>
  <c r="J22" i="57"/>
  <c r="J109" i="57"/>
  <c r="J107" i="57"/>
  <c r="J103" i="57"/>
  <c r="J112" i="57"/>
  <c r="J101" i="57"/>
  <c r="J110" i="57"/>
  <c r="J104" i="57"/>
  <c r="J191" i="57"/>
  <c r="AB180" i="70"/>
  <c r="AB183" i="70"/>
  <c r="AB175" i="70"/>
  <c r="AB173" i="70"/>
  <c r="AB172" i="70"/>
  <c r="AB197" i="70"/>
  <c r="AB70" i="70"/>
  <c r="AL183" i="70"/>
  <c r="AL179" i="70"/>
  <c r="AL175" i="70"/>
  <c r="AL182" i="70"/>
  <c r="AL172" i="70"/>
  <c r="AL197" i="70"/>
  <c r="AL171" i="57"/>
  <c r="AL174" i="57"/>
  <c r="AL182" i="57"/>
  <c r="AL178" i="57"/>
  <c r="AL69" i="57"/>
  <c r="AH190" i="57"/>
  <c r="AH191" i="57"/>
  <c r="AH193" i="57"/>
  <c r="AH187" i="57"/>
  <c r="J18" i="57"/>
  <c r="J56" i="57"/>
  <c r="J54" i="57"/>
  <c r="J50" i="57"/>
  <c r="J51" i="57"/>
  <c r="J47" i="57"/>
  <c r="J45" i="57"/>
  <c r="J53" i="57"/>
  <c r="J187" i="57"/>
  <c r="AI22" i="57"/>
  <c r="AI112" i="57"/>
  <c r="AI105" i="57"/>
  <c r="AI101" i="57"/>
  <c r="AI111" i="57"/>
  <c r="AI78" i="57"/>
  <c r="AI177" i="57"/>
  <c r="K21" i="57"/>
  <c r="K98" i="57"/>
  <c r="K94" i="57"/>
  <c r="K87" i="57"/>
  <c r="K93" i="57"/>
  <c r="K92" i="57"/>
  <c r="K95" i="57"/>
  <c r="K190" i="57"/>
  <c r="AJ41" i="57"/>
  <c r="AJ42" i="57"/>
  <c r="AJ33" i="57"/>
  <c r="AJ37" i="57"/>
  <c r="AJ60" i="57"/>
  <c r="AJ186" i="57"/>
  <c r="AF171" i="57"/>
  <c r="AF73" i="57"/>
  <c r="AF185" i="57"/>
  <c r="AI28" i="57"/>
  <c r="AI191" i="57"/>
  <c r="AI185" i="57"/>
  <c r="AI196" i="57"/>
  <c r="AI189" i="57"/>
  <c r="AI84" i="57"/>
  <c r="AI182" i="57"/>
  <c r="N160" i="70"/>
  <c r="N169" i="70"/>
  <c r="N159" i="70"/>
  <c r="N158" i="70"/>
  <c r="N162" i="70"/>
  <c r="N161" i="70"/>
  <c r="N69" i="70"/>
  <c r="J25" i="57"/>
  <c r="J154" i="57"/>
  <c r="J146" i="57"/>
  <c r="J152" i="57"/>
  <c r="J150" i="57"/>
  <c r="J149" i="57"/>
  <c r="J145" i="57"/>
  <c r="J143" i="57"/>
  <c r="J194" i="57"/>
  <c r="AC25" i="70"/>
  <c r="AC24" i="70"/>
  <c r="AC27" i="70"/>
  <c r="AC28" i="70"/>
  <c r="AC19" i="70"/>
  <c r="AC186" i="70"/>
  <c r="AI57" i="70"/>
  <c r="AI49" i="70"/>
  <c r="AI47" i="70"/>
  <c r="AI56" i="70"/>
  <c r="AI45" i="70"/>
  <c r="AI76" i="70"/>
  <c r="S34" i="70"/>
  <c r="S42" i="70"/>
  <c r="S41" i="70"/>
  <c r="S35" i="70"/>
  <c r="S33" i="70"/>
  <c r="S37" i="70"/>
  <c r="S61" i="70"/>
  <c r="AK41" i="70"/>
  <c r="AK37" i="70"/>
  <c r="AK33" i="70"/>
  <c r="AK35" i="70"/>
  <c r="AK34" i="70"/>
  <c r="AK42" i="70"/>
  <c r="AK61" i="70"/>
  <c r="AM175" i="57"/>
  <c r="AM182" i="57"/>
  <c r="AM173" i="57"/>
  <c r="AM181" i="57"/>
  <c r="R28" i="57"/>
  <c r="R192" i="57"/>
  <c r="R188" i="57"/>
  <c r="R185" i="57"/>
  <c r="R196" i="57"/>
  <c r="R182" i="57"/>
  <c r="AB28" i="70"/>
  <c r="AB27" i="70"/>
  <c r="AB24" i="70"/>
  <c r="AB17" i="70"/>
  <c r="AB19" i="70"/>
  <c r="AB186" i="70"/>
  <c r="AB60" i="70"/>
  <c r="Q24" i="57"/>
  <c r="Q132" i="57"/>
  <c r="Q131" i="57"/>
  <c r="Q133" i="57"/>
  <c r="Q135" i="57"/>
  <c r="Q130" i="57"/>
  <c r="Q129" i="57"/>
  <c r="Q66" i="57"/>
  <c r="L23" i="57"/>
  <c r="L125" i="57"/>
  <c r="L124" i="57"/>
  <c r="L118" i="57"/>
  <c r="L115" i="57"/>
  <c r="L164" i="57"/>
  <c r="J23" i="57"/>
  <c r="J121" i="57"/>
  <c r="J117" i="57"/>
  <c r="J126" i="57"/>
  <c r="J123" i="57"/>
  <c r="J115" i="57"/>
  <c r="J124" i="57"/>
  <c r="J118" i="57"/>
  <c r="J192" i="57"/>
  <c r="Z20" i="57"/>
  <c r="Z74" i="57"/>
  <c r="Z73" i="57"/>
  <c r="Z75" i="57"/>
  <c r="Z83" i="57"/>
  <c r="AH185" i="57"/>
  <c r="Q133" i="70"/>
  <c r="Q132" i="70"/>
  <c r="Q134" i="70"/>
  <c r="Q131" i="70"/>
  <c r="Q130" i="70"/>
  <c r="G18" i="57"/>
  <c r="G48" i="57"/>
  <c r="G45" i="57"/>
  <c r="G47" i="57"/>
  <c r="G55" i="57"/>
  <c r="G75" i="57"/>
  <c r="AH186" i="70"/>
  <c r="Z32" i="70"/>
  <c r="Z31" i="70"/>
  <c r="Z34" i="70"/>
  <c r="L175" i="70"/>
  <c r="L179" i="70"/>
  <c r="L183" i="70"/>
  <c r="L182" i="70"/>
  <c r="L172" i="70"/>
  <c r="L168" i="70"/>
  <c r="Q19" i="57"/>
  <c r="Q59" i="57"/>
  <c r="AM197" i="70"/>
  <c r="AM188" i="70"/>
  <c r="AM195" i="70"/>
  <c r="AM190" i="70"/>
  <c r="AM57" i="70"/>
  <c r="T112" i="57"/>
  <c r="T107" i="57"/>
  <c r="T104" i="57"/>
  <c r="T64" i="57"/>
  <c r="N42" i="70"/>
  <c r="N40" i="70"/>
  <c r="N33" i="70"/>
  <c r="N32" i="70"/>
  <c r="N34" i="70"/>
  <c r="N31" i="70"/>
  <c r="N61" i="70"/>
  <c r="N18" i="57"/>
  <c r="N48" i="57"/>
  <c r="N45" i="57"/>
  <c r="N46" i="57"/>
  <c r="N47" i="57"/>
  <c r="I56" i="70"/>
  <c r="I49" i="70"/>
  <c r="I45" i="70"/>
  <c r="I47" i="70"/>
  <c r="I46" i="70"/>
  <c r="I57" i="70"/>
  <c r="I188" i="70"/>
  <c r="Y190" i="70"/>
  <c r="Y196" i="70"/>
  <c r="Y186" i="70"/>
  <c r="Y197" i="70"/>
  <c r="Y189" i="70"/>
  <c r="C27" i="57"/>
  <c r="C171" i="57"/>
  <c r="C173" i="57"/>
  <c r="P23" i="57"/>
  <c r="P122" i="57"/>
  <c r="P119" i="57"/>
  <c r="P125" i="57"/>
  <c r="P115" i="57"/>
  <c r="P117" i="57"/>
  <c r="P178" i="57"/>
  <c r="P79" i="57"/>
  <c r="Z27" i="57"/>
  <c r="Z173" i="57"/>
  <c r="Z172" i="57"/>
  <c r="Z175" i="57"/>
  <c r="Z171" i="57"/>
  <c r="AM83" i="57"/>
  <c r="AM84" i="57"/>
  <c r="AM75" i="57"/>
  <c r="AM82" i="57"/>
  <c r="AM168" i="57"/>
  <c r="AM161" i="57"/>
  <c r="AM159" i="57"/>
  <c r="AM167" i="57"/>
  <c r="O176" i="70"/>
  <c r="O172" i="70"/>
  <c r="H20" i="57"/>
  <c r="H81" i="57"/>
  <c r="H77" i="57"/>
  <c r="H76" i="57"/>
  <c r="H73" i="57"/>
  <c r="H82" i="57"/>
  <c r="H80" i="57"/>
  <c r="B19" i="57"/>
  <c r="B66" i="57"/>
  <c r="B62" i="57"/>
  <c r="B70" i="57"/>
  <c r="B59" i="57"/>
  <c r="B188" i="57"/>
  <c r="B76" i="57"/>
  <c r="AC19" i="57"/>
  <c r="AC67" i="57"/>
  <c r="AC59" i="57"/>
  <c r="AC70" i="57"/>
  <c r="AN70" i="57" s="1"/>
  <c r="AC69" i="57"/>
  <c r="AC66" i="57"/>
  <c r="AC188" i="57"/>
  <c r="AK191" i="70"/>
  <c r="AK190" i="70"/>
  <c r="AK197" i="70"/>
  <c r="AK193" i="70"/>
  <c r="AK189" i="70"/>
  <c r="AK187" i="70"/>
  <c r="AK71" i="70"/>
  <c r="AC71" i="70"/>
  <c r="AN71" i="70" s="1"/>
  <c r="AC68" i="70"/>
  <c r="AC67" i="70"/>
  <c r="AC70" i="70"/>
  <c r="AC60" i="70"/>
  <c r="AC189" i="70"/>
  <c r="Y28" i="57"/>
  <c r="Y185" i="57"/>
  <c r="Y195" i="57"/>
  <c r="Y189" i="57"/>
  <c r="K138" i="70"/>
  <c r="K137" i="70"/>
  <c r="K130" i="70"/>
  <c r="K135" i="70"/>
  <c r="K141" i="70"/>
  <c r="K194" i="70"/>
  <c r="K24" i="57"/>
  <c r="K137" i="57"/>
  <c r="K136" i="57"/>
  <c r="K135" i="57"/>
  <c r="K134" i="57"/>
  <c r="K129" i="57"/>
  <c r="K140" i="57"/>
  <c r="K193" i="57"/>
  <c r="W111" i="57"/>
  <c r="W177" i="57"/>
  <c r="AJ183" i="70"/>
  <c r="AJ179" i="70"/>
  <c r="AJ175" i="70"/>
  <c r="AJ70" i="70"/>
  <c r="AJ197" i="70"/>
  <c r="R27" i="57"/>
  <c r="R171" i="57"/>
  <c r="G19" i="57"/>
  <c r="G61" i="57"/>
  <c r="G62" i="57"/>
  <c r="G59" i="57"/>
  <c r="G69" i="57"/>
  <c r="G76" i="57"/>
  <c r="AG17" i="57"/>
  <c r="AG33" i="57"/>
  <c r="AG39" i="57"/>
  <c r="AG32" i="57"/>
  <c r="AG34" i="57"/>
  <c r="AG31" i="57"/>
  <c r="AG40" i="57"/>
  <c r="AG41" i="57"/>
  <c r="AG35" i="57"/>
  <c r="AG60" i="57"/>
  <c r="AG74" i="57"/>
  <c r="AC133" i="70"/>
  <c r="AC141" i="70"/>
  <c r="AC140" i="70"/>
  <c r="AC138" i="70"/>
  <c r="AC130" i="70"/>
  <c r="AC194" i="70"/>
  <c r="AK179" i="70"/>
  <c r="AK175" i="70"/>
  <c r="AK183" i="70"/>
  <c r="AK177" i="70"/>
  <c r="AK173" i="70"/>
  <c r="AK176" i="70"/>
  <c r="AK70" i="70"/>
  <c r="AG21" i="57"/>
  <c r="AG90" i="57"/>
  <c r="AG89" i="57"/>
  <c r="AG97" i="57"/>
  <c r="AG96" i="57"/>
  <c r="AG87" i="57"/>
  <c r="AG88" i="57"/>
  <c r="AG91" i="57"/>
  <c r="AG95" i="57"/>
  <c r="AG63" i="57"/>
  <c r="AG77" i="57"/>
  <c r="AK125" i="57"/>
  <c r="AK120" i="57"/>
  <c r="AK119" i="57"/>
  <c r="AK116" i="57"/>
  <c r="AK118" i="57"/>
  <c r="AK126" i="57"/>
  <c r="AK65" i="57"/>
  <c r="J26" i="57"/>
  <c r="J168" i="57"/>
  <c r="J166" i="57"/>
  <c r="J157" i="57"/>
  <c r="J160" i="57"/>
  <c r="J164" i="57"/>
  <c r="J159" i="57"/>
  <c r="J163" i="57"/>
  <c r="J195" i="57"/>
  <c r="V168" i="57"/>
  <c r="V166" i="57"/>
  <c r="V164" i="57"/>
  <c r="V161" i="57"/>
  <c r="V167" i="57"/>
  <c r="V181" i="57"/>
  <c r="K23" i="57"/>
  <c r="K126" i="57"/>
  <c r="K123" i="57"/>
  <c r="K122" i="57"/>
  <c r="K115" i="57"/>
  <c r="K121" i="57"/>
  <c r="K120" i="57"/>
  <c r="K192" i="57"/>
  <c r="K116" i="70"/>
  <c r="K127" i="70"/>
  <c r="K121" i="70"/>
  <c r="K123" i="70"/>
  <c r="K124" i="70"/>
  <c r="K193" i="70"/>
  <c r="AG163" i="70"/>
  <c r="AG162" i="70"/>
  <c r="AG161" i="70"/>
  <c r="AG159" i="70"/>
  <c r="AG160" i="70"/>
  <c r="AG158" i="70"/>
  <c r="AG69" i="70"/>
  <c r="AG55" i="70"/>
  <c r="D34" i="70"/>
  <c r="D41" i="70"/>
  <c r="D33" i="70"/>
  <c r="D37" i="70"/>
  <c r="D31" i="70"/>
  <c r="D75" i="70"/>
  <c r="N20" i="57"/>
  <c r="N76" i="57"/>
  <c r="N74" i="57"/>
  <c r="N73" i="57"/>
  <c r="N75" i="57"/>
  <c r="AF27" i="57"/>
  <c r="C56" i="57"/>
  <c r="F67" i="57"/>
  <c r="AL79" i="57"/>
  <c r="Y76" i="57"/>
  <c r="K139" i="57"/>
  <c r="T119" i="57"/>
  <c r="K176" i="57"/>
  <c r="K178" i="57"/>
  <c r="C182" i="57"/>
  <c r="Y182" i="57"/>
  <c r="AA193" i="57"/>
  <c r="Y160" i="57"/>
  <c r="D28" i="70"/>
  <c r="AA71" i="70"/>
  <c r="Y63" i="70"/>
  <c r="Y69" i="70"/>
  <c r="Z85" i="70"/>
  <c r="Y77" i="70"/>
  <c r="K98" i="70"/>
  <c r="D127" i="70"/>
  <c r="Y176" i="70"/>
  <c r="AL162" i="70"/>
  <c r="F181" i="70"/>
  <c r="Z186" i="70"/>
  <c r="AA194" i="70"/>
  <c r="D193" i="70"/>
  <c r="AD174" i="57"/>
  <c r="I174" i="70"/>
  <c r="R70" i="57"/>
  <c r="N83" i="70"/>
  <c r="I28" i="57"/>
  <c r="F168" i="57"/>
  <c r="AL70" i="70"/>
  <c r="D65" i="57"/>
  <c r="V81" i="57"/>
  <c r="V82" i="57"/>
  <c r="AI174" i="70"/>
  <c r="AM48" i="57"/>
  <c r="T192" i="57"/>
  <c r="Y28" i="70"/>
  <c r="V195" i="57"/>
  <c r="AL185" i="57"/>
  <c r="AE74" i="70"/>
  <c r="AE85" i="70"/>
  <c r="AE190" i="70"/>
  <c r="X17" i="57"/>
  <c r="X41" i="57"/>
  <c r="X31" i="57"/>
  <c r="X42" i="57"/>
  <c r="X33" i="57"/>
  <c r="X60" i="57"/>
  <c r="X41" i="70"/>
  <c r="X33" i="70"/>
  <c r="X31" i="70"/>
  <c r="X61" i="70"/>
  <c r="J55" i="70"/>
  <c r="J47" i="70"/>
  <c r="J57" i="70"/>
  <c r="J45" i="70"/>
  <c r="J54" i="70"/>
  <c r="J52" i="70"/>
  <c r="J18" i="70"/>
  <c r="J188" i="70"/>
  <c r="C27" i="70"/>
  <c r="C19" i="70"/>
  <c r="P137" i="70"/>
  <c r="P130" i="70"/>
  <c r="P132" i="70"/>
  <c r="P138" i="70"/>
  <c r="P140" i="70"/>
  <c r="P134" i="70"/>
  <c r="P81" i="70"/>
  <c r="P24" i="57"/>
  <c r="P136" i="57"/>
  <c r="P131" i="57"/>
  <c r="P133" i="57"/>
  <c r="P139" i="57"/>
  <c r="P129" i="57"/>
  <c r="P179" i="57"/>
  <c r="P80" i="57"/>
  <c r="AL115" i="57"/>
  <c r="AL118" i="57"/>
  <c r="AL126" i="57"/>
  <c r="AL125" i="57"/>
  <c r="AL65" i="57"/>
  <c r="AL127" i="70"/>
  <c r="AL116" i="70"/>
  <c r="AL126" i="70"/>
  <c r="AL119" i="70"/>
  <c r="AL125" i="70"/>
  <c r="AL193" i="70"/>
  <c r="T127" i="70"/>
  <c r="T119" i="70"/>
  <c r="T126" i="70"/>
  <c r="T193" i="70"/>
  <c r="I42" i="70"/>
  <c r="I41" i="70"/>
  <c r="I32" i="70"/>
  <c r="I31" i="70"/>
  <c r="I34" i="70"/>
  <c r="I187" i="70"/>
  <c r="F25" i="57"/>
  <c r="F154" i="57"/>
  <c r="F152" i="57"/>
  <c r="F147" i="57"/>
  <c r="F143" i="57"/>
  <c r="AK42" i="57"/>
  <c r="AK37" i="57"/>
  <c r="AK34" i="57"/>
  <c r="AK33" i="57"/>
  <c r="AK41" i="57"/>
  <c r="AK35" i="57"/>
  <c r="AK60" i="57"/>
  <c r="K25" i="57"/>
  <c r="K154" i="57"/>
  <c r="K151" i="57"/>
  <c r="K150" i="57"/>
  <c r="K149" i="57"/>
  <c r="K148" i="57"/>
  <c r="K143" i="57"/>
  <c r="K194" i="57"/>
  <c r="P54" i="70"/>
  <c r="P53" i="70"/>
  <c r="P49" i="70"/>
  <c r="P56" i="70"/>
  <c r="P52" i="70"/>
  <c r="P45" i="70"/>
  <c r="P47" i="70"/>
  <c r="P76" i="70"/>
  <c r="S35" i="57"/>
  <c r="S42" i="57"/>
  <c r="S33" i="57"/>
  <c r="S37" i="57"/>
  <c r="S41" i="57"/>
  <c r="S34" i="57"/>
  <c r="S88" i="57"/>
  <c r="S60" i="57"/>
  <c r="AC185" i="57"/>
  <c r="AC28" i="57"/>
  <c r="J19" i="57"/>
  <c r="J65" i="57"/>
  <c r="J68" i="57"/>
  <c r="J64" i="57"/>
  <c r="J61" i="57"/>
  <c r="J70" i="57"/>
  <c r="J59" i="57"/>
  <c r="J67" i="57"/>
  <c r="J188" i="57"/>
  <c r="D23" i="70"/>
  <c r="D27" i="70"/>
  <c r="D17" i="70"/>
  <c r="D20" i="70"/>
  <c r="D19" i="70"/>
  <c r="D74" i="70"/>
  <c r="D73" i="57"/>
  <c r="D20" i="57"/>
  <c r="T66" i="70"/>
  <c r="T70" i="70"/>
  <c r="T71" i="70"/>
  <c r="T189" i="70"/>
  <c r="G47" i="70"/>
  <c r="G56" i="70"/>
  <c r="G49" i="70"/>
  <c r="G45" i="70"/>
  <c r="G76" i="70"/>
  <c r="G174" i="70"/>
  <c r="AC183" i="70"/>
  <c r="AC175" i="70"/>
  <c r="AC181" i="70"/>
  <c r="AC172" i="70"/>
  <c r="AC180" i="70"/>
  <c r="AC197" i="70"/>
  <c r="R23" i="57"/>
  <c r="R125" i="57"/>
  <c r="R115" i="57"/>
  <c r="R118" i="57"/>
  <c r="R126" i="57"/>
  <c r="R178" i="57"/>
  <c r="K22" i="57"/>
  <c r="K112" i="57"/>
  <c r="K108" i="57"/>
  <c r="K101" i="57"/>
  <c r="K109" i="57"/>
  <c r="K107" i="57"/>
  <c r="K106" i="57"/>
  <c r="K191" i="57"/>
  <c r="AH106" i="57"/>
  <c r="AH103" i="57"/>
  <c r="AH112" i="57"/>
  <c r="AH108" i="57"/>
  <c r="AK90" i="57"/>
  <c r="AK98" i="57"/>
  <c r="AK91" i="57"/>
  <c r="AK97" i="57"/>
  <c r="AK88" i="57"/>
  <c r="AK93" i="57"/>
  <c r="AK63" i="57"/>
  <c r="P23" i="70"/>
  <c r="P27" i="70"/>
  <c r="P24" i="70"/>
  <c r="P25" i="70"/>
  <c r="P18" i="70"/>
  <c r="P20" i="70"/>
  <c r="P74" i="70"/>
  <c r="AH140" i="57"/>
  <c r="AH135" i="57"/>
  <c r="AH131" i="57"/>
  <c r="AH134" i="57"/>
  <c r="H21" i="57"/>
  <c r="H91" i="57"/>
  <c r="H87" i="57"/>
  <c r="H95" i="57"/>
  <c r="H96" i="57"/>
  <c r="H94" i="57"/>
  <c r="H90" i="57"/>
  <c r="Q76" i="70"/>
  <c r="Q77" i="70"/>
  <c r="Q81" i="70"/>
  <c r="Q74" i="70"/>
  <c r="Q75" i="70"/>
  <c r="H97" i="70"/>
  <c r="H92" i="70"/>
  <c r="H88" i="70"/>
  <c r="H95" i="70"/>
  <c r="H96" i="70"/>
  <c r="AD197" i="70"/>
  <c r="AD194" i="70"/>
  <c r="AD189" i="70"/>
  <c r="AD183" i="70"/>
  <c r="AD188" i="57"/>
  <c r="AD196" i="57"/>
  <c r="R27" i="70"/>
  <c r="R28" i="70"/>
  <c r="R19" i="70"/>
  <c r="R172" i="70"/>
  <c r="Z49" i="70"/>
  <c r="Z46" i="70"/>
  <c r="Z47" i="70"/>
  <c r="Z45" i="70"/>
  <c r="AI73" i="57"/>
  <c r="AI20" i="57"/>
  <c r="AI171" i="57"/>
  <c r="AI27" i="57"/>
  <c r="AI28" i="70"/>
  <c r="AI20" i="70"/>
  <c r="AI27" i="70"/>
  <c r="AI18" i="70"/>
  <c r="AI74" i="70"/>
  <c r="S197" i="70"/>
  <c r="S189" i="70"/>
  <c r="S187" i="70"/>
  <c r="S193" i="70"/>
  <c r="S191" i="70"/>
  <c r="S190" i="70"/>
  <c r="S71" i="70"/>
  <c r="B20" i="57"/>
  <c r="B28" i="57"/>
  <c r="B73" i="57"/>
  <c r="B185" i="57"/>
  <c r="S85" i="70"/>
  <c r="S80" i="70"/>
  <c r="S84" i="70"/>
  <c r="S78" i="70"/>
  <c r="S77" i="70"/>
  <c r="S75" i="70"/>
  <c r="S63" i="70"/>
  <c r="P126" i="70"/>
  <c r="P120" i="70"/>
  <c r="P116" i="70"/>
  <c r="P123" i="70"/>
  <c r="P124" i="70"/>
  <c r="P118" i="70"/>
  <c r="P80" i="70"/>
  <c r="M169" i="70"/>
  <c r="Z18" i="57"/>
  <c r="Z46" i="57"/>
  <c r="Z45" i="57"/>
  <c r="Z48" i="57"/>
  <c r="Z55" i="57"/>
  <c r="Q20" i="57"/>
  <c r="Q78" i="57"/>
  <c r="Q80" i="57"/>
  <c r="Q75" i="57"/>
  <c r="Q74" i="57"/>
  <c r="Q73" i="57"/>
  <c r="Q76" i="57"/>
  <c r="Q62" i="57"/>
  <c r="I85" i="70"/>
  <c r="I84" i="70"/>
  <c r="I76" i="70"/>
  <c r="I75" i="70"/>
  <c r="I74" i="70"/>
  <c r="I190" i="70"/>
  <c r="H153" i="70"/>
  <c r="H149" i="70"/>
  <c r="H148" i="70"/>
  <c r="H144" i="70"/>
  <c r="H152" i="70"/>
  <c r="N187" i="70"/>
  <c r="N196" i="70"/>
  <c r="N189" i="70"/>
  <c r="N186" i="70"/>
  <c r="N190" i="70"/>
  <c r="N188" i="70"/>
  <c r="N71" i="70"/>
  <c r="AG40" i="70"/>
  <c r="AG33" i="70"/>
  <c r="AG32" i="70"/>
  <c r="AG31" i="70"/>
  <c r="AG34" i="70"/>
  <c r="AG35" i="70"/>
  <c r="AG61" i="70"/>
  <c r="AG46" i="70"/>
  <c r="L70" i="70"/>
  <c r="L71" i="70"/>
  <c r="L66" i="70"/>
  <c r="L69" i="70"/>
  <c r="L60" i="70"/>
  <c r="L161" i="70"/>
  <c r="AK182" i="57"/>
  <c r="AK178" i="57"/>
  <c r="AK176" i="57"/>
  <c r="AK175" i="57"/>
  <c r="AK172" i="57"/>
  <c r="AK174" i="57"/>
  <c r="AK69" i="57"/>
  <c r="L19" i="57"/>
  <c r="L68" i="57"/>
  <c r="L59" i="57"/>
  <c r="L69" i="57"/>
  <c r="L65" i="57"/>
  <c r="L160" i="57"/>
  <c r="AB24" i="57"/>
  <c r="AB132" i="57"/>
  <c r="AB130" i="57"/>
  <c r="AB140" i="57"/>
  <c r="AB139" i="57"/>
  <c r="AB129" i="57"/>
  <c r="AB66" i="57"/>
  <c r="AB193" i="57"/>
  <c r="N55" i="70"/>
  <c r="N45" i="70"/>
  <c r="N47" i="70"/>
  <c r="N57" i="70"/>
  <c r="N48" i="70"/>
  <c r="N46" i="70"/>
  <c r="N49" i="70"/>
  <c r="N62" i="70"/>
  <c r="AG159" i="57"/>
  <c r="AG157" i="57"/>
  <c r="AG166" i="57"/>
  <c r="AG167" i="57"/>
  <c r="AG158" i="57"/>
  <c r="AG161" i="57"/>
  <c r="AG160" i="57"/>
  <c r="AG162" i="57"/>
  <c r="AG82" i="57"/>
  <c r="AG68" i="57"/>
  <c r="AJ126" i="57"/>
  <c r="AJ125" i="57"/>
  <c r="AJ116" i="57"/>
  <c r="AJ118" i="57"/>
  <c r="AJ65" i="57"/>
  <c r="AJ192" i="57"/>
  <c r="V125" i="57"/>
  <c r="V124" i="57"/>
  <c r="V119" i="57"/>
  <c r="V126" i="57"/>
  <c r="V123" i="57"/>
  <c r="V178" i="57"/>
  <c r="S127" i="70"/>
  <c r="S119" i="70"/>
  <c r="S126" i="70"/>
  <c r="S117" i="70"/>
  <c r="S120" i="70"/>
  <c r="S121" i="70"/>
  <c r="S66" i="70"/>
  <c r="J160" i="70"/>
  <c r="J169" i="70"/>
  <c r="J167" i="70"/>
  <c r="J158" i="70"/>
  <c r="J165" i="70"/>
  <c r="J196" i="70"/>
  <c r="J26" i="70"/>
  <c r="D176" i="70"/>
  <c r="D175" i="70"/>
  <c r="D173" i="70"/>
  <c r="D172" i="70"/>
  <c r="D179" i="70"/>
  <c r="D84" i="70"/>
  <c r="L26" i="57"/>
  <c r="Y68" i="57"/>
  <c r="Y70" i="57"/>
  <c r="F62" i="57"/>
  <c r="F70" i="57"/>
  <c r="AL83" i="57"/>
  <c r="K97" i="57"/>
  <c r="T105" i="57"/>
  <c r="K125" i="57"/>
  <c r="F146" i="57"/>
  <c r="K180" i="57"/>
  <c r="F182" i="57"/>
  <c r="Y175" i="57"/>
  <c r="AE175" i="57"/>
  <c r="AL175" i="57"/>
  <c r="F188" i="57"/>
  <c r="T84" i="70"/>
  <c r="AL80" i="70"/>
  <c r="AL120" i="70"/>
  <c r="K154" i="70"/>
  <c r="Y183" i="70"/>
  <c r="C183" i="70"/>
  <c r="K181" i="70"/>
  <c r="Z190" i="70"/>
  <c r="D197" i="70"/>
  <c r="D187" i="70"/>
  <c r="D183" i="70"/>
  <c r="Q63" i="70"/>
  <c r="Q67" i="70"/>
  <c r="V83" i="70"/>
  <c r="R60" i="70"/>
  <c r="I173" i="70"/>
  <c r="R19" i="57"/>
  <c r="V196" i="70"/>
  <c r="N17" i="70"/>
  <c r="N26" i="70"/>
  <c r="G173" i="57"/>
  <c r="N85" i="70"/>
  <c r="I187" i="57"/>
  <c r="Y196" i="57"/>
  <c r="AM54" i="57"/>
  <c r="AM55" i="57"/>
  <c r="AA80" i="57"/>
  <c r="G18" i="70"/>
  <c r="S183" i="70"/>
  <c r="S179" i="70"/>
  <c r="S178" i="57"/>
  <c r="P152" i="70"/>
  <c r="P154" i="70"/>
  <c r="P151" i="70"/>
  <c r="P146" i="70"/>
  <c r="P148" i="70"/>
  <c r="P144" i="70"/>
  <c r="P82" i="70"/>
  <c r="B24" i="57"/>
  <c r="B133" i="57"/>
  <c r="B129" i="57"/>
  <c r="B132" i="57"/>
  <c r="B140" i="57"/>
  <c r="B80" i="57"/>
  <c r="B193" i="57"/>
  <c r="H139" i="70"/>
  <c r="H138" i="70"/>
  <c r="H134" i="70"/>
  <c r="H130" i="70"/>
  <c r="H135" i="70"/>
  <c r="AH188" i="70"/>
  <c r="AH191" i="70"/>
  <c r="V153" i="70"/>
  <c r="V151" i="70"/>
  <c r="V155" i="70"/>
  <c r="V154" i="70"/>
  <c r="V148" i="70"/>
  <c r="V181" i="70"/>
  <c r="AB42" i="70"/>
  <c r="AB41" i="70"/>
  <c r="AB38" i="70"/>
  <c r="AB33" i="70"/>
  <c r="AB31" i="70"/>
  <c r="AB61" i="70"/>
  <c r="AB187" i="70"/>
  <c r="AF28" i="70"/>
  <c r="AF27" i="70"/>
  <c r="AF20" i="70"/>
  <c r="AF186" i="70"/>
  <c r="AF172" i="70"/>
  <c r="AE22" i="57"/>
  <c r="AE112" i="57"/>
  <c r="AE105" i="57"/>
  <c r="AE101" i="57"/>
  <c r="AE191" i="57"/>
  <c r="K99" i="70"/>
  <c r="K96" i="70"/>
  <c r="K95" i="70"/>
  <c r="K94" i="70"/>
  <c r="K88" i="70"/>
  <c r="K191" i="70"/>
  <c r="AL168" i="70"/>
  <c r="AL161" i="70"/>
  <c r="AL165" i="70"/>
  <c r="AL169" i="70"/>
  <c r="AL158" i="70"/>
  <c r="AL196" i="70"/>
  <c r="AA130" i="70"/>
  <c r="AA133" i="70"/>
  <c r="AA134" i="70"/>
  <c r="I17" i="57"/>
  <c r="I41" i="57"/>
  <c r="I42" i="57"/>
  <c r="I32" i="57"/>
  <c r="I31" i="57"/>
  <c r="I34" i="57"/>
  <c r="I172" i="57"/>
  <c r="F153" i="70"/>
  <c r="F144" i="70"/>
  <c r="F25" i="70"/>
  <c r="F167" i="70"/>
  <c r="Y158" i="70"/>
  <c r="Y169" i="70"/>
  <c r="Y162" i="70"/>
  <c r="R197" i="70"/>
  <c r="R189" i="70"/>
  <c r="R186" i="70"/>
  <c r="R183" i="70"/>
  <c r="U26" i="57"/>
  <c r="U163" i="57"/>
  <c r="U168" i="57"/>
  <c r="U161" i="57"/>
  <c r="U157" i="57"/>
  <c r="U195" i="57"/>
  <c r="U82" i="57"/>
  <c r="X28" i="57"/>
  <c r="X188" i="57"/>
  <c r="X186" i="57"/>
  <c r="X196" i="57"/>
  <c r="X185" i="57"/>
  <c r="X70" i="57"/>
  <c r="J127" i="70"/>
  <c r="J124" i="70"/>
  <c r="J118" i="70"/>
  <c r="J125" i="70"/>
  <c r="J116" i="70"/>
  <c r="J23" i="70"/>
  <c r="J193" i="70"/>
  <c r="AG27" i="57"/>
  <c r="AG181" i="57"/>
  <c r="AG175" i="57"/>
  <c r="AG171" i="57"/>
  <c r="AG176" i="57"/>
  <c r="AG172" i="57"/>
  <c r="AG180" i="57"/>
  <c r="AG174" i="57"/>
  <c r="AG173" i="57"/>
  <c r="AG69" i="57"/>
  <c r="AG83" i="57"/>
  <c r="AA63" i="70"/>
  <c r="AA67" i="70"/>
  <c r="AA60" i="70"/>
  <c r="AM183" i="70"/>
  <c r="AM174" i="70"/>
  <c r="AM181" i="70"/>
  <c r="AM176" i="70"/>
  <c r="AM56" i="70"/>
  <c r="Z17" i="57"/>
  <c r="Z34" i="57"/>
  <c r="Z41" i="57"/>
  <c r="Z32" i="57"/>
  <c r="Z31" i="57"/>
  <c r="L27" i="57"/>
  <c r="L178" i="57"/>
  <c r="L181" i="57"/>
  <c r="L171" i="57"/>
  <c r="L174" i="57"/>
  <c r="L167" i="57"/>
  <c r="F20" i="57"/>
  <c r="F73" i="57"/>
  <c r="F82" i="57"/>
  <c r="F81" i="57"/>
  <c r="F84" i="57"/>
  <c r="Q24" i="70"/>
  <c r="Q19" i="70"/>
  <c r="Q18" i="70"/>
  <c r="Q20" i="70"/>
  <c r="Q17" i="70"/>
  <c r="L127" i="70"/>
  <c r="L119" i="70"/>
  <c r="L116" i="70"/>
  <c r="L125" i="70"/>
  <c r="L126" i="70"/>
  <c r="L165" i="70"/>
  <c r="U22" i="57"/>
  <c r="U110" i="57"/>
  <c r="U105" i="57"/>
  <c r="U101" i="57"/>
  <c r="U112" i="57"/>
  <c r="U78" i="57"/>
  <c r="U191" i="57"/>
  <c r="H82" i="70"/>
  <c r="H78" i="70"/>
  <c r="H81" i="70"/>
  <c r="H74" i="70"/>
  <c r="H83" i="70"/>
  <c r="Q18" i="57"/>
  <c r="Q47" i="57"/>
  <c r="Q46" i="57"/>
  <c r="Q48" i="57"/>
  <c r="Q50" i="57"/>
  <c r="Q45" i="57"/>
  <c r="Q52" i="57"/>
  <c r="Q61" i="57"/>
  <c r="AE28" i="70"/>
  <c r="AE20" i="70"/>
  <c r="AE186" i="70"/>
  <c r="C175" i="70"/>
  <c r="C172" i="70"/>
  <c r="AE28" i="57"/>
  <c r="AE185" i="57"/>
  <c r="L193" i="70"/>
  <c r="L186" i="70"/>
  <c r="L196" i="70"/>
  <c r="L189" i="70"/>
  <c r="L197" i="70"/>
  <c r="L169" i="70"/>
  <c r="K28" i="57"/>
  <c r="K185" i="57"/>
  <c r="K28" i="70"/>
  <c r="K25" i="70"/>
  <c r="K23" i="70"/>
  <c r="K21" i="70"/>
  <c r="K24" i="70"/>
  <c r="K186" i="70"/>
  <c r="AL28" i="70"/>
  <c r="AL27" i="70"/>
  <c r="AL26" i="70"/>
  <c r="AL23" i="70"/>
  <c r="AL19" i="70"/>
  <c r="AL186" i="70"/>
  <c r="AB133" i="70"/>
  <c r="AB141" i="70"/>
  <c r="AB140" i="70"/>
  <c r="AB131" i="70"/>
  <c r="AB130" i="70"/>
  <c r="AB67" i="70"/>
  <c r="AB194" i="70"/>
  <c r="B70" i="70"/>
  <c r="B60" i="70"/>
  <c r="B63" i="70"/>
  <c r="B67" i="70"/>
  <c r="B71" i="70"/>
  <c r="B189" i="70"/>
  <c r="C18" i="57"/>
  <c r="C55" i="57"/>
  <c r="C45" i="57"/>
  <c r="S188" i="57"/>
  <c r="S186" i="57"/>
  <c r="S196" i="57"/>
  <c r="S189" i="57"/>
  <c r="S190" i="57"/>
  <c r="S192" i="57"/>
  <c r="S98" i="57"/>
  <c r="S70" i="57"/>
  <c r="AG18" i="57"/>
  <c r="AG47" i="57"/>
  <c r="AG46" i="57"/>
  <c r="AG53" i="57"/>
  <c r="AG54" i="57"/>
  <c r="AG49" i="57"/>
  <c r="AG48" i="57"/>
  <c r="AG45" i="57"/>
  <c r="AG55" i="57"/>
  <c r="AG75" i="57"/>
  <c r="AG61" i="57"/>
  <c r="S77" i="57"/>
  <c r="S76" i="57"/>
  <c r="S84" i="57"/>
  <c r="S79" i="57"/>
  <c r="S74" i="57"/>
  <c r="S83" i="57"/>
  <c r="S91" i="57"/>
  <c r="S62" i="57"/>
  <c r="B20" i="70"/>
  <c r="B24" i="70"/>
  <c r="B19" i="70"/>
  <c r="B28" i="70"/>
  <c r="B27" i="70"/>
  <c r="B186" i="70"/>
  <c r="M26" i="57"/>
  <c r="M168" i="57"/>
  <c r="M195" i="57"/>
  <c r="AK77" i="70"/>
  <c r="AK75" i="70"/>
  <c r="AK80" i="70"/>
  <c r="AK85" i="70"/>
  <c r="AK84" i="70"/>
  <c r="AK78" i="70"/>
  <c r="AK63" i="70"/>
  <c r="N17" i="57"/>
  <c r="N31" i="57"/>
  <c r="N34" i="57"/>
  <c r="N32" i="57"/>
  <c r="N33" i="57"/>
  <c r="AJ174" i="57"/>
  <c r="AJ182" i="57"/>
  <c r="AJ178" i="57"/>
  <c r="AJ172" i="57"/>
  <c r="AJ196" i="57"/>
  <c r="AJ69" i="57"/>
  <c r="H25" i="57"/>
  <c r="H147" i="57"/>
  <c r="H143" i="57"/>
  <c r="H151" i="57"/>
  <c r="H146" i="57"/>
  <c r="H148" i="57"/>
  <c r="H152" i="57"/>
  <c r="P18" i="57"/>
  <c r="P51" i="57"/>
  <c r="P45" i="57"/>
  <c r="P55" i="57"/>
  <c r="P48" i="57"/>
  <c r="P52" i="57"/>
  <c r="P173" i="57"/>
  <c r="P75" i="57"/>
  <c r="AG91" i="70"/>
  <c r="AG90" i="70"/>
  <c r="AG97" i="70"/>
  <c r="AG92" i="70"/>
  <c r="AG88" i="70"/>
  <c r="AG89" i="70"/>
  <c r="AG50" i="70"/>
  <c r="AG64" i="70"/>
  <c r="Y83" i="70"/>
  <c r="Y74" i="70"/>
  <c r="Y85" i="70"/>
  <c r="AG26" i="70"/>
  <c r="AG21" i="70"/>
  <c r="AG20" i="70"/>
  <c r="AG17" i="70"/>
  <c r="AG18" i="70"/>
  <c r="AG19" i="70"/>
  <c r="AG45" i="70"/>
  <c r="AG60" i="70"/>
  <c r="AK99" i="70"/>
  <c r="AK91" i="70"/>
  <c r="AK98" i="70"/>
  <c r="AK94" i="70"/>
  <c r="AK92" i="70"/>
  <c r="AK89" i="70"/>
  <c r="AK64" i="70"/>
  <c r="D17" i="57"/>
  <c r="D31" i="57"/>
  <c r="D34" i="57"/>
  <c r="D33" i="57"/>
  <c r="D37" i="57"/>
  <c r="D74" i="57"/>
  <c r="H26" i="57"/>
  <c r="H161" i="57"/>
  <c r="H166" i="57"/>
  <c r="H165" i="57"/>
  <c r="H162" i="57"/>
  <c r="H157" i="57"/>
  <c r="H160" i="57"/>
  <c r="V125" i="70"/>
  <c r="V127" i="70"/>
  <c r="V120" i="70"/>
  <c r="V124" i="70"/>
  <c r="V126" i="70"/>
  <c r="V179" i="70"/>
  <c r="H162" i="70"/>
  <c r="H167" i="70"/>
  <c r="H158" i="70"/>
  <c r="H163" i="70"/>
  <c r="H166" i="70"/>
  <c r="AF28" i="57"/>
  <c r="O20" i="57"/>
  <c r="K27" i="57"/>
  <c r="AE27" i="57"/>
  <c r="C28" i="57"/>
  <c r="D28" i="57"/>
  <c r="T78" i="57"/>
  <c r="AL20" i="57"/>
  <c r="F83" i="57"/>
  <c r="AE83" i="57"/>
  <c r="Y83" i="57"/>
  <c r="F76" i="57"/>
  <c r="K111" i="57"/>
  <c r="AE111" i="57"/>
  <c r="AA140" i="57"/>
  <c r="Y167" i="57"/>
  <c r="D192" i="57"/>
  <c r="C196" i="57"/>
  <c r="C28" i="70"/>
  <c r="Z57" i="70"/>
  <c r="Y71" i="70"/>
  <c r="Y84" i="70"/>
  <c r="T77" i="70"/>
  <c r="AL84" i="70"/>
  <c r="K140" i="70"/>
  <c r="Y182" i="70"/>
  <c r="Y168" i="70"/>
  <c r="K172" i="70"/>
  <c r="K179" i="70"/>
  <c r="M158" i="70"/>
  <c r="C186" i="70"/>
  <c r="D186" i="70"/>
  <c r="D70" i="70"/>
  <c r="D61" i="70"/>
  <c r="D66" i="70"/>
  <c r="X17" i="70"/>
  <c r="Q61" i="70"/>
  <c r="V80" i="70"/>
  <c r="AA81" i="70"/>
  <c r="AD182" i="57"/>
  <c r="B77" i="70"/>
  <c r="B84" i="70"/>
  <c r="AG75" i="70"/>
  <c r="AG83" i="70"/>
  <c r="N76" i="70"/>
  <c r="I185" i="57"/>
  <c r="I189" i="57"/>
  <c r="C60" i="70"/>
  <c r="C70" i="70"/>
  <c r="AL60" i="70"/>
  <c r="AL66" i="70"/>
  <c r="D59" i="57"/>
  <c r="M196" i="70"/>
  <c r="AI183" i="70"/>
  <c r="AM56" i="57"/>
  <c r="T191" i="57"/>
  <c r="P174" i="70"/>
  <c r="P180" i="70"/>
  <c r="Y26" i="70"/>
  <c r="S173" i="70"/>
  <c r="S176" i="70"/>
  <c r="S175" i="57"/>
  <c r="AL192" i="57"/>
  <c r="AL174" i="70"/>
  <c r="AL188" i="70"/>
  <c r="S172" i="70"/>
  <c r="S186" i="70"/>
  <c r="U192" i="70"/>
  <c r="T180" i="70"/>
  <c r="T194" i="70"/>
  <c r="AC182" i="70"/>
  <c r="AC196" i="70"/>
  <c r="K175" i="70"/>
  <c r="K189" i="70"/>
  <c r="S182" i="70"/>
  <c r="S196" i="70"/>
  <c r="L177" i="70"/>
  <c r="L191" i="70"/>
  <c r="G178" i="70"/>
  <c r="R174" i="70"/>
  <c r="R188" i="70"/>
  <c r="O178" i="70"/>
  <c r="J192" i="70"/>
  <c r="AI178" i="70"/>
  <c r="AI192" i="70"/>
  <c r="AK172" i="70"/>
  <c r="AK186" i="70"/>
  <c r="F175" i="70"/>
  <c r="W178" i="70"/>
  <c r="AH192" i="70"/>
  <c r="K178" i="70"/>
  <c r="K192" i="70"/>
  <c r="T178" i="70"/>
  <c r="D174" i="70"/>
  <c r="I180" i="70"/>
  <c r="AM179" i="70"/>
  <c r="AL160" i="70"/>
  <c r="AC153" i="70"/>
  <c r="AC167" i="70"/>
  <c r="AC166" i="70"/>
  <c r="AC158" i="70"/>
  <c r="AC169" i="70"/>
  <c r="AC161" i="70"/>
  <c r="AC168" i="70"/>
  <c r="K150" i="70"/>
  <c r="J150" i="70"/>
  <c r="J164" i="70"/>
  <c r="K147" i="70"/>
  <c r="F147" i="70"/>
  <c r="F161" i="70"/>
  <c r="S169" i="70"/>
  <c r="S165" i="70"/>
  <c r="S161" i="70"/>
  <c r="S158" i="70"/>
  <c r="S168" i="70"/>
  <c r="S162" i="70"/>
  <c r="S163" i="70"/>
  <c r="S159" i="70"/>
  <c r="L163" i="70"/>
  <c r="Q137" i="70"/>
  <c r="T122" i="70"/>
  <c r="AM151" i="70"/>
  <c r="Q136" i="70"/>
  <c r="T123" i="70"/>
  <c r="T140" i="70"/>
  <c r="T136" i="70"/>
  <c r="T133" i="70"/>
  <c r="T141" i="70"/>
  <c r="T137" i="70"/>
  <c r="T134" i="70"/>
  <c r="L121" i="70"/>
  <c r="J122" i="70"/>
  <c r="AC139" i="70"/>
  <c r="K119" i="70"/>
  <c r="K133" i="70"/>
  <c r="K122" i="70"/>
  <c r="K136" i="70"/>
  <c r="I131" i="70"/>
  <c r="I132" i="70"/>
  <c r="I134" i="70"/>
  <c r="I130" i="70"/>
  <c r="I140" i="70"/>
  <c r="I141" i="70"/>
  <c r="AL118" i="70"/>
  <c r="AM127" i="70"/>
  <c r="AM126" i="70"/>
  <c r="AM118" i="70"/>
  <c r="AM120" i="70"/>
  <c r="AM124" i="70"/>
  <c r="AH88" i="70"/>
  <c r="S88" i="70"/>
  <c r="S116" i="70"/>
  <c r="AK88" i="70"/>
  <c r="AK116" i="70"/>
  <c r="D118" i="70"/>
  <c r="Q117" i="70"/>
  <c r="Q120" i="70"/>
  <c r="Q116" i="70"/>
  <c r="Q122" i="70"/>
  <c r="Q118" i="70"/>
  <c r="Q123" i="70"/>
  <c r="Q119" i="70"/>
  <c r="S97" i="70"/>
  <c r="S125" i="70"/>
  <c r="J110" i="70"/>
  <c r="J113" i="70"/>
  <c r="J108" i="70"/>
  <c r="J102" i="70"/>
  <c r="J111" i="70"/>
  <c r="J104" i="70"/>
  <c r="AI113" i="70"/>
  <c r="AI112" i="70"/>
  <c r="AI106" i="70"/>
  <c r="AI104" i="70"/>
  <c r="AI102" i="70"/>
  <c r="U106" i="70"/>
  <c r="U113" i="70"/>
  <c r="U102" i="70"/>
  <c r="O112" i="70"/>
  <c r="O106" i="70"/>
  <c r="O102" i="70"/>
  <c r="T112" i="70"/>
  <c r="T108" i="70"/>
  <c r="T106" i="70"/>
  <c r="T113" i="70"/>
  <c r="T105" i="70"/>
  <c r="T109" i="70"/>
  <c r="W112" i="70"/>
  <c r="AH93" i="70"/>
  <c r="AH113" i="70"/>
  <c r="AH104" i="70"/>
  <c r="AH107" i="70"/>
  <c r="AH102" i="70"/>
  <c r="K93" i="70"/>
  <c r="K113" i="70"/>
  <c r="K109" i="70"/>
  <c r="K112" i="70"/>
  <c r="K108" i="70"/>
  <c r="K107" i="70"/>
  <c r="K105" i="70"/>
  <c r="K110" i="70"/>
  <c r="K102" i="70"/>
  <c r="Q109" i="70"/>
  <c r="Q105" i="70"/>
  <c r="Q102" i="70"/>
  <c r="Q106" i="70"/>
  <c r="Q103" i="70"/>
  <c r="Q104" i="70"/>
  <c r="Q108" i="70"/>
  <c r="G112" i="70"/>
  <c r="G104" i="70"/>
  <c r="G106" i="70"/>
  <c r="G102" i="70"/>
  <c r="I81" i="70"/>
  <c r="AI79" i="70"/>
  <c r="U79" i="70"/>
  <c r="T81" i="70"/>
  <c r="Q80" i="70"/>
  <c r="L98" i="70"/>
  <c r="L94" i="70"/>
  <c r="L97" i="70"/>
  <c r="L88" i="70"/>
  <c r="L99" i="70"/>
  <c r="L91" i="70"/>
  <c r="K91" i="70"/>
  <c r="T79" i="70"/>
  <c r="R62" i="70"/>
  <c r="AM80" i="70"/>
  <c r="Q79" i="70"/>
  <c r="AL62" i="70"/>
  <c r="G79" i="70"/>
  <c r="S60" i="70"/>
  <c r="S74" i="70"/>
  <c r="O79" i="70"/>
  <c r="AK60" i="70"/>
  <c r="AK74" i="70"/>
  <c r="D62" i="70"/>
  <c r="D76" i="70"/>
  <c r="AL76" i="70"/>
  <c r="S69" i="70"/>
  <c r="S83" i="70"/>
  <c r="L64" i="70"/>
  <c r="AI51" i="70"/>
  <c r="AM52" i="70"/>
  <c r="T67" i="70"/>
  <c r="Q52" i="70"/>
  <c r="Q66" i="70"/>
  <c r="K71" i="70"/>
  <c r="K67" i="70"/>
  <c r="K64" i="70"/>
  <c r="K70" i="70"/>
  <c r="K66" i="70"/>
  <c r="K68" i="70"/>
  <c r="K60" i="70"/>
  <c r="K65" i="70"/>
  <c r="G51" i="70"/>
  <c r="F68" i="70"/>
  <c r="F60" i="70"/>
  <c r="F69" i="70"/>
  <c r="F70" i="70"/>
  <c r="J51" i="70"/>
  <c r="I53" i="70"/>
  <c r="AC69" i="70"/>
  <c r="T65" i="70"/>
  <c r="Q51" i="70"/>
  <c r="Q65" i="70"/>
  <c r="AH51" i="70"/>
  <c r="O22" i="70"/>
  <c r="AK31" i="70"/>
  <c r="AL57" i="70"/>
  <c r="AL49" i="70"/>
  <c r="AL45" i="70"/>
  <c r="AL56" i="70"/>
  <c r="AL52" i="70"/>
  <c r="AL48" i="70"/>
  <c r="AL55" i="70"/>
  <c r="AL47" i="70"/>
  <c r="R57" i="70"/>
  <c r="R45" i="70"/>
  <c r="R56" i="70"/>
  <c r="R48" i="70"/>
  <c r="R47" i="70"/>
  <c r="S40" i="70"/>
  <c r="D32" i="70"/>
  <c r="D56" i="70"/>
  <c r="D52" i="70"/>
  <c r="D48" i="70"/>
  <c r="D47" i="70"/>
  <c r="D46" i="70"/>
  <c r="D57" i="70"/>
  <c r="D49" i="70"/>
  <c r="D45" i="70"/>
  <c r="AH45" i="70"/>
  <c r="S31" i="70"/>
  <c r="L21" i="70"/>
  <c r="AC26" i="70"/>
  <c r="K22" i="70"/>
  <c r="J22" i="70"/>
  <c r="AI22" i="70"/>
  <c r="Q22" i="70"/>
  <c r="Q36" i="70"/>
  <c r="Q23" i="70"/>
  <c r="Q37" i="70"/>
  <c r="K19" i="70"/>
  <c r="U22" i="70"/>
  <c r="I24" i="70"/>
  <c r="I38" i="70"/>
  <c r="F19" i="70"/>
  <c r="G22" i="70"/>
  <c r="R18" i="70"/>
  <c r="AH21" i="70"/>
  <c r="AH22" i="70"/>
  <c r="AH18" i="70"/>
  <c r="AH28" i="70"/>
  <c r="S28" i="70"/>
  <c r="S20" i="70"/>
  <c r="S21" i="70"/>
  <c r="S17" i="70"/>
  <c r="S27" i="70"/>
  <c r="S23" i="70"/>
  <c r="S19" i="70"/>
  <c r="S26" i="70"/>
  <c r="AK21" i="70"/>
  <c r="AK17" i="70"/>
  <c r="AK19" i="70"/>
  <c r="AK28" i="70"/>
  <c r="AK20" i="70"/>
  <c r="AK27" i="70"/>
  <c r="AK23" i="70"/>
  <c r="AL18" i="70"/>
  <c r="D18" i="70"/>
  <c r="K188" i="57"/>
  <c r="T193" i="57"/>
  <c r="AK181" i="57"/>
  <c r="AK195" i="57"/>
  <c r="G177" i="57"/>
  <c r="AC181" i="57"/>
  <c r="AC195" i="57"/>
  <c r="S171" i="57"/>
  <c r="S185" i="57"/>
  <c r="AK171" i="57"/>
  <c r="AK185" i="57"/>
  <c r="Z189" i="57"/>
  <c r="Z185" i="57"/>
  <c r="Z196" i="57"/>
  <c r="Z186" i="57"/>
  <c r="Z187" i="57"/>
  <c r="S181" i="57"/>
  <c r="S195" i="57"/>
  <c r="I179" i="57"/>
  <c r="R173" i="57"/>
  <c r="L162" i="57"/>
  <c r="L176" i="57"/>
  <c r="AL173" i="57"/>
  <c r="K174" i="57"/>
  <c r="AM164" i="57"/>
  <c r="AM178" i="57"/>
  <c r="Z182" i="57"/>
  <c r="AK162" i="57"/>
  <c r="AK158" i="57"/>
  <c r="AK167" i="57"/>
  <c r="AK161" i="57"/>
  <c r="AK157" i="57"/>
  <c r="AK168" i="57"/>
  <c r="AK164" i="57"/>
  <c r="AK160" i="57"/>
  <c r="AC166" i="57"/>
  <c r="AC165" i="57"/>
  <c r="AC157" i="57"/>
  <c r="AC168" i="57"/>
  <c r="AC160" i="57"/>
  <c r="AC167" i="57"/>
  <c r="S168" i="57"/>
  <c r="S164" i="57"/>
  <c r="S160" i="57"/>
  <c r="S161" i="57"/>
  <c r="S157" i="57"/>
  <c r="S167" i="57"/>
  <c r="S162" i="57"/>
  <c r="S158" i="57"/>
  <c r="K132" i="57"/>
  <c r="K146" i="57"/>
  <c r="Q136" i="57"/>
  <c r="AH129" i="57"/>
  <c r="AC138" i="57"/>
  <c r="AC152" i="57"/>
  <c r="T135" i="57"/>
  <c r="T140" i="57"/>
  <c r="T136" i="57"/>
  <c r="T133" i="57"/>
  <c r="T132" i="57"/>
  <c r="I130" i="57"/>
  <c r="I133" i="57"/>
  <c r="I129" i="57"/>
  <c r="I139" i="57"/>
  <c r="I140" i="57"/>
  <c r="I131" i="57"/>
  <c r="Q107" i="57"/>
  <c r="Q116" i="57"/>
  <c r="Q119" i="57"/>
  <c r="Q115" i="57"/>
  <c r="Q122" i="57"/>
  <c r="Q118" i="57"/>
  <c r="Q121" i="57"/>
  <c r="Q117" i="57"/>
  <c r="R117" i="57"/>
  <c r="AK124" i="57"/>
  <c r="L120" i="57"/>
  <c r="AK115" i="57"/>
  <c r="AM126" i="57"/>
  <c r="AM125" i="57"/>
  <c r="AM117" i="57"/>
  <c r="AM124" i="57"/>
  <c r="AM119" i="57"/>
  <c r="AH101" i="57"/>
  <c r="S124" i="57"/>
  <c r="S115" i="57"/>
  <c r="AL117" i="57"/>
  <c r="K104" i="57"/>
  <c r="K118" i="57"/>
  <c r="D117" i="57"/>
  <c r="T108" i="57"/>
  <c r="T122" i="57"/>
  <c r="G104" i="57"/>
  <c r="G111" i="57"/>
  <c r="G103" i="57"/>
  <c r="G105" i="57"/>
  <c r="G101" i="57"/>
  <c r="Z84" i="57"/>
  <c r="S82" i="57"/>
  <c r="S96" i="57"/>
  <c r="K90" i="57"/>
  <c r="D75" i="57"/>
  <c r="T80" i="57"/>
  <c r="AK73" i="57"/>
  <c r="AK87" i="57"/>
  <c r="I80" i="57"/>
  <c r="R61" i="57"/>
  <c r="Q79" i="57"/>
  <c r="S73" i="57"/>
  <c r="S87" i="57"/>
  <c r="AK82" i="57"/>
  <c r="AK96" i="57"/>
  <c r="L97" i="57"/>
  <c r="L93" i="57"/>
  <c r="L96" i="57"/>
  <c r="L87" i="57"/>
  <c r="L90" i="57"/>
  <c r="AL61" i="57"/>
  <c r="AH87" i="57"/>
  <c r="G78" i="57"/>
  <c r="AL75" i="57"/>
  <c r="AM51" i="57"/>
  <c r="AM79" i="57"/>
  <c r="AL56" i="57"/>
  <c r="AL48" i="57"/>
  <c r="AL55" i="57"/>
  <c r="AL51" i="57"/>
  <c r="AL47" i="57"/>
  <c r="AL45" i="57"/>
  <c r="AL18" i="57"/>
  <c r="AK68" i="57"/>
  <c r="L63" i="57"/>
  <c r="S68" i="57"/>
  <c r="D61" i="57"/>
  <c r="G50" i="57"/>
  <c r="G64" i="57"/>
  <c r="AC68" i="57"/>
  <c r="AK59" i="57"/>
  <c r="Z56" i="57"/>
  <c r="AH45" i="57"/>
  <c r="I52" i="57"/>
  <c r="K64" i="57"/>
  <c r="K67" i="57"/>
  <c r="K63" i="57"/>
  <c r="K69" i="57"/>
  <c r="K65" i="57"/>
  <c r="K59" i="57"/>
  <c r="K70" i="57"/>
  <c r="K66" i="57"/>
  <c r="T66" i="57"/>
  <c r="Q51" i="57"/>
  <c r="Q65" i="57"/>
  <c r="S59" i="57"/>
  <c r="S40" i="57"/>
  <c r="D32" i="57"/>
  <c r="D51" i="57"/>
  <c r="D47" i="57"/>
  <c r="D46" i="57"/>
  <c r="D56" i="57"/>
  <c r="D48" i="57"/>
  <c r="D45" i="57"/>
  <c r="R45" i="57"/>
  <c r="R55" i="57"/>
  <c r="R51" i="57"/>
  <c r="R47" i="57"/>
  <c r="R56" i="57"/>
  <c r="AK40" i="57"/>
  <c r="L21" i="57"/>
  <c r="AK31" i="57"/>
  <c r="S31" i="57"/>
  <c r="K19" i="57"/>
  <c r="I24" i="57"/>
  <c r="I38" i="57"/>
  <c r="Q23" i="57"/>
  <c r="Q37" i="57"/>
  <c r="G22" i="57"/>
  <c r="AC26" i="57"/>
  <c r="Z28" i="57"/>
  <c r="Z42" i="57"/>
  <c r="R18" i="57"/>
  <c r="D18" i="57"/>
  <c r="AG26" i="57"/>
  <c r="AK28" i="57"/>
  <c r="AK20" i="57"/>
  <c r="AK27" i="57"/>
  <c r="AK21" i="57"/>
  <c r="AK17" i="57"/>
  <c r="AK23" i="57"/>
  <c r="AK19" i="57"/>
  <c r="AK26" i="57"/>
  <c r="AH21" i="57"/>
  <c r="AH28" i="57"/>
  <c r="AH24" i="57"/>
  <c r="AH22" i="57"/>
  <c r="AH18" i="57"/>
  <c r="S26" i="57"/>
  <c r="S17" i="57"/>
  <c r="S27" i="57"/>
  <c r="S23" i="57"/>
  <c r="S19" i="57"/>
  <c r="S21" i="57"/>
  <c r="S28" i="57"/>
  <c r="S20" i="57"/>
  <c r="K123" i="14"/>
  <c r="N14" i="57"/>
  <c r="N70" i="57" s="1"/>
  <c r="N12" i="57"/>
  <c r="D28" i="22"/>
  <c r="AM28" i="22"/>
  <c r="AB28" i="22"/>
  <c r="AK28" i="22"/>
  <c r="X28" i="22"/>
  <c r="F28" i="22"/>
  <c r="P21" i="34"/>
  <c r="P8" i="34"/>
  <c r="AF73" i="14"/>
  <c r="AF117" i="14" s="1"/>
  <c r="AH39" i="14"/>
  <c r="AG105" i="14" s="1"/>
  <c r="N36" i="14"/>
  <c r="M102" i="14" s="1"/>
  <c r="V78" i="14"/>
  <c r="F32" i="14"/>
  <c r="F8" i="70" s="1"/>
  <c r="Z82" i="14"/>
  <c r="U126" i="14" s="1"/>
  <c r="T31" i="14"/>
  <c r="T97" i="14" s="1"/>
  <c r="P87" i="14"/>
  <c r="P14" i="57" s="1"/>
  <c r="X74" i="14"/>
  <c r="X6" i="57" s="1"/>
  <c r="X189" i="57" s="1"/>
  <c r="H26" i="14"/>
  <c r="H4" i="70" s="1"/>
  <c r="H160" i="70" s="1"/>
  <c r="AE41" i="14"/>
  <c r="AD107" i="14" s="1"/>
  <c r="B37" i="14"/>
  <c r="B103" i="14" s="1"/>
  <c r="AK68" i="14"/>
  <c r="AF112" i="14" s="1"/>
  <c r="V34" i="14"/>
  <c r="X30" i="14"/>
  <c r="X6" i="70" s="1"/>
  <c r="F76" i="14"/>
  <c r="F8" i="57" s="1"/>
  <c r="J35" i="14"/>
  <c r="J101" i="14" s="1"/>
  <c r="AF29" i="14"/>
  <c r="AF95" i="14" s="1"/>
  <c r="AH83" i="14"/>
  <c r="AH11" i="57" s="1"/>
  <c r="L71" i="14"/>
  <c r="L4" i="57" s="1"/>
  <c r="L89" i="57" s="1"/>
  <c r="T75" i="14"/>
  <c r="S119" i="14" s="1"/>
  <c r="D86" i="14"/>
  <c r="D13" i="57" s="1"/>
  <c r="D173" i="57" s="1"/>
  <c r="Z38" i="14"/>
  <c r="U104" i="14" s="1"/>
  <c r="L27" i="14"/>
  <c r="G93" i="14" s="1"/>
  <c r="AM25" i="14"/>
  <c r="AM2" i="70" s="1"/>
  <c r="AM144" i="70" s="1"/>
  <c r="AM69" i="14"/>
  <c r="AM2" i="57" s="1"/>
  <c r="AM23" i="57" s="1"/>
  <c r="J79" i="14"/>
  <c r="I123" i="14" s="1"/>
  <c r="H70" i="14"/>
  <c r="H4" i="57" s="1"/>
  <c r="AK24" i="14"/>
  <c r="AG90" i="14" s="1"/>
  <c r="AB33" i="14"/>
  <c r="W99" i="14" s="1"/>
  <c r="AB77" i="14"/>
  <c r="W121" i="14" s="1"/>
  <c r="R40" i="14"/>
  <c r="N106" i="14" s="1"/>
  <c r="Z28" i="22"/>
  <c r="P43" i="14"/>
  <c r="P14" i="70" s="1"/>
  <c r="P155" i="70" s="1"/>
  <c r="AE85" i="14"/>
  <c r="AC129" i="14" s="1"/>
  <c r="B81" i="14"/>
  <c r="B125" i="14" s="1"/>
  <c r="N80" i="14"/>
  <c r="R84" i="14"/>
  <c r="Q128" i="14" s="1"/>
  <c r="I28" i="22"/>
  <c r="AC28" i="22"/>
  <c r="Y28" i="22"/>
  <c r="AD28" i="22"/>
  <c r="AA28" i="22"/>
  <c r="S28" i="22"/>
  <c r="AI28" i="22"/>
  <c r="U28" i="22"/>
  <c r="C28" i="22"/>
  <c r="R28" i="22"/>
  <c r="Q28" i="22"/>
  <c r="B28" i="22"/>
  <c r="T28" i="22"/>
  <c r="W28" i="22"/>
  <c r="P28" i="22"/>
  <c r="G28" i="22"/>
  <c r="J28" i="22"/>
  <c r="AL28" i="22"/>
  <c r="V28" i="22"/>
  <c r="O28" i="22"/>
  <c r="N28" i="22"/>
  <c r="AE28" i="22"/>
  <c r="AF28" i="22"/>
  <c r="M28" i="22"/>
  <c r="H28" i="22"/>
  <c r="AJ28" i="22"/>
  <c r="AH28" i="22"/>
  <c r="E28" i="22"/>
  <c r="K28" i="22"/>
  <c r="B77" i="14"/>
  <c r="B121" i="14" s="1"/>
  <c r="K43" i="22"/>
  <c r="F43" i="22"/>
  <c r="AD43" i="22"/>
  <c r="AD11" i="70"/>
  <c r="R43" i="22"/>
  <c r="AK43" i="22"/>
  <c r="Z43" i="22"/>
  <c r="J43" i="22"/>
  <c r="V43" i="22"/>
  <c r="O43" i="22"/>
  <c r="D43" i="22"/>
  <c r="T43" i="22"/>
  <c r="AI43" i="22"/>
  <c r="AM43" i="22"/>
  <c r="B43" i="22"/>
  <c r="H43" i="22"/>
  <c r="M43" i="22"/>
  <c r="AG43" i="22"/>
  <c r="X43" i="22"/>
  <c r="AB12" i="70"/>
  <c r="AF9" i="70"/>
  <c r="N8" i="57"/>
  <c r="E12" i="70"/>
  <c r="Q12" i="70"/>
  <c r="Q164" i="70" s="1"/>
  <c r="Z10" i="70"/>
  <c r="N8" i="70"/>
  <c r="N192" i="70" s="1"/>
  <c r="AM8" i="70"/>
  <c r="AI12" i="70"/>
  <c r="Y26" i="14"/>
  <c r="Y3" i="70" s="1"/>
  <c r="AL3" i="70"/>
  <c r="AL32" i="70" s="1"/>
  <c r="D7" i="70"/>
  <c r="D121" i="70" s="1"/>
  <c r="N7" i="70"/>
  <c r="AH74" i="14"/>
  <c r="AH6" i="57" s="1"/>
  <c r="AH48" i="57" s="1"/>
  <c r="W11" i="70"/>
  <c r="F70" i="14"/>
  <c r="F3" i="57" s="1"/>
  <c r="G7" i="70"/>
  <c r="AA7" i="70"/>
  <c r="C10" i="70"/>
  <c r="X40" i="14"/>
  <c r="U106" i="14" s="1"/>
  <c r="Y9" i="70"/>
  <c r="AJ8" i="70"/>
  <c r="AJ192" i="70" s="1"/>
  <c r="U7" i="70"/>
  <c r="U10" i="70"/>
  <c r="U12" i="70"/>
  <c r="AK11" i="70"/>
  <c r="AK25" i="70" s="1"/>
  <c r="M7" i="70"/>
  <c r="U9" i="70"/>
  <c r="U108" i="70" s="1"/>
  <c r="AI7" i="70"/>
  <c r="O12" i="70"/>
  <c r="AA85" i="14"/>
  <c r="AG11" i="70"/>
  <c r="Z12" i="70"/>
  <c r="G9" i="70"/>
  <c r="AD7" i="70"/>
  <c r="Q68" i="14"/>
  <c r="N112" i="14" s="1"/>
  <c r="AF12" i="70"/>
  <c r="AB7" i="70"/>
  <c r="AB21" i="70" s="1"/>
  <c r="AJ10" i="70"/>
  <c r="F9" i="70"/>
  <c r="F119" i="70" s="1"/>
  <c r="L83" i="14"/>
  <c r="L10" i="57" s="1"/>
  <c r="AC33" i="14"/>
  <c r="AE9" i="70"/>
  <c r="AM12" i="70"/>
  <c r="C12" i="70"/>
  <c r="S11" i="70"/>
  <c r="I80" i="14"/>
  <c r="F124" i="14" s="1"/>
  <c r="W9" i="70"/>
  <c r="W122" i="70" s="1"/>
  <c r="AK12" i="70"/>
  <c r="AH9" i="70"/>
  <c r="AH108" i="70" s="1"/>
  <c r="B12" i="70"/>
  <c r="AA41" i="14"/>
  <c r="AA12" i="70" s="1"/>
  <c r="AJ69" i="14"/>
  <c r="AJ2" i="57" s="1"/>
  <c r="AJ31" i="57" s="1"/>
  <c r="G84" i="14"/>
  <c r="G12" i="57" s="1"/>
  <c r="C76" i="14"/>
  <c r="C7" i="57" s="1"/>
  <c r="C49" i="57" s="1"/>
  <c r="AE73" i="14"/>
  <c r="AJ25" i="14"/>
  <c r="AJ2" i="70" s="1"/>
  <c r="AC77" i="14"/>
  <c r="AC121" i="14" s="1"/>
  <c r="W35" i="14"/>
  <c r="S37" i="14"/>
  <c r="Q103" i="14" s="1"/>
  <c r="N78" i="14"/>
  <c r="Q24" i="14"/>
  <c r="O90" i="14" s="1"/>
  <c r="AL31" i="14"/>
  <c r="AL7" i="70" s="1"/>
  <c r="AL163" i="70" s="1"/>
  <c r="N34" i="14"/>
  <c r="J100" i="14" s="1"/>
  <c r="U86" i="14"/>
  <c r="U13" i="57" s="1"/>
  <c r="U167" i="57" s="1"/>
  <c r="L39" i="14"/>
  <c r="I36" i="14"/>
  <c r="C32" i="14"/>
  <c r="C7" i="70" s="1"/>
  <c r="AH30" i="14"/>
  <c r="AH6" i="70" s="1"/>
  <c r="AH106" i="70" s="1"/>
  <c r="P72" i="14"/>
  <c r="P3" i="57" s="1"/>
  <c r="P116" i="57" s="1"/>
  <c r="P28" i="14"/>
  <c r="N94" i="14" s="1"/>
  <c r="S81" i="14"/>
  <c r="S8" i="57" s="1"/>
  <c r="Y70" i="14"/>
  <c r="Y3" i="57" s="1"/>
  <c r="E38" i="14"/>
  <c r="E9" i="70" s="1"/>
  <c r="G40" i="14"/>
  <c r="G12" i="70" s="1"/>
  <c r="G111" i="70" s="1"/>
  <c r="U42" i="14"/>
  <c r="U13" i="70" s="1"/>
  <c r="E82" i="14"/>
  <c r="B126" i="14" s="1"/>
  <c r="AL75" i="14"/>
  <c r="AL7" i="57" s="1"/>
  <c r="AF27" i="14"/>
  <c r="AF4" i="70" s="1"/>
  <c r="AE29" i="14"/>
  <c r="AF71" i="14"/>
  <c r="AA115" i="14" s="1"/>
  <c r="G7" i="57"/>
  <c r="AM8" i="57"/>
  <c r="AM121" i="57" s="1"/>
  <c r="AL11" i="57"/>
  <c r="AL145" i="57" s="1"/>
  <c r="N43" i="22"/>
  <c r="G43" i="22"/>
  <c r="AF9" i="57"/>
  <c r="AJ12" i="57"/>
  <c r="Q43" i="22"/>
  <c r="AB12" i="57"/>
  <c r="S43" i="22"/>
  <c r="D7" i="57"/>
  <c r="D120" i="57" s="1"/>
  <c r="AH12" i="57"/>
  <c r="C43" i="22"/>
  <c r="E12" i="57"/>
  <c r="O7" i="57"/>
  <c r="AJ43" i="22"/>
  <c r="AF43" i="22"/>
  <c r="AL43" i="22"/>
  <c r="Y43" i="22"/>
  <c r="P43" i="22"/>
  <c r="W43" i="22"/>
  <c r="Z10" i="57"/>
  <c r="Z80" i="57" s="1"/>
  <c r="U43" i="22"/>
  <c r="E43" i="22"/>
  <c r="W11" i="57"/>
  <c r="AH43" i="22"/>
  <c r="AE43" i="22"/>
  <c r="AC43" i="22"/>
  <c r="AA43" i="22"/>
  <c r="AA7" i="57"/>
  <c r="C10" i="57"/>
  <c r="C52" i="57" s="1"/>
  <c r="L43" i="22"/>
  <c r="M9" i="57"/>
  <c r="U7" i="57"/>
  <c r="G9" i="57"/>
  <c r="G51" i="57" s="1"/>
  <c r="D8" i="57"/>
  <c r="C12" i="57"/>
  <c r="AF12" i="57"/>
  <c r="Y9" i="57"/>
  <c r="AI7" i="57"/>
  <c r="AD7" i="57"/>
  <c r="O12" i="57"/>
  <c r="AH9" i="57"/>
  <c r="AH115" i="57" s="1"/>
  <c r="AL12" i="57"/>
  <c r="AK11" i="57"/>
  <c r="AB7" i="57"/>
  <c r="AB176" i="57" s="1"/>
  <c r="R10" i="57"/>
  <c r="R122" i="57" s="1"/>
  <c r="F9" i="57"/>
  <c r="F192" i="57" s="1"/>
  <c r="AE9" i="57"/>
  <c r="B12" i="57"/>
  <c r="Z12" i="57"/>
  <c r="Z82" i="57" s="1"/>
  <c r="Q12" i="57"/>
  <c r="I12" i="57"/>
  <c r="AA9" i="57"/>
  <c r="M7" i="57"/>
  <c r="M162" i="57" s="1"/>
  <c r="X9" i="57"/>
  <c r="AL3" i="57"/>
  <c r="AL17" i="57" s="1"/>
  <c r="U9" i="57"/>
  <c r="U164" i="57" s="1"/>
  <c r="W9" i="57"/>
  <c r="AH95" i="14"/>
  <c r="P118" i="14"/>
  <c r="X84" i="14"/>
  <c r="V128" i="14" s="1"/>
  <c r="R75" i="14"/>
  <c r="N119" i="14" s="1"/>
  <c r="V36" i="14"/>
  <c r="AR36" i="14" s="1"/>
  <c r="O71" i="14"/>
  <c r="AK37" i="14"/>
  <c r="AK8" i="70" s="1"/>
  <c r="AK192" i="70" s="1"/>
  <c r="AB82" i="14"/>
  <c r="AB38" i="14"/>
  <c r="AM24" i="14"/>
  <c r="D85" i="14"/>
  <c r="D12" i="57" s="1"/>
  <c r="D54" i="57" s="1"/>
  <c r="AD83" i="14"/>
  <c r="AD11" i="57" s="1"/>
  <c r="AD194" i="57" s="1"/>
  <c r="T25" i="14"/>
  <c r="M30" i="14"/>
  <c r="K96" i="14" s="1"/>
  <c r="AK81" i="14"/>
  <c r="AH125" i="14" s="1"/>
  <c r="AG78" i="14"/>
  <c r="AG10" i="57" s="1"/>
  <c r="AG94" i="57" s="1"/>
  <c r="AD112" i="14"/>
  <c r="H35" i="14"/>
  <c r="D41" i="14"/>
  <c r="D12" i="70" s="1"/>
  <c r="D55" i="70" s="1"/>
  <c r="O27" i="14"/>
  <c r="O4" i="70" s="1"/>
  <c r="R31" i="14"/>
  <c r="N97" i="14" s="1"/>
  <c r="K29" i="14"/>
  <c r="G95" i="14" s="1"/>
  <c r="K73" i="14"/>
  <c r="K117" i="14" s="1"/>
  <c r="AI72" i="14"/>
  <c r="AD116" i="14" s="1"/>
  <c r="F26" i="14"/>
  <c r="B33" i="14"/>
  <c r="B7" i="70" s="1"/>
  <c r="B21" i="70" s="1"/>
  <c r="AI28" i="14"/>
  <c r="AE94" i="14" s="1"/>
  <c r="V80" i="14"/>
  <c r="AQ80" i="14" s="1"/>
  <c r="M74" i="14"/>
  <c r="M118" i="14" s="1"/>
  <c r="AG34" i="14"/>
  <c r="AC100" i="14" s="1"/>
  <c r="H79" i="14"/>
  <c r="J86" i="14"/>
  <c r="J13" i="57" s="1"/>
  <c r="J111" i="57" s="1"/>
  <c r="J42" i="14"/>
  <c r="J13" i="70" s="1"/>
  <c r="J168" i="70" s="1"/>
  <c r="AM68" i="14"/>
  <c r="T69" i="14"/>
  <c r="Z32" i="14"/>
  <c r="AR32" i="14" s="1"/>
  <c r="Z76" i="14"/>
  <c r="Z7" i="57" s="1"/>
  <c r="Z98" i="57" s="1"/>
  <c r="X11" i="57"/>
  <c r="X194" i="57" s="1"/>
  <c r="Y131" i="14"/>
  <c r="AE8" i="70"/>
  <c r="Y8" i="57"/>
  <c r="T104" i="14"/>
  <c r="G104" i="14"/>
  <c r="Y109" i="14"/>
  <c r="Z109" i="14"/>
  <c r="AE3" i="57"/>
  <c r="R126" i="14"/>
  <c r="AC119" i="14"/>
  <c r="L95" i="14"/>
  <c r="AD90" i="14"/>
  <c r="AA109" i="14"/>
  <c r="P126" i="14"/>
  <c r="E8" i="70"/>
  <c r="E192" i="70" s="1"/>
  <c r="M95" i="14"/>
  <c r="S94" i="14"/>
  <c r="Z123" i="14"/>
  <c r="Z131" i="14"/>
  <c r="Q126" i="14"/>
  <c r="AB90" i="14"/>
  <c r="AA131" i="14"/>
  <c r="Y8" i="70"/>
  <c r="T94" i="14"/>
  <c r="C94" i="14"/>
  <c r="AM10" i="70"/>
  <c r="AM123" i="70" s="1"/>
  <c r="AA123" i="14"/>
  <c r="F90" i="14"/>
  <c r="E97" i="14"/>
  <c r="AA100" i="14"/>
  <c r="P7" i="57"/>
  <c r="AD102" i="14"/>
  <c r="D96" i="14"/>
  <c r="AC7" i="70"/>
  <c r="AC7" i="57"/>
  <c r="AC162" i="57" s="1"/>
  <c r="U93" i="14"/>
  <c r="AG114" i="14"/>
  <c r="R8" i="57"/>
  <c r="R121" i="57" s="1"/>
  <c r="G3" i="57"/>
  <c r="U4" i="70"/>
  <c r="W3" i="57"/>
  <c r="T93" i="14"/>
  <c r="S126" i="14"/>
  <c r="T126" i="14"/>
  <c r="X8" i="57"/>
  <c r="M10" i="57"/>
  <c r="Q96" i="14"/>
  <c r="U115" i="14"/>
  <c r="V103" i="14"/>
  <c r="AD124" i="14"/>
  <c r="L14" i="57"/>
  <c r="I131" i="14"/>
  <c r="AH5" i="70"/>
  <c r="AH60" i="70" s="1"/>
  <c r="AH3" i="70"/>
  <c r="AH187" i="70" s="1"/>
  <c r="R6" i="70"/>
  <c r="R190" i="70" s="1"/>
  <c r="O96" i="14"/>
  <c r="N96" i="14"/>
  <c r="P96" i="14"/>
  <c r="U5" i="57"/>
  <c r="S116" i="14"/>
  <c r="R116" i="14"/>
  <c r="Q116" i="14"/>
  <c r="T116" i="14"/>
  <c r="AD9" i="57"/>
  <c r="AD8" i="57"/>
  <c r="AD191" i="57" s="1"/>
  <c r="AD10" i="57"/>
  <c r="AA12" i="57"/>
  <c r="AE97" i="14"/>
  <c r="H122" i="14"/>
  <c r="T4" i="70"/>
  <c r="T174" i="70" s="1"/>
  <c r="T115" i="14"/>
  <c r="AB112" i="14"/>
  <c r="M117" i="14"/>
  <c r="Z101" i="14"/>
  <c r="AC97" i="14"/>
  <c r="AF7" i="70"/>
  <c r="AH10" i="70"/>
  <c r="AH109" i="70" s="1"/>
  <c r="G90" i="14"/>
  <c r="E9" i="57"/>
  <c r="E8" i="57"/>
  <c r="I9" i="70"/>
  <c r="I123" i="70" s="1"/>
  <c r="I8" i="70"/>
  <c r="X9" i="70"/>
  <c r="X8" i="70"/>
  <c r="S104" i="14"/>
  <c r="I109" i="14"/>
  <c r="R9" i="70"/>
  <c r="R23" i="70" s="1"/>
  <c r="R104" i="14"/>
  <c r="Q104" i="14"/>
  <c r="P104" i="14"/>
  <c r="M5" i="57"/>
  <c r="M160" i="57" s="1"/>
  <c r="M3" i="57"/>
  <c r="AA101" i="14"/>
  <c r="L117" i="14"/>
  <c r="G112" i="14"/>
  <c r="H99" i="14"/>
  <c r="AA122" i="14"/>
  <c r="Y101" i="14"/>
  <c r="AK10" i="70"/>
  <c r="R8" i="70"/>
  <c r="M11" i="70"/>
  <c r="H100" i="14"/>
  <c r="AF7" i="57"/>
  <c r="AF190" i="57" s="1"/>
  <c r="B123" i="14"/>
  <c r="O11" i="70"/>
  <c r="O150" i="70" s="1"/>
  <c r="H90" i="14"/>
  <c r="AB11" i="57"/>
  <c r="Y7" i="70"/>
  <c r="Y78" i="70" s="1"/>
  <c r="M8" i="57"/>
  <c r="K3" i="57"/>
  <c r="K144" i="57" s="1"/>
  <c r="O10" i="70"/>
  <c r="AK10" i="57"/>
  <c r="K3" i="70"/>
  <c r="K33" i="70" s="1"/>
  <c r="AA8" i="57"/>
  <c r="L3" i="70"/>
  <c r="L187" i="70" s="1"/>
  <c r="AJ3" i="70"/>
  <c r="AJ4" i="70"/>
  <c r="AJ118" i="70" s="1"/>
  <c r="B3" i="70"/>
  <c r="B4" i="70"/>
  <c r="AC3" i="70"/>
  <c r="AC145" i="70" s="1"/>
  <c r="AC4" i="70"/>
  <c r="AC160" i="70" s="1"/>
  <c r="P12" i="57"/>
  <c r="P11" i="57"/>
  <c r="AM5" i="70"/>
  <c r="AM77" i="70" s="1"/>
  <c r="AM3" i="70"/>
  <c r="AM117" i="70" s="1"/>
  <c r="Y11" i="57"/>
  <c r="Y10" i="57"/>
  <c r="Y80" i="57" s="1"/>
  <c r="AJ4" i="57"/>
  <c r="U5" i="70"/>
  <c r="R94" i="14"/>
  <c r="Q94" i="14"/>
  <c r="AC3" i="57"/>
  <c r="AC40" i="57" s="1"/>
  <c r="AC4" i="57"/>
  <c r="AC131" i="57" s="1"/>
  <c r="AM5" i="57"/>
  <c r="AM174" i="57" s="1"/>
  <c r="AM3" i="57"/>
  <c r="B3" i="57"/>
  <c r="B4" i="57"/>
  <c r="AM7" i="70"/>
  <c r="U11" i="57"/>
  <c r="U109" i="57" s="1"/>
  <c r="U10" i="57"/>
  <c r="E7" i="70"/>
  <c r="G5" i="70"/>
  <c r="G105" i="70" s="1"/>
  <c r="G3" i="70"/>
  <c r="B94" i="14"/>
  <c r="AH5" i="57"/>
  <c r="AH47" i="57" s="1"/>
  <c r="AH3" i="57"/>
  <c r="AM11" i="57"/>
  <c r="AM81" i="57" s="1"/>
  <c r="AM10" i="57"/>
  <c r="AM122" i="57" s="1"/>
  <c r="AA8" i="70"/>
  <c r="B7" i="57"/>
  <c r="Q7" i="70"/>
  <c r="W5" i="70"/>
  <c r="W3" i="70"/>
  <c r="W103" i="70" s="1"/>
  <c r="I9" i="57"/>
  <c r="I8" i="57"/>
  <c r="H5" i="70"/>
  <c r="AF3" i="57"/>
  <c r="AI4" i="57"/>
  <c r="Y11" i="70"/>
  <c r="Y10" i="70"/>
  <c r="K99" i="14"/>
  <c r="O7" i="70"/>
  <c r="M8" i="70"/>
  <c r="O11" i="57"/>
  <c r="O10" i="57"/>
  <c r="AM7" i="57"/>
  <c r="AI11" i="57"/>
  <c r="AD3" i="57"/>
  <c r="AC8" i="57"/>
  <c r="Z13" i="70"/>
  <c r="AF8" i="70"/>
  <c r="AJ11" i="57"/>
  <c r="AJ10" i="57"/>
  <c r="M5" i="70"/>
  <c r="M3" i="70"/>
  <c r="AL8" i="57"/>
  <c r="AD3" i="70"/>
  <c r="B8" i="70"/>
  <c r="B192" i="70" s="1"/>
  <c r="AL10" i="57"/>
  <c r="V5" i="70"/>
  <c r="V3" i="70"/>
  <c r="B8" i="57"/>
  <c r="B64" i="57" s="1"/>
  <c r="AL10" i="70"/>
  <c r="E7" i="57"/>
  <c r="AE4" i="57"/>
  <c r="D11" i="57"/>
  <c r="D123" i="57" s="1"/>
  <c r="AE12" i="57"/>
  <c r="AE11" i="57"/>
  <c r="AE81" i="57" s="1"/>
  <c r="R11" i="70"/>
  <c r="AF8" i="57"/>
  <c r="T11" i="57"/>
  <c r="E4" i="57"/>
  <c r="C3" i="70"/>
  <c r="C4" i="70"/>
  <c r="U3" i="70"/>
  <c r="U36" i="70" s="1"/>
  <c r="M11" i="57"/>
  <c r="O3" i="70"/>
  <c r="AE4" i="70"/>
  <c r="AE12" i="70"/>
  <c r="AE11" i="70"/>
  <c r="AE82" i="70" s="1"/>
  <c r="AC8" i="70"/>
  <c r="R11" i="57"/>
  <c r="R145" i="57" s="1"/>
  <c r="AJ11" i="70"/>
  <c r="T11" i="70"/>
  <c r="T110" i="70" s="1"/>
  <c r="E4" i="70"/>
  <c r="AB11" i="70"/>
  <c r="AB195" i="70" s="1"/>
  <c r="E11" i="70"/>
  <c r="E195" i="70" s="1"/>
  <c r="E10" i="70"/>
  <c r="AD9" i="70"/>
  <c r="AD8" i="70"/>
  <c r="C3" i="57"/>
  <c r="AL8" i="70"/>
  <c r="AF3" i="70"/>
  <c r="AF187" i="70" s="1"/>
  <c r="V5" i="57"/>
  <c r="V3" i="57"/>
  <c r="M10" i="70"/>
  <c r="Y7" i="57"/>
  <c r="Y190" i="57" s="1"/>
  <c r="G11" i="70"/>
  <c r="G150" i="70" s="1"/>
  <c r="AF10" i="70"/>
  <c r="AF10" i="57"/>
  <c r="E11" i="57"/>
  <c r="E194" i="57" s="1"/>
  <c r="E10" i="57"/>
  <c r="Q7" i="57"/>
  <c r="R10" i="70"/>
  <c r="U3" i="57"/>
  <c r="U102" i="57" s="1"/>
  <c r="G11" i="57"/>
  <c r="G109" i="57" s="1"/>
  <c r="O3" i="57"/>
  <c r="X11" i="70"/>
  <c r="I99" i="14"/>
  <c r="W103" i="14"/>
  <c r="AA103" i="14"/>
  <c r="X131" i="14"/>
  <c r="Z103" i="14"/>
  <c r="X125" i="14"/>
  <c r="E118" i="14"/>
  <c r="AA125" i="14"/>
  <c r="Y125" i="14"/>
  <c r="O102" i="14"/>
  <c r="T131" i="14"/>
  <c r="Z125" i="14"/>
  <c r="W125" i="14"/>
  <c r="AD113" i="14"/>
  <c r="Z90" i="14"/>
  <c r="AH102" i="14"/>
  <c r="X103" i="14"/>
  <c r="Y103" i="14"/>
  <c r="AB125" i="14"/>
  <c r="AF130" i="14"/>
  <c r="AA124" i="14"/>
  <c r="I107" i="14"/>
  <c r="AA90" i="14"/>
  <c r="Q117" i="14"/>
  <c r="AC102" i="14"/>
  <c r="K98" i="14"/>
  <c r="H112" i="14"/>
  <c r="W131" i="14"/>
  <c r="D118" i="14"/>
  <c r="B96" i="14"/>
  <c r="F107" i="14"/>
  <c r="O120" i="14"/>
  <c r="Q100" i="22"/>
  <c r="M100" i="22"/>
  <c r="AF97" i="14"/>
  <c r="AH100" i="22"/>
  <c r="M105" i="14"/>
  <c r="T3" i="57"/>
  <c r="S115" i="14"/>
  <c r="Z112" i="14"/>
  <c r="T100" i="22"/>
  <c r="K12" i="70"/>
  <c r="J107" i="14"/>
  <c r="M127" i="14"/>
  <c r="AA112" i="14"/>
  <c r="AF100" i="22"/>
  <c r="N127" i="14"/>
  <c r="J119" i="14"/>
  <c r="M125" i="14"/>
  <c r="I129" i="14"/>
  <c r="D100" i="22"/>
  <c r="AC100" i="22"/>
  <c r="AD100" i="22"/>
  <c r="AB100" i="22"/>
  <c r="AC90" i="14"/>
  <c r="E96" i="14"/>
  <c r="M103" i="14"/>
  <c r="F6" i="70"/>
  <c r="F148" i="70" s="1"/>
  <c r="AE102" i="14"/>
  <c r="AF119" i="14"/>
  <c r="T103" i="14"/>
  <c r="B95" i="14"/>
  <c r="AE119" i="14"/>
  <c r="AE90" i="14"/>
  <c r="AE124" i="14"/>
  <c r="K119" i="14"/>
  <c r="AE100" i="22"/>
  <c r="AG100" i="22"/>
  <c r="B100" i="22"/>
  <c r="L8" i="70"/>
  <c r="J103" i="14"/>
  <c r="I103" i="14"/>
  <c r="Q11" i="57"/>
  <c r="Q123" i="57" s="1"/>
  <c r="S10" i="70"/>
  <c r="P105" i="14"/>
  <c r="N105" i="14"/>
  <c r="O105" i="14"/>
  <c r="C6" i="57"/>
  <c r="C118" i="14"/>
  <c r="AG102" i="14"/>
  <c r="AF102" i="14"/>
  <c r="I12" i="70"/>
  <c r="I55" i="70" s="1"/>
  <c r="H107" i="14"/>
  <c r="AA100" i="22"/>
  <c r="Z100" i="22"/>
  <c r="K100" i="22"/>
  <c r="J100" i="22"/>
  <c r="X100" i="22"/>
  <c r="B118" i="14"/>
  <c r="P120" i="14"/>
  <c r="AL11" i="70"/>
  <c r="AG106" i="14"/>
  <c r="Q120" i="14"/>
  <c r="L119" i="14"/>
  <c r="AC124" i="14"/>
  <c r="AB124" i="14"/>
  <c r="R105" i="14"/>
  <c r="C91" i="14"/>
  <c r="AB101" i="14"/>
  <c r="F100" i="22"/>
  <c r="R95" i="14"/>
  <c r="AE103" i="14"/>
  <c r="Q99" i="14"/>
  <c r="L98" i="14"/>
  <c r="P7" i="70"/>
  <c r="AI10" i="70"/>
  <c r="Q11" i="70"/>
  <c r="Q39" i="70" s="1"/>
  <c r="Z5" i="57"/>
  <c r="Z174" i="57" s="1"/>
  <c r="U116" i="14"/>
  <c r="Y116" i="14"/>
  <c r="Z116" i="14"/>
  <c r="Z5" i="70"/>
  <c r="Z77" i="70" s="1"/>
  <c r="W94" i="14"/>
  <c r="X94" i="14"/>
  <c r="V94" i="14"/>
  <c r="Y94" i="14"/>
  <c r="U94" i="14"/>
  <c r="Z94" i="14"/>
  <c r="S11" i="57"/>
  <c r="S143" i="57" s="1"/>
  <c r="U100" i="22"/>
  <c r="W100" i="22"/>
  <c r="V100" i="22"/>
  <c r="O100" i="22"/>
  <c r="N100" i="22"/>
  <c r="P100" i="22"/>
  <c r="AA9" i="70"/>
  <c r="AA137" i="70" s="1"/>
  <c r="E100" i="22"/>
  <c r="H100" i="22"/>
  <c r="C5" i="57"/>
  <c r="C116" i="14"/>
  <c r="B116" i="14"/>
  <c r="W6" i="57"/>
  <c r="L100" i="22"/>
  <c r="Y100" i="22"/>
  <c r="AN34" i="22"/>
  <c r="C100" i="22"/>
  <c r="R100" i="22"/>
  <c r="AC112" i="14"/>
  <c r="N7" i="57"/>
  <c r="N35" i="57" s="1"/>
  <c r="W6" i="70"/>
  <c r="AQ6" i="70" s="1"/>
  <c r="J99" i="14"/>
  <c r="G100" i="22"/>
  <c r="I100" i="22"/>
  <c r="S100" i="22"/>
  <c r="V116" i="14"/>
  <c r="AF128" i="14"/>
  <c r="V119" i="14"/>
  <c r="V123" i="14"/>
  <c r="D8" i="70"/>
  <c r="AE112" i="14"/>
  <c r="T13" i="57"/>
  <c r="AD91" i="14"/>
  <c r="K90" i="14"/>
  <c r="C125" i="14"/>
  <c r="Z102" i="14"/>
  <c r="L120" i="14"/>
  <c r="D91" i="14"/>
  <c r="AD98" i="14"/>
  <c r="J106" i="14"/>
  <c r="C119" i="14"/>
  <c r="AD101" i="14"/>
  <c r="D125" i="14"/>
  <c r="K120" i="14"/>
  <c r="L121" i="14"/>
  <c r="X92" i="22"/>
  <c r="R96" i="14"/>
  <c r="T120" i="14"/>
  <c r="N98" i="14"/>
  <c r="Y115" i="14"/>
  <c r="D117" i="14"/>
  <c r="L8" i="57"/>
  <c r="J125" i="14"/>
  <c r="I125" i="14"/>
  <c r="AJ8" i="57"/>
  <c r="AE125" i="14"/>
  <c r="G107" i="14"/>
  <c r="AC101" i="14"/>
  <c r="P98" i="14"/>
  <c r="G14" i="57"/>
  <c r="B131" i="14"/>
  <c r="S4" i="57"/>
  <c r="S159" i="57" s="1"/>
  <c r="N114" i="14"/>
  <c r="H13" i="57"/>
  <c r="T3" i="70"/>
  <c r="T131" i="70" s="1"/>
  <c r="S93" i="14"/>
  <c r="C6" i="70"/>
  <c r="C176" i="70" s="1"/>
  <c r="C96" i="14"/>
  <c r="H121" i="14"/>
  <c r="I121" i="14"/>
  <c r="L91" i="14"/>
  <c r="AJ6" i="57"/>
  <c r="AJ189" i="57" s="1"/>
  <c r="I120" i="14"/>
  <c r="J98" i="14"/>
  <c r="E117" i="14"/>
  <c r="AC94" i="14"/>
  <c r="B113" i="14"/>
  <c r="K130" i="14"/>
  <c r="B93" i="22"/>
  <c r="AG124" i="14"/>
  <c r="Q105" i="22"/>
  <c r="O105" i="22"/>
  <c r="D97" i="14"/>
  <c r="T4" i="57"/>
  <c r="O114" i="14"/>
  <c r="B101" i="14"/>
  <c r="H13" i="70"/>
  <c r="H98" i="70" s="1"/>
  <c r="D108" i="14"/>
  <c r="S10" i="57"/>
  <c r="O127" i="14"/>
  <c r="P127" i="14"/>
  <c r="Y123" i="14"/>
  <c r="X123" i="14"/>
  <c r="F14" i="70"/>
  <c r="F71" i="70" s="1"/>
  <c r="E109" i="14"/>
  <c r="X93" i="22"/>
  <c r="Y93" i="22"/>
  <c r="AH12" i="70"/>
  <c r="AH111" i="70" s="1"/>
  <c r="W14" i="70"/>
  <c r="S109" i="14"/>
  <c r="V109" i="14"/>
  <c r="R109" i="14"/>
  <c r="U109" i="14"/>
  <c r="W109" i="14"/>
  <c r="E3" i="70"/>
  <c r="C93" i="14"/>
  <c r="D93" i="14"/>
  <c r="AI11" i="70"/>
  <c r="AH106" i="14"/>
  <c r="E3" i="57"/>
  <c r="C115" i="14"/>
  <c r="D115" i="14"/>
  <c r="AB108" i="14"/>
  <c r="AG13" i="70"/>
  <c r="AG27" i="70" s="1"/>
  <c r="X14" i="70"/>
  <c r="X109" i="14"/>
  <c r="Q118" i="14"/>
  <c r="T109" i="14"/>
  <c r="AF124" i="14"/>
  <c r="F7" i="57"/>
  <c r="F77" i="57" s="1"/>
  <c r="D113" i="14"/>
  <c r="I113" i="14"/>
  <c r="H113" i="14"/>
  <c r="AH117" i="14"/>
  <c r="AB103" i="14"/>
  <c r="B100" i="14"/>
  <c r="G116" i="14"/>
  <c r="F116" i="14"/>
  <c r="I116" i="14"/>
  <c r="L97" i="14"/>
  <c r="AE3" i="70"/>
  <c r="I7" i="70"/>
  <c r="H98" i="14"/>
  <c r="B109" i="14"/>
  <c r="AE121" i="14"/>
  <c r="AF106" i="14"/>
  <c r="J97" i="14"/>
  <c r="B122" i="14"/>
  <c r="AF120" i="14"/>
  <c r="D109" i="14"/>
  <c r="I119" i="14"/>
  <c r="L92" i="22"/>
  <c r="AB92" i="22"/>
  <c r="AH124" i="14"/>
  <c r="AD97" i="14"/>
  <c r="Z108" i="14"/>
  <c r="X108" i="14"/>
  <c r="P105" i="22"/>
  <c r="Z130" i="14"/>
  <c r="G98" i="14"/>
  <c r="AB130" i="14"/>
  <c r="G113" i="14"/>
  <c r="C93" i="22"/>
  <c r="E93" i="22"/>
  <c r="D93" i="22"/>
  <c r="AI10" i="57"/>
  <c r="U11" i="70"/>
  <c r="U110" i="70" s="1"/>
  <c r="N105" i="22"/>
  <c r="V8" i="70"/>
  <c r="U103" i="14"/>
  <c r="R6" i="57"/>
  <c r="R118" i="14"/>
  <c r="N118" i="14"/>
  <c r="O118" i="14"/>
  <c r="E13" i="57"/>
  <c r="G14" i="70"/>
  <c r="F109" i="14"/>
  <c r="G109" i="14"/>
  <c r="R131" i="14"/>
  <c r="V131" i="14"/>
  <c r="S131" i="14"/>
  <c r="AD12" i="70"/>
  <c r="AH122" i="14"/>
  <c r="X100" i="14"/>
  <c r="W100" i="14"/>
  <c r="P8" i="57"/>
  <c r="L125" i="14"/>
  <c r="N120" i="14"/>
  <c r="M120" i="14"/>
  <c r="Y130" i="14"/>
  <c r="B102" i="14"/>
  <c r="X112" i="14"/>
  <c r="J116" i="14"/>
  <c r="W90" i="14"/>
  <c r="F118" i="14"/>
  <c r="F105" i="22"/>
  <c r="AG93" i="14"/>
  <c r="L105" i="22"/>
  <c r="O92" i="22"/>
  <c r="AE126" i="14"/>
  <c r="F7" i="70"/>
  <c r="P12" i="70"/>
  <c r="M107" i="14"/>
  <c r="U4" i="57"/>
  <c r="P114" i="14"/>
  <c r="J3" i="57"/>
  <c r="J144" i="57" s="1"/>
  <c r="E115" i="14"/>
  <c r="G131" i="14"/>
  <c r="C131" i="14"/>
  <c r="F131" i="14"/>
  <c r="L130" i="14"/>
  <c r="Q13" i="57"/>
  <c r="Q111" i="57" s="1"/>
  <c r="O130" i="14"/>
  <c r="N11" i="57"/>
  <c r="K128" i="14"/>
  <c r="L128" i="14"/>
  <c r="Y102" i="14"/>
  <c r="X102" i="14"/>
  <c r="P8" i="70"/>
  <c r="W117" i="14"/>
  <c r="T117" i="14"/>
  <c r="AK8" i="57"/>
  <c r="K12" i="57"/>
  <c r="J129" i="14"/>
  <c r="H129" i="14"/>
  <c r="AD12" i="57"/>
  <c r="H91" i="14"/>
  <c r="I91" i="14"/>
  <c r="AK4" i="70"/>
  <c r="AF92" i="14"/>
  <c r="AH92" i="14"/>
  <c r="AJ6" i="70"/>
  <c r="V8" i="57"/>
  <c r="U125" i="14"/>
  <c r="T125" i="14"/>
  <c r="S93" i="22"/>
  <c r="T93" i="22"/>
  <c r="W93" i="22"/>
  <c r="AD92" i="22"/>
  <c r="O93" i="22"/>
  <c r="N93" i="22"/>
  <c r="AA5" i="57"/>
  <c r="W116" i="14"/>
  <c r="X116" i="14"/>
  <c r="AA113" i="14"/>
  <c r="W119" i="14"/>
  <c r="D131" i="14"/>
  <c r="E131" i="14"/>
  <c r="W102" i="14"/>
  <c r="AH114" i="14"/>
  <c r="V117" i="14"/>
  <c r="U117" i="14"/>
  <c r="F129" i="14"/>
  <c r="Y112" i="14"/>
  <c r="W112" i="14"/>
  <c r="K108" i="14"/>
  <c r="AA130" i="14"/>
  <c r="Z115" i="14"/>
  <c r="AA102" i="14"/>
  <c r="AB102" i="14"/>
  <c r="F115" i="14"/>
  <c r="R114" i="14"/>
  <c r="V125" i="14"/>
  <c r="L103" i="14"/>
  <c r="N107" i="14"/>
  <c r="K103" i="14"/>
  <c r="J128" i="14"/>
  <c r="V93" i="22"/>
  <c r="G129" i="14"/>
  <c r="S117" i="14"/>
  <c r="X130" i="14"/>
  <c r="AH131" i="14"/>
  <c r="Q114" i="14"/>
  <c r="AG92" i="14"/>
  <c r="K107" i="14"/>
  <c r="R127" i="14"/>
  <c r="Q107" i="14"/>
  <c r="X95" i="14"/>
  <c r="D105" i="22"/>
  <c r="I92" i="22"/>
  <c r="Q129" i="14"/>
  <c r="X90" i="14"/>
  <c r="E112" i="14"/>
  <c r="H126" i="14"/>
  <c r="AF123" i="14"/>
  <c r="C124" i="14"/>
  <c r="V99" i="14"/>
  <c r="P124" i="14"/>
  <c r="S98" i="14"/>
  <c r="F96" i="14"/>
  <c r="AE105" i="22"/>
  <c r="AB113" i="14"/>
  <c r="AD105" i="22"/>
  <c r="AH92" i="22"/>
  <c r="E92" i="22"/>
  <c r="U92" i="22"/>
  <c r="D92" i="22"/>
  <c r="AA92" i="22"/>
  <c r="J3" i="70"/>
  <c r="J117" i="70" s="1"/>
  <c r="F4" i="57"/>
  <c r="AA98" i="14"/>
  <c r="AC98" i="14"/>
  <c r="K106" i="14"/>
  <c r="Q13" i="70"/>
  <c r="Q84" i="70" s="1"/>
  <c r="V121" i="14"/>
  <c r="G121" i="14"/>
  <c r="F121" i="14"/>
  <c r="AC104" i="14"/>
  <c r="AJ12" i="70"/>
  <c r="AG107" i="14"/>
  <c r="AH107" i="14"/>
  <c r="AF107" i="14"/>
  <c r="N91" i="14"/>
  <c r="G99" i="14"/>
  <c r="F99" i="14"/>
  <c r="Q14" i="70"/>
  <c r="Q57" i="70" s="1"/>
  <c r="AI12" i="57"/>
  <c r="AI110" i="57" s="1"/>
  <c r="AG129" i="14"/>
  <c r="I94" i="14"/>
  <c r="G94" i="14"/>
  <c r="F94" i="14"/>
  <c r="W95" i="14"/>
  <c r="T95" i="14"/>
  <c r="R98" i="14"/>
  <c r="O98" i="14"/>
  <c r="Q98" i="14"/>
  <c r="M9" i="70"/>
  <c r="H104" i="14"/>
  <c r="X101" i="14"/>
  <c r="T123" i="14"/>
  <c r="U123" i="14"/>
  <c r="P3" i="70"/>
  <c r="P93" i="14"/>
  <c r="J5" i="70"/>
  <c r="J48" i="70" s="1"/>
  <c r="J94" i="14"/>
  <c r="S4" i="70"/>
  <c r="S32" i="70" s="1"/>
  <c r="R92" i="14"/>
  <c r="O92" i="14"/>
  <c r="K121" i="14"/>
  <c r="N121" i="14"/>
  <c r="H105" i="22"/>
  <c r="E105" i="22"/>
  <c r="C105" i="22"/>
  <c r="Z92" i="22"/>
  <c r="Y92" i="22"/>
  <c r="W92" i="22"/>
  <c r="V92" i="22"/>
  <c r="M93" i="22"/>
  <c r="L93" i="22"/>
  <c r="G93" i="22"/>
  <c r="I93" i="22"/>
  <c r="J93" i="22"/>
  <c r="F93" i="22"/>
  <c r="K93" i="22"/>
  <c r="S92" i="22"/>
  <c r="R92" i="22"/>
  <c r="P92" i="22"/>
  <c r="Z93" i="22"/>
  <c r="AB93" i="22"/>
  <c r="AA93" i="22"/>
  <c r="Y105" i="22"/>
  <c r="L108" i="14"/>
  <c r="AD123" i="14"/>
  <c r="F93" i="14"/>
  <c r="AC91" i="14"/>
  <c r="J112" i="14"/>
  <c r="I112" i="14"/>
  <c r="U99" i="14"/>
  <c r="N92" i="14"/>
  <c r="P92" i="14"/>
  <c r="I7" i="57"/>
  <c r="I134" i="57" s="1"/>
  <c r="AB98" i="14"/>
  <c r="B105" i="22"/>
  <c r="T92" i="22"/>
  <c r="Q127" i="14"/>
  <c r="AD93" i="22"/>
  <c r="X113" i="14"/>
  <c r="U113" i="14"/>
  <c r="Z113" i="14"/>
  <c r="V113" i="14"/>
  <c r="AD121" i="14"/>
  <c r="B13" i="57"/>
  <c r="J7" i="57"/>
  <c r="J120" i="14"/>
  <c r="J7" i="70"/>
  <c r="J107" i="70" s="1"/>
  <c r="I98" i="14"/>
  <c r="AC113" i="14"/>
  <c r="AC130" i="14"/>
  <c r="AF129" i="14"/>
  <c r="D95" i="14"/>
  <c r="W123" i="14"/>
  <c r="E94" i="14"/>
  <c r="Q92" i="14"/>
  <c r="G120" i="14"/>
  <c r="M99" i="14"/>
  <c r="N99" i="14"/>
  <c r="L99" i="14"/>
  <c r="H94" i="14"/>
  <c r="Y113" i="14"/>
  <c r="AA91" i="14"/>
  <c r="AG92" i="22"/>
  <c r="B115" i="14"/>
  <c r="Y122" i="14"/>
  <c r="S95" i="14"/>
  <c r="V95" i="14"/>
  <c r="U95" i="14"/>
  <c r="S92" i="14"/>
  <c r="U121" i="14"/>
  <c r="J121" i="14"/>
  <c r="O108" i="14"/>
  <c r="AB91" i="14"/>
  <c r="AC93" i="22"/>
  <c r="H93" i="22"/>
  <c r="E121" i="14"/>
  <c r="G125" i="14"/>
  <c r="D90" i="14"/>
  <c r="M121" i="14"/>
  <c r="R120" i="14"/>
  <c r="X119" i="14"/>
  <c r="P123" i="14"/>
  <c r="AH99" i="14"/>
  <c r="I104" i="14"/>
  <c r="Y108" i="14"/>
  <c r="Y118" i="14"/>
  <c r="AE120" i="14"/>
  <c r="S105" i="22"/>
  <c r="AG105" i="22"/>
  <c r="X105" i="22"/>
  <c r="G105" i="22"/>
  <c r="AE92" i="22"/>
  <c r="C92" i="22"/>
  <c r="AF105" i="22"/>
  <c r="Z124" i="14"/>
  <c r="B124" i="14"/>
  <c r="O124" i="14"/>
  <c r="R3" i="70"/>
  <c r="R46" i="70" s="1"/>
  <c r="R93" i="14"/>
  <c r="Y128" i="14"/>
  <c r="G103" i="14"/>
  <c r="H103" i="14"/>
  <c r="C103" i="14"/>
  <c r="D103" i="14"/>
  <c r="W124" i="14"/>
  <c r="X124" i="14"/>
  <c r="AH13" i="70"/>
  <c r="AH27" i="70" s="1"/>
  <c r="AH108" i="14"/>
  <c r="AD108" i="14"/>
  <c r="Z96" i="14"/>
  <c r="AB105" i="22"/>
  <c r="AA105" i="22"/>
  <c r="N92" i="22"/>
  <c r="Q92" i="22"/>
  <c r="AH93" i="22"/>
  <c r="AE93" i="22"/>
  <c r="AG93" i="22"/>
  <c r="AF93" i="22"/>
  <c r="U93" i="22"/>
  <c r="Q93" i="22"/>
  <c r="P93" i="22"/>
  <c r="J92" i="22"/>
  <c r="H92" i="22"/>
  <c r="G92" i="22"/>
  <c r="AB123" i="14"/>
  <c r="P121" i="14"/>
  <c r="AA108" i="14"/>
  <c r="AC108" i="14"/>
  <c r="R117" i="14"/>
  <c r="AG128" i="14"/>
  <c r="AC123" i="14"/>
  <c r="Z105" i="22"/>
  <c r="I105" i="22"/>
  <c r="AH105" i="22"/>
  <c r="AB120" i="14"/>
  <c r="AA120" i="14"/>
  <c r="AC120" i="14"/>
  <c r="AD120" i="14"/>
  <c r="AN26" i="22"/>
  <c r="AC92" i="22"/>
  <c r="F92" i="22"/>
  <c r="M92" i="22"/>
  <c r="E93" i="14"/>
  <c r="AE106" i="14"/>
  <c r="C122" i="14"/>
  <c r="AN27" i="22"/>
  <c r="C100" i="14"/>
  <c r="W14" i="57"/>
  <c r="U131" i="14"/>
  <c r="AH128" i="14"/>
  <c r="AH93" i="14"/>
  <c r="Y124" i="14"/>
  <c r="R105" i="22"/>
  <c r="T105" i="22"/>
  <c r="AF92" i="22"/>
  <c r="B92" i="22"/>
  <c r="K92" i="22"/>
  <c r="B93" i="14"/>
  <c r="AE108" i="14"/>
  <c r="Q93" i="14"/>
  <c r="AE99" i="14"/>
  <c r="R93" i="22"/>
  <c r="S123" i="14"/>
  <c r="Q14" i="57"/>
  <c r="Q131" i="14"/>
  <c r="AK4" i="57"/>
  <c r="AK173" i="57" s="1"/>
  <c r="AF114" i="14"/>
  <c r="E13" i="70"/>
  <c r="C108" i="14"/>
  <c r="AD99" i="14"/>
  <c r="R123" i="14"/>
  <c r="C113" i="14"/>
  <c r="W91" i="14"/>
  <c r="X91" i="14"/>
  <c r="S8" i="70"/>
  <c r="S192" i="70" s="1"/>
  <c r="C95" i="14"/>
  <c r="E95" i="14"/>
  <c r="AB116" i="14"/>
  <c r="AC116" i="14"/>
  <c r="AA116" i="14"/>
  <c r="C99" i="14"/>
  <c r="D99" i="14"/>
  <c r="E99" i="14"/>
  <c r="K112" i="14"/>
  <c r="N11" i="70"/>
  <c r="N54" i="70" s="1"/>
  <c r="L106" i="14"/>
  <c r="X122" i="14"/>
  <c r="W122" i="14"/>
  <c r="Z122" i="14"/>
  <c r="E119" i="14"/>
  <c r="D119" i="14"/>
  <c r="B119" i="14"/>
  <c r="AH13" i="57"/>
  <c r="AP13" i="57" s="1"/>
  <c r="AD130" i="14"/>
  <c r="AE130" i="14"/>
  <c r="M98" i="14"/>
  <c r="AH129" i="14"/>
  <c r="X97" i="14"/>
  <c r="G91" i="14"/>
  <c r="K113" i="14"/>
  <c r="AE98" i="14"/>
  <c r="C121" i="14"/>
  <c r="S120" i="14"/>
  <c r="T98" i="14"/>
  <c r="AG123" i="14"/>
  <c r="W105" i="22"/>
  <c r="Q109" i="14"/>
  <c r="Y96" i="14"/>
  <c r="S127" i="14"/>
  <c r="AF104" i="14"/>
  <c r="AC105" i="22"/>
  <c r="AD126" i="14"/>
  <c r="R99" i="14"/>
  <c r="T121" i="14"/>
  <c r="I97" i="14"/>
  <c r="M105" i="22"/>
  <c r="AC101" i="22"/>
  <c r="M91" i="14"/>
  <c r="J91" i="14"/>
  <c r="AF98" i="14"/>
  <c r="AG115" i="14"/>
  <c r="I126" i="14"/>
  <c r="AC126" i="14"/>
  <c r="H125" i="14"/>
  <c r="Q101" i="14"/>
  <c r="AH98" i="14"/>
  <c r="AH120" i="14"/>
  <c r="C112" i="14"/>
  <c r="F112" i="14"/>
  <c r="E90" i="14"/>
  <c r="P99" i="14"/>
  <c r="D101" i="22"/>
  <c r="K103" i="22"/>
  <c r="O103" i="22"/>
  <c r="K97" i="14"/>
  <c r="AE101" i="14"/>
  <c r="E107" i="14"/>
  <c r="M113" i="14"/>
  <c r="N113" i="14"/>
  <c r="L113" i="14"/>
  <c r="J90" i="14"/>
  <c r="O121" i="14"/>
  <c r="J113" i="14"/>
  <c r="O99" i="14"/>
  <c r="H116" i="14"/>
  <c r="E116" i="14"/>
  <c r="C109" i="14"/>
  <c r="K91" i="14"/>
  <c r="K105" i="22"/>
  <c r="J105" i="22"/>
  <c r="U105" i="22"/>
  <c r="B91" i="14"/>
  <c r="Y90" i="14"/>
  <c r="P101" i="14"/>
  <c r="AF126" i="14"/>
  <c r="S105" i="14"/>
  <c r="Q105" i="14"/>
  <c r="Y100" i="14"/>
  <c r="Z100" i="14"/>
  <c r="S121" i="14"/>
  <c r="Q101" i="22"/>
  <c r="S99" i="14"/>
  <c r="T99" i="14"/>
  <c r="R121" i="14"/>
  <c r="Q121" i="14"/>
  <c r="I90" i="14"/>
  <c r="AA119" i="14"/>
  <c r="AH115" i="14"/>
  <c r="M104" i="14"/>
  <c r="L104" i="14"/>
  <c r="AN39" i="22"/>
  <c r="V105" i="22"/>
  <c r="P115" i="14"/>
  <c r="K125" i="14"/>
  <c r="B97" i="14"/>
  <c r="D121" i="14"/>
  <c r="D112" i="14"/>
  <c r="AG101" i="14"/>
  <c r="Z103" i="22"/>
  <c r="V97" i="14"/>
  <c r="W97" i="14"/>
  <c r="O107" i="14"/>
  <c r="F122" i="14"/>
  <c r="L107" i="14"/>
  <c r="P107" i="14"/>
  <c r="P129" i="14"/>
  <c r="AE104" i="14"/>
  <c r="G122" i="14"/>
  <c r="AG130" i="14"/>
  <c r="AH130" i="14"/>
  <c r="AD104" i="14"/>
  <c r="N129" i="14"/>
  <c r="K129" i="14"/>
  <c r="B108" i="14"/>
  <c r="E122" i="14"/>
  <c r="C102" i="14"/>
  <c r="W113" i="14"/>
  <c r="H120" i="14"/>
  <c r="Y101" i="22"/>
  <c r="L129" i="14"/>
  <c r="M126" i="14"/>
  <c r="AB97" i="14"/>
  <c r="V90" i="14"/>
  <c r="V112" i="14"/>
  <c r="U97" i="14"/>
  <c r="Y117" i="14"/>
  <c r="B112" i="14"/>
  <c r="F101" i="22"/>
  <c r="M129" i="14"/>
  <c r="AH100" i="14"/>
  <c r="N101" i="22"/>
  <c r="T103" i="22"/>
  <c r="AH109" i="14"/>
  <c r="Z97" i="14"/>
  <c r="Y97" i="14"/>
  <c r="AB94" i="14"/>
  <c r="Z118" i="14"/>
  <c r="F100" i="14"/>
  <c r="D10" i="70"/>
  <c r="D53" i="70" s="1"/>
  <c r="D105" i="14"/>
  <c r="C105" i="14"/>
  <c r="B105" i="14"/>
  <c r="AG121" i="14"/>
  <c r="AF121" i="14"/>
  <c r="AG14" i="57"/>
  <c r="AG182" i="57" s="1"/>
  <c r="AD131" i="14"/>
  <c r="AE131" i="14"/>
  <c r="AF131" i="14"/>
  <c r="AG131" i="14"/>
  <c r="AB131" i="14"/>
  <c r="AC131" i="14"/>
  <c r="W12" i="57"/>
  <c r="U129" i="14"/>
  <c r="U90" i="14"/>
  <c r="S90" i="14"/>
  <c r="T90" i="14"/>
  <c r="R90" i="14"/>
  <c r="O123" i="14"/>
  <c r="N123" i="14"/>
  <c r="L123" i="14"/>
  <c r="M123" i="14"/>
  <c r="AH121" i="14"/>
  <c r="X10" i="70"/>
  <c r="X105" i="14"/>
  <c r="Z9" i="70"/>
  <c r="AD6" i="57"/>
  <c r="AD189" i="57" s="1"/>
  <c r="AB119" i="14"/>
  <c r="AF5" i="57"/>
  <c r="L3" i="57"/>
  <c r="J6" i="57"/>
  <c r="J161" i="57" s="1"/>
  <c r="G118" i="14"/>
  <c r="AI9" i="57"/>
  <c r="AH126" i="14"/>
  <c r="AB4" i="57"/>
  <c r="AB114" i="14"/>
  <c r="AA114" i="14"/>
  <c r="Z114" i="14"/>
  <c r="T127" i="14"/>
  <c r="U127" i="14"/>
  <c r="V127" i="14"/>
  <c r="AE7" i="70"/>
  <c r="T12" i="70"/>
  <c r="T139" i="70" s="1"/>
  <c r="T107" i="14"/>
  <c r="S107" i="14"/>
  <c r="O122" i="14"/>
  <c r="P122" i="14"/>
  <c r="AH123" i="14"/>
  <c r="O5" i="70"/>
  <c r="AA105" i="14"/>
  <c r="AB105" i="14"/>
  <c r="AE10" i="70"/>
  <c r="AE24" i="70" s="1"/>
  <c r="Z105" i="14"/>
  <c r="AG9" i="70"/>
  <c r="AG104" i="14"/>
  <c r="V7" i="70"/>
  <c r="AA11" i="57"/>
  <c r="AA137" i="57" s="1"/>
  <c r="AA128" i="14"/>
  <c r="Y4" i="57"/>
  <c r="K6" i="57"/>
  <c r="C9" i="57"/>
  <c r="N108" i="14"/>
  <c r="N13" i="70"/>
  <c r="N168" i="70" s="1"/>
  <c r="AG101" i="22"/>
  <c r="AA101" i="22"/>
  <c r="W101" i="22"/>
  <c r="F103" i="22"/>
  <c r="M103" i="22"/>
  <c r="AN37" i="22"/>
  <c r="P103" i="22"/>
  <c r="D103" i="22"/>
  <c r="G100" i="14"/>
  <c r="G101" i="22"/>
  <c r="AB101" i="22"/>
  <c r="J101" i="22"/>
  <c r="Z101" i="22"/>
  <c r="V101" i="22"/>
  <c r="AB103" i="22"/>
  <c r="N103" i="22"/>
  <c r="C103" i="22"/>
  <c r="I11" i="57"/>
  <c r="I194" i="57" s="1"/>
  <c r="H128" i="14"/>
  <c r="I128" i="14"/>
  <c r="O9" i="70"/>
  <c r="O104" i="14"/>
  <c r="AG14" i="70"/>
  <c r="AE109" i="14"/>
  <c r="AG109" i="14"/>
  <c r="AF109" i="14"/>
  <c r="AD109" i="14"/>
  <c r="AC109" i="14"/>
  <c r="AB109" i="14"/>
  <c r="X4" i="57"/>
  <c r="N9" i="57"/>
  <c r="N126" i="14"/>
  <c r="Z11" i="70"/>
  <c r="Z82" i="70" s="1"/>
  <c r="Z106" i="14"/>
  <c r="R3" i="57"/>
  <c r="N101" i="14"/>
  <c r="O101" i="14"/>
  <c r="L101" i="14"/>
  <c r="M101" i="14"/>
  <c r="L6" i="70"/>
  <c r="L20" i="70" s="1"/>
  <c r="G10" i="57"/>
  <c r="B11" i="57"/>
  <c r="B137" i="57" s="1"/>
  <c r="AF5" i="70"/>
  <c r="AF11" i="70"/>
  <c r="AC106" i="14"/>
  <c r="AB106" i="14"/>
  <c r="AA13" i="70"/>
  <c r="AA140" i="70" s="1"/>
  <c r="V108" i="14"/>
  <c r="W108" i="14"/>
  <c r="AF11" i="57"/>
  <c r="AC128" i="14"/>
  <c r="AD128" i="14"/>
  <c r="AE128" i="14"/>
  <c r="AB128" i="14"/>
  <c r="T12" i="57"/>
  <c r="T165" i="57" s="1"/>
  <c r="T129" i="14"/>
  <c r="S129" i="14"/>
  <c r="H8" i="70"/>
  <c r="F103" i="14"/>
  <c r="E103" i="14"/>
  <c r="P117" i="14"/>
  <c r="O117" i="14"/>
  <c r="N117" i="14"/>
  <c r="AC6" i="57"/>
  <c r="AC62" i="57" s="1"/>
  <c r="AC6" i="70"/>
  <c r="AE7" i="57"/>
  <c r="P95" i="14"/>
  <c r="N95" i="14"/>
  <c r="O95" i="14"/>
  <c r="H97" i="14"/>
  <c r="G97" i="14"/>
  <c r="F97" i="14"/>
  <c r="X117" i="14"/>
  <c r="J114" i="14"/>
  <c r="K4" i="57"/>
  <c r="K114" i="14"/>
  <c r="I114" i="14"/>
  <c r="V7" i="57"/>
  <c r="AD4" i="57"/>
  <c r="AC114" i="14"/>
  <c r="AD114" i="14"/>
  <c r="O14" i="57"/>
  <c r="O112" i="57" s="1"/>
  <c r="J131" i="14"/>
  <c r="AA96" i="14"/>
  <c r="AB6" i="70"/>
  <c r="AB176" i="70" s="1"/>
  <c r="AB96" i="14"/>
  <c r="V91" i="14"/>
  <c r="B90" i="14"/>
  <c r="I5" i="70"/>
  <c r="I77" i="70" s="1"/>
  <c r="D94" i="14"/>
  <c r="C9" i="70"/>
  <c r="C179" i="70" s="1"/>
  <c r="K6" i="70"/>
  <c r="K20" i="70" s="1"/>
  <c r="F10" i="70"/>
  <c r="F105" i="14"/>
  <c r="E105" i="14"/>
  <c r="C101" i="22"/>
  <c r="I101" i="22"/>
  <c r="AE101" i="22"/>
  <c r="AE103" i="22"/>
  <c r="AC103" i="22"/>
  <c r="Y103" i="22"/>
  <c r="AF108" i="14"/>
  <c r="AG117" i="14"/>
  <c r="Q95" i="14"/>
  <c r="B101" i="22"/>
  <c r="E101" i="22"/>
  <c r="O101" i="22"/>
  <c r="AH101" i="22"/>
  <c r="E103" i="22"/>
  <c r="R103" i="22"/>
  <c r="U103" i="22"/>
  <c r="AD103" i="22"/>
  <c r="Z119" i="14"/>
  <c r="Z93" i="14"/>
  <c r="Y93" i="14"/>
  <c r="C117" i="14"/>
  <c r="AD119" i="14"/>
  <c r="K104" i="14"/>
  <c r="Y91" i="14"/>
  <c r="Q115" i="14"/>
  <c r="E100" i="14"/>
  <c r="O129" i="14"/>
  <c r="O9" i="57"/>
  <c r="O178" i="57" s="1"/>
  <c r="O126" i="14"/>
  <c r="M4" i="57"/>
  <c r="M114" i="14"/>
  <c r="L114" i="14"/>
  <c r="D10" i="57"/>
  <c r="D52" i="57" s="1"/>
  <c r="D127" i="14"/>
  <c r="C127" i="14"/>
  <c r="B127" i="14"/>
  <c r="AG99" i="14"/>
  <c r="AF99" i="14"/>
  <c r="N9" i="70"/>
  <c r="N193" i="70" s="1"/>
  <c r="N104" i="14"/>
  <c r="Z11" i="57"/>
  <c r="Z39" i="57" s="1"/>
  <c r="Z128" i="14"/>
  <c r="X4" i="70"/>
  <c r="L6" i="57"/>
  <c r="L119" i="57" s="1"/>
  <c r="B117" i="14"/>
  <c r="AJ7" i="70"/>
  <c r="AJ121" i="70" s="1"/>
  <c r="AG98" i="14"/>
  <c r="Z9" i="57"/>
  <c r="AJ7" i="57"/>
  <c r="AG120" i="14"/>
  <c r="B11" i="70"/>
  <c r="X7" i="57"/>
  <c r="X7" i="70"/>
  <c r="U119" i="14"/>
  <c r="V105" i="14"/>
  <c r="T105" i="14"/>
  <c r="U105" i="14"/>
  <c r="H14" i="70"/>
  <c r="H28" i="70" s="1"/>
  <c r="H109" i="14"/>
  <c r="H119" i="14"/>
  <c r="F119" i="14"/>
  <c r="G119" i="14"/>
  <c r="F4" i="70"/>
  <c r="F48" i="70" s="1"/>
  <c r="H8" i="57"/>
  <c r="E125" i="14"/>
  <c r="F125" i="14"/>
  <c r="AH101" i="14"/>
  <c r="W10" i="70"/>
  <c r="W105" i="14"/>
  <c r="M13" i="70"/>
  <c r="M108" i="14"/>
  <c r="C11" i="57"/>
  <c r="C180" i="57" s="1"/>
  <c r="H9" i="57"/>
  <c r="H65" i="57" s="1"/>
  <c r="F126" i="14"/>
  <c r="AD4" i="70"/>
  <c r="AC92" i="14"/>
  <c r="AD92" i="14"/>
  <c r="AG9" i="57"/>
  <c r="AG126" i="14"/>
  <c r="J10" i="70"/>
  <c r="O14" i="70"/>
  <c r="J109" i="14"/>
  <c r="C90" i="14"/>
  <c r="Y95" i="14"/>
  <c r="I5" i="57"/>
  <c r="I66" i="57" s="1"/>
  <c r="D116" i="14"/>
  <c r="Y4" i="70"/>
  <c r="M101" i="22"/>
  <c r="AN35" i="22"/>
  <c r="T101" i="22"/>
  <c r="R101" i="22"/>
  <c r="I103" i="22"/>
  <c r="S103" i="22"/>
  <c r="AH103" i="22"/>
  <c r="C97" i="14"/>
  <c r="P102" i="14"/>
  <c r="AG95" i="14"/>
  <c r="AE123" i="14"/>
  <c r="X101" i="22"/>
  <c r="L101" i="22"/>
  <c r="S101" i="22"/>
  <c r="H101" i="22"/>
  <c r="P101" i="22"/>
  <c r="G103" i="22"/>
  <c r="J103" i="22"/>
  <c r="Q103" i="22"/>
  <c r="AA103" i="22"/>
  <c r="Q123" i="14"/>
  <c r="AF101" i="14"/>
  <c r="E129" i="14"/>
  <c r="S114" i="14"/>
  <c r="Y119" i="14"/>
  <c r="Y106" i="14"/>
  <c r="AA94" i="14"/>
  <c r="J104" i="14"/>
  <c r="AA97" i="14"/>
  <c r="K126" i="14"/>
  <c r="J126" i="14"/>
  <c r="L126" i="14"/>
  <c r="Z91" i="14"/>
  <c r="R115" i="14"/>
  <c r="U91" i="14"/>
  <c r="AG108" i="14"/>
  <c r="D100" i="14"/>
  <c r="I11" i="70"/>
  <c r="I195" i="70" s="1"/>
  <c r="I106" i="14"/>
  <c r="H106" i="14"/>
  <c r="M4" i="70"/>
  <c r="L92" i="14"/>
  <c r="M92" i="14"/>
  <c r="W12" i="70"/>
  <c r="U107" i="14"/>
  <c r="S112" i="14"/>
  <c r="U112" i="14"/>
  <c r="T112" i="14"/>
  <c r="R112" i="14"/>
  <c r="F91" i="14"/>
  <c r="E91" i="14"/>
  <c r="E113" i="14"/>
  <c r="F113" i="14"/>
  <c r="AG8" i="57"/>
  <c r="AC125" i="14"/>
  <c r="AD125" i="14"/>
  <c r="G10" i="70"/>
  <c r="AG8" i="70"/>
  <c r="AD103" i="14"/>
  <c r="AC103" i="14"/>
  <c r="AD106" i="14"/>
  <c r="AD6" i="70"/>
  <c r="X127" i="14"/>
  <c r="AI9" i="70"/>
  <c r="AH104" i="14"/>
  <c r="AA13" i="57"/>
  <c r="W130" i="14"/>
  <c r="V130" i="14"/>
  <c r="H14" i="57"/>
  <c r="H84" i="57" s="1"/>
  <c r="H131" i="14"/>
  <c r="J6" i="70"/>
  <c r="G96" i="14"/>
  <c r="AB4" i="70"/>
  <c r="AA92" i="14"/>
  <c r="Z92" i="14"/>
  <c r="AB92" i="14"/>
  <c r="O100" i="14"/>
  <c r="P100" i="14"/>
  <c r="M13" i="57"/>
  <c r="M130" i="14"/>
  <c r="C11" i="70"/>
  <c r="O5" i="57"/>
  <c r="W10" i="57"/>
  <c r="W127" i="14"/>
  <c r="H9" i="70"/>
  <c r="F104" i="14"/>
  <c r="R107" i="14"/>
  <c r="R129" i="14"/>
  <c r="K4" i="70"/>
  <c r="J92" i="14"/>
  <c r="I92" i="14"/>
  <c r="K92" i="14"/>
  <c r="AE10" i="57"/>
  <c r="AA3" i="57"/>
  <c r="X115" i="14"/>
  <c r="V115" i="14"/>
  <c r="W115" i="14"/>
  <c r="J10" i="57"/>
  <c r="X93" i="14"/>
  <c r="AA3" i="70"/>
  <c r="W93" i="14"/>
  <c r="V93" i="14"/>
  <c r="AB6" i="57"/>
  <c r="AA118" i="14"/>
  <c r="AB118" i="14"/>
  <c r="G126" i="14"/>
  <c r="AA11" i="70"/>
  <c r="AA106" i="14"/>
  <c r="F10" i="57"/>
  <c r="F127" i="14"/>
  <c r="E127" i="14"/>
  <c r="N13" i="57"/>
  <c r="N69" i="57" s="1"/>
  <c r="N130" i="14"/>
  <c r="K101" i="22"/>
  <c r="W103" i="22"/>
  <c r="AG103" i="22"/>
  <c r="B103" i="22"/>
  <c r="D122" i="14"/>
  <c r="AD101" i="22"/>
  <c r="AF101" i="22"/>
  <c r="U101" i="22"/>
  <c r="H103" i="22"/>
  <c r="L103" i="22"/>
  <c r="AF103" i="22"/>
  <c r="V103" i="22"/>
  <c r="X103" i="22"/>
  <c r="AO2" i="57" l="1"/>
  <c r="AP2" i="70"/>
  <c r="AN12" i="57"/>
  <c r="AN188" i="57"/>
  <c r="AN3" i="70"/>
  <c r="AP13" i="70"/>
  <c r="AP14" i="57"/>
  <c r="AO14" i="57"/>
  <c r="AN196" i="57"/>
  <c r="AO171" i="57"/>
  <c r="AN171" i="57"/>
  <c r="AN182" i="57"/>
  <c r="AO182" i="57"/>
  <c r="AN174" i="57"/>
  <c r="AP12" i="57"/>
  <c r="AN69" i="57"/>
  <c r="AN4" i="57"/>
  <c r="AP6" i="57"/>
  <c r="AO6" i="57"/>
  <c r="AN6" i="57"/>
  <c r="AO5" i="57"/>
  <c r="AN3" i="57"/>
  <c r="AO3" i="57"/>
  <c r="AO7" i="57"/>
  <c r="AP7" i="57"/>
  <c r="AN7" i="57"/>
  <c r="AO12" i="57"/>
  <c r="AP10" i="57"/>
  <c r="AN10" i="57"/>
  <c r="AO10" i="57"/>
  <c r="AN11" i="57"/>
  <c r="AP11" i="57"/>
  <c r="AO11" i="57"/>
  <c r="AN189" i="70"/>
  <c r="AN175" i="70"/>
  <c r="AN197" i="70"/>
  <c r="AN183" i="70"/>
  <c r="AN180" i="70"/>
  <c r="AN194" i="70"/>
  <c r="AN141" i="70"/>
  <c r="AN133" i="70"/>
  <c r="AN140" i="70"/>
  <c r="AN70" i="70"/>
  <c r="AN67" i="70"/>
  <c r="AN24" i="70"/>
  <c r="AD66" i="57"/>
  <c r="AE70" i="57"/>
  <c r="AD190" i="57"/>
  <c r="AB194" i="57"/>
  <c r="AQ2" i="70"/>
  <c r="AN2" i="70"/>
  <c r="AN4" i="70"/>
  <c r="AQ4" i="70"/>
  <c r="AR14" i="70"/>
  <c r="AR13" i="70"/>
  <c r="AQ13" i="70"/>
  <c r="AO2" i="70"/>
  <c r="AN14" i="70"/>
  <c r="AN12" i="70"/>
  <c r="AQ10" i="70"/>
  <c r="AP14" i="70"/>
  <c r="AR6" i="70"/>
  <c r="AQ11" i="70"/>
  <c r="AQ3" i="70"/>
  <c r="V185" i="57"/>
  <c r="AQ2" i="57"/>
  <c r="AR2" i="57"/>
  <c r="AN2" i="57"/>
  <c r="AO13" i="70"/>
  <c r="AQ14" i="70"/>
  <c r="AN13" i="70"/>
  <c r="AP2" i="57"/>
  <c r="AN6" i="70"/>
  <c r="AO5" i="70"/>
  <c r="AN5" i="70"/>
  <c r="AO11" i="70"/>
  <c r="AN11" i="70"/>
  <c r="AN7" i="70"/>
  <c r="AO6" i="70"/>
  <c r="AO3" i="70"/>
  <c r="AP4" i="70"/>
  <c r="AO4" i="70"/>
  <c r="AO14" i="70"/>
  <c r="AC192" i="70"/>
  <c r="AD187" i="70"/>
  <c r="AC134" i="70"/>
  <c r="AP6" i="70"/>
  <c r="AC163" i="70"/>
  <c r="AQ36" i="14"/>
  <c r="AP36" i="14"/>
  <c r="AR80" i="14"/>
  <c r="V27" i="70"/>
  <c r="AR2" i="70"/>
  <c r="W174" i="70"/>
  <c r="AR4" i="70"/>
  <c r="AP80" i="14"/>
  <c r="Y165" i="70"/>
  <c r="AR11" i="70"/>
  <c r="AR3" i="70"/>
  <c r="AE175" i="70"/>
  <c r="AQ72" i="14"/>
  <c r="AR34" i="14"/>
  <c r="AP31" i="14"/>
  <c r="AR78" i="14"/>
  <c r="AQ28" i="14"/>
  <c r="AP75" i="14"/>
  <c r="AR29" i="14"/>
  <c r="AR73" i="14"/>
  <c r="AQ39" i="14"/>
  <c r="AP68" i="14"/>
  <c r="AR27" i="14"/>
  <c r="AP37" i="14"/>
  <c r="AP81" i="14"/>
  <c r="AP24" i="14"/>
  <c r="AR71" i="14"/>
  <c r="AP69" i="14"/>
  <c r="AQ34" i="14"/>
  <c r="AP25" i="14"/>
  <c r="AQ78" i="14"/>
  <c r="W93" i="70"/>
  <c r="AD23" i="70"/>
  <c r="W104" i="70"/>
  <c r="W55" i="70"/>
  <c r="W56" i="70"/>
  <c r="W57" i="70"/>
  <c r="AQ29" i="14"/>
  <c r="AR83" i="14"/>
  <c r="AQ27" i="14"/>
  <c r="AP28" i="14"/>
  <c r="AQ73" i="14"/>
  <c r="AQ71" i="14"/>
  <c r="AP72" i="14"/>
  <c r="AQ85" i="14"/>
  <c r="AP39" i="14"/>
  <c r="W173" i="57"/>
  <c r="V56" i="57"/>
  <c r="V117" i="57"/>
  <c r="V49" i="57"/>
  <c r="V187" i="57"/>
  <c r="AR77" i="14"/>
  <c r="AQ83" i="14"/>
  <c r="AR33" i="14"/>
  <c r="AP34" i="14"/>
  <c r="AP78" i="14"/>
  <c r="W50" i="57"/>
  <c r="W55" i="57"/>
  <c r="AD19" i="70"/>
  <c r="AN19" i="70" s="1"/>
  <c r="W90" i="57"/>
  <c r="V48" i="57"/>
  <c r="V51" i="57"/>
  <c r="V159" i="57"/>
  <c r="W101" i="57"/>
  <c r="V173" i="57"/>
  <c r="V54" i="57"/>
  <c r="V75" i="57"/>
  <c r="V53" i="57"/>
  <c r="V55" i="57"/>
  <c r="W61" i="57"/>
  <c r="V47" i="70"/>
  <c r="V56" i="70"/>
  <c r="W102" i="70"/>
  <c r="V188" i="70"/>
  <c r="V52" i="70"/>
  <c r="V54" i="70"/>
  <c r="W97" i="57"/>
  <c r="V160" i="70"/>
  <c r="W93" i="57"/>
  <c r="W22" i="70"/>
  <c r="V174" i="70"/>
  <c r="V55" i="70"/>
  <c r="W21" i="70"/>
  <c r="W60" i="57"/>
  <c r="W25" i="70"/>
  <c r="V118" i="70"/>
  <c r="V57" i="70"/>
  <c r="V49" i="70"/>
  <c r="W69" i="57"/>
  <c r="V146" i="70"/>
  <c r="AD27" i="57"/>
  <c r="AN27" i="57" s="1"/>
  <c r="AP73" i="14"/>
  <c r="V116" i="70"/>
  <c r="V45" i="70"/>
  <c r="V74" i="70"/>
  <c r="V18" i="70"/>
  <c r="V23" i="70"/>
  <c r="AP71" i="14"/>
  <c r="AD28" i="57"/>
  <c r="AN28" i="57" s="1"/>
  <c r="W51" i="70"/>
  <c r="W107" i="70"/>
  <c r="V144" i="70"/>
  <c r="V26" i="70"/>
  <c r="V28" i="70"/>
  <c r="AR85" i="14"/>
  <c r="W59" i="57"/>
  <c r="V172" i="70"/>
  <c r="V25" i="70"/>
  <c r="AD59" i="57"/>
  <c r="AN59" i="57" s="1"/>
  <c r="W98" i="70"/>
  <c r="AP27" i="14"/>
  <c r="AP29" i="14"/>
  <c r="AD19" i="57"/>
  <c r="AN19" i="57" s="1"/>
  <c r="W50" i="70"/>
  <c r="AD185" i="57"/>
  <c r="AN185" i="57" s="1"/>
  <c r="W18" i="57"/>
  <c r="W171" i="57"/>
  <c r="V186" i="70"/>
  <c r="V158" i="70"/>
  <c r="V20" i="70"/>
  <c r="AA54" i="57"/>
  <c r="AA45" i="57"/>
  <c r="AR41" i="14"/>
  <c r="AP83" i="14"/>
  <c r="W63" i="57"/>
  <c r="W19" i="57"/>
  <c r="W27" i="70"/>
  <c r="W87" i="57"/>
  <c r="W47" i="57"/>
  <c r="V115" i="57"/>
  <c r="V23" i="57"/>
  <c r="W104" i="57"/>
  <c r="W88" i="70"/>
  <c r="W174" i="57"/>
  <c r="W18" i="70"/>
  <c r="W21" i="57"/>
  <c r="V28" i="57"/>
  <c r="V157" i="57"/>
  <c r="V45" i="57"/>
  <c r="AE70" i="70"/>
  <c r="AA47" i="70"/>
  <c r="AA75" i="57"/>
  <c r="AE77" i="70"/>
  <c r="AP30" i="14"/>
  <c r="AQ84" i="14"/>
  <c r="AQ70" i="14"/>
  <c r="AR74" i="14"/>
  <c r="AR76" i="14"/>
  <c r="AR40" i="14"/>
  <c r="AP70" i="14"/>
  <c r="V27" i="57"/>
  <c r="AD27" i="70"/>
  <c r="AN27" i="70" s="1"/>
  <c r="AQ30" i="14"/>
  <c r="AR84" i="14"/>
  <c r="AR70" i="14"/>
  <c r="AP74" i="14"/>
  <c r="AP33" i="14"/>
  <c r="AP40" i="14"/>
  <c r="AQ82" i="14"/>
  <c r="AQ77" i="14"/>
  <c r="AP76" i="14"/>
  <c r="W45" i="70"/>
  <c r="W89" i="57"/>
  <c r="W22" i="57"/>
  <c r="V18" i="57"/>
  <c r="V171" i="57"/>
  <c r="V20" i="57"/>
  <c r="AD130" i="70"/>
  <c r="AD28" i="70"/>
  <c r="AN28" i="70" s="1"/>
  <c r="W90" i="70"/>
  <c r="AP84" i="14"/>
  <c r="AR26" i="14"/>
  <c r="AP26" i="14"/>
  <c r="AR38" i="14"/>
  <c r="AQ76" i="14"/>
  <c r="AP85" i="14"/>
  <c r="AP38" i="14"/>
  <c r="AR35" i="14"/>
  <c r="AQ35" i="14"/>
  <c r="AP35" i="14"/>
  <c r="W47" i="70"/>
  <c r="W176" i="57"/>
  <c r="W92" i="57"/>
  <c r="V73" i="57"/>
  <c r="AD186" i="70"/>
  <c r="W45" i="57"/>
  <c r="W49" i="57"/>
  <c r="V26" i="57"/>
  <c r="AD60" i="70"/>
  <c r="AN60" i="70" s="1"/>
  <c r="AD172" i="70"/>
  <c r="AN172" i="70" s="1"/>
  <c r="AQ26" i="14"/>
  <c r="AR30" i="14"/>
  <c r="AQ74" i="14"/>
  <c r="AQ33" i="14"/>
  <c r="AR82" i="14"/>
  <c r="AQ38" i="14"/>
  <c r="AQ40" i="14"/>
  <c r="AP77" i="14"/>
  <c r="AP82" i="14"/>
  <c r="AA132" i="70"/>
  <c r="AE59" i="57"/>
  <c r="AE61" i="57"/>
  <c r="AE33" i="70"/>
  <c r="AA48" i="57"/>
  <c r="AA131" i="57"/>
  <c r="AE63" i="70"/>
  <c r="AA55" i="57"/>
  <c r="AA117" i="57"/>
  <c r="AE119" i="70"/>
  <c r="AA52" i="57"/>
  <c r="AE71" i="70"/>
  <c r="AE189" i="70"/>
  <c r="AA18" i="57"/>
  <c r="AA56" i="57"/>
  <c r="AE19" i="70"/>
  <c r="AE60" i="70"/>
  <c r="AQ41" i="14"/>
  <c r="AQ32" i="14"/>
  <c r="AP41" i="14"/>
  <c r="AA90" i="70"/>
  <c r="AA53" i="70"/>
  <c r="AP32" i="14"/>
  <c r="AA18" i="70"/>
  <c r="AA48" i="70"/>
  <c r="AA57" i="70"/>
  <c r="AA160" i="70"/>
  <c r="AA45" i="70"/>
  <c r="AA76" i="70"/>
  <c r="AA49" i="70"/>
  <c r="AA62" i="70"/>
  <c r="AE62" i="57"/>
  <c r="AE118" i="57"/>
  <c r="AE19" i="57"/>
  <c r="AE69" i="57"/>
  <c r="AE104" i="57"/>
  <c r="AE66" i="57"/>
  <c r="AE64" i="57"/>
  <c r="AE76" i="57"/>
  <c r="AE174" i="57"/>
  <c r="AE188" i="57"/>
  <c r="AP43" i="22"/>
  <c r="AR43" i="22"/>
  <c r="AQ43" i="22"/>
  <c r="AQ28" i="22"/>
  <c r="AR28" i="22"/>
  <c r="AP28" i="22"/>
  <c r="V101" i="14"/>
  <c r="T100" i="14"/>
  <c r="X194" i="70"/>
  <c r="V102" i="14"/>
  <c r="S122" i="14"/>
  <c r="Z7" i="70"/>
  <c r="Z64" i="70" s="1"/>
  <c r="N192" i="57"/>
  <c r="AH59" i="57"/>
  <c r="AL53" i="57"/>
  <c r="Q125" i="57"/>
  <c r="AL50" i="70"/>
  <c r="F77" i="70"/>
  <c r="AH103" i="70"/>
  <c r="T132" i="70"/>
  <c r="Q150" i="70"/>
  <c r="D21" i="70"/>
  <c r="X195" i="70"/>
  <c r="R53" i="57"/>
  <c r="AE47" i="57"/>
  <c r="AM107" i="57"/>
  <c r="Q151" i="70"/>
  <c r="Q111" i="70"/>
  <c r="I166" i="70"/>
  <c r="AM115" i="57"/>
  <c r="W36" i="70"/>
  <c r="AM37" i="70"/>
  <c r="D177" i="70"/>
  <c r="K47" i="70"/>
  <c r="K57" i="70"/>
  <c r="K46" i="70"/>
  <c r="K54" i="70"/>
  <c r="K53" i="70"/>
  <c r="K52" i="70"/>
  <c r="K49" i="70"/>
  <c r="K45" i="70"/>
  <c r="K55" i="70"/>
  <c r="K50" i="70"/>
  <c r="K188" i="70"/>
  <c r="K56" i="70"/>
  <c r="K174" i="70"/>
  <c r="K132" i="70"/>
  <c r="K48" i="70"/>
  <c r="K118" i="70"/>
  <c r="K90" i="70"/>
  <c r="K18" i="70"/>
  <c r="AB49" i="70"/>
  <c r="AB46" i="70"/>
  <c r="AB56" i="70"/>
  <c r="AB55" i="70"/>
  <c r="AB53" i="70"/>
  <c r="AB47" i="70"/>
  <c r="AB45" i="70"/>
  <c r="AB50" i="70"/>
  <c r="AB48" i="70"/>
  <c r="AB57" i="70"/>
  <c r="AB62" i="70"/>
  <c r="AB188" i="70"/>
  <c r="AB174" i="70"/>
  <c r="AB18" i="70"/>
  <c r="AB132" i="70"/>
  <c r="J141" i="70"/>
  <c r="J140" i="70"/>
  <c r="J132" i="70"/>
  <c r="J131" i="70"/>
  <c r="J139" i="70"/>
  <c r="J138" i="70"/>
  <c r="J137" i="70"/>
  <c r="J134" i="70"/>
  <c r="J130" i="70"/>
  <c r="J135" i="70"/>
  <c r="J133" i="70"/>
  <c r="J24" i="70"/>
  <c r="J194" i="70"/>
  <c r="J166" i="70"/>
  <c r="J123" i="70"/>
  <c r="J136" i="70"/>
  <c r="J152" i="70"/>
  <c r="X93" i="57"/>
  <c r="X91" i="57"/>
  <c r="X87" i="57"/>
  <c r="X98" i="57"/>
  <c r="X90" i="57"/>
  <c r="X92" i="57"/>
  <c r="X88" i="57"/>
  <c r="X89" i="57"/>
  <c r="X97" i="57"/>
  <c r="X63" i="57"/>
  <c r="X176" i="57"/>
  <c r="X35" i="57"/>
  <c r="X190" i="57"/>
  <c r="K18" i="57"/>
  <c r="K52" i="57"/>
  <c r="K51" i="57"/>
  <c r="K48" i="57"/>
  <c r="K46" i="57"/>
  <c r="K45" i="57"/>
  <c r="K54" i="57"/>
  <c r="K53" i="57"/>
  <c r="K56" i="57"/>
  <c r="K50" i="57"/>
  <c r="K49" i="57"/>
  <c r="K187" i="57"/>
  <c r="K173" i="57"/>
  <c r="K55" i="57"/>
  <c r="K145" i="57"/>
  <c r="K103" i="57"/>
  <c r="K47" i="57"/>
  <c r="K61" i="57"/>
  <c r="K89" i="57"/>
  <c r="K26" i="57"/>
  <c r="K165" i="57"/>
  <c r="K164" i="57"/>
  <c r="K161" i="57"/>
  <c r="K163" i="57"/>
  <c r="K159" i="57"/>
  <c r="K166" i="57"/>
  <c r="K158" i="57"/>
  <c r="K157" i="57"/>
  <c r="K168" i="57"/>
  <c r="K162" i="57"/>
  <c r="K195" i="57"/>
  <c r="K167" i="57"/>
  <c r="K181" i="57"/>
  <c r="K138" i="57"/>
  <c r="K124" i="57"/>
  <c r="K152" i="57"/>
  <c r="K160" i="57"/>
  <c r="E27" i="57"/>
  <c r="E179" i="57"/>
  <c r="E177" i="57"/>
  <c r="E178" i="57"/>
  <c r="E176" i="57"/>
  <c r="E173" i="57"/>
  <c r="E172" i="57"/>
  <c r="E182" i="57"/>
  <c r="E181" i="57"/>
  <c r="E175" i="57"/>
  <c r="E171" i="57"/>
  <c r="E174" i="57"/>
  <c r="E83" i="57"/>
  <c r="E69" i="57"/>
  <c r="E196" i="57"/>
  <c r="R141" i="70"/>
  <c r="R133" i="70"/>
  <c r="R140" i="70"/>
  <c r="R138" i="70"/>
  <c r="R131" i="70"/>
  <c r="R130" i="70"/>
  <c r="R137" i="70"/>
  <c r="R180" i="70"/>
  <c r="R67" i="70"/>
  <c r="R194" i="70"/>
  <c r="E141" i="70"/>
  <c r="E132" i="70"/>
  <c r="E131" i="70"/>
  <c r="E139" i="70"/>
  <c r="E137" i="70"/>
  <c r="E134" i="70"/>
  <c r="E130" i="70"/>
  <c r="E135" i="70"/>
  <c r="E133" i="70"/>
  <c r="E140" i="70"/>
  <c r="E24" i="70"/>
  <c r="E67" i="70"/>
  <c r="E81" i="70"/>
  <c r="E194" i="70"/>
  <c r="M25" i="57"/>
  <c r="M148" i="57"/>
  <c r="M144" i="57"/>
  <c r="M154" i="57"/>
  <c r="M151" i="57"/>
  <c r="M150" i="57"/>
  <c r="M149" i="57"/>
  <c r="M152" i="57"/>
  <c r="M153" i="57"/>
  <c r="M145" i="57"/>
  <c r="M146" i="57"/>
  <c r="M194" i="57"/>
  <c r="M143" i="57"/>
  <c r="M166" i="57"/>
  <c r="V71" i="70"/>
  <c r="V68" i="70"/>
  <c r="V63" i="70"/>
  <c r="V69" i="70"/>
  <c r="V66" i="70"/>
  <c r="V64" i="70"/>
  <c r="V62" i="70"/>
  <c r="V61" i="70"/>
  <c r="V70" i="70"/>
  <c r="V60" i="70"/>
  <c r="V175" i="70"/>
  <c r="V189" i="70"/>
  <c r="V77" i="70"/>
  <c r="V19" i="70"/>
  <c r="V161" i="70"/>
  <c r="V147" i="70"/>
  <c r="V48" i="70"/>
  <c r="V119" i="70"/>
  <c r="H70" i="70"/>
  <c r="H68" i="70"/>
  <c r="H67" i="70"/>
  <c r="H71" i="70"/>
  <c r="H66" i="70"/>
  <c r="H69" i="70"/>
  <c r="H64" i="70"/>
  <c r="H62" i="70"/>
  <c r="H60" i="70"/>
  <c r="H63" i="70"/>
  <c r="H91" i="70"/>
  <c r="H147" i="70"/>
  <c r="H19" i="70"/>
  <c r="H133" i="70"/>
  <c r="U24" i="57"/>
  <c r="U138" i="57"/>
  <c r="U129" i="57"/>
  <c r="U136" i="57"/>
  <c r="U134" i="57"/>
  <c r="U132" i="57"/>
  <c r="U140" i="57"/>
  <c r="U131" i="57"/>
  <c r="U139" i="57"/>
  <c r="U133" i="57"/>
  <c r="U135" i="57"/>
  <c r="U130" i="57"/>
  <c r="U137" i="57"/>
  <c r="U193" i="57"/>
  <c r="U80" i="57"/>
  <c r="U165" i="57"/>
  <c r="U108" i="57"/>
  <c r="AJ18" i="57"/>
  <c r="AJ53" i="57"/>
  <c r="AJ51" i="57"/>
  <c r="AJ45" i="57"/>
  <c r="AJ55" i="57"/>
  <c r="AJ54" i="57"/>
  <c r="AJ47" i="57"/>
  <c r="AJ56" i="57"/>
  <c r="AJ46" i="57"/>
  <c r="AJ50" i="57"/>
  <c r="AJ49" i="57"/>
  <c r="AJ187" i="57"/>
  <c r="AJ61" i="57"/>
  <c r="AJ32" i="57"/>
  <c r="AK136" i="57"/>
  <c r="AK134" i="57"/>
  <c r="AK133" i="57"/>
  <c r="AK132" i="57"/>
  <c r="AK131" i="57"/>
  <c r="AK140" i="57"/>
  <c r="AK137" i="57"/>
  <c r="AK135" i="57"/>
  <c r="AK130" i="57"/>
  <c r="AK139" i="57"/>
  <c r="AK66" i="57"/>
  <c r="AK193" i="57"/>
  <c r="AK94" i="57"/>
  <c r="AK129" i="57"/>
  <c r="AK138" i="57"/>
  <c r="AK179" i="57"/>
  <c r="AK165" i="57"/>
  <c r="AK80" i="57"/>
  <c r="AK38" i="57"/>
  <c r="U57" i="70"/>
  <c r="U50" i="70"/>
  <c r="U48" i="70"/>
  <c r="U54" i="70"/>
  <c r="U56" i="70"/>
  <c r="U53" i="70"/>
  <c r="U49" i="70"/>
  <c r="U46" i="70"/>
  <c r="U52" i="70"/>
  <c r="U45" i="70"/>
  <c r="U55" i="70"/>
  <c r="U47" i="70"/>
  <c r="U188" i="70"/>
  <c r="U18" i="70"/>
  <c r="U76" i="70"/>
  <c r="U104" i="70"/>
  <c r="I163" i="57"/>
  <c r="I159" i="57"/>
  <c r="I168" i="57"/>
  <c r="I162" i="57"/>
  <c r="I158" i="57"/>
  <c r="I157" i="57"/>
  <c r="I167" i="57"/>
  <c r="I160" i="57"/>
  <c r="I161" i="57"/>
  <c r="I164" i="57"/>
  <c r="I181" i="57"/>
  <c r="I195" i="57"/>
  <c r="I82" i="57"/>
  <c r="I165" i="57"/>
  <c r="I138" i="57"/>
  <c r="I54" i="57"/>
  <c r="AK150" i="57"/>
  <c r="AK148" i="57"/>
  <c r="AK147" i="57"/>
  <c r="AK144" i="57"/>
  <c r="AK154" i="57"/>
  <c r="AK151" i="57"/>
  <c r="AK149" i="57"/>
  <c r="AK145" i="57"/>
  <c r="AK146" i="57"/>
  <c r="AK153" i="57"/>
  <c r="AK67" i="57"/>
  <c r="AK81" i="57"/>
  <c r="AK180" i="57"/>
  <c r="AK166" i="57"/>
  <c r="AK95" i="57"/>
  <c r="C26" i="57"/>
  <c r="C166" i="57"/>
  <c r="C164" i="57"/>
  <c r="C161" i="57"/>
  <c r="C159" i="57"/>
  <c r="C162" i="57"/>
  <c r="C165" i="57"/>
  <c r="C167" i="57"/>
  <c r="C158" i="57"/>
  <c r="C157" i="57"/>
  <c r="C160" i="57"/>
  <c r="C195" i="57"/>
  <c r="C168" i="57"/>
  <c r="C181" i="57"/>
  <c r="C54" i="57"/>
  <c r="W25" i="57"/>
  <c r="W154" i="57"/>
  <c r="W147" i="57"/>
  <c r="W143" i="57"/>
  <c r="W153" i="57"/>
  <c r="W151" i="57"/>
  <c r="W146" i="57"/>
  <c r="W152" i="57"/>
  <c r="W149" i="57"/>
  <c r="W145" i="57"/>
  <c r="W144" i="57"/>
  <c r="W148" i="57"/>
  <c r="W150" i="57"/>
  <c r="W180" i="57"/>
  <c r="W53" i="57"/>
  <c r="W67" i="57"/>
  <c r="AL98" i="57"/>
  <c r="AL95" i="57"/>
  <c r="AL97" i="57"/>
  <c r="AL94" i="57"/>
  <c r="AL93" i="57"/>
  <c r="AL96" i="57"/>
  <c r="AL92" i="57"/>
  <c r="AL88" i="57"/>
  <c r="AL90" i="57"/>
  <c r="AL87" i="57"/>
  <c r="AL63" i="57"/>
  <c r="AL190" i="57"/>
  <c r="AL91" i="57"/>
  <c r="AL77" i="57"/>
  <c r="AL49" i="57"/>
  <c r="S151" i="70"/>
  <c r="S155" i="70"/>
  <c r="S152" i="70"/>
  <c r="S149" i="70"/>
  <c r="S154" i="70"/>
  <c r="S148" i="70"/>
  <c r="S145" i="70"/>
  <c r="S147" i="70"/>
  <c r="S146" i="70"/>
  <c r="S68" i="70"/>
  <c r="S181" i="70"/>
  <c r="S195" i="70"/>
  <c r="S96" i="70"/>
  <c r="S124" i="70"/>
  <c r="S39" i="70"/>
  <c r="S82" i="70"/>
  <c r="G127" i="70"/>
  <c r="G125" i="70"/>
  <c r="G120" i="70"/>
  <c r="G116" i="70"/>
  <c r="G124" i="70"/>
  <c r="G123" i="70"/>
  <c r="G119" i="70"/>
  <c r="G126" i="70"/>
  <c r="G121" i="70"/>
  <c r="G117" i="70"/>
  <c r="G118" i="70"/>
  <c r="G179" i="70"/>
  <c r="G80" i="70"/>
  <c r="G23" i="70"/>
  <c r="G122" i="70"/>
  <c r="G108" i="70"/>
  <c r="G52" i="70"/>
  <c r="Y39" i="70"/>
  <c r="Y35" i="70"/>
  <c r="Y40" i="70"/>
  <c r="Y38" i="70"/>
  <c r="Y37" i="70"/>
  <c r="Y32" i="70"/>
  <c r="Y31" i="70"/>
  <c r="Y42" i="70"/>
  <c r="Y34" i="70"/>
  <c r="Y17" i="70"/>
  <c r="Y33" i="70"/>
  <c r="Y41" i="70"/>
  <c r="Y173" i="70"/>
  <c r="Y61" i="70"/>
  <c r="Y159" i="70"/>
  <c r="Y187" i="70"/>
  <c r="Y75" i="70"/>
  <c r="T138" i="57"/>
  <c r="AE146" i="57"/>
  <c r="Z154" i="57"/>
  <c r="AA173" i="57"/>
  <c r="Z194" i="57"/>
  <c r="AC40" i="70"/>
  <c r="S45" i="70"/>
  <c r="AA50" i="70"/>
  <c r="R53" i="70"/>
  <c r="F62" i="70"/>
  <c r="AE68" i="70"/>
  <c r="K104" i="70"/>
  <c r="W111" i="70"/>
  <c r="S144" i="70"/>
  <c r="AK144" i="70"/>
  <c r="T152" i="70"/>
  <c r="AG98" i="70"/>
  <c r="P46" i="57"/>
  <c r="AG56" i="57"/>
  <c r="L190" i="70"/>
  <c r="Q53" i="57"/>
  <c r="I40" i="57"/>
  <c r="AB32" i="70"/>
  <c r="Q83" i="57"/>
  <c r="AK89" i="57"/>
  <c r="AK39" i="57"/>
  <c r="C20" i="70"/>
  <c r="J167" i="57"/>
  <c r="AG38" i="57"/>
  <c r="W109" i="57"/>
  <c r="Q192" i="70"/>
  <c r="O181" i="70"/>
  <c r="AM186" i="70"/>
  <c r="Q141" i="70"/>
  <c r="AC17" i="70"/>
  <c r="K96" i="57"/>
  <c r="AL176" i="57"/>
  <c r="AH90" i="57"/>
  <c r="I77" i="57"/>
  <c r="AK194" i="57"/>
  <c r="AC145" i="57"/>
  <c r="AH52" i="70"/>
  <c r="AB35" i="57"/>
  <c r="H124" i="70"/>
  <c r="H123" i="70"/>
  <c r="H119" i="70"/>
  <c r="H126" i="70"/>
  <c r="H121" i="70"/>
  <c r="H118" i="70"/>
  <c r="H120" i="70"/>
  <c r="H116" i="70"/>
  <c r="H127" i="70"/>
  <c r="H125" i="70"/>
  <c r="H94" i="70"/>
  <c r="H151" i="70"/>
  <c r="H137" i="70"/>
  <c r="H165" i="70"/>
  <c r="H80" i="70"/>
  <c r="G135" i="70"/>
  <c r="G133" i="70"/>
  <c r="G141" i="70"/>
  <c r="G140" i="70"/>
  <c r="G132" i="70"/>
  <c r="G131" i="70"/>
  <c r="G134" i="70"/>
  <c r="G137" i="70"/>
  <c r="G130" i="70"/>
  <c r="G139" i="70"/>
  <c r="G138" i="70"/>
  <c r="G81" i="70"/>
  <c r="G180" i="70"/>
  <c r="G24" i="70"/>
  <c r="G53" i="70"/>
  <c r="G109" i="70"/>
  <c r="W141" i="70"/>
  <c r="W135" i="70"/>
  <c r="W133" i="70"/>
  <c r="W140" i="70"/>
  <c r="W138" i="70"/>
  <c r="W132" i="70"/>
  <c r="W139" i="70"/>
  <c r="W134" i="70"/>
  <c r="W131" i="70"/>
  <c r="W137" i="70"/>
  <c r="W130" i="70"/>
  <c r="W180" i="70"/>
  <c r="W95" i="70"/>
  <c r="W53" i="70"/>
  <c r="W136" i="70"/>
  <c r="W109" i="70"/>
  <c r="W24" i="70"/>
  <c r="Z123" i="57"/>
  <c r="Z120" i="57"/>
  <c r="Z116" i="57"/>
  <c r="Z125" i="57"/>
  <c r="Z124" i="57"/>
  <c r="Z122" i="57"/>
  <c r="Z119" i="57"/>
  <c r="Z115" i="57"/>
  <c r="Z117" i="57"/>
  <c r="Z118" i="57"/>
  <c r="Z79" i="57"/>
  <c r="Z178" i="57"/>
  <c r="Z37" i="57"/>
  <c r="T167" i="57"/>
  <c r="T160" i="57"/>
  <c r="T158" i="57"/>
  <c r="T163" i="57"/>
  <c r="T164" i="57"/>
  <c r="T159" i="57"/>
  <c r="T166" i="57"/>
  <c r="T168" i="57"/>
  <c r="T68" i="57"/>
  <c r="T195" i="57"/>
  <c r="T82" i="57"/>
  <c r="T161" i="57"/>
  <c r="T124" i="57"/>
  <c r="T110" i="57"/>
  <c r="AG191" i="70"/>
  <c r="AG195" i="70"/>
  <c r="AG186" i="70"/>
  <c r="AG197" i="70"/>
  <c r="AO197" i="70" s="1"/>
  <c r="AG196" i="70"/>
  <c r="AG189" i="70"/>
  <c r="AG188" i="70"/>
  <c r="AG187" i="70"/>
  <c r="AG190" i="70"/>
  <c r="AG71" i="70"/>
  <c r="AG57" i="70"/>
  <c r="AG85" i="70"/>
  <c r="AG99" i="70"/>
  <c r="AG169" i="70"/>
  <c r="AG42" i="70"/>
  <c r="AE89" i="70"/>
  <c r="AE99" i="70"/>
  <c r="AE96" i="70"/>
  <c r="AE95" i="70"/>
  <c r="AE94" i="70"/>
  <c r="AE90" i="70"/>
  <c r="AE88" i="70"/>
  <c r="AE97" i="70"/>
  <c r="AE92" i="70"/>
  <c r="AE191" i="70"/>
  <c r="AE98" i="70"/>
  <c r="AE177" i="70"/>
  <c r="AE21" i="70"/>
  <c r="AE64" i="70"/>
  <c r="AE91" i="70"/>
  <c r="AE78" i="70"/>
  <c r="J21" i="57"/>
  <c r="J90" i="57"/>
  <c r="J95" i="57"/>
  <c r="J94" i="57"/>
  <c r="J93" i="57"/>
  <c r="J92" i="57"/>
  <c r="J97" i="57"/>
  <c r="J91" i="57"/>
  <c r="J88" i="57"/>
  <c r="J96" i="57"/>
  <c r="J87" i="57"/>
  <c r="J98" i="57"/>
  <c r="J89" i="57"/>
  <c r="J190" i="57"/>
  <c r="J106" i="57"/>
  <c r="J49" i="57"/>
  <c r="J120" i="57"/>
  <c r="J162" i="57"/>
  <c r="J63" i="57"/>
  <c r="J148" i="57"/>
  <c r="M127" i="70"/>
  <c r="M124" i="70"/>
  <c r="M123" i="70"/>
  <c r="M119" i="70"/>
  <c r="M118" i="70"/>
  <c r="M126" i="70"/>
  <c r="M125" i="70"/>
  <c r="M121" i="70"/>
  <c r="M117" i="70"/>
  <c r="M193" i="70"/>
  <c r="M116" i="70"/>
  <c r="M23" i="70"/>
  <c r="J42" i="70"/>
  <c r="J41" i="70"/>
  <c r="J39" i="70"/>
  <c r="J38" i="70"/>
  <c r="J37" i="70"/>
  <c r="J33" i="70"/>
  <c r="J40" i="70"/>
  <c r="J35" i="70"/>
  <c r="J32" i="70"/>
  <c r="J31" i="70"/>
  <c r="J34" i="70"/>
  <c r="J17" i="70"/>
  <c r="J187" i="70"/>
  <c r="J46" i="70"/>
  <c r="J103" i="70"/>
  <c r="J159" i="70"/>
  <c r="S139" i="57"/>
  <c r="S137" i="57"/>
  <c r="S135" i="57"/>
  <c r="S133" i="57"/>
  <c r="S130" i="57"/>
  <c r="S136" i="57"/>
  <c r="S134" i="57"/>
  <c r="S132" i="57"/>
  <c r="S131" i="57"/>
  <c r="S140" i="57"/>
  <c r="S66" i="57"/>
  <c r="S94" i="57"/>
  <c r="S179" i="57"/>
  <c r="S165" i="57"/>
  <c r="S138" i="57"/>
  <c r="S122" i="57"/>
  <c r="S80" i="57"/>
  <c r="S129" i="57"/>
  <c r="S38" i="57"/>
  <c r="W74" i="70"/>
  <c r="W85" i="70"/>
  <c r="W82" i="70"/>
  <c r="W80" i="70"/>
  <c r="W76" i="70"/>
  <c r="W84" i="70"/>
  <c r="W78" i="70"/>
  <c r="W81" i="70"/>
  <c r="W83" i="70"/>
  <c r="W75" i="70"/>
  <c r="W77" i="70"/>
  <c r="W176" i="70"/>
  <c r="W92" i="70"/>
  <c r="W49" i="70"/>
  <c r="Z70" i="70"/>
  <c r="Z63" i="70"/>
  <c r="Z68" i="70"/>
  <c r="Z66" i="70"/>
  <c r="Z60" i="70"/>
  <c r="Z67" i="70"/>
  <c r="Z69" i="70"/>
  <c r="Z62" i="70"/>
  <c r="Z61" i="70"/>
  <c r="Z71" i="70"/>
  <c r="Z189" i="70"/>
  <c r="Z19" i="70"/>
  <c r="AF24" i="57"/>
  <c r="AF133" i="57"/>
  <c r="AF132" i="57"/>
  <c r="AF140" i="57"/>
  <c r="AF137" i="57"/>
  <c r="AF135" i="57"/>
  <c r="AF129" i="57"/>
  <c r="AF136" i="57"/>
  <c r="AF138" i="57"/>
  <c r="AF139" i="57"/>
  <c r="AF179" i="57"/>
  <c r="AF80" i="57"/>
  <c r="AF193" i="57"/>
  <c r="AE152" i="70"/>
  <c r="AE149" i="70"/>
  <c r="AE148" i="70"/>
  <c r="AE155" i="70"/>
  <c r="AE153" i="70"/>
  <c r="AE151" i="70"/>
  <c r="AE146" i="70"/>
  <c r="AE144" i="70"/>
  <c r="AE145" i="70"/>
  <c r="AE195" i="70"/>
  <c r="AE154" i="70"/>
  <c r="AE181" i="70"/>
  <c r="AE25" i="70"/>
  <c r="E21" i="57"/>
  <c r="E96" i="57"/>
  <c r="E90" i="57"/>
  <c r="E94" i="57"/>
  <c r="E92" i="57"/>
  <c r="E87" i="57"/>
  <c r="E91" i="57"/>
  <c r="E89" i="57"/>
  <c r="E98" i="57"/>
  <c r="E97" i="57"/>
  <c r="E93" i="57"/>
  <c r="E88" i="57"/>
  <c r="E77" i="57"/>
  <c r="E63" i="57"/>
  <c r="E190" i="57"/>
  <c r="AL111" i="57"/>
  <c r="AL107" i="57"/>
  <c r="AL106" i="57"/>
  <c r="AL102" i="57"/>
  <c r="AL112" i="57"/>
  <c r="AL108" i="57"/>
  <c r="AL101" i="57"/>
  <c r="AL110" i="57"/>
  <c r="AL109" i="57"/>
  <c r="AL104" i="57"/>
  <c r="AL64" i="57"/>
  <c r="AL78" i="57"/>
  <c r="AL191" i="57"/>
  <c r="AL105" i="57"/>
  <c r="AL22" i="57"/>
  <c r="AL103" i="57"/>
  <c r="AL177" i="57"/>
  <c r="AL121" i="57"/>
  <c r="O25" i="57"/>
  <c r="O154" i="57"/>
  <c r="O151" i="57"/>
  <c r="O153" i="57"/>
  <c r="O152" i="57"/>
  <c r="O149" i="57"/>
  <c r="O146" i="57"/>
  <c r="O150" i="57"/>
  <c r="O147" i="57"/>
  <c r="O143" i="57"/>
  <c r="O81" i="57"/>
  <c r="O180" i="57"/>
  <c r="O109" i="57"/>
  <c r="AM140" i="57"/>
  <c r="AM137" i="57"/>
  <c r="AM135" i="57"/>
  <c r="AM133" i="57"/>
  <c r="AM131" i="57"/>
  <c r="AM139" i="57"/>
  <c r="AM130" i="57"/>
  <c r="AM138" i="57"/>
  <c r="AM129" i="57"/>
  <c r="AM132" i="57"/>
  <c r="AM134" i="57"/>
  <c r="AM52" i="57"/>
  <c r="AM193" i="57"/>
  <c r="AM165" i="57"/>
  <c r="AM136" i="57"/>
  <c r="AM179" i="57"/>
  <c r="AM80" i="57"/>
  <c r="B17" i="57"/>
  <c r="B39" i="57"/>
  <c r="B35" i="57"/>
  <c r="B31" i="57"/>
  <c r="B38" i="57"/>
  <c r="B33" i="57"/>
  <c r="B32" i="57"/>
  <c r="B36" i="57"/>
  <c r="B34" i="57"/>
  <c r="B42" i="57"/>
  <c r="B41" i="57"/>
  <c r="B186" i="57"/>
  <c r="B74" i="57"/>
  <c r="B130" i="57"/>
  <c r="AM70" i="70"/>
  <c r="AM67" i="70"/>
  <c r="AM69" i="70"/>
  <c r="AM64" i="70"/>
  <c r="AM71" i="70"/>
  <c r="AM63" i="70"/>
  <c r="AM62" i="70"/>
  <c r="AM61" i="70"/>
  <c r="AM60" i="70"/>
  <c r="AM68" i="70"/>
  <c r="AM48" i="70"/>
  <c r="AM147" i="70"/>
  <c r="AM119" i="70"/>
  <c r="AM175" i="70"/>
  <c r="AJ42" i="70"/>
  <c r="AJ39" i="70"/>
  <c r="AJ41" i="70"/>
  <c r="AJ40" i="70"/>
  <c r="AJ37" i="70"/>
  <c r="AJ33" i="70"/>
  <c r="AJ32" i="70"/>
  <c r="AJ31" i="70"/>
  <c r="AJ35" i="70"/>
  <c r="AJ61" i="70"/>
  <c r="AJ187" i="70"/>
  <c r="AJ173" i="70"/>
  <c r="AJ117" i="70"/>
  <c r="AD23" i="57"/>
  <c r="AD117" i="57"/>
  <c r="AD126" i="57"/>
  <c r="AD125" i="57"/>
  <c r="AD123" i="57"/>
  <c r="AD122" i="57"/>
  <c r="AD119" i="57"/>
  <c r="AD115" i="57"/>
  <c r="AD124" i="57"/>
  <c r="AD118" i="57"/>
  <c r="AD121" i="57"/>
  <c r="AD178" i="57"/>
  <c r="AD65" i="57"/>
  <c r="AD192" i="57"/>
  <c r="AE17" i="57"/>
  <c r="AE37" i="57"/>
  <c r="AE34" i="57"/>
  <c r="AE32" i="57"/>
  <c r="AE38" i="57"/>
  <c r="AE35" i="57"/>
  <c r="AE31" i="57"/>
  <c r="AE42" i="57"/>
  <c r="AE39" i="57"/>
  <c r="AE36" i="57"/>
  <c r="AE40" i="57"/>
  <c r="AE186" i="57"/>
  <c r="AE172" i="57"/>
  <c r="AE41" i="57"/>
  <c r="AE74" i="57"/>
  <c r="AE102" i="57"/>
  <c r="AE60" i="57"/>
  <c r="B98" i="70"/>
  <c r="B92" i="70"/>
  <c r="B88" i="70"/>
  <c r="B96" i="70"/>
  <c r="B91" i="70"/>
  <c r="B95" i="70"/>
  <c r="B90" i="70"/>
  <c r="B89" i="70"/>
  <c r="B99" i="70"/>
  <c r="B191" i="70"/>
  <c r="B78" i="70"/>
  <c r="B177" i="70"/>
  <c r="B135" i="70"/>
  <c r="B64" i="70"/>
  <c r="AL39" i="57"/>
  <c r="AL35" i="57"/>
  <c r="AL42" i="57"/>
  <c r="AL37" i="57"/>
  <c r="AL36" i="57"/>
  <c r="AL40" i="57"/>
  <c r="AL41" i="57"/>
  <c r="AL33" i="57"/>
  <c r="AL38" i="57"/>
  <c r="AL31" i="57"/>
  <c r="AL60" i="57"/>
  <c r="AL34" i="57"/>
  <c r="AL186" i="57"/>
  <c r="AL74" i="57"/>
  <c r="AL46" i="57"/>
  <c r="AL172" i="57"/>
  <c r="AL32" i="57"/>
  <c r="AL116" i="57"/>
  <c r="AE23" i="57"/>
  <c r="AE126" i="57"/>
  <c r="AE123" i="57"/>
  <c r="AE122" i="57"/>
  <c r="AE120" i="57"/>
  <c r="AE119" i="57"/>
  <c r="AE116" i="57"/>
  <c r="AE115" i="57"/>
  <c r="AE124" i="57"/>
  <c r="AE121" i="57"/>
  <c r="AE117" i="57"/>
  <c r="AE192" i="57"/>
  <c r="AE178" i="57"/>
  <c r="AE125" i="57"/>
  <c r="AE107" i="57"/>
  <c r="AE65" i="57"/>
  <c r="AE79" i="57"/>
  <c r="AB159" i="57"/>
  <c r="AB157" i="57"/>
  <c r="AB168" i="57"/>
  <c r="AB162" i="57"/>
  <c r="AB158" i="57"/>
  <c r="AB167" i="57"/>
  <c r="AB165" i="57"/>
  <c r="AB160" i="57"/>
  <c r="AB161" i="57"/>
  <c r="AB195" i="57"/>
  <c r="AB68" i="57"/>
  <c r="AB40" i="57"/>
  <c r="AB181" i="57"/>
  <c r="AB138" i="57"/>
  <c r="E127" i="70"/>
  <c r="E126" i="70"/>
  <c r="E123" i="70"/>
  <c r="E121" i="70"/>
  <c r="E118" i="70"/>
  <c r="E117" i="70"/>
  <c r="E125" i="70"/>
  <c r="E120" i="70"/>
  <c r="E116" i="70"/>
  <c r="E119" i="70"/>
  <c r="E23" i="70"/>
  <c r="E80" i="70"/>
  <c r="E193" i="70"/>
  <c r="E66" i="70"/>
  <c r="O169" i="70"/>
  <c r="O167" i="70"/>
  <c r="O166" i="70"/>
  <c r="O158" i="70"/>
  <c r="O168" i="70"/>
  <c r="O162" i="70"/>
  <c r="O161" i="70"/>
  <c r="O165" i="70"/>
  <c r="O160" i="70"/>
  <c r="O83" i="70"/>
  <c r="O26" i="70"/>
  <c r="O164" i="70"/>
  <c r="O182" i="70"/>
  <c r="AA96" i="70"/>
  <c r="AA91" i="70"/>
  <c r="AA98" i="70"/>
  <c r="AA97" i="70"/>
  <c r="AA95" i="70"/>
  <c r="AA94" i="70"/>
  <c r="AA92" i="70"/>
  <c r="AA88" i="70"/>
  <c r="AA89" i="70"/>
  <c r="AA21" i="70"/>
  <c r="AA78" i="70"/>
  <c r="AA191" i="70"/>
  <c r="AA99" i="70"/>
  <c r="AA64" i="70"/>
  <c r="AA135" i="70"/>
  <c r="Z140" i="70"/>
  <c r="Z139" i="70"/>
  <c r="Z134" i="70"/>
  <c r="Z131" i="70"/>
  <c r="Z137" i="70"/>
  <c r="Z130" i="70"/>
  <c r="Z133" i="70"/>
  <c r="Z138" i="70"/>
  <c r="Z132" i="70"/>
  <c r="Z194" i="70"/>
  <c r="Z141" i="70"/>
  <c r="Z24" i="70"/>
  <c r="Z81" i="70"/>
  <c r="Z38" i="70"/>
  <c r="Z53" i="70"/>
  <c r="AM27" i="70"/>
  <c r="AM21" i="70"/>
  <c r="AM26" i="70"/>
  <c r="AM25" i="70"/>
  <c r="AM20" i="70"/>
  <c r="AM24" i="70"/>
  <c r="AM28" i="70"/>
  <c r="AM18" i="70"/>
  <c r="AM17" i="70"/>
  <c r="AM19" i="70"/>
  <c r="AM45" i="70"/>
  <c r="AM172" i="70"/>
  <c r="AM23" i="70"/>
  <c r="AM74" i="70"/>
  <c r="AE33" i="57"/>
  <c r="N27" i="57"/>
  <c r="N174" i="57"/>
  <c r="N171" i="57"/>
  <c r="N180" i="57"/>
  <c r="N177" i="57"/>
  <c r="N173" i="57"/>
  <c r="N181" i="57"/>
  <c r="N175" i="57"/>
  <c r="N182" i="57"/>
  <c r="N176" i="57"/>
  <c r="N172" i="57"/>
  <c r="N55" i="57"/>
  <c r="N83" i="57"/>
  <c r="N41" i="57"/>
  <c r="AA31" i="70"/>
  <c r="AA34" i="70"/>
  <c r="AA39" i="70"/>
  <c r="AA35" i="70"/>
  <c r="AA38" i="70"/>
  <c r="AA40" i="70"/>
  <c r="AA41" i="70"/>
  <c r="AA33" i="70"/>
  <c r="AA37" i="70"/>
  <c r="AA17" i="70"/>
  <c r="AA42" i="70"/>
  <c r="AA187" i="70"/>
  <c r="AA75" i="70"/>
  <c r="AA131" i="70"/>
  <c r="AA61" i="70"/>
  <c r="AA32" i="70"/>
  <c r="AA46" i="70"/>
  <c r="AI127" i="70"/>
  <c r="AI126" i="70"/>
  <c r="AI124" i="70"/>
  <c r="AI123" i="70"/>
  <c r="AI118" i="70"/>
  <c r="AI125" i="70"/>
  <c r="AI120" i="70"/>
  <c r="AI121" i="70"/>
  <c r="AI116" i="70"/>
  <c r="AI80" i="70"/>
  <c r="AI179" i="70"/>
  <c r="AI193" i="70"/>
  <c r="AI52" i="70"/>
  <c r="AI108" i="70"/>
  <c r="AI23" i="70"/>
  <c r="W169" i="70"/>
  <c r="W167" i="70"/>
  <c r="W165" i="70"/>
  <c r="W162" i="70"/>
  <c r="W160" i="70"/>
  <c r="W158" i="70"/>
  <c r="W166" i="70"/>
  <c r="W168" i="70"/>
  <c r="W159" i="70"/>
  <c r="W161" i="70"/>
  <c r="W163" i="70"/>
  <c r="W182" i="70"/>
  <c r="W97" i="70"/>
  <c r="W26" i="70"/>
  <c r="W164" i="70"/>
  <c r="Y57" i="70"/>
  <c r="Y50" i="70"/>
  <c r="Y54" i="70"/>
  <c r="Y49" i="70"/>
  <c r="Y46" i="70"/>
  <c r="Y52" i="70"/>
  <c r="Y53" i="70"/>
  <c r="Y45" i="70"/>
  <c r="Y55" i="70"/>
  <c r="Y47" i="70"/>
  <c r="Y174" i="70"/>
  <c r="Y62" i="70"/>
  <c r="Y48" i="70"/>
  <c r="Y18" i="70"/>
  <c r="Y56" i="70"/>
  <c r="Y188" i="70"/>
  <c r="Y160" i="70"/>
  <c r="Y76" i="70"/>
  <c r="AD55" i="70"/>
  <c r="AD57" i="70"/>
  <c r="AD48" i="70"/>
  <c r="AD49" i="70"/>
  <c r="AD53" i="70"/>
  <c r="AD45" i="70"/>
  <c r="AD54" i="70"/>
  <c r="AD47" i="70"/>
  <c r="AD56" i="70"/>
  <c r="AD52" i="70"/>
  <c r="AD174" i="70"/>
  <c r="AD18" i="70"/>
  <c r="AD188" i="70"/>
  <c r="AD132" i="70"/>
  <c r="AD62" i="70"/>
  <c r="F55" i="70"/>
  <c r="F50" i="70"/>
  <c r="F47" i="70"/>
  <c r="F57" i="70"/>
  <c r="F54" i="70"/>
  <c r="F53" i="70"/>
  <c r="F52" i="70"/>
  <c r="F45" i="70"/>
  <c r="F49" i="70"/>
  <c r="F18" i="70"/>
  <c r="F160" i="70"/>
  <c r="F174" i="70"/>
  <c r="F56" i="70"/>
  <c r="F146" i="70"/>
  <c r="B152" i="70"/>
  <c r="B147" i="70"/>
  <c r="B146" i="70"/>
  <c r="B155" i="70"/>
  <c r="B149" i="70"/>
  <c r="B145" i="70"/>
  <c r="B148" i="70"/>
  <c r="B144" i="70"/>
  <c r="B154" i="70"/>
  <c r="B195" i="70"/>
  <c r="B82" i="70"/>
  <c r="B68" i="70"/>
  <c r="B181" i="70"/>
  <c r="B25" i="70"/>
  <c r="B138" i="70"/>
  <c r="X52" i="70"/>
  <c r="X47" i="70"/>
  <c r="X45" i="70"/>
  <c r="X57" i="70"/>
  <c r="X50" i="70"/>
  <c r="X48" i="70"/>
  <c r="X46" i="70"/>
  <c r="X56" i="70"/>
  <c r="X49" i="70"/>
  <c r="X62" i="70"/>
  <c r="X174" i="70"/>
  <c r="X18" i="70"/>
  <c r="X32" i="70"/>
  <c r="O28" i="57"/>
  <c r="O194" i="57"/>
  <c r="O193" i="57"/>
  <c r="O191" i="57"/>
  <c r="O188" i="57"/>
  <c r="O185" i="57"/>
  <c r="O196" i="57"/>
  <c r="O195" i="57"/>
  <c r="O192" i="57"/>
  <c r="O189" i="57"/>
  <c r="O84" i="57"/>
  <c r="O182" i="57"/>
  <c r="V21" i="57"/>
  <c r="V98" i="57"/>
  <c r="V95" i="57"/>
  <c r="V89" i="57"/>
  <c r="V97" i="57"/>
  <c r="V93" i="57"/>
  <c r="V88" i="57"/>
  <c r="V96" i="57"/>
  <c r="V90" i="57"/>
  <c r="V87" i="57"/>
  <c r="V91" i="57"/>
  <c r="V176" i="57"/>
  <c r="V190" i="57"/>
  <c r="V77" i="57"/>
  <c r="V148" i="57"/>
  <c r="V162" i="57"/>
  <c r="V120" i="57"/>
  <c r="AE21" i="57"/>
  <c r="AE95" i="57"/>
  <c r="AE96" i="57"/>
  <c r="AE92" i="57"/>
  <c r="AE87" i="57"/>
  <c r="AE98" i="57"/>
  <c r="AE91" i="57"/>
  <c r="AE94" i="57"/>
  <c r="AE93" i="57"/>
  <c r="AE88" i="57"/>
  <c r="AE89" i="57"/>
  <c r="AE190" i="57"/>
  <c r="AE176" i="57"/>
  <c r="AE97" i="57"/>
  <c r="AE77" i="57"/>
  <c r="AE63" i="57"/>
  <c r="AF25" i="57"/>
  <c r="AF153" i="57"/>
  <c r="AF152" i="57"/>
  <c r="AF150" i="57"/>
  <c r="AF146" i="57"/>
  <c r="AF147" i="57"/>
  <c r="AF143" i="57"/>
  <c r="AF151" i="57"/>
  <c r="AF154" i="57"/>
  <c r="AF149" i="57"/>
  <c r="AF180" i="57"/>
  <c r="AF81" i="57"/>
  <c r="AF194" i="57"/>
  <c r="B25" i="57"/>
  <c r="B146" i="57"/>
  <c r="B154" i="57"/>
  <c r="B149" i="57"/>
  <c r="B145" i="57"/>
  <c r="B153" i="57"/>
  <c r="B148" i="57"/>
  <c r="B144" i="57"/>
  <c r="B147" i="57"/>
  <c r="B143" i="57"/>
  <c r="B151" i="57"/>
  <c r="B81" i="57"/>
  <c r="B194" i="57"/>
  <c r="B67" i="57"/>
  <c r="X55" i="57"/>
  <c r="X50" i="57"/>
  <c r="X49" i="57"/>
  <c r="X51" i="57"/>
  <c r="X46" i="57"/>
  <c r="X45" i="57"/>
  <c r="X47" i="57"/>
  <c r="X56" i="57"/>
  <c r="X48" i="57"/>
  <c r="X61" i="57"/>
  <c r="X173" i="57"/>
  <c r="X187" i="57"/>
  <c r="C23" i="57"/>
  <c r="C119" i="57"/>
  <c r="C115" i="57"/>
  <c r="C124" i="57"/>
  <c r="C118" i="57"/>
  <c r="C123" i="57"/>
  <c r="C117" i="57"/>
  <c r="C120" i="57"/>
  <c r="C116" i="57"/>
  <c r="C122" i="57"/>
  <c r="C125" i="57"/>
  <c r="C192" i="57"/>
  <c r="C126" i="57"/>
  <c r="C178" i="57"/>
  <c r="C51" i="57"/>
  <c r="AA25" i="57"/>
  <c r="AA150" i="57"/>
  <c r="AA148" i="57"/>
  <c r="AA144" i="57"/>
  <c r="AA147" i="57"/>
  <c r="AA143" i="57"/>
  <c r="AA151" i="57"/>
  <c r="AA153" i="57"/>
  <c r="AA146" i="57"/>
  <c r="AA149" i="57"/>
  <c r="AA152" i="57"/>
  <c r="AA154" i="57"/>
  <c r="AA81" i="57"/>
  <c r="AA194" i="57"/>
  <c r="AA53" i="57"/>
  <c r="O69" i="70"/>
  <c r="O66" i="70"/>
  <c r="O70" i="70"/>
  <c r="O68" i="70"/>
  <c r="O71" i="70"/>
  <c r="O63" i="70"/>
  <c r="O60" i="70"/>
  <c r="O62" i="70"/>
  <c r="O67" i="70"/>
  <c r="O77" i="70"/>
  <c r="O175" i="70"/>
  <c r="O19" i="70"/>
  <c r="AI23" i="57"/>
  <c r="AI117" i="57"/>
  <c r="AI126" i="57"/>
  <c r="AI123" i="57"/>
  <c r="AI122" i="57"/>
  <c r="AI119" i="57"/>
  <c r="AI125" i="57"/>
  <c r="AI124" i="57"/>
  <c r="AI120" i="57"/>
  <c r="AI115" i="57"/>
  <c r="AI121" i="57"/>
  <c r="AI79" i="57"/>
  <c r="AI178" i="57"/>
  <c r="AI192" i="57"/>
  <c r="AF19" i="57"/>
  <c r="AF70" i="57"/>
  <c r="AF66" i="57"/>
  <c r="AF64" i="57"/>
  <c r="AF68" i="57"/>
  <c r="AF67" i="57"/>
  <c r="AF59" i="57"/>
  <c r="AF62" i="57"/>
  <c r="AF69" i="57"/>
  <c r="AF65" i="57"/>
  <c r="AF76" i="57"/>
  <c r="AF188" i="57"/>
  <c r="AF174" i="57"/>
  <c r="W26" i="57"/>
  <c r="W168" i="57"/>
  <c r="W166" i="57"/>
  <c r="W164" i="57"/>
  <c r="W163" i="57"/>
  <c r="W161" i="57"/>
  <c r="W159" i="57"/>
  <c r="W157" i="57"/>
  <c r="W167" i="57"/>
  <c r="W165" i="57"/>
  <c r="W162" i="57"/>
  <c r="W160" i="57"/>
  <c r="W158" i="57"/>
  <c r="W181" i="57"/>
  <c r="W110" i="57"/>
  <c r="W54" i="57"/>
  <c r="W68" i="57"/>
  <c r="W96" i="57"/>
  <c r="E176" i="70"/>
  <c r="E180" i="70"/>
  <c r="E175" i="70"/>
  <c r="E179" i="70"/>
  <c r="E172" i="70"/>
  <c r="E182" i="70"/>
  <c r="E183" i="70"/>
  <c r="E177" i="70"/>
  <c r="E173" i="70"/>
  <c r="E174" i="70"/>
  <c r="E27" i="70"/>
  <c r="E70" i="70"/>
  <c r="E197" i="70"/>
  <c r="E84" i="70"/>
  <c r="Q28" i="57"/>
  <c r="Q196" i="57"/>
  <c r="Q195" i="57"/>
  <c r="Q189" i="57"/>
  <c r="Q187" i="57"/>
  <c r="Q190" i="57"/>
  <c r="Q194" i="57"/>
  <c r="Q188" i="57"/>
  <c r="Q185" i="57"/>
  <c r="Q186" i="57"/>
  <c r="Q191" i="57"/>
  <c r="Q193" i="57"/>
  <c r="Q70" i="57"/>
  <c r="Q42" i="57"/>
  <c r="Q192" i="57"/>
  <c r="Q140" i="57"/>
  <c r="Q84" i="57"/>
  <c r="Q56" i="57"/>
  <c r="Q126" i="57"/>
  <c r="Q112" i="57"/>
  <c r="W28" i="57"/>
  <c r="W189" i="57"/>
  <c r="W194" i="57"/>
  <c r="W188" i="57"/>
  <c r="W186" i="57"/>
  <c r="W196" i="57"/>
  <c r="W193" i="57"/>
  <c r="W191" i="57"/>
  <c r="W185" i="57"/>
  <c r="W190" i="57"/>
  <c r="W192" i="57"/>
  <c r="W187" i="57"/>
  <c r="W195" i="57"/>
  <c r="W182" i="57"/>
  <c r="W98" i="57"/>
  <c r="W112" i="57"/>
  <c r="W56" i="57"/>
  <c r="W70" i="57"/>
  <c r="B27" i="57"/>
  <c r="B174" i="57"/>
  <c r="B182" i="57"/>
  <c r="B177" i="57"/>
  <c r="B173" i="57"/>
  <c r="B180" i="57"/>
  <c r="B176" i="57"/>
  <c r="B172" i="57"/>
  <c r="B179" i="57"/>
  <c r="B175" i="57"/>
  <c r="B171" i="57"/>
  <c r="B83" i="57"/>
  <c r="B196" i="57"/>
  <c r="B139" i="57"/>
  <c r="B69" i="57"/>
  <c r="J69" i="70"/>
  <c r="J64" i="70"/>
  <c r="J70" i="70"/>
  <c r="J67" i="70"/>
  <c r="J60" i="70"/>
  <c r="J68" i="70"/>
  <c r="J63" i="70"/>
  <c r="J71" i="70"/>
  <c r="J66" i="70"/>
  <c r="J61" i="70"/>
  <c r="J62" i="70"/>
  <c r="J19" i="70"/>
  <c r="J189" i="70"/>
  <c r="J147" i="70"/>
  <c r="J65" i="70"/>
  <c r="J161" i="70"/>
  <c r="AA19" i="57"/>
  <c r="AA68" i="57"/>
  <c r="AA66" i="57"/>
  <c r="AA64" i="57"/>
  <c r="AA67" i="57"/>
  <c r="AA62" i="57"/>
  <c r="AA69" i="57"/>
  <c r="AA65" i="57"/>
  <c r="AA60" i="57"/>
  <c r="AA59" i="57"/>
  <c r="AA63" i="57"/>
  <c r="AA188" i="57"/>
  <c r="AA76" i="57"/>
  <c r="AA70" i="57"/>
  <c r="AA132" i="57"/>
  <c r="AA61" i="57"/>
  <c r="AD26" i="57"/>
  <c r="AD168" i="57"/>
  <c r="AD166" i="57"/>
  <c r="AD167" i="57"/>
  <c r="AD165" i="57"/>
  <c r="AD160" i="57"/>
  <c r="AD164" i="57"/>
  <c r="AD163" i="57"/>
  <c r="AD161" i="57"/>
  <c r="AD157" i="57"/>
  <c r="AD159" i="57"/>
  <c r="AD181" i="57"/>
  <c r="AD195" i="57"/>
  <c r="AD68" i="57"/>
  <c r="AK109" i="57"/>
  <c r="AK111" i="57"/>
  <c r="AK107" i="57"/>
  <c r="AK106" i="57"/>
  <c r="AK103" i="57"/>
  <c r="AK102" i="57"/>
  <c r="AK112" i="57"/>
  <c r="AK108" i="57"/>
  <c r="AK105" i="57"/>
  <c r="AK104" i="57"/>
  <c r="AK64" i="57"/>
  <c r="AK191" i="57"/>
  <c r="AK36" i="57"/>
  <c r="AK163" i="57"/>
  <c r="AK110" i="57"/>
  <c r="AK101" i="57"/>
  <c r="AK92" i="57"/>
  <c r="AK177" i="57"/>
  <c r="N25" i="57"/>
  <c r="N143" i="57"/>
  <c r="N154" i="57"/>
  <c r="N153" i="57"/>
  <c r="N152" i="57"/>
  <c r="N149" i="57"/>
  <c r="N146" i="57"/>
  <c r="N145" i="57"/>
  <c r="N148" i="57"/>
  <c r="N144" i="57"/>
  <c r="N147" i="57"/>
  <c r="N67" i="57"/>
  <c r="N81" i="57"/>
  <c r="N53" i="57"/>
  <c r="N39" i="57"/>
  <c r="J17" i="57"/>
  <c r="J37" i="57"/>
  <c r="J35" i="57"/>
  <c r="J34" i="57"/>
  <c r="J33" i="57"/>
  <c r="J32" i="57"/>
  <c r="J38" i="57"/>
  <c r="J31" i="57"/>
  <c r="J39" i="57"/>
  <c r="J36" i="57"/>
  <c r="J41" i="57"/>
  <c r="J42" i="57"/>
  <c r="J40" i="57"/>
  <c r="J186" i="57"/>
  <c r="J60" i="57"/>
  <c r="J46" i="57"/>
  <c r="J116" i="57"/>
  <c r="J158" i="57"/>
  <c r="P166" i="70"/>
  <c r="P158" i="70"/>
  <c r="P168" i="70"/>
  <c r="P163" i="70"/>
  <c r="P162" i="70"/>
  <c r="P159" i="70"/>
  <c r="P165" i="70"/>
  <c r="P160" i="70"/>
  <c r="P167" i="70"/>
  <c r="P169" i="70"/>
  <c r="P83" i="70"/>
  <c r="P182" i="70"/>
  <c r="P55" i="70"/>
  <c r="P139" i="70"/>
  <c r="P26" i="70"/>
  <c r="P125" i="70"/>
  <c r="P22" i="57"/>
  <c r="P112" i="57"/>
  <c r="P108" i="57"/>
  <c r="P105" i="57"/>
  <c r="P110" i="57"/>
  <c r="P101" i="57"/>
  <c r="P107" i="57"/>
  <c r="P106" i="57"/>
  <c r="P103" i="57"/>
  <c r="P102" i="57"/>
  <c r="P109" i="57"/>
  <c r="P111" i="57"/>
  <c r="P177" i="57"/>
  <c r="P78" i="57"/>
  <c r="P135" i="57"/>
  <c r="P50" i="57"/>
  <c r="AD160" i="70"/>
  <c r="AD158" i="70"/>
  <c r="AD169" i="70"/>
  <c r="AD167" i="70"/>
  <c r="AD168" i="70"/>
  <c r="AD166" i="70"/>
  <c r="AD161" i="70"/>
  <c r="AD162" i="70"/>
  <c r="AD165" i="70"/>
  <c r="AD182" i="70"/>
  <c r="AD139" i="70"/>
  <c r="AD69" i="70"/>
  <c r="AD26" i="70"/>
  <c r="AI24" i="57"/>
  <c r="AI139" i="57"/>
  <c r="AI138" i="57"/>
  <c r="AI129" i="57"/>
  <c r="AI136" i="57"/>
  <c r="AI134" i="57"/>
  <c r="AI133" i="57"/>
  <c r="AI131" i="57"/>
  <c r="AI137" i="57"/>
  <c r="AI140" i="57"/>
  <c r="AI135" i="57"/>
  <c r="AI80" i="57"/>
  <c r="AI179" i="57"/>
  <c r="AI193" i="57"/>
  <c r="AI108" i="57"/>
  <c r="I97" i="70"/>
  <c r="I92" i="70"/>
  <c r="I88" i="70"/>
  <c r="I91" i="70"/>
  <c r="I90" i="70"/>
  <c r="I89" i="70"/>
  <c r="I98" i="70"/>
  <c r="I99" i="70"/>
  <c r="I94" i="70"/>
  <c r="I191" i="70"/>
  <c r="I177" i="70"/>
  <c r="I95" i="70"/>
  <c r="I50" i="70"/>
  <c r="I35" i="70"/>
  <c r="I21" i="70"/>
  <c r="I78" i="70"/>
  <c r="F21" i="57"/>
  <c r="F98" i="57"/>
  <c r="F96" i="57"/>
  <c r="F92" i="57"/>
  <c r="F87" i="57"/>
  <c r="F93" i="57"/>
  <c r="F95" i="57"/>
  <c r="F91" i="57"/>
  <c r="F89" i="57"/>
  <c r="F88" i="57"/>
  <c r="F94" i="57"/>
  <c r="F162" i="57"/>
  <c r="F176" i="57"/>
  <c r="F90" i="57"/>
  <c r="F97" i="57"/>
  <c r="F63" i="57"/>
  <c r="F190" i="57"/>
  <c r="AI152" i="70"/>
  <c r="AI148" i="70"/>
  <c r="AI155" i="70"/>
  <c r="AI149" i="70"/>
  <c r="AI154" i="70"/>
  <c r="AI153" i="70"/>
  <c r="AI151" i="70"/>
  <c r="AI144" i="70"/>
  <c r="AI146" i="70"/>
  <c r="AI82" i="70"/>
  <c r="AI181" i="70"/>
  <c r="AI195" i="70"/>
  <c r="AI54" i="70"/>
  <c r="T55" i="57"/>
  <c r="T54" i="57"/>
  <c r="T56" i="57"/>
  <c r="T53" i="57"/>
  <c r="T50" i="57"/>
  <c r="T51" i="57"/>
  <c r="T46" i="57"/>
  <c r="T47" i="57"/>
  <c r="T61" i="57"/>
  <c r="T187" i="57"/>
  <c r="T75" i="57"/>
  <c r="T48" i="57"/>
  <c r="T131" i="57"/>
  <c r="H27" i="57"/>
  <c r="H182" i="57"/>
  <c r="H181" i="57"/>
  <c r="H175" i="57"/>
  <c r="H171" i="57"/>
  <c r="H174" i="57"/>
  <c r="H180" i="57"/>
  <c r="H179" i="57"/>
  <c r="H173" i="57"/>
  <c r="H176" i="57"/>
  <c r="H178" i="57"/>
  <c r="H177" i="57"/>
  <c r="H153" i="57"/>
  <c r="H83" i="57"/>
  <c r="H167" i="57"/>
  <c r="H139" i="57"/>
  <c r="H69" i="57"/>
  <c r="H97" i="57"/>
  <c r="G28" i="57"/>
  <c r="G194" i="57"/>
  <c r="G193" i="57"/>
  <c r="G188" i="57"/>
  <c r="G185" i="57"/>
  <c r="G196" i="57"/>
  <c r="G192" i="57"/>
  <c r="G190" i="57"/>
  <c r="G195" i="57"/>
  <c r="G189" i="57"/>
  <c r="G187" i="57"/>
  <c r="G186" i="57"/>
  <c r="G84" i="57"/>
  <c r="G182" i="57"/>
  <c r="G112" i="57"/>
  <c r="G70" i="57"/>
  <c r="L22" i="57"/>
  <c r="L112" i="57"/>
  <c r="L108" i="57"/>
  <c r="L105" i="57"/>
  <c r="L101" i="57"/>
  <c r="L110" i="57"/>
  <c r="L104" i="57"/>
  <c r="L111" i="57"/>
  <c r="L103" i="57"/>
  <c r="L107" i="57"/>
  <c r="L163" i="57"/>
  <c r="L177" i="57"/>
  <c r="L106" i="57"/>
  <c r="T180" i="57"/>
  <c r="T177" i="57"/>
  <c r="T182" i="57"/>
  <c r="T173" i="57"/>
  <c r="T181" i="57"/>
  <c r="T178" i="57"/>
  <c r="T174" i="57"/>
  <c r="T172" i="57"/>
  <c r="T69" i="57"/>
  <c r="T175" i="57"/>
  <c r="T83" i="57"/>
  <c r="T196" i="57"/>
  <c r="T179" i="57"/>
  <c r="T139" i="57"/>
  <c r="T125" i="57"/>
  <c r="T111" i="57"/>
  <c r="N21" i="57"/>
  <c r="N97" i="57"/>
  <c r="N96" i="57"/>
  <c r="N87" i="57"/>
  <c r="N92" i="57"/>
  <c r="N90" i="57"/>
  <c r="N98" i="57"/>
  <c r="N91" i="57"/>
  <c r="N89" i="57"/>
  <c r="N88" i="57"/>
  <c r="N95" i="57"/>
  <c r="N63" i="57"/>
  <c r="S25" i="57"/>
  <c r="S154" i="57"/>
  <c r="S151" i="57"/>
  <c r="S153" i="57"/>
  <c r="S149" i="57"/>
  <c r="S146" i="57"/>
  <c r="S145" i="57"/>
  <c r="S150" i="57"/>
  <c r="S144" i="57"/>
  <c r="S147" i="57"/>
  <c r="S148" i="57"/>
  <c r="S95" i="57"/>
  <c r="S67" i="57"/>
  <c r="S180" i="57"/>
  <c r="S194" i="57"/>
  <c r="S81" i="57"/>
  <c r="S39" i="57"/>
  <c r="Q154" i="70"/>
  <c r="Q153" i="70"/>
  <c r="Q152" i="70"/>
  <c r="Q147" i="70"/>
  <c r="Q146" i="70"/>
  <c r="Q148" i="70"/>
  <c r="Q155" i="70"/>
  <c r="Q145" i="70"/>
  <c r="Q144" i="70"/>
  <c r="Q149" i="70"/>
  <c r="Q68" i="70"/>
  <c r="Q54" i="70"/>
  <c r="Q25" i="70"/>
  <c r="Q124" i="70"/>
  <c r="Q138" i="70"/>
  <c r="Q82" i="70"/>
  <c r="AL153" i="70"/>
  <c r="AL151" i="70"/>
  <c r="AL155" i="70"/>
  <c r="AL152" i="70"/>
  <c r="AL149" i="70"/>
  <c r="AL154" i="70"/>
  <c r="AL145" i="70"/>
  <c r="AL144" i="70"/>
  <c r="AL147" i="70"/>
  <c r="AL195" i="70"/>
  <c r="AL68" i="70"/>
  <c r="AL82" i="70"/>
  <c r="AL148" i="70"/>
  <c r="AL181" i="70"/>
  <c r="AL124" i="70"/>
  <c r="AL54" i="70"/>
  <c r="AL167" i="70"/>
  <c r="AL25" i="70"/>
  <c r="Q90" i="57"/>
  <c r="Q89" i="57"/>
  <c r="Q88" i="57"/>
  <c r="Q98" i="57"/>
  <c r="Q97" i="57"/>
  <c r="Q95" i="57"/>
  <c r="Q96" i="57"/>
  <c r="Q94" i="57"/>
  <c r="Q92" i="57"/>
  <c r="Q87" i="57"/>
  <c r="Q91" i="57"/>
  <c r="Q63" i="57"/>
  <c r="Q106" i="57"/>
  <c r="Q35" i="57"/>
  <c r="AF141" i="70"/>
  <c r="AF138" i="70"/>
  <c r="AF134" i="70"/>
  <c r="AF133" i="70"/>
  <c r="AF132" i="70"/>
  <c r="AF137" i="70"/>
  <c r="AF130" i="70"/>
  <c r="AF139" i="70"/>
  <c r="AF140" i="70"/>
  <c r="AF194" i="70"/>
  <c r="AF180" i="70"/>
  <c r="AF81" i="70"/>
  <c r="AF24" i="70"/>
  <c r="V17" i="57"/>
  <c r="V37" i="57"/>
  <c r="V34" i="57"/>
  <c r="V42" i="57"/>
  <c r="V41" i="57"/>
  <c r="V40" i="57"/>
  <c r="V39" i="57"/>
  <c r="V33" i="57"/>
  <c r="V32" i="57"/>
  <c r="V35" i="57"/>
  <c r="V31" i="57"/>
  <c r="V172" i="57"/>
  <c r="V74" i="57"/>
  <c r="V186" i="57"/>
  <c r="V116" i="57"/>
  <c r="V158" i="57"/>
  <c r="V46" i="57"/>
  <c r="C17" i="57"/>
  <c r="C39" i="57"/>
  <c r="C40" i="57"/>
  <c r="C34" i="57"/>
  <c r="C33" i="57"/>
  <c r="C38" i="57"/>
  <c r="C32" i="57"/>
  <c r="C31" i="57"/>
  <c r="C37" i="57"/>
  <c r="C41" i="57"/>
  <c r="C35" i="57"/>
  <c r="C42" i="57"/>
  <c r="C186" i="57"/>
  <c r="C172" i="57"/>
  <c r="C46" i="57"/>
  <c r="AJ155" i="70"/>
  <c r="AJ149" i="70"/>
  <c r="AJ154" i="70"/>
  <c r="AJ153" i="70"/>
  <c r="AJ151" i="70"/>
  <c r="AJ147" i="70"/>
  <c r="AJ146" i="70"/>
  <c r="AJ144" i="70"/>
  <c r="AJ145" i="70"/>
  <c r="AJ68" i="70"/>
  <c r="AJ195" i="70"/>
  <c r="AJ124" i="70"/>
  <c r="AJ181" i="70"/>
  <c r="AE169" i="70"/>
  <c r="AE167" i="70"/>
  <c r="AE166" i="70"/>
  <c r="AE163" i="70"/>
  <c r="AE159" i="70"/>
  <c r="AE165" i="70"/>
  <c r="AE162" i="70"/>
  <c r="AE160" i="70"/>
  <c r="AE158" i="70"/>
  <c r="AE196" i="70"/>
  <c r="AE182" i="70"/>
  <c r="AE168" i="70"/>
  <c r="AE161" i="70"/>
  <c r="AE26" i="70"/>
  <c r="AE83" i="70"/>
  <c r="U41" i="70"/>
  <c r="U38" i="70"/>
  <c r="U35" i="70"/>
  <c r="U33" i="70"/>
  <c r="U40" i="70"/>
  <c r="U37" i="70"/>
  <c r="U32" i="70"/>
  <c r="U31" i="70"/>
  <c r="U42" i="70"/>
  <c r="U34" i="70"/>
  <c r="U39" i="70"/>
  <c r="U187" i="70"/>
  <c r="U17" i="70"/>
  <c r="U75" i="70"/>
  <c r="T153" i="57"/>
  <c r="T149" i="57"/>
  <c r="T146" i="57"/>
  <c r="T152" i="57"/>
  <c r="T145" i="57"/>
  <c r="T150" i="57"/>
  <c r="T144" i="57"/>
  <c r="T154" i="57"/>
  <c r="T67" i="57"/>
  <c r="T81" i="57"/>
  <c r="T194" i="57"/>
  <c r="T147" i="57"/>
  <c r="T123" i="57"/>
  <c r="T109" i="57"/>
  <c r="T151" i="57"/>
  <c r="T137" i="57"/>
  <c r="AE26" i="57"/>
  <c r="AE165" i="57"/>
  <c r="AE162" i="57"/>
  <c r="AE158" i="57"/>
  <c r="AE164" i="57"/>
  <c r="AE163" i="57"/>
  <c r="AE161" i="57"/>
  <c r="AE159" i="57"/>
  <c r="AE157" i="57"/>
  <c r="AE166" i="57"/>
  <c r="AE168" i="57"/>
  <c r="AE195" i="57"/>
  <c r="AE167" i="57"/>
  <c r="AE181" i="57"/>
  <c r="AE110" i="57"/>
  <c r="AE160" i="57"/>
  <c r="AE68" i="57"/>
  <c r="AL130" i="70"/>
  <c r="AL141" i="70"/>
  <c r="AL138" i="70"/>
  <c r="AL135" i="70"/>
  <c r="AL133" i="70"/>
  <c r="AL140" i="70"/>
  <c r="AL139" i="70"/>
  <c r="AL131" i="70"/>
  <c r="AL137" i="70"/>
  <c r="AL194" i="70"/>
  <c r="AL81" i="70"/>
  <c r="AL134" i="70"/>
  <c r="AL67" i="70"/>
  <c r="AL166" i="70"/>
  <c r="AL53" i="70"/>
  <c r="AL123" i="70"/>
  <c r="AL180" i="70"/>
  <c r="AL134" i="57"/>
  <c r="AL132" i="57"/>
  <c r="AL140" i="57"/>
  <c r="AL137" i="57"/>
  <c r="AL135" i="57"/>
  <c r="AL139" i="57"/>
  <c r="AL130" i="57"/>
  <c r="AL138" i="57"/>
  <c r="AL129" i="57"/>
  <c r="AL136" i="57"/>
  <c r="AL66" i="57"/>
  <c r="AL193" i="57"/>
  <c r="AL80" i="57"/>
  <c r="AL133" i="57"/>
  <c r="AL131" i="57"/>
  <c r="AL52" i="57"/>
  <c r="AL24" i="57"/>
  <c r="AL122" i="57"/>
  <c r="M42" i="70"/>
  <c r="M39" i="70"/>
  <c r="M38" i="70"/>
  <c r="M37" i="70"/>
  <c r="M40" i="70"/>
  <c r="M32" i="70"/>
  <c r="M41" i="70"/>
  <c r="M33" i="70"/>
  <c r="M35" i="70"/>
  <c r="M17" i="70"/>
  <c r="M187" i="70"/>
  <c r="M31" i="70"/>
  <c r="AI25" i="57"/>
  <c r="AI154" i="57"/>
  <c r="AI149" i="57"/>
  <c r="AI153" i="57"/>
  <c r="AI152" i="57"/>
  <c r="AI145" i="57"/>
  <c r="AI150" i="57"/>
  <c r="AI147" i="57"/>
  <c r="AI148" i="57"/>
  <c r="AI143" i="57"/>
  <c r="AI151" i="57"/>
  <c r="AI81" i="57"/>
  <c r="AI180" i="57"/>
  <c r="AI109" i="57"/>
  <c r="AI194" i="57"/>
  <c r="Y155" i="70"/>
  <c r="Y149" i="70"/>
  <c r="Y152" i="70"/>
  <c r="Y148" i="70"/>
  <c r="Y153" i="70"/>
  <c r="Y144" i="70"/>
  <c r="Y151" i="70"/>
  <c r="Y146" i="70"/>
  <c r="Y145" i="70"/>
  <c r="Y147" i="70"/>
  <c r="Y25" i="70"/>
  <c r="Y181" i="70"/>
  <c r="Y68" i="70"/>
  <c r="Y154" i="70"/>
  <c r="Y82" i="70"/>
  <c r="I22" i="57"/>
  <c r="I110" i="57"/>
  <c r="I106" i="57"/>
  <c r="I102" i="57"/>
  <c r="I111" i="57"/>
  <c r="I107" i="57"/>
  <c r="I101" i="57"/>
  <c r="I103" i="57"/>
  <c r="I104" i="57"/>
  <c r="I112" i="57"/>
  <c r="I105" i="57"/>
  <c r="I177" i="57"/>
  <c r="I191" i="57"/>
  <c r="I135" i="57"/>
  <c r="I50" i="57"/>
  <c r="I78" i="57"/>
  <c r="I36" i="57"/>
  <c r="Q99" i="70"/>
  <c r="Q96" i="70"/>
  <c r="Q95" i="70"/>
  <c r="Q91" i="70"/>
  <c r="Q90" i="70"/>
  <c r="Q89" i="70"/>
  <c r="Q98" i="70"/>
  <c r="Q97" i="70"/>
  <c r="Q92" i="70"/>
  <c r="Q88" i="70"/>
  <c r="Q64" i="70"/>
  <c r="Q121" i="70"/>
  <c r="Q107" i="70"/>
  <c r="Q94" i="70"/>
  <c r="Q50" i="70"/>
  <c r="Q35" i="70"/>
  <c r="Q135" i="70"/>
  <c r="Q93" i="70"/>
  <c r="Q78" i="70"/>
  <c r="Q21" i="70"/>
  <c r="AM154" i="57"/>
  <c r="AM151" i="57"/>
  <c r="AM149" i="57"/>
  <c r="AM147" i="57"/>
  <c r="AM143" i="57"/>
  <c r="AM153" i="57"/>
  <c r="AM146" i="57"/>
  <c r="AM152" i="57"/>
  <c r="AM145" i="57"/>
  <c r="AM144" i="57"/>
  <c r="AM148" i="57"/>
  <c r="AM53" i="57"/>
  <c r="AM180" i="57"/>
  <c r="AM194" i="57"/>
  <c r="G40" i="70"/>
  <c r="G35" i="70"/>
  <c r="G32" i="70"/>
  <c r="G31" i="70"/>
  <c r="G34" i="70"/>
  <c r="G39" i="70"/>
  <c r="G38" i="70"/>
  <c r="G41" i="70"/>
  <c r="G33" i="70"/>
  <c r="G42" i="70"/>
  <c r="G37" i="70"/>
  <c r="G75" i="70"/>
  <c r="G173" i="70"/>
  <c r="G17" i="70"/>
  <c r="U25" i="57"/>
  <c r="U152" i="57"/>
  <c r="U145" i="57"/>
  <c r="U150" i="57"/>
  <c r="U148" i="57"/>
  <c r="U144" i="57"/>
  <c r="U154" i="57"/>
  <c r="U147" i="57"/>
  <c r="U143" i="57"/>
  <c r="U151" i="57"/>
  <c r="U153" i="57"/>
  <c r="U146" i="57"/>
  <c r="U149" i="57"/>
  <c r="U194" i="57"/>
  <c r="U81" i="57"/>
  <c r="U166" i="57"/>
  <c r="AM40" i="57"/>
  <c r="AM35" i="57"/>
  <c r="AM31" i="57"/>
  <c r="AM42" i="57"/>
  <c r="AM36" i="57"/>
  <c r="AM34" i="57"/>
  <c r="AM39" i="57"/>
  <c r="AM32" i="57"/>
  <c r="AM41" i="57"/>
  <c r="AM33" i="57"/>
  <c r="AM38" i="57"/>
  <c r="AM46" i="57"/>
  <c r="AM186" i="57"/>
  <c r="AM37" i="57"/>
  <c r="AM172" i="57"/>
  <c r="AM158" i="57"/>
  <c r="AM74" i="57"/>
  <c r="Y24" i="57"/>
  <c r="Y137" i="57"/>
  <c r="Y133" i="57"/>
  <c r="Y130" i="57"/>
  <c r="Y138" i="57"/>
  <c r="Y135" i="57"/>
  <c r="Y129" i="57"/>
  <c r="Y136" i="57"/>
  <c r="Y134" i="57"/>
  <c r="Y140" i="57"/>
  <c r="Y131" i="57"/>
  <c r="Y179" i="57"/>
  <c r="Y139" i="57"/>
  <c r="Y132" i="57"/>
  <c r="Y66" i="57"/>
  <c r="Y193" i="57"/>
  <c r="P153" i="57"/>
  <c r="P152" i="57"/>
  <c r="P149" i="57"/>
  <c r="P145" i="57"/>
  <c r="P150" i="57"/>
  <c r="P147" i="57"/>
  <c r="P148" i="57"/>
  <c r="P144" i="57"/>
  <c r="P143" i="57"/>
  <c r="P151" i="57"/>
  <c r="P154" i="57"/>
  <c r="P180" i="57"/>
  <c r="P81" i="57"/>
  <c r="P53" i="57"/>
  <c r="P123" i="57"/>
  <c r="P137" i="57"/>
  <c r="B54" i="70"/>
  <c r="B49" i="70"/>
  <c r="B45" i="70"/>
  <c r="B53" i="70"/>
  <c r="B48" i="70"/>
  <c r="B57" i="70"/>
  <c r="B47" i="70"/>
  <c r="B46" i="70"/>
  <c r="B56" i="70"/>
  <c r="B50" i="70"/>
  <c r="B188" i="70"/>
  <c r="B76" i="70"/>
  <c r="B174" i="70"/>
  <c r="B18" i="70"/>
  <c r="B62" i="70"/>
  <c r="O140" i="70"/>
  <c r="O139" i="70"/>
  <c r="O138" i="70"/>
  <c r="O134" i="70"/>
  <c r="O137" i="70"/>
  <c r="O130" i="70"/>
  <c r="O132" i="70"/>
  <c r="O141" i="70"/>
  <c r="O133" i="70"/>
  <c r="O81" i="70"/>
  <c r="O136" i="70"/>
  <c r="O109" i="70"/>
  <c r="O180" i="70"/>
  <c r="AK137" i="70"/>
  <c r="AK131" i="70"/>
  <c r="AK141" i="70"/>
  <c r="AK138" i="70"/>
  <c r="AK135" i="70"/>
  <c r="AK134" i="70"/>
  <c r="AK133" i="70"/>
  <c r="AK132" i="70"/>
  <c r="AK140" i="70"/>
  <c r="AK67" i="70"/>
  <c r="AK123" i="70"/>
  <c r="AK38" i="70"/>
  <c r="AK194" i="70"/>
  <c r="AK81" i="70"/>
  <c r="AK130" i="70"/>
  <c r="AK24" i="70"/>
  <c r="AK95" i="70"/>
  <c r="M19" i="57"/>
  <c r="M69" i="57"/>
  <c r="M68" i="57"/>
  <c r="M64" i="57"/>
  <c r="M63" i="57"/>
  <c r="M70" i="57"/>
  <c r="M67" i="57"/>
  <c r="M65" i="57"/>
  <c r="M66" i="57"/>
  <c r="M61" i="57"/>
  <c r="M60" i="57"/>
  <c r="M188" i="57"/>
  <c r="M59" i="57"/>
  <c r="R117" i="70"/>
  <c r="R116" i="70"/>
  <c r="R124" i="70"/>
  <c r="R123" i="70"/>
  <c r="R119" i="70"/>
  <c r="R127" i="70"/>
  <c r="R126" i="70"/>
  <c r="R179" i="70"/>
  <c r="R66" i="70"/>
  <c r="R52" i="70"/>
  <c r="R118" i="70"/>
  <c r="X127" i="70"/>
  <c r="X119" i="70"/>
  <c r="X126" i="70"/>
  <c r="X118" i="70"/>
  <c r="X121" i="70"/>
  <c r="X117" i="70"/>
  <c r="X120" i="70"/>
  <c r="X116" i="70"/>
  <c r="X66" i="70"/>
  <c r="X23" i="70"/>
  <c r="X179" i="70"/>
  <c r="X37" i="70"/>
  <c r="E23" i="57"/>
  <c r="E121" i="57"/>
  <c r="E125" i="57"/>
  <c r="E122" i="57"/>
  <c r="E120" i="57"/>
  <c r="E117" i="57"/>
  <c r="E116" i="57"/>
  <c r="E126" i="57"/>
  <c r="E119" i="57"/>
  <c r="E115" i="57"/>
  <c r="E124" i="57"/>
  <c r="E118" i="57"/>
  <c r="E79" i="57"/>
  <c r="E192" i="57"/>
  <c r="E65" i="57"/>
  <c r="AA26" i="57"/>
  <c r="AA164" i="57"/>
  <c r="AA163" i="57"/>
  <c r="AA161" i="57"/>
  <c r="AA166" i="57"/>
  <c r="AA157" i="57"/>
  <c r="AA162" i="57"/>
  <c r="AA158" i="57"/>
  <c r="AA165" i="57"/>
  <c r="AA167" i="57"/>
  <c r="AA160" i="57"/>
  <c r="AA82" i="57"/>
  <c r="AA168" i="57"/>
  <c r="AA195" i="57"/>
  <c r="AA138" i="57"/>
  <c r="AA159" i="57"/>
  <c r="U19" i="57"/>
  <c r="U69" i="57"/>
  <c r="U66" i="57"/>
  <c r="U65" i="57"/>
  <c r="U64" i="57"/>
  <c r="U63" i="57"/>
  <c r="U62" i="57"/>
  <c r="U61" i="57"/>
  <c r="U60" i="57"/>
  <c r="U59" i="57"/>
  <c r="U68" i="57"/>
  <c r="U67" i="57"/>
  <c r="U70" i="57"/>
  <c r="U76" i="57"/>
  <c r="U188" i="57"/>
  <c r="U160" i="57"/>
  <c r="U104" i="57"/>
  <c r="L28" i="57"/>
  <c r="L193" i="57"/>
  <c r="L192" i="57"/>
  <c r="L191" i="57"/>
  <c r="L188" i="57"/>
  <c r="L196" i="57"/>
  <c r="L195" i="57"/>
  <c r="L189" i="57"/>
  <c r="L187" i="57"/>
  <c r="L185" i="57"/>
  <c r="L168" i="57"/>
  <c r="L182" i="57"/>
  <c r="L126" i="57"/>
  <c r="L190" i="57"/>
  <c r="L98" i="57"/>
  <c r="G17" i="57"/>
  <c r="G42" i="57"/>
  <c r="G35" i="57"/>
  <c r="G41" i="57"/>
  <c r="G34" i="57"/>
  <c r="G38" i="57"/>
  <c r="G33" i="57"/>
  <c r="G40" i="57"/>
  <c r="G31" i="57"/>
  <c r="G39" i="57"/>
  <c r="G37" i="57"/>
  <c r="G32" i="57"/>
  <c r="G74" i="57"/>
  <c r="G172" i="57"/>
  <c r="G60" i="57"/>
  <c r="G46" i="57"/>
  <c r="AC21" i="57"/>
  <c r="AC88" i="57"/>
  <c r="AC91" i="57"/>
  <c r="AC89" i="57"/>
  <c r="AC97" i="57"/>
  <c r="AC95" i="57"/>
  <c r="AC94" i="57"/>
  <c r="AC90" i="57"/>
  <c r="AC87" i="57"/>
  <c r="AC92" i="57"/>
  <c r="AC98" i="57"/>
  <c r="AC190" i="57"/>
  <c r="AC176" i="57"/>
  <c r="AC63" i="57"/>
  <c r="AC148" i="57"/>
  <c r="P98" i="57"/>
  <c r="P93" i="57"/>
  <c r="P91" i="57"/>
  <c r="P89" i="57"/>
  <c r="P88" i="57"/>
  <c r="P97" i="57"/>
  <c r="P94" i="57"/>
  <c r="P92" i="57"/>
  <c r="P95" i="57"/>
  <c r="P96" i="57"/>
  <c r="P87" i="57"/>
  <c r="P176" i="57"/>
  <c r="P77" i="57"/>
  <c r="P120" i="57"/>
  <c r="P49" i="57"/>
  <c r="Y22" i="57"/>
  <c r="Y112" i="57"/>
  <c r="Y107" i="57"/>
  <c r="Y103" i="57"/>
  <c r="Y105" i="57"/>
  <c r="Y106" i="57"/>
  <c r="Y110" i="57"/>
  <c r="Y108" i="57"/>
  <c r="Y102" i="57"/>
  <c r="Y109" i="57"/>
  <c r="Y101" i="57"/>
  <c r="Y177" i="57"/>
  <c r="Y111" i="57"/>
  <c r="Y104" i="57"/>
  <c r="Y64" i="57"/>
  <c r="Y163" i="57"/>
  <c r="Y78" i="57"/>
  <c r="Y191" i="57"/>
  <c r="Z90" i="57"/>
  <c r="Z89" i="57"/>
  <c r="Z94" i="57"/>
  <c r="Z87" i="57"/>
  <c r="Z97" i="57"/>
  <c r="Z96" i="57"/>
  <c r="Z93" i="57"/>
  <c r="Z88" i="57"/>
  <c r="Z95" i="57"/>
  <c r="Z91" i="57"/>
  <c r="Z77" i="57"/>
  <c r="Z176" i="57"/>
  <c r="J176" i="70"/>
  <c r="J175" i="70"/>
  <c r="J181" i="70"/>
  <c r="J180" i="70"/>
  <c r="J179" i="70"/>
  <c r="J182" i="70"/>
  <c r="J174" i="70"/>
  <c r="J172" i="70"/>
  <c r="J183" i="70"/>
  <c r="J177" i="70"/>
  <c r="J173" i="70"/>
  <c r="J27" i="70"/>
  <c r="J197" i="70"/>
  <c r="J56" i="70"/>
  <c r="J126" i="70"/>
  <c r="J154" i="70"/>
  <c r="J112" i="70"/>
  <c r="J178" i="70"/>
  <c r="S91" i="14"/>
  <c r="T2" i="70"/>
  <c r="T144" i="70" s="1"/>
  <c r="X118" i="57"/>
  <c r="X126" i="57"/>
  <c r="X121" i="57"/>
  <c r="X117" i="57"/>
  <c r="X125" i="57"/>
  <c r="X120" i="57"/>
  <c r="X116" i="57"/>
  <c r="X115" i="57"/>
  <c r="X119" i="57"/>
  <c r="X65" i="57"/>
  <c r="X178" i="57"/>
  <c r="X37" i="57"/>
  <c r="X192" i="57"/>
  <c r="Q163" i="57"/>
  <c r="Q159" i="57"/>
  <c r="Q168" i="57"/>
  <c r="Q166" i="57"/>
  <c r="Q165" i="57"/>
  <c r="Q157" i="57"/>
  <c r="Q161" i="57"/>
  <c r="Q160" i="57"/>
  <c r="Q162" i="57"/>
  <c r="Q158" i="57"/>
  <c r="Q167" i="57"/>
  <c r="Q68" i="57"/>
  <c r="Q40" i="57"/>
  <c r="Q164" i="57"/>
  <c r="Q124" i="57"/>
  <c r="Q82" i="57"/>
  <c r="Q110" i="57"/>
  <c r="Q138" i="57"/>
  <c r="F123" i="57"/>
  <c r="F122" i="57"/>
  <c r="F120" i="57"/>
  <c r="F117" i="57"/>
  <c r="F116" i="57"/>
  <c r="F126" i="57"/>
  <c r="F119" i="57"/>
  <c r="F115" i="57"/>
  <c r="F124" i="57"/>
  <c r="F121" i="57"/>
  <c r="F125" i="57"/>
  <c r="F178" i="57"/>
  <c r="F164" i="57"/>
  <c r="F118" i="57"/>
  <c r="F65" i="57"/>
  <c r="F150" i="57"/>
  <c r="F79" i="57"/>
  <c r="AL164" i="57"/>
  <c r="AL168" i="57"/>
  <c r="AL166" i="57"/>
  <c r="AL157" i="57"/>
  <c r="AL160" i="57"/>
  <c r="AL163" i="57"/>
  <c r="AL162" i="57"/>
  <c r="AL165" i="57"/>
  <c r="AL167" i="57"/>
  <c r="AL158" i="57"/>
  <c r="AL195" i="57"/>
  <c r="AL68" i="57"/>
  <c r="AL82" i="57"/>
  <c r="AL161" i="57"/>
  <c r="AL181" i="57"/>
  <c r="AL124" i="57"/>
  <c r="AL159" i="57"/>
  <c r="AL54" i="57"/>
  <c r="AI21" i="57"/>
  <c r="AI98" i="57"/>
  <c r="AI97" i="57"/>
  <c r="AI96" i="57"/>
  <c r="AI93" i="57"/>
  <c r="AI87" i="57"/>
  <c r="AI95" i="57"/>
  <c r="AI92" i="57"/>
  <c r="AI91" i="57"/>
  <c r="AI89" i="57"/>
  <c r="AI94" i="57"/>
  <c r="AI77" i="57"/>
  <c r="AI176" i="57"/>
  <c r="AI106" i="57"/>
  <c r="D111" i="57"/>
  <c r="D110" i="57"/>
  <c r="D106" i="57"/>
  <c r="D102" i="57"/>
  <c r="D107" i="57"/>
  <c r="D104" i="57"/>
  <c r="D105" i="57"/>
  <c r="D108" i="57"/>
  <c r="D109" i="57"/>
  <c r="D101" i="57"/>
  <c r="D78" i="57"/>
  <c r="D64" i="57"/>
  <c r="D112" i="57"/>
  <c r="D191" i="57"/>
  <c r="D36" i="57"/>
  <c r="D121" i="57"/>
  <c r="D103" i="57"/>
  <c r="AH26" i="57"/>
  <c r="AH168" i="57"/>
  <c r="AH166" i="57"/>
  <c r="AH165" i="57"/>
  <c r="AH167" i="57"/>
  <c r="AH163" i="57"/>
  <c r="AH162" i="57"/>
  <c r="AH161" i="57"/>
  <c r="AH160" i="57"/>
  <c r="AH158" i="57"/>
  <c r="AH159" i="57"/>
  <c r="AH164" i="57"/>
  <c r="AH54" i="57"/>
  <c r="AH110" i="57"/>
  <c r="AH195" i="57"/>
  <c r="AH138" i="57"/>
  <c r="AH157" i="57"/>
  <c r="AH96" i="57"/>
  <c r="Y17" i="57"/>
  <c r="Y42" i="57"/>
  <c r="Y32" i="57"/>
  <c r="Y39" i="57"/>
  <c r="Y38" i="57"/>
  <c r="Y37" i="57"/>
  <c r="Y35" i="57"/>
  <c r="Y31" i="57"/>
  <c r="Y40" i="57"/>
  <c r="Y36" i="57"/>
  <c r="Y34" i="57"/>
  <c r="Y172" i="57"/>
  <c r="Y60" i="57"/>
  <c r="Y41" i="57"/>
  <c r="Y33" i="57"/>
  <c r="Y158" i="57"/>
  <c r="Y186" i="57"/>
  <c r="Y74" i="57"/>
  <c r="AH85" i="70"/>
  <c r="AH84" i="70"/>
  <c r="AH83" i="70"/>
  <c r="AH81" i="70"/>
  <c r="AH78" i="70"/>
  <c r="AH77" i="70"/>
  <c r="AH75" i="70"/>
  <c r="AH76" i="70"/>
  <c r="AH80" i="70"/>
  <c r="AH79" i="70"/>
  <c r="AH74" i="70"/>
  <c r="AH190" i="70"/>
  <c r="AH20" i="70"/>
  <c r="U27" i="57"/>
  <c r="U182" i="57"/>
  <c r="U179" i="57"/>
  <c r="U173" i="57"/>
  <c r="U181" i="57"/>
  <c r="U178" i="57"/>
  <c r="U176" i="57"/>
  <c r="U174" i="57"/>
  <c r="U172" i="57"/>
  <c r="U175" i="57"/>
  <c r="U171" i="57"/>
  <c r="U177" i="57"/>
  <c r="U180" i="57"/>
  <c r="U196" i="57"/>
  <c r="U83" i="57"/>
  <c r="U111" i="57"/>
  <c r="AJ23" i="70"/>
  <c r="AJ28" i="70"/>
  <c r="AJ27" i="70"/>
  <c r="AJ21" i="70"/>
  <c r="AJ26" i="70"/>
  <c r="AJ25" i="70"/>
  <c r="AJ19" i="70"/>
  <c r="AJ18" i="70"/>
  <c r="AJ17" i="70"/>
  <c r="AJ60" i="70"/>
  <c r="AJ186" i="70"/>
  <c r="AJ116" i="70"/>
  <c r="AJ59" i="57"/>
  <c r="AJ28" i="57"/>
  <c r="AJ19" i="57"/>
  <c r="AJ185" i="57"/>
  <c r="AS2" i="57"/>
  <c r="AJ115" i="57"/>
  <c r="AJ27" i="57"/>
  <c r="AJ23" i="57"/>
  <c r="AJ171" i="57"/>
  <c r="C168" i="70"/>
  <c r="C166" i="70"/>
  <c r="C163" i="70"/>
  <c r="C161" i="70"/>
  <c r="C159" i="70"/>
  <c r="C158" i="70"/>
  <c r="C167" i="70"/>
  <c r="C165" i="70"/>
  <c r="C162" i="70"/>
  <c r="C160" i="70"/>
  <c r="C169" i="70"/>
  <c r="C196" i="70"/>
  <c r="C69" i="70"/>
  <c r="C26" i="70"/>
  <c r="C182" i="70"/>
  <c r="L24" i="57"/>
  <c r="L132" i="57"/>
  <c r="L131" i="57"/>
  <c r="L140" i="57"/>
  <c r="L133" i="57"/>
  <c r="L129" i="57"/>
  <c r="L136" i="57"/>
  <c r="L135" i="57"/>
  <c r="L138" i="57"/>
  <c r="L139" i="57"/>
  <c r="L165" i="57"/>
  <c r="L122" i="57"/>
  <c r="L179" i="57"/>
  <c r="L66" i="57"/>
  <c r="L134" i="57"/>
  <c r="L94" i="57"/>
  <c r="AF166" i="70"/>
  <c r="AF168" i="70"/>
  <c r="AF165" i="70"/>
  <c r="AF162" i="70"/>
  <c r="AF161" i="70"/>
  <c r="AF160" i="70"/>
  <c r="AF158" i="70"/>
  <c r="AF169" i="70"/>
  <c r="AF167" i="70"/>
  <c r="AF196" i="70"/>
  <c r="AF182" i="70"/>
  <c r="AF83" i="70"/>
  <c r="AF26" i="70"/>
  <c r="Z159" i="70"/>
  <c r="Z168" i="70"/>
  <c r="Z166" i="70"/>
  <c r="Z161" i="70"/>
  <c r="Z165" i="70"/>
  <c r="Z162" i="70"/>
  <c r="Z160" i="70"/>
  <c r="Z167" i="70"/>
  <c r="Z158" i="70"/>
  <c r="Z196" i="70"/>
  <c r="Z169" i="70"/>
  <c r="Z26" i="70"/>
  <c r="Z83" i="70"/>
  <c r="Z40" i="70"/>
  <c r="Z55" i="70"/>
  <c r="AI98" i="70"/>
  <c r="AI97" i="70"/>
  <c r="AI94" i="70"/>
  <c r="AI92" i="70"/>
  <c r="AI88" i="70"/>
  <c r="AI96" i="70"/>
  <c r="AI90" i="70"/>
  <c r="AI99" i="70"/>
  <c r="AI95" i="70"/>
  <c r="AI78" i="70"/>
  <c r="AI177" i="70"/>
  <c r="AI107" i="70"/>
  <c r="AI93" i="70"/>
  <c r="AI191" i="70"/>
  <c r="AI21" i="70"/>
  <c r="U158" i="70"/>
  <c r="U168" i="70"/>
  <c r="U166" i="70"/>
  <c r="U163" i="70"/>
  <c r="U161" i="70"/>
  <c r="U159" i="70"/>
  <c r="U165" i="70"/>
  <c r="U167" i="70"/>
  <c r="U169" i="70"/>
  <c r="U160" i="70"/>
  <c r="U162" i="70"/>
  <c r="U26" i="70"/>
  <c r="U196" i="70"/>
  <c r="U83" i="70"/>
  <c r="U164" i="70"/>
  <c r="Y127" i="70"/>
  <c r="Y124" i="70"/>
  <c r="Y118" i="70"/>
  <c r="Y125" i="70"/>
  <c r="Y123" i="70"/>
  <c r="Y121" i="70"/>
  <c r="Y117" i="70"/>
  <c r="Y120" i="70"/>
  <c r="Y116" i="70"/>
  <c r="Y23" i="70"/>
  <c r="Y119" i="70"/>
  <c r="Y66" i="70"/>
  <c r="Y179" i="70"/>
  <c r="Y126" i="70"/>
  <c r="Y193" i="70"/>
  <c r="Y80" i="70"/>
  <c r="G96" i="70"/>
  <c r="G95" i="70"/>
  <c r="G91" i="70"/>
  <c r="G99" i="70"/>
  <c r="G98" i="70"/>
  <c r="G94" i="70"/>
  <c r="G90" i="70"/>
  <c r="G89" i="70"/>
  <c r="G97" i="70"/>
  <c r="G92" i="70"/>
  <c r="G88" i="70"/>
  <c r="G78" i="70"/>
  <c r="G177" i="70"/>
  <c r="G21" i="70"/>
  <c r="G107" i="70"/>
  <c r="G93" i="70"/>
  <c r="G50" i="70"/>
  <c r="N98" i="70"/>
  <c r="N97" i="70"/>
  <c r="N92" i="70"/>
  <c r="N88" i="70"/>
  <c r="N96" i="70"/>
  <c r="N90" i="70"/>
  <c r="N89" i="70"/>
  <c r="N91" i="70"/>
  <c r="N99" i="70"/>
  <c r="N64" i="70"/>
  <c r="N78" i="70"/>
  <c r="N21" i="70"/>
  <c r="N163" i="70"/>
  <c r="N35" i="70"/>
  <c r="N191" i="70"/>
  <c r="AI169" i="70"/>
  <c r="AI167" i="70"/>
  <c r="AI158" i="70"/>
  <c r="AI166" i="70"/>
  <c r="AI168" i="70"/>
  <c r="AI163" i="70"/>
  <c r="AI162" i="70"/>
  <c r="AI165" i="70"/>
  <c r="AI160" i="70"/>
  <c r="AI83" i="70"/>
  <c r="AI182" i="70"/>
  <c r="AI26" i="70"/>
  <c r="AI164" i="70"/>
  <c r="AI196" i="70"/>
  <c r="AI55" i="70"/>
  <c r="Q168" i="70"/>
  <c r="Q163" i="70"/>
  <c r="Q162" i="70"/>
  <c r="Q161" i="70"/>
  <c r="Q159" i="70"/>
  <c r="Q160" i="70"/>
  <c r="Q169" i="70"/>
  <c r="Q167" i="70"/>
  <c r="Q166" i="70"/>
  <c r="Q158" i="70"/>
  <c r="Q69" i="70"/>
  <c r="Q55" i="70"/>
  <c r="Q139" i="70"/>
  <c r="Q83" i="70"/>
  <c r="Q26" i="70"/>
  <c r="AB162" i="70"/>
  <c r="AB160" i="70"/>
  <c r="AB158" i="70"/>
  <c r="AB169" i="70"/>
  <c r="AB163" i="70"/>
  <c r="AB159" i="70"/>
  <c r="AB168" i="70"/>
  <c r="AB161" i="70"/>
  <c r="AB166" i="70"/>
  <c r="AB196" i="70"/>
  <c r="AB69" i="70"/>
  <c r="AB40" i="70"/>
  <c r="AB182" i="70"/>
  <c r="AB26" i="70"/>
  <c r="AD152" i="70"/>
  <c r="AD148" i="70"/>
  <c r="AD155" i="70"/>
  <c r="AD154" i="70"/>
  <c r="AD144" i="70"/>
  <c r="AD151" i="70"/>
  <c r="AD153" i="70"/>
  <c r="AD147" i="70"/>
  <c r="AD146" i="70"/>
  <c r="AD181" i="70"/>
  <c r="AD68" i="70"/>
  <c r="AD195" i="70"/>
  <c r="AD25" i="70"/>
  <c r="H18" i="57"/>
  <c r="H47" i="57"/>
  <c r="H56" i="57"/>
  <c r="H53" i="57"/>
  <c r="H52" i="57"/>
  <c r="H48" i="57"/>
  <c r="H50" i="57"/>
  <c r="H55" i="57"/>
  <c r="H49" i="57"/>
  <c r="H54" i="57"/>
  <c r="H45" i="57"/>
  <c r="H51" i="57"/>
  <c r="H131" i="57"/>
  <c r="H159" i="57"/>
  <c r="H61" i="57"/>
  <c r="H145" i="57"/>
  <c r="L18" i="57"/>
  <c r="L45" i="57"/>
  <c r="L56" i="57"/>
  <c r="L48" i="57"/>
  <c r="L50" i="57"/>
  <c r="L54" i="57"/>
  <c r="L47" i="57"/>
  <c r="L52" i="57"/>
  <c r="L55" i="57"/>
  <c r="L51" i="57"/>
  <c r="L159" i="57"/>
  <c r="L49" i="57"/>
  <c r="L117" i="57"/>
  <c r="L61" i="57"/>
  <c r="L173" i="57"/>
  <c r="F22" i="57"/>
  <c r="F108" i="57"/>
  <c r="F103" i="57"/>
  <c r="F112" i="57"/>
  <c r="F105" i="57"/>
  <c r="F101" i="57"/>
  <c r="F106" i="57"/>
  <c r="F107" i="57"/>
  <c r="F110" i="57"/>
  <c r="F109" i="57"/>
  <c r="F102" i="57"/>
  <c r="F163" i="57"/>
  <c r="F111" i="57"/>
  <c r="F177" i="57"/>
  <c r="F104" i="57"/>
  <c r="F64" i="57"/>
  <c r="F78" i="57"/>
  <c r="F149" i="57"/>
  <c r="F191" i="57"/>
  <c r="P194" i="57"/>
  <c r="P193" i="57"/>
  <c r="P191" i="57"/>
  <c r="P186" i="57"/>
  <c r="P185" i="57"/>
  <c r="P196" i="57"/>
  <c r="P195" i="57"/>
  <c r="P192" i="57"/>
  <c r="P189" i="57"/>
  <c r="P187" i="57"/>
  <c r="P190" i="57"/>
  <c r="P182" i="57"/>
  <c r="P84" i="57"/>
  <c r="P140" i="57"/>
  <c r="P126" i="57"/>
  <c r="P56" i="57"/>
  <c r="N168" i="57"/>
  <c r="N166" i="57"/>
  <c r="N162" i="57"/>
  <c r="N158" i="57"/>
  <c r="N157" i="57"/>
  <c r="N167" i="57"/>
  <c r="N161" i="57"/>
  <c r="N160" i="57"/>
  <c r="N159" i="57"/>
  <c r="N163" i="57"/>
  <c r="N40" i="57"/>
  <c r="N54" i="57"/>
  <c r="N82" i="57"/>
  <c r="AA47" i="57"/>
  <c r="R52" i="57"/>
  <c r="D50" i="57"/>
  <c r="K68" i="57"/>
  <c r="AL50" i="57"/>
  <c r="AL89" i="57"/>
  <c r="Q93" i="57"/>
  <c r="I94" i="57"/>
  <c r="I108" i="57"/>
  <c r="AA145" i="57"/>
  <c r="S152" i="57"/>
  <c r="AM150" i="57"/>
  <c r="S166" i="57"/>
  <c r="AC159" i="57"/>
  <c r="Q178" i="57"/>
  <c r="Z190" i="57"/>
  <c r="G191" i="57"/>
  <c r="AH24" i="70"/>
  <c r="AH17" i="70"/>
  <c r="G36" i="70"/>
  <c r="K36" i="70"/>
  <c r="AH36" i="70"/>
  <c r="T51" i="70"/>
  <c r="U51" i="70"/>
  <c r="K62" i="70"/>
  <c r="K63" i="70"/>
  <c r="AE69" i="70"/>
  <c r="K77" i="70"/>
  <c r="T103" i="70"/>
  <c r="O111" i="70"/>
  <c r="U103" i="70"/>
  <c r="AI110" i="70"/>
  <c r="J105" i="70"/>
  <c r="Q125" i="70"/>
  <c r="R132" i="70"/>
  <c r="I135" i="70"/>
  <c r="AI122" i="70"/>
  <c r="S153" i="70"/>
  <c r="S167" i="70"/>
  <c r="U150" i="70"/>
  <c r="D160" i="70"/>
  <c r="H168" i="57"/>
  <c r="AL21" i="70"/>
  <c r="W20" i="70"/>
  <c r="Z35" i="57"/>
  <c r="J119" i="70"/>
  <c r="Y167" i="70"/>
  <c r="W95" i="57"/>
  <c r="AE106" i="57"/>
  <c r="AE108" i="57"/>
  <c r="H140" i="70"/>
  <c r="L64" i="57"/>
  <c r="Q77" i="57"/>
  <c r="Z47" i="57"/>
  <c r="Z51" i="57"/>
  <c r="M165" i="70"/>
  <c r="Z48" i="70"/>
  <c r="G46" i="70"/>
  <c r="P57" i="70"/>
  <c r="F148" i="57"/>
  <c r="P134" i="57"/>
  <c r="C23" i="70"/>
  <c r="J53" i="70"/>
  <c r="AK121" i="57"/>
  <c r="AK122" i="57"/>
  <c r="P121" i="57"/>
  <c r="Y195" i="70"/>
  <c r="N49" i="57"/>
  <c r="N41" i="70"/>
  <c r="G56" i="57"/>
  <c r="Q140" i="70"/>
  <c r="AI50" i="70"/>
  <c r="AJ17" i="57"/>
  <c r="AE82" i="57"/>
  <c r="N68" i="57"/>
  <c r="S123" i="57"/>
  <c r="AC134" i="57"/>
  <c r="AH49" i="70"/>
  <c r="AD137" i="70"/>
  <c r="J145" i="70"/>
  <c r="V144" i="57"/>
  <c r="F24" i="57"/>
  <c r="F138" i="57"/>
  <c r="F137" i="57"/>
  <c r="F136" i="57"/>
  <c r="F134" i="57"/>
  <c r="F131" i="57"/>
  <c r="F130" i="57"/>
  <c r="F140" i="57"/>
  <c r="F133" i="57"/>
  <c r="F135" i="57"/>
  <c r="F129" i="57"/>
  <c r="F132" i="57"/>
  <c r="F66" i="57"/>
  <c r="F179" i="57"/>
  <c r="F139" i="57"/>
  <c r="F165" i="57"/>
  <c r="F193" i="57"/>
  <c r="F80" i="57"/>
  <c r="H28" i="57"/>
  <c r="H196" i="57"/>
  <c r="H192" i="57"/>
  <c r="H191" i="57"/>
  <c r="H190" i="57"/>
  <c r="H195" i="57"/>
  <c r="H189" i="57"/>
  <c r="H187" i="57"/>
  <c r="H185" i="57"/>
  <c r="H193" i="57"/>
  <c r="H194" i="57"/>
  <c r="H188" i="57"/>
  <c r="H70" i="57"/>
  <c r="H140" i="57"/>
  <c r="H98" i="57"/>
  <c r="H154" i="57"/>
  <c r="M54" i="70"/>
  <c r="M53" i="70"/>
  <c r="M52" i="70"/>
  <c r="M46" i="70"/>
  <c r="M56" i="70"/>
  <c r="M55" i="70"/>
  <c r="M50" i="70"/>
  <c r="M47" i="70"/>
  <c r="M48" i="70"/>
  <c r="M57" i="70"/>
  <c r="M188" i="70"/>
  <c r="M45" i="70"/>
  <c r="M18" i="70"/>
  <c r="M160" i="70"/>
  <c r="H22" i="57"/>
  <c r="H112" i="57"/>
  <c r="H105" i="57"/>
  <c r="H104" i="57"/>
  <c r="H101" i="57"/>
  <c r="H110" i="57"/>
  <c r="H109" i="57"/>
  <c r="H106" i="57"/>
  <c r="H107" i="57"/>
  <c r="H108" i="57"/>
  <c r="H111" i="57"/>
  <c r="H103" i="57"/>
  <c r="H78" i="57"/>
  <c r="H64" i="57"/>
  <c r="H163" i="57"/>
  <c r="L20" i="57"/>
  <c r="L84" i="57"/>
  <c r="L83" i="57"/>
  <c r="L82" i="57"/>
  <c r="L80" i="57"/>
  <c r="L78" i="57"/>
  <c r="L79" i="57"/>
  <c r="L75" i="57"/>
  <c r="L73" i="57"/>
  <c r="L76" i="57"/>
  <c r="L161" i="57"/>
  <c r="L77" i="57"/>
  <c r="L91" i="57"/>
  <c r="L62" i="57"/>
  <c r="L175" i="57"/>
  <c r="AD18" i="57"/>
  <c r="AD55" i="57"/>
  <c r="AD54" i="57"/>
  <c r="AD48" i="57"/>
  <c r="AD51" i="57"/>
  <c r="AD47" i="57"/>
  <c r="AD45" i="57"/>
  <c r="AD56" i="57"/>
  <c r="AD53" i="57"/>
  <c r="AD52" i="57"/>
  <c r="AD50" i="57"/>
  <c r="AD173" i="57"/>
  <c r="AD187" i="57"/>
  <c r="AD61" i="57"/>
  <c r="AA181" i="70"/>
  <c r="AA182" i="70"/>
  <c r="AA180" i="70"/>
  <c r="AA179" i="70"/>
  <c r="AA177" i="70"/>
  <c r="AA175" i="70"/>
  <c r="AA176" i="70"/>
  <c r="AA173" i="70"/>
  <c r="AA172" i="70"/>
  <c r="AA84" i="70"/>
  <c r="AA27" i="70"/>
  <c r="AA183" i="70"/>
  <c r="AA197" i="70"/>
  <c r="AA174" i="70"/>
  <c r="AA70" i="70"/>
  <c r="AG193" i="70"/>
  <c r="Z126" i="70"/>
  <c r="Z125" i="70"/>
  <c r="Z123" i="70"/>
  <c r="Z117" i="70"/>
  <c r="Z120" i="70"/>
  <c r="Z116" i="70"/>
  <c r="Z119" i="70"/>
  <c r="Z124" i="70"/>
  <c r="Z118" i="70"/>
  <c r="Z193" i="70"/>
  <c r="Z127" i="70"/>
  <c r="Z37" i="70"/>
  <c r="Z52" i="70"/>
  <c r="Z80" i="70"/>
  <c r="AH27" i="57"/>
  <c r="AH176" i="57"/>
  <c r="AH172" i="57"/>
  <c r="AH177" i="57"/>
  <c r="AH180" i="57"/>
  <c r="AH179" i="57"/>
  <c r="AH174" i="57"/>
  <c r="AH173" i="57"/>
  <c r="AH181" i="57"/>
  <c r="AH175" i="57"/>
  <c r="AH182" i="57"/>
  <c r="AP182" i="57" s="1"/>
  <c r="AH178" i="57"/>
  <c r="AH55" i="57"/>
  <c r="AH111" i="57"/>
  <c r="W20" i="57"/>
  <c r="W81" i="57"/>
  <c r="W84" i="57"/>
  <c r="W79" i="57"/>
  <c r="W76" i="57"/>
  <c r="W74" i="57"/>
  <c r="W73" i="57"/>
  <c r="W83" i="57"/>
  <c r="W80" i="57"/>
  <c r="W82" i="57"/>
  <c r="W78" i="57"/>
  <c r="W75" i="57"/>
  <c r="W77" i="57"/>
  <c r="W175" i="57"/>
  <c r="W48" i="57"/>
  <c r="W105" i="57"/>
  <c r="W91" i="57"/>
  <c r="W62" i="57"/>
  <c r="Z69" i="57"/>
  <c r="Z65" i="57"/>
  <c r="Z63" i="57"/>
  <c r="Z62" i="57"/>
  <c r="Z61" i="57"/>
  <c r="Z67" i="57"/>
  <c r="Z66" i="57"/>
  <c r="Z68" i="57"/>
  <c r="Z60" i="57"/>
  <c r="Z59" i="57"/>
  <c r="Z188" i="57"/>
  <c r="Z76" i="57"/>
  <c r="M135" i="70"/>
  <c r="M141" i="70"/>
  <c r="M133" i="70"/>
  <c r="M132" i="70"/>
  <c r="M140" i="70"/>
  <c r="M139" i="70"/>
  <c r="M138" i="70"/>
  <c r="M137" i="70"/>
  <c r="M131" i="70"/>
  <c r="M194" i="70"/>
  <c r="M130" i="70"/>
  <c r="M24" i="70"/>
  <c r="M166" i="70"/>
  <c r="T155" i="70"/>
  <c r="T154" i="70"/>
  <c r="T153" i="70"/>
  <c r="T147" i="70"/>
  <c r="T146" i="70"/>
  <c r="T145" i="70"/>
  <c r="T151" i="70"/>
  <c r="T195" i="70"/>
  <c r="T148" i="70"/>
  <c r="T82" i="70"/>
  <c r="T124" i="70"/>
  <c r="T138" i="70"/>
  <c r="T181" i="70"/>
  <c r="T68" i="70"/>
  <c r="AE25" i="57"/>
  <c r="AE154" i="57"/>
  <c r="AE149" i="57"/>
  <c r="AE152" i="57"/>
  <c r="AE150" i="57"/>
  <c r="AE145" i="57"/>
  <c r="AE148" i="57"/>
  <c r="AE147" i="57"/>
  <c r="AE144" i="57"/>
  <c r="AE143" i="57"/>
  <c r="AE151" i="57"/>
  <c r="AE194" i="57"/>
  <c r="AE153" i="57"/>
  <c r="AE180" i="57"/>
  <c r="AJ25" i="57"/>
  <c r="AJ153" i="57"/>
  <c r="AJ152" i="57"/>
  <c r="AJ146" i="57"/>
  <c r="AJ145" i="57"/>
  <c r="AJ150" i="57"/>
  <c r="AJ148" i="57"/>
  <c r="AJ144" i="57"/>
  <c r="AJ143" i="57"/>
  <c r="AJ149" i="57"/>
  <c r="AJ154" i="57"/>
  <c r="AJ67" i="57"/>
  <c r="AJ194" i="57"/>
  <c r="AJ39" i="57"/>
  <c r="AJ180" i="57"/>
  <c r="Y138" i="70"/>
  <c r="Y132" i="70"/>
  <c r="Y139" i="70"/>
  <c r="Y134" i="70"/>
  <c r="Y131" i="70"/>
  <c r="Y137" i="70"/>
  <c r="Y130" i="70"/>
  <c r="Y141" i="70"/>
  <c r="Y135" i="70"/>
  <c r="Y180" i="70"/>
  <c r="Y133" i="70"/>
  <c r="Y67" i="70"/>
  <c r="Y140" i="70"/>
  <c r="Y24" i="70"/>
  <c r="Y81" i="70"/>
  <c r="Y194" i="70"/>
  <c r="W67" i="70"/>
  <c r="W69" i="70"/>
  <c r="W66" i="70"/>
  <c r="W70" i="70"/>
  <c r="W64" i="70"/>
  <c r="W62" i="70"/>
  <c r="W63" i="70"/>
  <c r="W61" i="70"/>
  <c r="W68" i="70"/>
  <c r="W60" i="70"/>
  <c r="W71" i="70"/>
  <c r="W175" i="70"/>
  <c r="W65" i="70"/>
  <c r="W19" i="70"/>
  <c r="W48" i="70"/>
  <c r="AC17" i="57"/>
  <c r="AC41" i="57"/>
  <c r="AC39" i="57"/>
  <c r="AC42" i="57"/>
  <c r="AC33" i="57"/>
  <c r="AC38" i="57"/>
  <c r="AC35" i="57"/>
  <c r="AC32" i="57"/>
  <c r="AC31" i="57"/>
  <c r="AC36" i="57"/>
  <c r="AC34" i="57"/>
  <c r="AC186" i="57"/>
  <c r="AC130" i="57"/>
  <c r="AC158" i="57"/>
  <c r="AC172" i="57"/>
  <c r="AC144" i="57"/>
  <c r="AC35" i="70"/>
  <c r="AC42" i="70"/>
  <c r="AC41" i="70"/>
  <c r="AC39" i="70"/>
  <c r="AC38" i="70"/>
  <c r="AC33" i="70"/>
  <c r="AC32" i="70"/>
  <c r="AC31" i="70"/>
  <c r="AC34" i="70"/>
  <c r="AC187" i="70"/>
  <c r="AC173" i="70"/>
  <c r="AC159" i="70"/>
  <c r="AC131" i="70"/>
  <c r="Y92" i="70"/>
  <c r="Y88" i="70"/>
  <c r="Y99" i="70"/>
  <c r="Y89" i="70"/>
  <c r="Y96" i="70"/>
  <c r="Y90" i="70"/>
  <c r="Y94" i="70"/>
  <c r="Y95" i="70"/>
  <c r="Y97" i="70"/>
  <c r="Y21" i="70"/>
  <c r="Y177" i="70"/>
  <c r="Y98" i="70"/>
  <c r="Y64" i="70"/>
  <c r="Y91" i="70"/>
  <c r="Y191" i="70"/>
  <c r="Y163" i="70"/>
  <c r="M17" i="57"/>
  <c r="M40" i="57"/>
  <c r="M36" i="57"/>
  <c r="M35" i="57"/>
  <c r="M37" i="57"/>
  <c r="M42" i="57"/>
  <c r="M41" i="57"/>
  <c r="M39" i="57"/>
  <c r="M33" i="57"/>
  <c r="M32" i="57"/>
  <c r="M38" i="57"/>
  <c r="M186" i="57"/>
  <c r="M31" i="57"/>
  <c r="M158" i="57"/>
  <c r="E22" i="57"/>
  <c r="E107" i="57"/>
  <c r="E108" i="57"/>
  <c r="E104" i="57"/>
  <c r="E103" i="57"/>
  <c r="E112" i="57"/>
  <c r="E105" i="57"/>
  <c r="E106" i="57"/>
  <c r="E101" i="57"/>
  <c r="E111" i="57"/>
  <c r="E110" i="57"/>
  <c r="E102" i="57"/>
  <c r="E78" i="57"/>
  <c r="E191" i="57"/>
  <c r="E64" i="57"/>
  <c r="M23" i="57"/>
  <c r="M121" i="57"/>
  <c r="M118" i="57"/>
  <c r="M117" i="57"/>
  <c r="M126" i="57"/>
  <c r="M123" i="57"/>
  <c r="M122" i="57"/>
  <c r="M120" i="57"/>
  <c r="M116" i="57"/>
  <c r="M124" i="57"/>
  <c r="M125" i="57"/>
  <c r="M192" i="57"/>
  <c r="M115" i="57"/>
  <c r="M164" i="57"/>
  <c r="G21" i="57"/>
  <c r="G95" i="57"/>
  <c r="G94" i="57"/>
  <c r="G89" i="57"/>
  <c r="G88" i="57"/>
  <c r="G98" i="57"/>
  <c r="G93" i="57"/>
  <c r="G90" i="57"/>
  <c r="G96" i="57"/>
  <c r="G97" i="57"/>
  <c r="G91" i="57"/>
  <c r="G87" i="57"/>
  <c r="G77" i="57"/>
  <c r="G176" i="57"/>
  <c r="G106" i="57"/>
  <c r="P17" i="57"/>
  <c r="P41" i="57"/>
  <c r="P35" i="57"/>
  <c r="P34" i="57"/>
  <c r="P32" i="57"/>
  <c r="P42" i="57"/>
  <c r="P40" i="57"/>
  <c r="P36" i="57"/>
  <c r="P38" i="57"/>
  <c r="P39" i="57"/>
  <c r="P31" i="57"/>
  <c r="P37" i="57"/>
  <c r="P172" i="57"/>
  <c r="P74" i="57"/>
  <c r="P130" i="57"/>
  <c r="G26" i="57"/>
  <c r="G167" i="57"/>
  <c r="G160" i="57"/>
  <c r="G164" i="57"/>
  <c r="G161" i="57"/>
  <c r="G166" i="57"/>
  <c r="G159" i="57"/>
  <c r="G165" i="57"/>
  <c r="G158" i="57"/>
  <c r="G157" i="57"/>
  <c r="G168" i="57"/>
  <c r="G162" i="57"/>
  <c r="G82" i="57"/>
  <c r="G181" i="57"/>
  <c r="G54" i="57"/>
  <c r="G68" i="57"/>
  <c r="AH127" i="70"/>
  <c r="AH123" i="70"/>
  <c r="AH119" i="70"/>
  <c r="AH118" i="70"/>
  <c r="AH125" i="70"/>
  <c r="AH120" i="70"/>
  <c r="AH121" i="70"/>
  <c r="AH117" i="70"/>
  <c r="AH126" i="70"/>
  <c r="AH94" i="70"/>
  <c r="AH116" i="70"/>
  <c r="AH23" i="70"/>
  <c r="AH193" i="70"/>
  <c r="AB99" i="70"/>
  <c r="AB98" i="70"/>
  <c r="AB97" i="70"/>
  <c r="AB95" i="70"/>
  <c r="AB90" i="70"/>
  <c r="AB92" i="70"/>
  <c r="AB88" i="70"/>
  <c r="AB89" i="70"/>
  <c r="AB91" i="70"/>
  <c r="AB191" i="70"/>
  <c r="AB64" i="70"/>
  <c r="AB177" i="70"/>
  <c r="AK154" i="70"/>
  <c r="AK151" i="70"/>
  <c r="AK152" i="70"/>
  <c r="AK147" i="70"/>
  <c r="AK146" i="70"/>
  <c r="AK155" i="70"/>
  <c r="AK148" i="70"/>
  <c r="AK145" i="70"/>
  <c r="AK149" i="70"/>
  <c r="AK68" i="70"/>
  <c r="AK181" i="70"/>
  <c r="AK195" i="70"/>
  <c r="AK96" i="70"/>
  <c r="AK39" i="70"/>
  <c r="AH20" i="57"/>
  <c r="AH77" i="57"/>
  <c r="AH76" i="57"/>
  <c r="AH75" i="57"/>
  <c r="AH79" i="57"/>
  <c r="AH81" i="57"/>
  <c r="AH74" i="57"/>
  <c r="AH82" i="57"/>
  <c r="AH78" i="57"/>
  <c r="AH84" i="57"/>
  <c r="AH83" i="57"/>
  <c r="AH80" i="57"/>
  <c r="AH91" i="57"/>
  <c r="AH105" i="57"/>
  <c r="AH133" i="57"/>
  <c r="AH73" i="57"/>
  <c r="AH189" i="57"/>
  <c r="AF126" i="70"/>
  <c r="AF127" i="70"/>
  <c r="AF124" i="70"/>
  <c r="AF123" i="70"/>
  <c r="AF119" i="70"/>
  <c r="AF118" i="70"/>
  <c r="AF116" i="70"/>
  <c r="AF125" i="70"/>
  <c r="AF120" i="70"/>
  <c r="AF179" i="70"/>
  <c r="AF193" i="70"/>
  <c r="AF80" i="70"/>
  <c r="X78" i="57"/>
  <c r="X77" i="57"/>
  <c r="X76" i="57"/>
  <c r="X83" i="57"/>
  <c r="X73" i="57"/>
  <c r="X75" i="57"/>
  <c r="X74" i="57"/>
  <c r="X79" i="57"/>
  <c r="X84" i="57"/>
  <c r="X62" i="57"/>
  <c r="X175" i="57"/>
  <c r="X34" i="57"/>
  <c r="G92" i="57"/>
  <c r="AA154" i="70"/>
  <c r="AA153" i="70"/>
  <c r="AA151" i="70"/>
  <c r="AA149" i="70"/>
  <c r="AA148" i="70"/>
  <c r="AA147" i="70"/>
  <c r="AA145" i="70"/>
  <c r="AA152" i="70"/>
  <c r="AA144" i="70"/>
  <c r="AA82" i="70"/>
  <c r="AA195" i="70"/>
  <c r="AA25" i="70"/>
  <c r="AA155" i="70"/>
  <c r="AA138" i="70"/>
  <c r="AA54" i="70"/>
  <c r="AA68" i="70"/>
  <c r="AB20" i="57"/>
  <c r="AB84" i="57"/>
  <c r="AB77" i="57"/>
  <c r="AB74" i="57"/>
  <c r="AB76" i="57"/>
  <c r="AB73" i="57"/>
  <c r="AB83" i="57"/>
  <c r="AB80" i="57"/>
  <c r="AB75" i="57"/>
  <c r="AB82" i="57"/>
  <c r="AB62" i="57"/>
  <c r="AB189" i="57"/>
  <c r="AB34" i="57"/>
  <c r="AB133" i="57"/>
  <c r="W24" i="57"/>
  <c r="W140" i="57"/>
  <c r="W131" i="57"/>
  <c r="W139" i="57"/>
  <c r="W137" i="57"/>
  <c r="W133" i="57"/>
  <c r="W130" i="57"/>
  <c r="W138" i="57"/>
  <c r="W135" i="57"/>
  <c r="W129" i="57"/>
  <c r="W132" i="57"/>
  <c r="W134" i="57"/>
  <c r="W136" i="57"/>
  <c r="W179" i="57"/>
  <c r="W66" i="57"/>
  <c r="W108" i="57"/>
  <c r="W94" i="57"/>
  <c r="M27" i="57"/>
  <c r="M182" i="57"/>
  <c r="M181" i="57"/>
  <c r="M176" i="57"/>
  <c r="M172" i="57"/>
  <c r="M174" i="57"/>
  <c r="M180" i="57"/>
  <c r="M173" i="57"/>
  <c r="M178" i="57"/>
  <c r="M177" i="57"/>
  <c r="M179" i="57"/>
  <c r="M196" i="57"/>
  <c r="M171" i="57"/>
  <c r="M167" i="57"/>
  <c r="J85" i="70"/>
  <c r="J84" i="70"/>
  <c r="J82" i="70"/>
  <c r="J76" i="70"/>
  <c r="J75" i="70"/>
  <c r="J83" i="70"/>
  <c r="J77" i="70"/>
  <c r="J74" i="70"/>
  <c r="J81" i="70"/>
  <c r="J80" i="70"/>
  <c r="J78" i="70"/>
  <c r="J20" i="70"/>
  <c r="J190" i="70"/>
  <c r="J148" i="70"/>
  <c r="J162" i="70"/>
  <c r="J106" i="70"/>
  <c r="J120" i="70"/>
  <c r="AG192" i="57"/>
  <c r="M181" i="70"/>
  <c r="M180" i="70"/>
  <c r="M179" i="70"/>
  <c r="M183" i="70"/>
  <c r="M182" i="70"/>
  <c r="M174" i="70"/>
  <c r="M177" i="70"/>
  <c r="M175" i="70"/>
  <c r="M173" i="70"/>
  <c r="M172" i="70"/>
  <c r="M27" i="70"/>
  <c r="M197" i="70"/>
  <c r="M168" i="70"/>
  <c r="H190" i="70"/>
  <c r="H188" i="70"/>
  <c r="H195" i="70"/>
  <c r="H194" i="70"/>
  <c r="H197" i="70"/>
  <c r="H193" i="70"/>
  <c r="H189" i="70"/>
  <c r="H186" i="70"/>
  <c r="H196" i="70"/>
  <c r="H191" i="70"/>
  <c r="H99" i="70"/>
  <c r="H155" i="70"/>
  <c r="H141" i="70"/>
  <c r="H169" i="70"/>
  <c r="H85" i="70"/>
  <c r="AJ89" i="70"/>
  <c r="AJ88" i="70"/>
  <c r="AJ99" i="70"/>
  <c r="AJ96" i="70"/>
  <c r="AJ91" i="70"/>
  <c r="AJ90" i="70"/>
  <c r="AJ97" i="70"/>
  <c r="AJ98" i="70"/>
  <c r="AJ94" i="70"/>
  <c r="AJ191" i="70"/>
  <c r="AJ64" i="70"/>
  <c r="AJ177" i="70"/>
  <c r="M18" i="57"/>
  <c r="M47" i="57"/>
  <c r="M56" i="57"/>
  <c r="M52" i="57"/>
  <c r="M54" i="57"/>
  <c r="M49" i="57"/>
  <c r="M53" i="57"/>
  <c r="M50" i="57"/>
  <c r="M51" i="57"/>
  <c r="M46" i="57"/>
  <c r="M55" i="57"/>
  <c r="M187" i="57"/>
  <c r="M45" i="57"/>
  <c r="F139" i="70"/>
  <c r="F138" i="70"/>
  <c r="F137" i="70"/>
  <c r="F134" i="70"/>
  <c r="F130" i="70"/>
  <c r="F135" i="70"/>
  <c r="F141" i="70"/>
  <c r="F132" i="70"/>
  <c r="F24" i="70"/>
  <c r="F166" i="70"/>
  <c r="F180" i="70"/>
  <c r="F140" i="70"/>
  <c r="F133" i="70"/>
  <c r="F67" i="70"/>
  <c r="F152" i="70"/>
  <c r="I71" i="70"/>
  <c r="I66" i="70"/>
  <c r="I69" i="70"/>
  <c r="I64" i="70"/>
  <c r="I62" i="70"/>
  <c r="I61" i="70"/>
  <c r="I60" i="70"/>
  <c r="I70" i="70"/>
  <c r="I63" i="70"/>
  <c r="I189" i="70"/>
  <c r="I175" i="70"/>
  <c r="I33" i="70"/>
  <c r="I67" i="70"/>
  <c r="I19" i="70"/>
  <c r="I48" i="70"/>
  <c r="AB78" i="70"/>
  <c r="AB76" i="70"/>
  <c r="AB85" i="70"/>
  <c r="AB84" i="70"/>
  <c r="AB83" i="70"/>
  <c r="AB75" i="70"/>
  <c r="AB81" i="70"/>
  <c r="AB74" i="70"/>
  <c r="AB77" i="70"/>
  <c r="AB190" i="70"/>
  <c r="AB63" i="70"/>
  <c r="AB20" i="70"/>
  <c r="AB34" i="70"/>
  <c r="AB134" i="70"/>
  <c r="AC78" i="70"/>
  <c r="AC76" i="70"/>
  <c r="AC85" i="70"/>
  <c r="AC84" i="70"/>
  <c r="AC82" i="70"/>
  <c r="AC75" i="70"/>
  <c r="AC81" i="70"/>
  <c r="AC77" i="70"/>
  <c r="AC74" i="70"/>
  <c r="AC190" i="70"/>
  <c r="AC176" i="70"/>
  <c r="AC148" i="70"/>
  <c r="AC20" i="70"/>
  <c r="AC63" i="70"/>
  <c r="G24" i="57"/>
  <c r="G132" i="57"/>
  <c r="G131" i="57"/>
  <c r="G130" i="57"/>
  <c r="G140" i="57"/>
  <c r="G139" i="57"/>
  <c r="G133" i="57"/>
  <c r="G129" i="57"/>
  <c r="G134" i="57"/>
  <c r="G136" i="57"/>
  <c r="G137" i="57"/>
  <c r="G138" i="57"/>
  <c r="G80" i="57"/>
  <c r="G179" i="57"/>
  <c r="G66" i="57"/>
  <c r="G52" i="57"/>
  <c r="Z152" i="70"/>
  <c r="Z148" i="70"/>
  <c r="Z154" i="70"/>
  <c r="Z153" i="70"/>
  <c r="Z151" i="70"/>
  <c r="Z147" i="70"/>
  <c r="Z146" i="70"/>
  <c r="Z145" i="70"/>
  <c r="Z144" i="70"/>
  <c r="Z155" i="70"/>
  <c r="Z195" i="70"/>
  <c r="Z54" i="70"/>
  <c r="O127" i="70"/>
  <c r="O124" i="70"/>
  <c r="O123" i="70"/>
  <c r="O119" i="70"/>
  <c r="O118" i="70"/>
  <c r="O126" i="70"/>
  <c r="O125" i="70"/>
  <c r="O120" i="70"/>
  <c r="O116" i="70"/>
  <c r="O80" i="70"/>
  <c r="O179" i="70"/>
  <c r="O108" i="70"/>
  <c r="O23" i="70"/>
  <c r="K20" i="57"/>
  <c r="K82" i="57"/>
  <c r="K75" i="57"/>
  <c r="K80" i="57"/>
  <c r="K78" i="57"/>
  <c r="K77" i="57"/>
  <c r="K79" i="57"/>
  <c r="K74" i="57"/>
  <c r="K84" i="57"/>
  <c r="K81" i="57"/>
  <c r="K73" i="57"/>
  <c r="K189" i="57"/>
  <c r="K175" i="57"/>
  <c r="K83" i="57"/>
  <c r="K76" i="57"/>
  <c r="K62" i="57"/>
  <c r="K91" i="57"/>
  <c r="K119" i="57"/>
  <c r="K147" i="57"/>
  <c r="K105" i="57"/>
  <c r="V99" i="70"/>
  <c r="V96" i="70"/>
  <c r="V91" i="70"/>
  <c r="V89" i="70"/>
  <c r="V98" i="70"/>
  <c r="V90" i="70"/>
  <c r="V97" i="70"/>
  <c r="V94" i="70"/>
  <c r="V92" i="70"/>
  <c r="V88" i="70"/>
  <c r="V177" i="70"/>
  <c r="V191" i="70"/>
  <c r="V78" i="70"/>
  <c r="V21" i="70"/>
  <c r="V149" i="70"/>
  <c r="AE139" i="70"/>
  <c r="AE137" i="70"/>
  <c r="AE131" i="70"/>
  <c r="AE130" i="70"/>
  <c r="AE135" i="70"/>
  <c r="AE138" i="70"/>
  <c r="AE132" i="70"/>
  <c r="AE134" i="70"/>
  <c r="AE141" i="70"/>
  <c r="AE194" i="70"/>
  <c r="AE140" i="70"/>
  <c r="AE180" i="70"/>
  <c r="AE81" i="70"/>
  <c r="AE133" i="70"/>
  <c r="AE67" i="70"/>
  <c r="D140" i="70"/>
  <c r="D131" i="70"/>
  <c r="D139" i="70"/>
  <c r="D137" i="70"/>
  <c r="D134" i="70"/>
  <c r="D130" i="70"/>
  <c r="D133" i="70"/>
  <c r="D135" i="70"/>
  <c r="D81" i="70"/>
  <c r="D67" i="70"/>
  <c r="D194" i="70"/>
  <c r="D141" i="70"/>
  <c r="D123" i="70"/>
  <c r="D180" i="70"/>
  <c r="D132" i="70"/>
  <c r="D38" i="70"/>
  <c r="D24" i="70"/>
  <c r="AH183" i="70"/>
  <c r="AH182" i="70"/>
  <c r="AH179" i="70"/>
  <c r="AH175" i="70"/>
  <c r="AH174" i="70"/>
  <c r="AH176" i="70"/>
  <c r="AH177" i="70"/>
  <c r="AH180" i="70"/>
  <c r="AH173" i="70"/>
  <c r="AH197" i="70"/>
  <c r="AH98" i="70"/>
  <c r="AH172" i="70"/>
  <c r="AH112" i="70"/>
  <c r="AH56" i="70"/>
  <c r="J91" i="70"/>
  <c r="J99" i="70"/>
  <c r="J98" i="70"/>
  <c r="J96" i="70"/>
  <c r="J95" i="70"/>
  <c r="J94" i="70"/>
  <c r="J90" i="70"/>
  <c r="J89" i="70"/>
  <c r="J88" i="70"/>
  <c r="J97" i="70"/>
  <c r="J92" i="70"/>
  <c r="J21" i="70"/>
  <c r="J191" i="70"/>
  <c r="J149" i="70"/>
  <c r="J50" i="70"/>
  <c r="J163" i="70"/>
  <c r="J93" i="70"/>
  <c r="J121" i="70"/>
  <c r="AI26" i="57"/>
  <c r="AI165" i="57"/>
  <c r="AI167" i="57"/>
  <c r="AI163" i="57"/>
  <c r="AI162" i="57"/>
  <c r="AI161" i="57"/>
  <c r="AI164" i="57"/>
  <c r="AI159" i="57"/>
  <c r="AI168" i="57"/>
  <c r="AI166" i="57"/>
  <c r="AI157" i="57"/>
  <c r="AI82" i="57"/>
  <c r="AI181" i="57"/>
  <c r="AI195" i="57"/>
  <c r="AJ168" i="70"/>
  <c r="AJ163" i="70"/>
  <c r="AJ161" i="70"/>
  <c r="AJ159" i="70"/>
  <c r="AJ165" i="70"/>
  <c r="AJ160" i="70"/>
  <c r="AJ167" i="70"/>
  <c r="AJ158" i="70"/>
  <c r="AJ169" i="70"/>
  <c r="AJ196" i="70"/>
  <c r="AJ69" i="70"/>
  <c r="AJ125" i="70"/>
  <c r="AJ182" i="70"/>
  <c r="AK54" i="70"/>
  <c r="AK49" i="70"/>
  <c r="AK47" i="70"/>
  <c r="AK56" i="70"/>
  <c r="AK53" i="70"/>
  <c r="AK52" i="70"/>
  <c r="AK46" i="70"/>
  <c r="AK57" i="70"/>
  <c r="AK48" i="70"/>
  <c r="AK50" i="70"/>
  <c r="AK62" i="70"/>
  <c r="AK174" i="70"/>
  <c r="AK90" i="70"/>
  <c r="AK45" i="70"/>
  <c r="AK18" i="70"/>
  <c r="AK118" i="70"/>
  <c r="AK32" i="70"/>
  <c r="AK188" i="70"/>
  <c r="AK76" i="70"/>
  <c r="F96" i="70"/>
  <c r="F95" i="70"/>
  <c r="F99" i="70"/>
  <c r="F94" i="70"/>
  <c r="F90" i="70"/>
  <c r="F88" i="70"/>
  <c r="F97" i="70"/>
  <c r="F92" i="70"/>
  <c r="F163" i="70"/>
  <c r="F21" i="70"/>
  <c r="F98" i="70"/>
  <c r="F177" i="70"/>
  <c r="F149" i="70"/>
  <c r="F91" i="70"/>
  <c r="AE42" i="70"/>
  <c r="AE39" i="70"/>
  <c r="AE38" i="70"/>
  <c r="AE37" i="70"/>
  <c r="AE40" i="70"/>
  <c r="AE32" i="70"/>
  <c r="AE31" i="70"/>
  <c r="AE34" i="70"/>
  <c r="AE35" i="70"/>
  <c r="AE187" i="70"/>
  <c r="AE173" i="70"/>
  <c r="AE41" i="70"/>
  <c r="AE61" i="70"/>
  <c r="AE17" i="70"/>
  <c r="X193" i="70"/>
  <c r="X186" i="70"/>
  <c r="X191" i="70"/>
  <c r="X188" i="70"/>
  <c r="X190" i="70"/>
  <c r="X187" i="70"/>
  <c r="X189" i="70"/>
  <c r="X197" i="70"/>
  <c r="X71" i="70"/>
  <c r="X28" i="70"/>
  <c r="X183" i="70"/>
  <c r="W197" i="70"/>
  <c r="W194" i="70"/>
  <c r="W189" i="70"/>
  <c r="W187" i="70"/>
  <c r="W196" i="70"/>
  <c r="W193" i="70"/>
  <c r="W186" i="70"/>
  <c r="W191" i="70"/>
  <c r="W188" i="70"/>
  <c r="W195" i="70"/>
  <c r="W190" i="70"/>
  <c r="W183" i="70"/>
  <c r="W192" i="70"/>
  <c r="W99" i="70"/>
  <c r="W28" i="70"/>
  <c r="H179" i="70"/>
  <c r="H183" i="70"/>
  <c r="H182" i="70"/>
  <c r="H177" i="70"/>
  <c r="H174" i="70"/>
  <c r="H176" i="70"/>
  <c r="H181" i="70"/>
  <c r="H175" i="70"/>
  <c r="H172" i="70"/>
  <c r="H180" i="70"/>
  <c r="H168" i="70"/>
  <c r="H27" i="70"/>
  <c r="H154" i="70"/>
  <c r="H84" i="70"/>
  <c r="C83" i="70"/>
  <c r="C81" i="70"/>
  <c r="C74" i="70"/>
  <c r="C82" i="70"/>
  <c r="C80" i="70"/>
  <c r="C84" i="70"/>
  <c r="C78" i="70"/>
  <c r="C76" i="70"/>
  <c r="C75" i="70"/>
  <c r="C77" i="70"/>
  <c r="C190" i="70"/>
  <c r="C85" i="70"/>
  <c r="C63" i="70"/>
  <c r="AJ110" i="57"/>
  <c r="AJ104" i="57"/>
  <c r="AJ101" i="57"/>
  <c r="AJ109" i="57"/>
  <c r="AJ111" i="57"/>
  <c r="AJ112" i="57"/>
  <c r="AJ107" i="57"/>
  <c r="AJ106" i="57"/>
  <c r="AJ103" i="57"/>
  <c r="AJ102" i="57"/>
  <c r="AJ191" i="57"/>
  <c r="AJ64" i="57"/>
  <c r="AJ177" i="57"/>
  <c r="AJ36" i="57"/>
  <c r="AJ121" i="57"/>
  <c r="AA120" i="70"/>
  <c r="AA116" i="70"/>
  <c r="AA124" i="70"/>
  <c r="AA119" i="70"/>
  <c r="AA126" i="70"/>
  <c r="AA121" i="70"/>
  <c r="AA123" i="70"/>
  <c r="AA117" i="70"/>
  <c r="AA125" i="70"/>
  <c r="AA127" i="70"/>
  <c r="AA23" i="70"/>
  <c r="AA193" i="70"/>
  <c r="AA80" i="70"/>
  <c r="AA118" i="70"/>
  <c r="AA66" i="70"/>
  <c r="AA52" i="70"/>
  <c r="AI140" i="70"/>
  <c r="AI139" i="70"/>
  <c r="AI137" i="70"/>
  <c r="AI130" i="70"/>
  <c r="AI138" i="70"/>
  <c r="AI132" i="70"/>
  <c r="AI141" i="70"/>
  <c r="AI134" i="70"/>
  <c r="AI135" i="70"/>
  <c r="AI81" i="70"/>
  <c r="AI180" i="70"/>
  <c r="AI136" i="70"/>
  <c r="AI109" i="70"/>
  <c r="AI24" i="70"/>
  <c r="AI194" i="70"/>
  <c r="I165" i="70"/>
  <c r="I162" i="70"/>
  <c r="I160" i="70"/>
  <c r="I169" i="70"/>
  <c r="I163" i="70"/>
  <c r="I159" i="70"/>
  <c r="I158" i="70"/>
  <c r="I168" i="70"/>
  <c r="I161" i="70"/>
  <c r="I196" i="70"/>
  <c r="I182" i="70"/>
  <c r="I83" i="70"/>
  <c r="I139" i="70"/>
  <c r="I26" i="70"/>
  <c r="C20" i="57"/>
  <c r="C82" i="57"/>
  <c r="C81" i="57"/>
  <c r="C79" i="57"/>
  <c r="C76" i="57"/>
  <c r="C74" i="57"/>
  <c r="C83" i="57"/>
  <c r="C73" i="57"/>
  <c r="C80" i="57"/>
  <c r="C75" i="57"/>
  <c r="C77" i="57"/>
  <c r="C84" i="57"/>
  <c r="C189" i="57"/>
  <c r="C175" i="57"/>
  <c r="C48" i="57"/>
  <c r="S140" i="70"/>
  <c r="S138" i="70"/>
  <c r="S132" i="70"/>
  <c r="S134" i="70"/>
  <c r="S131" i="70"/>
  <c r="S137" i="70"/>
  <c r="S141" i="70"/>
  <c r="S133" i="70"/>
  <c r="S135" i="70"/>
  <c r="S67" i="70"/>
  <c r="S180" i="70"/>
  <c r="S95" i="70"/>
  <c r="S38" i="70"/>
  <c r="S81" i="70"/>
  <c r="S166" i="70"/>
  <c r="S24" i="70"/>
  <c r="S139" i="70"/>
  <c r="S130" i="70"/>
  <c r="S194" i="70"/>
  <c r="S123" i="70"/>
  <c r="F85" i="70"/>
  <c r="F76" i="70"/>
  <c r="F83" i="70"/>
  <c r="F81" i="70"/>
  <c r="F74" i="70"/>
  <c r="F80" i="70"/>
  <c r="F82" i="70"/>
  <c r="F78" i="70"/>
  <c r="F20" i="70"/>
  <c r="F162" i="70"/>
  <c r="F84" i="70"/>
  <c r="F176" i="70"/>
  <c r="K169" i="70"/>
  <c r="K167" i="70"/>
  <c r="K163" i="70"/>
  <c r="K159" i="70"/>
  <c r="K158" i="70"/>
  <c r="K166" i="70"/>
  <c r="K165" i="70"/>
  <c r="K162" i="70"/>
  <c r="K160" i="70"/>
  <c r="K196" i="70"/>
  <c r="K182" i="70"/>
  <c r="K168" i="70"/>
  <c r="K153" i="70"/>
  <c r="K125" i="70"/>
  <c r="K164" i="70"/>
  <c r="K161" i="70"/>
  <c r="K69" i="70"/>
  <c r="T41" i="57"/>
  <c r="T37" i="57"/>
  <c r="T42" i="57"/>
  <c r="T40" i="57"/>
  <c r="T39" i="57"/>
  <c r="T32" i="57"/>
  <c r="T36" i="57"/>
  <c r="T33" i="57"/>
  <c r="T60" i="57"/>
  <c r="T74" i="57"/>
  <c r="T186" i="57"/>
  <c r="T34" i="57"/>
  <c r="T116" i="57"/>
  <c r="T102" i="57"/>
  <c r="G25" i="57"/>
  <c r="G152" i="57"/>
  <c r="G150" i="57"/>
  <c r="G148" i="57"/>
  <c r="G145" i="57"/>
  <c r="G144" i="57"/>
  <c r="G147" i="57"/>
  <c r="G143" i="57"/>
  <c r="G153" i="57"/>
  <c r="G146" i="57"/>
  <c r="G154" i="57"/>
  <c r="G151" i="57"/>
  <c r="G81" i="57"/>
  <c r="G180" i="57"/>
  <c r="G53" i="57"/>
  <c r="G149" i="57"/>
  <c r="E24" i="57"/>
  <c r="E140" i="57"/>
  <c r="E135" i="57"/>
  <c r="E133" i="57"/>
  <c r="E129" i="57"/>
  <c r="E138" i="57"/>
  <c r="E136" i="57"/>
  <c r="E134" i="57"/>
  <c r="E132" i="57"/>
  <c r="E130" i="57"/>
  <c r="E131" i="57"/>
  <c r="E139" i="57"/>
  <c r="E80" i="57"/>
  <c r="E66" i="57"/>
  <c r="E193" i="57"/>
  <c r="G155" i="70"/>
  <c r="G154" i="70"/>
  <c r="G152" i="70"/>
  <c r="G153" i="70"/>
  <c r="G151" i="70"/>
  <c r="G149" i="70"/>
  <c r="G147" i="70"/>
  <c r="G146" i="70"/>
  <c r="G145" i="70"/>
  <c r="G148" i="70"/>
  <c r="G144" i="70"/>
  <c r="G82" i="70"/>
  <c r="G181" i="70"/>
  <c r="G25" i="70"/>
  <c r="G110" i="70"/>
  <c r="G54" i="70"/>
  <c r="V19" i="57"/>
  <c r="V68" i="57"/>
  <c r="V67" i="57"/>
  <c r="V69" i="57"/>
  <c r="V65" i="57"/>
  <c r="V61" i="57"/>
  <c r="V60" i="57"/>
  <c r="V59" i="57"/>
  <c r="V63" i="57"/>
  <c r="V70" i="57"/>
  <c r="V62" i="57"/>
  <c r="V174" i="57"/>
  <c r="V188" i="57"/>
  <c r="V76" i="57"/>
  <c r="V118" i="57"/>
  <c r="V47" i="57"/>
  <c r="V146" i="57"/>
  <c r="V160" i="57"/>
  <c r="R25" i="57"/>
  <c r="R150" i="57"/>
  <c r="R144" i="57"/>
  <c r="R143" i="57"/>
  <c r="R154" i="57"/>
  <c r="R151" i="57"/>
  <c r="R153" i="57"/>
  <c r="R149" i="57"/>
  <c r="R146" i="57"/>
  <c r="R180" i="57"/>
  <c r="R67" i="57"/>
  <c r="R123" i="57"/>
  <c r="R194" i="57"/>
  <c r="AE57" i="70"/>
  <c r="AE50" i="70"/>
  <c r="AE49" i="70"/>
  <c r="AE54" i="70"/>
  <c r="AE53" i="70"/>
  <c r="AE52" i="70"/>
  <c r="AE47" i="70"/>
  <c r="AE46" i="70"/>
  <c r="AE45" i="70"/>
  <c r="AE55" i="70"/>
  <c r="AE188" i="70"/>
  <c r="AE174" i="70"/>
  <c r="AE56" i="70"/>
  <c r="AE76" i="70"/>
  <c r="AE48" i="70"/>
  <c r="AE18" i="70"/>
  <c r="C56" i="70"/>
  <c r="C53" i="70"/>
  <c r="C46" i="70"/>
  <c r="C52" i="70"/>
  <c r="C49" i="70"/>
  <c r="C45" i="70"/>
  <c r="C55" i="70"/>
  <c r="C50" i="70"/>
  <c r="C48" i="70"/>
  <c r="C54" i="70"/>
  <c r="C47" i="70"/>
  <c r="C62" i="70"/>
  <c r="C188" i="70"/>
  <c r="C57" i="70"/>
  <c r="C18" i="70"/>
  <c r="C174" i="70"/>
  <c r="AF22" i="57"/>
  <c r="AF110" i="57"/>
  <c r="AF104" i="57"/>
  <c r="AF109" i="57"/>
  <c r="AF107" i="57"/>
  <c r="AF111" i="57"/>
  <c r="AF112" i="57"/>
  <c r="AF105" i="57"/>
  <c r="AF108" i="57"/>
  <c r="AF101" i="57"/>
  <c r="AF78" i="57"/>
  <c r="AF177" i="57"/>
  <c r="AF191" i="57"/>
  <c r="D25" i="57"/>
  <c r="D153" i="57"/>
  <c r="D146" i="57"/>
  <c r="D151" i="57"/>
  <c r="D149" i="57"/>
  <c r="D152" i="57"/>
  <c r="D150" i="57"/>
  <c r="D148" i="57"/>
  <c r="D144" i="57"/>
  <c r="D147" i="57"/>
  <c r="D143" i="57"/>
  <c r="D81" i="57"/>
  <c r="D67" i="57"/>
  <c r="D194" i="57"/>
  <c r="D154" i="57"/>
  <c r="D53" i="57"/>
  <c r="D39" i="57"/>
  <c r="B22" i="57"/>
  <c r="B112" i="57"/>
  <c r="B103" i="57"/>
  <c r="B106" i="57"/>
  <c r="B101" i="57"/>
  <c r="B111" i="57"/>
  <c r="B105" i="57"/>
  <c r="B109" i="57"/>
  <c r="B108" i="57"/>
  <c r="B104" i="57"/>
  <c r="B102" i="57"/>
  <c r="B78" i="57"/>
  <c r="B191" i="57"/>
  <c r="B135" i="57"/>
  <c r="M70" i="70"/>
  <c r="M71" i="70"/>
  <c r="M68" i="70"/>
  <c r="M67" i="70"/>
  <c r="M66" i="70"/>
  <c r="M69" i="70"/>
  <c r="M62" i="70"/>
  <c r="M64" i="70"/>
  <c r="M61" i="70"/>
  <c r="M189" i="70"/>
  <c r="M19" i="70"/>
  <c r="M60" i="70"/>
  <c r="M161" i="70"/>
  <c r="Z176" i="70"/>
  <c r="Z181" i="70"/>
  <c r="Z182" i="70"/>
  <c r="Z180" i="70"/>
  <c r="Z179" i="70"/>
  <c r="Z174" i="70"/>
  <c r="Z172" i="70"/>
  <c r="Z175" i="70"/>
  <c r="Z173" i="70"/>
  <c r="Z197" i="70"/>
  <c r="Z183" i="70"/>
  <c r="Z27" i="70"/>
  <c r="AM97" i="57"/>
  <c r="AM94" i="57"/>
  <c r="AM88" i="57"/>
  <c r="AM98" i="57"/>
  <c r="AM96" i="57"/>
  <c r="AM92" i="57"/>
  <c r="AM90" i="57"/>
  <c r="AM89" i="57"/>
  <c r="AM87" i="57"/>
  <c r="AM91" i="57"/>
  <c r="AM95" i="57"/>
  <c r="AM49" i="57"/>
  <c r="AM162" i="57"/>
  <c r="AM190" i="57"/>
  <c r="AM120" i="57"/>
  <c r="AM93" i="57"/>
  <c r="O191" i="70"/>
  <c r="AI18" i="57"/>
  <c r="AI55" i="57"/>
  <c r="AI52" i="57"/>
  <c r="AI49" i="57"/>
  <c r="AI54" i="57"/>
  <c r="AI51" i="57"/>
  <c r="AI45" i="57"/>
  <c r="AI53" i="57"/>
  <c r="AI50" i="57"/>
  <c r="AI56" i="57"/>
  <c r="AI48" i="57"/>
  <c r="AI75" i="57"/>
  <c r="AI173" i="57"/>
  <c r="AI103" i="57"/>
  <c r="AI187" i="57"/>
  <c r="I23" i="57"/>
  <c r="I118" i="57"/>
  <c r="I121" i="57"/>
  <c r="I120" i="57"/>
  <c r="I117" i="57"/>
  <c r="I116" i="57"/>
  <c r="I126" i="57"/>
  <c r="I125" i="57"/>
  <c r="I119" i="57"/>
  <c r="I115" i="57"/>
  <c r="I124" i="57"/>
  <c r="I178" i="57"/>
  <c r="I192" i="57"/>
  <c r="I51" i="57"/>
  <c r="I37" i="57"/>
  <c r="I79" i="57"/>
  <c r="I136" i="57"/>
  <c r="I122" i="57"/>
  <c r="B21" i="57"/>
  <c r="B87" i="57"/>
  <c r="B77" i="57"/>
  <c r="B190" i="57"/>
  <c r="B63" i="57"/>
  <c r="B134" i="57"/>
  <c r="AH17" i="57"/>
  <c r="AH40" i="57"/>
  <c r="AH35" i="57"/>
  <c r="AH37" i="57"/>
  <c r="AH36" i="57"/>
  <c r="AH34" i="57"/>
  <c r="AH42" i="57"/>
  <c r="AH41" i="57"/>
  <c r="AH39" i="57"/>
  <c r="AH33" i="57"/>
  <c r="AH38" i="57"/>
  <c r="AH32" i="57"/>
  <c r="AH46" i="57"/>
  <c r="AH31" i="57"/>
  <c r="AH88" i="57"/>
  <c r="AH102" i="57"/>
  <c r="AH130" i="57"/>
  <c r="G70" i="70"/>
  <c r="G68" i="70"/>
  <c r="G67" i="70"/>
  <c r="G71" i="70"/>
  <c r="G66" i="70"/>
  <c r="G63" i="70"/>
  <c r="G69" i="70"/>
  <c r="G62" i="70"/>
  <c r="G61" i="70"/>
  <c r="G60" i="70"/>
  <c r="G64" i="70"/>
  <c r="G77" i="70"/>
  <c r="G175" i="70"/>
  <c r="G19" i="70"/>
  <c r="G48" i="70"/>
  <c r="G65" i="70"/>
  <c r="AM98" i="70"/>
  <c r="AM95" i="70"/>
  <c r="AM90" i="70"/>
  <c r="AM97" i="70"/>
  <c r="AM89" i="70"/>
  <c r="AM92" i="70"/>
  <c r="AM88" i="70"/>
  <c r="AM91" i="70"/>
  <c r="AM99" i="70"/>
  <c r="AM96" i="70"/>
  <c r="AM50" i="70"/>
  <c r="AM78" i="70"/>
  <c r="AM149" i="70"/>
  <c r="AM121" i="70"/>
  <c r="AM94" i="70"/>
  <c r="AM191" i="70"/>
  <c r="AM177" i="70"/>
  <c r="AM68" i="57"/>
  <c r="AM63" i="57"/>
  <c r="AM59" i="57"/>
  <c r="AM70" i="57"/>
  <c r="AM64" i="57"/>
  <c r="AM62" i="57"/>
  <c r="AM67" i="57"/>
  <c r="AM66" i="57"/>
  <c r="AM69" i="57"/>
  <c r="AM61" i="57"/>
  <c r="AM60" i="57"/>
  <c r="AM47" i="57"/>
  <c r="AM118" i="57"/>
  <c r="AM76" i="57"/>
  <c r="AM188" i="57"/>
  <c r="Y151" i="57"/>
  <c r="Y152" i="57"/>
  <c r="Y149" i="57"/>
  <c r="Y145" i="57"/>
  <c r="Y150" i="57"/>
  <c r="Y148" i="57"/>
  <c r="Y144" i="57"/>
  <c r="Y154" i="57"/>
  <c r="Y147" i="57"/>
  <c r="Y143" i="57"/>
  <c r="Y180" i="57"/>
  <c r="Y153" i="57"/>
  <c r="Y67" i="57"/>
  <c r="Y146" i="57"/>
  <c r="Y81" i="57"/>
  <c r="Y166" i="57"/>
  <c r="Y194" i="57"/>
  <c r="P167" i="57"/>
  <c r="P162" i="57"/>
  <c r="P161" i="57"/>
  <c r="P158" i="57"/>
  <c r="P164" i="57"/>
  <c r="P163" i="57"/>
  <c r="P159" i="57"/>
  <c r="P168" i="57"/>
  <c r="P166" i="57"/>
  <c r="P157" i="57"/>
  <c r="P165" i="57"/>
  <c r="P181" i="57"/>
  <c r="P82" i="57"/>
  <c r="P138" i="57"/>
  <c r="P54" i="57"/>
  <c r="P124" i="57"/>
  <c r="B38" i="70"/>
  <c r="B33" i="70"/>
  <c r="B42" i="70"/>
  <c r="B32" i="70"/>
  <c r="B41" i="70"/>
  <c r="B35" i="70"/>
  <c r="B31" i="70"/>
  <c r="B39" i="70"/>
  <c r="B34" i="70"/>
  <c r="B187" i="70"/>
  <c r="B75" i="70"/>
  <c r="B61" i="70"/>
  <c r="B17" i="70"/>
  <c r="B173" i="70"/>
  <c r="B131" i="70"/>
  <c r="AA22" i="57"/>
  <c r="AA110" i="57"/>
  <c r="AA108" i="57"/>
  <c r="AA105" i="57"/>
  <c r="AA104" i="57"/>
  <c r="AA101" i="57"/>
  <c r="AA109" i="57"/>
  <c r="AA106" i="57"/>
  <c r="AA102" i="57"/>
  <c r="AA107" i="57"/>
  <c r="AA111" i="57"/>
  <c r="AA191" i="57"/>
  <c r="AA78" i="57"/>
  <c r="AA112" i="57"/>
  <c r="AA135" i="57"/>
  <c r="AA103" i="57"/>
  <c r="AA50" i="57"/>
  <c r="K17" i="57"/>
  <c r="K42" i="57"/>
  <c r="K38" i="57"/>
  <c r="K39" i="57"/>
  <c r="K37" i="57"/>
  <c r="K32" i="57"/>
  <c r="K35" i="57"/>
  <c r="K34" i="57"/>
  <c r="K31" i="57"/>
  <c r="K40" i="57"/>
  <c r="K36" i="57"/>
  <c r="K186" i="57"/>
  <c r="K41" i="57"/>
  <c r="K172" i="57"/>
  <c r="K130" i="57"/>
  <c r="K102" i="57"/>
  <c r="K88" i="57"/>
  <c r="K116" i="57"/>
  <c r="T55" i="70"/>
  <c r="T52" i="70"/>
  <c r="T47" i="70"/>
  <c r="T57" i="70"/>
  <c r="T48" i="70"/>
  <c r="T54" i="70"/>
  <c r="T56" i="70"/>
  <c r="T46" i="70"/>
  <c r="T188" i="70"/>
  <c r="T49" i="70"/>
  <c r="T76" i="70"/>
  <c r="T104" i="70"/>
  <c r="T53" i="70"/>
  <c r="T62" i="70"/>
  <c r="T118" i="70"/>
  <c r="AD24" i="57"/>
  <c r="AD140" i="57"/>
  <c r="AD139" i="57"/>
  <c r="AD137" i="57"/>
  <c r="AD135" i="57"/>
  <c r="AD129" i="57"/>
  <c r="AD138" i="57"/>
  <c r="AD136" i="57"/>
  <c r="AD132" i="57"/>
  <c r="AD131" i="57"/>
  <c r="AD133" i="57"/>
  <c r="AD179" i="57"/>
  <c r="AD193" i="57"/>
  <c r="AH34" i="70"/>
  <c r="AH35" i="70"/>
  <c r="AH42" i="70"/>
  <c r="AH38" i="70"/>
  <c r="AH40" i="70"/>
  <c r="AH32" i="70"/>
  <c r="AH41" i="70"/>
  <c r="AH33" i="70"/>
  <c r="AH37" i="70"/>
  <c r="AH31" i="70"/>
  <c r="AH89" i="70"/>
  <c r="AH46" i="70"/>
  <c r="M24" i="57"/>
  <c r="M132" i="57"/>
  <c r="M131" i="57"/>
  <c r="M140" i="57"/>
  <c r="M130" i="57"/>
  <c r="M139" i="57"/>
  <c r="M138" i="57"/>
  <c r="M137" i="57"/>
  <c r="M136" i="57"/>
  <c r="M135" i="57"/>
  <c r="M134" i="57"/>
  <c r="M193" i="57"/>
  <c r="M129" i="57"/>
  <c r="M165" i="57"/>
  <c r="R22" i="57"/>
  <c r="R109" i="57"/>
  <c r="R111" i="57"/>
  <c r="R102" i="57"/>
  <c r="R112" i="57"/>
  <c r="R108" i="57"/>
  <c r="R107" i="57"/>
  <c r="R101" i="57"/>
  <c r="R104" i="57"/>
  <c r="R177" i="57"/>
  <c r="R64" i="57"/>
  <c r="R103" i="57"/>
  <c r="AC92" i="70"/>
  <c r="AC88" i="70"/>
  <c r="AC89" i="70"/>
  <c r="AC91" i="70"/>
  <c r="AC95" i="70"/>
  <c r="AC96" i="70"/>
  <c r="AC90" i="70"/>
  <c r="AC98" i="70"/>
  <c r="AC99" i="70"/>
  <c r="AC191" i="70"/>
  <c r="AC149" i="70"/>
  <c r="AC21" i="70"/>
  <c r="AC135" i="70"/>
  <c r="AC97" i="70"/>
  <c r="AC64" i="70"/>
  <c r="AM141" i="70"/>
  <c r="AM138" i="70"/>
  <c r="AM135" i="70"/>
  <c r="AM133" i="70"/>
  <c r="AM140" i="70"/>
  <c r="AM134" i="70"/>
  <c r="AM132" i="70"/>
  <c r="AM139" i="70"/>
  <c r="AM131" i="70"/>
  <c r="AM130" i="70"/>
  <c r="AM53" i="70"/>
  <c r="AM194" i="70"/>
  <c r="AM137" i="70"/>
  <c r="AM81" i="70"/>
  <c r="AM152" i="70"/>
  <c r="J27" i="57"/>
  <c r="J180" i="57"/>
  <c r="J179" i="57"/>
  <c r="J178" i="57"/>
  <c r="J177" i="57"/>
  <c r="J176" i="57"/>
  <c r="J173" i="57"/>
  <c r="J172" i="57"/>
  <c r="J182" i="57"/>
  <c r="J181" i="57"/>
  <c r="J175" i="57"/>
  <c r="J171" i="57"/>
  <c r="J174" i="57"/>
  <c r="J196" i="57"/>
  <c r="J55" i="57"/>
  <c r="J125" i="57"/>
  <c r="J69" i="57"/>
  <c r="O47" i="70"/>
  <c r="O57" i="70"/>
  <c r="O48" i="70"/>
  <c r="O54" i="70"/>
  <c r="O53" i="70"/>
  <c r="O49" i="70"/>
  <c r="O55" i="70"/>
  <c r="O56" i="70"/>
  <c r="O52" i="70"/>
  <c r="O45" i="70"/>
  <c r="O76" i="70"/>
  <c r="O51" i="70"/>
  <c r="O174" i="70"/>
  <c r="O104" i="70"/>
  <c r="O18" i="70"/>
  <c r="AG134" i="57"/>
  <c r="AG133" i="57"/>
  <c r="AG132" i="57"/>
  <c r="AG131" i="57"/>
  <c r="AG140" i="57"/>
  <c r="AG137" i="57"/>
  <c r="AG135" i="57"/>
  <c r="AG129" i="57"/>
  <c r="AG139" i="57"/>
  <c r="AG138" i="57"/>
  <c r="AG130" i="57"/>
  <c r="AG80" i="57"/>
  <c r="AG66" i="57"/>
  <c r="AG165" i="57"/>
  <c r="AG52" i="57"/>
  <c r="AG151" i="57"/>
  <c r="AG179" i="57"/>
  <c r="AD25" i="57"/>
  <c r="AD151" i="57"/>
  <c r="AD154" i="57"/>
  <c r="AD153" i="57"/>
  <c r="AD149" i="57"/>
  <c r="AD146" i="57"/>
  <c r="AD152" i="57"/>
  <c r="AD150" i="57"/>
  <c r="AD145" i="57"/>
  <c r="AD147" i="57"/>
  <c r="AD143" i="57"/>
  <c r="AD180" i="57"/>
  <c r="AD67" i="57"/>
  <c r="W23" i="57"/>
  <c r="W124" i="57"/>
  <c r="W119" i="57"/>
  <c r="W115" i="57"/>
  <c r="W118" i="57"/>
  <c r="W126" i="57"/>
  <c r="W123" i="57"/>
  <c r="W121" i="57"/>
  <c r="W117" i="57"/>
  <c r="W120" i="57"/>
  <c r="W122" i="57"/>
  <c r="W116" i="57"/>
  <c r="W125" i="57"/>
  <c r="W178" i="57"/>
  <c r="W107" i="57"/>
  <c r="W51" i="57"/>
  <c r="M21" i="57"/>
  <c r="M98" i="57"/>
  <c r="M95" i="57"/>
  <c r="M94" i="57"/>
  <c r="M93" i="57"/>
  <c r="M92" i="57"/>
  <c r="M97" i="57"/>
  <c r="M89" i="57"/>
  <c r="M88" i="57"/>
  <c r="M90" i="57"/>
  <c r="M96" i="57"/>
  <c r="M190" i="57"/>
  <c r="M87" i="57"/>
  <c r="Z167" i="57"/>
  <c r="Z165" i="57"/>
  <c r="Z160" i="57"/>
  <c r="Z164" i="57"/>
  <c r="Z161" i="57"/>
  <c r="Z159" i="57"/>
  <c r="Z166" i="57"/>
  <c r="Z157" i="57"/>
  <c r="Z158" i="57"/>
  <c r="Z162" i="57"/>
  <c r="Z54" i="57"/>
  <c r="Z168" i="57"/>
  <c r="Z40" i="57"/>
  <c r="R24" i="57"/>
  <c r="R140" i="57"/>
  <c r="R139" i="57"/>
  <c r="R137" i="57"/>
  <c r="R135" i="57"/>
  <c r="R130" i="57"/>
  <c r="R129" i="57"/>
  <c r="R132" i="57"/>
  <c r="R136" i="57"/>
  <c r="R179" i="57"/>
  <c r="R66" i="57"/>
  <c r="R193" i="57"/>
  <c r="R131" i="57"/>
  <c r="AH23" i="57"/>
  <c r="AH121" i="57"/>
  <c r="AH118" i="57"/>
  <c r="AH117" i="57"/>
  <c r="AH126" i="57"/>
  <c r="AH123" i="57"/>
  <c r="AH122" i="57"/>
  <c r="AH119" i="57"/>
  <c r="AH124" i="57"/>
  <c r="AH125" i="57"/>
  <c r="AH120" i="57"/>
  <c r="AH116" i="57"/>
  <c r="AH93" i="57"/>
  <c r="AH192" i="57"/>
  <c r="AH107" i="57"/>
  <c r="AH136" i="57"/>
  <c r="AH51" i="57"/>
  <c r="Y126" i="57"/>
  <c r="Y121" i="57"/>
  <c r="Y117" i="57"/>
  <c r="Y123" i="57"/>
  <c r="Y120" i="57"/>
  <c r="Y116" i="57"/>
  <c r="Y124" i="57"/>
  <c r="Y122" i="57"/>
  <c r="Y119" i="57"/>
  <c r="Y115" i="57"/>
  <c r="Y65" i="57"/>
  <c r="Y125" i="57"/>
  <c r="Y178" i="57"/>
  <c r="Y118" i="57"/>
  <c r="Y192" i="57"/>
  <c r="Y164" i="57"/>
  <c r="G23" i="57"/>
  <c r="G126" i="57"/>
  <c r="G125" i="57"/>
  <c r="G119" i="57"/>
  <c r="G115" i="57"/>
  <c r="G124" i="57"/>
  <c r="G118" i="57"/>
  <c r="G122" i="57"/>
  <c r="G116" i="57"/>
  <c r="G123" i="57"/>
  <c r="G117" i="57"/>
  <c r="G120" i="57"/>
  <c r="G79" i="57"/>
  <c r="G178" i="57"/>
  <c r="G121" i="57"/>
  <c r="G65" i="57"/>
  <c r="C24" i="57"/>
  <c r="C131" i="57"/>
  <c r="C139" i="57"/>
  <c r="C130" i="57"/>
  <c r="C137" i="57"/>
  <c r="C133" i="57"/>
  <c r="C129" i="57"/>
  <c r="C132" i="57"/>
  <c r="C134" i="57"/>
  <c r="C136" i="57"/>
  <c r="C138" i="57"/>
  <c r="C140" i="57"/>
  <c r="C193" i="57"/>
  <c r="C179" i="57"/>
  <c r="O190" i="57"/>
  <c r="D93" i="57"/>
  <c r="D91" i="57"/>
  <c r="D87" i="57"/>
  <c r="D88" i="57"/>
  <c r="D96" i="57"/>
  <c r="D90" i="57"/>
  <c r="D95" i="57"/>
  <c r="D94" i="57"/>
  <c r="D92" i="57"/>
  <c r="D97" i="57"/>
  <c r="D77" i="57"/>
  <c r="D63" i="57"/>
  <c r="D190" i="57"/>
  <c r="D98" i="57"/>
  <c r="AJ167" i="57"/>
  <c r="AJ163" i="57"/>
  <c r="AJ162" i="57"/>
  <c r="AJ160" i="57"/>
  <c r="AJ158" i="57"/>
  <c r="AJ164" i="57"/>
  <c r="AJ159" i="57"/>
  <c r="AJ168" i="57"/>
  <c r="AJ166" i="57"/>
  <c r="AJ157" i="57"/>
  <c r="AJ195" i="57"/>
  <c r="AJ68" i="57"/>
  <c r="AJ124" i="57"/>
  <c r="AJ181" i="57"/>
  <c r="AL148" i="57"/>
  <c r="AL144" i="57"/>
  <c r="AL154" i="57"/>
  <c r="AL151" i="57"/>
  <c r="AL149" i="57"/>
  <c r="AL143" i="57"/>
  <c r="AL153" i="57"/>
  <c r="AL146" i="57"/>
  <c r="AL150" i="57"/>
  <c r="AL152" i="57"/>
  <c r="AL67" i="57"/>
  <c r="AL194" i="57"/>
  <c r="AL81" i="57"/>
  <c r="AL147" i="57"/>
  <c r="AL25" i="57"/>
  <c r="AL123" i="57"/>
  <c r="U181" i="70"/>
  <c r="U176" i="70"/>
  <c r="U183" i="70"/>
  <c r="U180" i="70"/>
  <c r="U182" i="70"/>
  <c r="U179" i="70"/>
  <c r="U174" i="70"/>
  <c r="U172" i="70"/>
  <c r="U175" i="70"/>
  <c r="U173" i="70"/>
  <c r="U177" i="70"/>
  <c r="U197" i="70"/>
  <c r="U27" i="70"/>
  <c r="U84" i="70"/>
  <c r="U112" i="70"/>
  <c r="U178" i="70"/>
  <c r="S111" i="57"/>
  <c r="S106" i="57"/>
  <c r="S102" i="57"/>
  <c r="S112" i="57"/>
  <c r="S108" i="57"/>
  <c r="S107" i="57"/>
  <c r="S103" i="57"/>
  <c r="S109" i="57"/>
  <c r="S105" i="57"/>
  <c r="S104" i="57"/>
  <c r="S92" i="57"/>
  <c r="S64" i="57"/>
  <c r="S177" i="57"/>
  <c r="S101" i="57"/>
  <c r="S121" i="57"/>
  <c r="S36" i="57"/>
  <c r="S191" i="57"/>
  <c r="S163" i="57"/>
  <c r="S110" i="57"/>
  <c r="C98" i="70"/>
  <c r="C95" i="70"/>
  <c r="C90" i="70"/>
  <c r="C94" i="70"/>
  <c r="C89" i="70"/>
  <c r="C97" i="70"/>
  <c r="C92" i="70"/>
  <c r="C88" i="70"/>
  <c r="C96" i="70"/>
  <c r="C91" i="70"/>
  <c r="C64" i="70"/>
  <c r="C191" i="70"/>
  <c r="C99" i="70"/>
  <c r="C21" i="70"/>
  <c r="C177" i="70"/>
  <c r="AA168" i="70"/>
  <c r="AA166" i="70"/>
  <c r="AA161" i="70"/>
  <c r="AA165" i="70"/>
  <c r="AA162" i="70"/>
  <c r="AA167" i="70"/>
  <c r="AA158" i="70"/>
  <c r="AA159" i="70"/>
  <c r="AA163" i="70"/>
  <c r="AA26" i="70"/>
  <c r="AA196" i="70"/>
  <c r="AA83" i="70"/>
  <c r="AA169" i="70"/>
  <c r="AA69" i="70"/>
  <c r="AA55" i="70"/>
  <c r="AA139" i="70"/>
  <c r="W127" i="70"/>
  <c r="W120" i="70"/>
  <c r="W116" i="70"/>
  <c r="W124" i="70"/>
  <c r="W119" i="70"/>
  <c r="W126" i="70"/>
  <c r="W123" i="70"/>
  <c r="W118" i="70"/>
  <c r="W125" i="70"/>
  <c r="W121" i="70"/>
  <c r="W117" i="70"/>
  <c r="W179" i="70"/>
  <c r="W23" i="70"/>
  <c r="W108" i="70"/>
  <c r="W52" i="70"/>
  <c r="W94" i="70"/>
  <c r="AM169" i="70"/>
  <c r="AM167" i="70"/>
  <c r="AM162" i="70"/>
  <c r="AM160" i="70"/>
  <c r="AM158" i="70"/>
  <c r="AM163" i="70"/>
  <c r="AM166" i="70"/>
  <c r="AM168" i="70"/>
  <c r="AM159" i="70"/>
  <c r="AM161" i="70"/>
  <c r="AM55" i="70"/>
  <c r="AM182" i="70"/>
  <c r="AM83" i="70"/>
  <c r="AM153" i="70"/>
  <c r="AM196" i="70"/>
  <c r="F127" i="70"/>
  <c r="F121" i="70"/>
  <c r="F118" i="70"/>
  <c r="F125" i="70"/>
  <c r="F120" i="70"/>
  <c r="F116" i="70"/>
  <c r="F123" i="70"/>
  <c r="F124" i="70"/>
  <c r="F23" i="70"/>
  <c r="F165" i="70"/>
  <c r="F179" i="70"/>
  <c r="F126" i="70"/>
  <c r="F66" i="70"/>
  <c r="AG154" i="70"/>
  <c r="AG153" i="70"/>
  <c r="AG148" i="70"/>
  <c r="AG149" i="70"/>
  <c r="AG147" i="70"/>
  <c r="AG146" i="70"/>
  <c r="AG144" i="70"/>
  <c r="AG145" i="70"/>
  <c r="AG155" i="70"/>
  <c r="AG68" i="70"/>
  <c r="AG54" i="70"/>
  <c r="AG82" i="70"/>
  <c r="AG167" i="70"/>
  <c r="AG39" i="70"/>
  <c r="AG25" i="70"/>
  <c r="U126" i="70"/>
  <c r="U123" i="70"/>
  <c r="U118" i="70"/>
  <c r="U125" i="70"/>
  <c r="U121" i="70"/>
  <c r="U117" i="70"/>
  <c r="U127" i="70"/>
  <c r="U120" i="70"/>
  <c r="U116" i="70"/>
  <c r="U124" i="70"/>
  <c r="U119" i="70"/>
  <c r="U23" i="70"/>
  <c r="U193" i="70"/>
  <c r="U80" i="70"/>
  <c r="U139" i="70"/>
  <c r="U134" i="70"/>
  <c r="U131" i="70"/>
  <c r="U137" i="70"/>
  <c r="U130" i="70"/>
  <c r="U141" i="70"/>
  <c r="U135" i="70"/>
  <c r="U133" i="70"/>
  <c r="U140" i="70"/>
  <c r="U132" i="70"/>
  <c r="U138" i="70"/>
  <c r="U194" i="70"/>
  <c r="U24" i="70"/>
  <c r="U81" i="70"/>
  <c r="U109" i="70"/>
  <c r="U136" i="70"/>
  <c r="F17" i="57"/>
  <c r="F38" i="57"/>
  <c r="F37" i="57"/>
  <c r="F35" i="57"/>
  <c r="F34" i="57"/>
  <c r="F32" i="57"/>
  <c r="F39" i="57"/>
  <c r="F36" i="57"/>
  <c r="F40" i="57"/>
  <c r="F31" i="57"/>
  <c r="F42" i="57"/>
  <c r="F60" i="57"/>
  <c r="F158" i="57"/>
  <c r="F172" i="57"/>
  <c r="F33" i="57"/>
  <c r="F41" i="57"/>
  <c r="F186" i="57"/>
  <c r="F74" i="57"/>
  <c r="F144" i="57"/>
  <c r="D94" i="70"/>
  <c r="D89" i="70"/>
  <c r="D97" i="70"/>
  <c r="D92" i="70"/>
  <c r="D88" i="70"/>
  <c r="D91" i="70"/>
  <c r="D95" i="70"/>
  <c r="D98" i="70"/>
  <c r="D78" i="70"/>
  <c r="D191" i="70"/>
  <c r="D99" i="70"/>
  <c r="D64" i="70"/>
  <c r="D35" i="70"/>
  <c r="D50" i="70"/>
  <c r="E165" i="70"/>
  <c r="E162" i="70"/>
  <c r="E160" i="70"/>
  <c r="E169" i="70"/>
  <c r="E168" i="70"/>
  <c r="E166" i="70"/>
  <c r="E163" i="70"/>
  <c r="E161" i="70"/>
  <c r="E159" i="70"/>
  <c r="E158" i="70"/>
  <c r="E26" i="70"/>
  <c r="E196" i="70"/>
  <c r="E83" i="70"/>
  <c r="E69" i="70"/>
  <c r="AH25" i="57"/>
  <c r="AH151" i="57"/>
  <c r="AH148" i="57"/>
  <c r="AH144" i="57"/>
  <c r="AH154" i="57"/>
  <c r="AH149" i="57"/>
  <c r="AH153" i="57"/>
  <c r="AH152" i="57"/>
  <c r="AH146" i="57"/>
  <c r="AH145" i="57"/>
  <c r="AH150" i="57"/>
  <c r="AH147" i="57"/>
  <c r="AH53" i="57"/>
  <c r="AH95" i="57"/>
  <c r="AH137" i="57"/>
  <c r="X85" i="70"/>
  <c r="X80" i="70"/>
  <c r="X76" i="70"/>
  <c r="X84" i="70"/>
  <c r="X78" i="70"/>
  <c r="X77" i="70"/>
  <c r="X75" i="70"/>
  <c r="X74" i="70"/>
  <c r="X63" i="70"/>
  <c r="X176" i="70"/>
  <c r="X20" i="70"/>
  <c r="X34" i="70"/>
  <c r="G36" i="57"/>
  <c r="T38" i="57"/>
  <c r="R50" i="57"/>
  <c r="Z70" i="57"/>
  <c r="AE67" i="57"/>
  <c r="AE90" i="57"/>
  <c r="L92" i="57"/>
  <c r="G102" i="57"/>
  <c r="AM116" i="57"/>
  <c r="G135" i="57"/>
  <c r="AH143" i="57"/>
  <c r="D145" i="57"/>
  <c r="AK143" i="57"/>
  <c r="G163" i="57"/>
  <c r="Z192" i="57"/>
  <c r="AS2" i="70"/>
  <c r="S25" i="70"/>
  <c r="F64" i="70"/>
  <c r="AM66" i="70"/>
  <c r="L78" i="70"/>
  <c r="O65" i="70"/>
  <c r="K51" i="70"/>
  <c r="W79" i="70"/>
  <c r="AC83" i="70"/>
  <c r="J79" i="70"/>
  <c r="K111" i="70"/>
  <c r="W106" i="70"/>
  <c r="W113" i="70"/>
  <c r="T111" i="70"/>
  <c r="O110" i="70"/>
  <c r="AI111" i="70"/>
  <c r="G136" i="70"/>
  <c r="I133" i="70"/>
  <c r="T150" i="70"/>
  <c r="AA146" i="70"/>
  <c r="AE147" i="70"/>
  <c r="AC162" i="70"/>
  <c r="AL146" i="70"/>
  <c r="AM165" i="70"/>
  <c r="Q165" i="70"/>
  <c r="D35" i="57"/>
  <c r="H149" i="57"/>
  <c r="V50" i="70"/>
  <c r="AJ173" i="57"/>
  <c r="AK82" i="70"/>
  <c r="W65" i="57"/>
  <c r="S193" i="57"/>
  <c r="AL24" i="70"/>
  <c r="Q49" i="57"/>
  <c r="H77" i="70"/>
  <c r="F151" i="70"/>
  <c r="AE109" i="57"/>
  <c r="AB35" i="70"/>
  <c r="N50" i="70"/>
  <c r="Z56" i="70"/>
  <c r="R24" i="70"/>
  <c r="AH109" i="57"/>
  <c r="AC177" i="70"/>
  <c r="I40" i="70"/>
  <c r="AL120" i="57"/>
  <c r="J49" i="70"/>
  <c r="X42" i="70"/>
  <c r="X32" i="57"/>
  <c r="AE75" i="70"/>
  <c r="K117" i="57"/>
  <c r="AK123" i="57"/>
  <c r="AK180" i="70"/>
  <c r="AJ172" i="70"/>
  <c r="K131" i="57"/>
  <c r="K139" i="70"/>
  <c r="AC60" i="57"/>
  <c r="H75" i="57"/>
  <c r="AM160" i="57"/>
  <c r="AM166" i="57"/>
  <c r="Z181" i="57"/>
  <c r="T103" i="57"/>
  <c r="AM189" i="70"/>
  <c r="Z39" i="70"/>
  <c r="Z33" i="70"/>
  <c r="G49" i="57"/>
  <c r="R191" i="57"/>
  <c r="AM176" i="57"/>
  <c r="J153" i="57"/>
  <c r="AJ40" i="57"/>
  <c r="AI107" i="57"/>
  <c r="AH196" i="57"/>
  <c r="AH194" i="57"/>
  <c r="AL179" i="57"/>
  <c r="AL180" i="57"/>
  <c r="J102" i="57"/>
  <c r="AH97" i="57"/>
  <c r="AK124" i="70"/>
  <c r="Q40" i="70"/>
  <c r="Y79" i="57"/>
  <c r="H23" i="70"/>
  <c r="AK78" i="57"/>
  <c r="AL26" i="57"/>
  <c r="Z84" i="70"/>
  <c r="AD138" i="70"/>
  <c r="T117" i="57"/>
  <c r="W91" i="70"/>
  <c r="H135" i="57"/>
  <c r="AH92" i="70"/>
  <c r="Z25" i="70"/>
  <c r="AE24" i="57"/>
  <c r="AE138" i="57"/>
  <c r="AE136" i="57"/>
  <c r="AE134" i="57"/>
  <c r="AE133" i="57"/>
  <c r="AE131" i="57"/>
  <c r="AE135" i="57"/>
  <c r="AE129" i="57"/>
  <c r="AE137" i="57"/>
  <c r="AE130" i="57"/>
  <c r="AE140" i="57"/>
  <c r="AE193" i="57"/>
  <c r="AE139" i="57"/>
  <c r="AE179" i="57"/>
  <c r="AE132" i="57"/>
  <c r="AE80" i="57"/>
  <c r="C153" i="70"/>
  <c r="C151" i="70"/>
  <c r="C149" i="70"/>
  <c r="C154" i="70"/>
  <c r="C145" i="70"/>
  <c r="C148" i="70"/>
  <c r="C144" i="70"/>
  <c r="C147" i="70"/>
  <c r="C146" i="70"/>
  <c r="C152" i="70"/>
  <c r="C195" i="70"/>
  <c r="C68" i="70"/>
  <c r="C155" i="70"/>
  <c r="C181" i="70"/>
  <c r="C25" i="70"/>
  <c r="C25" i="57"/>
  <c r="C147" i="57"/>
  <c r="C143" i="57"/>
  <c r="C153" i="57"/>
  <c r="C146" i="57"/>
  <c r="C151" i="57"/>
  <c r="C145" i="57"/>
  <c r="C152" i="57"/>
  <c r="C148" i="57"/>
  <c r="C150" i="57"/>
  <c r="C144" i="57"/>
  <c r="C194" i="57"/>
  <c r="C154" i="57"/>
  <c r="C53" i="57"/>
  <c r="O23" i="57"/>
  <c r="O121" i="57"/>
  <c r="O118" i="57"/>
  <c r="O126" i="57"/>
  <c r="O123" i="57"/>
  <c r="O122" i="57"/>
  <c r="O119" i="57"/>
  <c r="O125" i="57"/>
  <c r="O124" i="57"/>
  <c r="O115" i="57"/>
  <c r="O79" i="57"/>
  <c r="O107" i="57"/>
  <c r="C125" i="70"/>
  <c r="C120" i="70"/>
  <c r="C116" i="70"/>
  <c r="C124" i="70"/>
  <c r="C119" i="70"/>
  <c r="C126" i="70"/>
  <c r="C123" i="70"/>
  <c r="C118" i="70"/>
  <c r="C121" i="70"/>
  <c r="C117" i="70"/>
  <c r="C66" i="70"/>
  <c r="C193" i="70"/>
  <c r="C127" i="70"/>
  <c r="AF63" i="70"/>
  <c r="AF71" i="70"/>
  <c r="AF68" i="70"/>
  <c r="AF67" i="70"/>
  <c r="AF66" i="70"/>
  <c r="AF70" i="70"/>
  <c r="AF69" i="70"/>
  <c r="AF62" i="70"/>
  <c r="AF60" i="70"/>
  <c r="AF189" i="70"/>
  <c r="AF175" i="70"/>
  <c r="AF77" i="70"/>
  <c r="AF19" i="70"/>
  <c r="R17" i="57"/>
  <c r="R37" i="57"/>
  <c r="R36" i="57"/>
  <c r="R39" i="57"/>
  <c r="R38" i="57"/>
  <c r="R33" i="57"/>
  <c r="R31" i="57"/>
  <c r="R42" i="57"/>
  <c r="R41" i="57"/>
  <c r="R172" i="57"/>
  <c r="R60" i="57"/>
  <c r="R32" i="57"/>
  <c r="R46" i="57"/>
  <c r="R186" i="57"/>
  <c r="R116" i="57"/>
  <c r="AG196" i="57"/>
  <c r="AO196" i="57" s="1"/>
  <c r="AG195" i="57"/>
  <c r="AG189" i="57"/>
  <c r="AG190" i="57"/>
  <c r="AG191" i="57"/>
  <c r="AG185" i="57"/>
  <c r="AG193" i="57"/>
  <c r="AG187" i="57"/>
  <c r="AG186" i="57"/>
  <c r="AG194" i="57"/>
  <c r="AG188" i="57"/>
  <c r="AG84" i="57"/>
  <c r="AG70" i="57"/>
  <c r="AG42" i="57"/>
  <c r="AG168" i="57"/>
  <c r="AG154" i="57"/>
  <c r="AG98" i="57"/>
  <c r="N149" i="70"/>
  <c r="N155" i="70"/>
  <c r="N148" i="70"/>
  <c r="N145" i="70"/>
  <c r="N153" i="70"/>
  <c r="N144" i="70"/>
  <c r="N154" i="70"/>
  <c r="N146" i="70"/>
  <c r="N147" i="70"/>
  <c r="N68" i="70"/>
  <c r="N82" i="70"/>
  <c r="N25" i="70"/>
  <c r="N195" i="70"/>
  <c r="N167" i="70"/>
  <c r="N39" i="70"/>
  <c r="I96" i="57"/>
  <c r="I97" i="57"/>
  <c r="I91" i="57"/>
  <c r="I89" i="57"/>
  <c r="I88" i="57"/>
  <c r="I90" i="57"/>
  <c r="I87" i="57"/>
  <c r="I98" i="57"/>
  <c r="I93" i="57"/>
  <c r="I92" i="57"/>
  <c r="I176" i="57"/>
  <c r="I190" i="57"/>
  <c r="I49" i="57"/>
  <c r="I35" i="57"/>
  <c r="U154" i="70"/>
  <c r="U152" i="70"/>
  <c r="U153" i="70"/>
  <c r="U151" i="70"/>
  <c r="U147" i="70"/>
  <c r="U155" i="70"/>
  <c r="U146" i="70"/>
  <c r="U149" i="70"/>
  <c r="U145" i="70"/>
  <c r="U148" i="70"/>
  <c r="U144" i="70"/>
  <c r="U195" i="70"/>
  <c r="U25" i="70"/>
  <c r="U82" i="70"/>
  <c r="E41" i="70"/>
  <c r="E38" i="70"/>
  <c r="E33" i="70"/>
  <c r="E42" i="70"/>
  <c r="E37" i="70"/>
  <c r="E40" i="70"/>
  <c r="E35" i="70"/>
  <c r="E32" i="70"/>
  <c r="E31" i="70"/>
  <c r="E34" i="70"/>
  <c r="E17" i="70"/>
  <c r="E75" i="70"/>
  <c r="E187" i="70"/>
  <c r="E61" i="70"/>
  <c r="T42" i="70"/>
  <c r="T39" i="70"/>
  <c r="T41" i="70"/>
  <c r="T33" i="70"/>
  <c r="T40" i="70"/>
  <c r="T37" i="70"/>
  <c r="T32" i="70"/>
  <c r="T187" i="70"/>
  <c r="T75" i="70"/>
  <c r="T34" i="70"/>
  <c r="T61" i="70"/>
  <c r="T173" i="70"/>
  <c r="T117" i="70"/>
  <c r="E18" i="57"/>
  <c r="E55" i="57"/>
  <c r="E50" i="57"/>
  <c r="E49" i="57"/>
  <c r="E54" i="57"/>
  <c r="E51" i="57"/>
  <c r="E46" i="57"/>
  <c r="E56" i="57"/>
  <c r="E52" i="57"/>
  <c r="E47" i="57"/>
  <c r="E45" i="57"/>
  <c r="E48" i="57"/>
  <c r="E75" i="57"/>
  <c r="E61" i="57"/>
  <c r="E187" i="57"/>
  <c r="J24" i="57"/>
  <c r="J140" i="57"/>
  <c r="J139" i="57"/>
  <c r="J133" i="57"/>
  <c r="J129" i="57"/>
  <c r="J138" i="57"/>
  <c r="J137" i="57"/>
  <c r="J136" i="57"/>
  <c r="J135" i="57"/>
  <c r="J134" i="57"/>
  <c r="J132" i="57"/>
  <c r="J130" i="57"/>
  <c r="J131" i="57"/>
  <c r="J193" i="57"/>
  <c r="J108" i="57"/>
  <c r="J52" i="57"/>
  <c r="J151" i="57"/>
  <c r="J122" i="57"/>
  <c r="J165" i="57"/>
  <c r="J66" i="57"/>
  <c r="AA17" i="57"/>
  <c r="AA40" i="57"/>
  <c r="AA38" i="57"/>
  <c r="AA36" i="57"/>
  <c r="AA41" i="57"/>
  <c r="AA34" i="57"/>
  <c r="AA33" i="57"/>
  <c r="AA39" i="57"/>
  <c r="AA35" i="57"/>
  <c r="AA31" i="57"/>
  <c r="AA37" i="57"/>
  <c r="AA74" i="57"/>
  <c r="AA186" i="57"/>
  <c r="AA42" i="57"/>
  <c r="AA32" i="57"/>
  <c r="AA130" i="57"/>
  <c r="O19" i="57"/>
  <c r="O62" i="57"/>
  <c r="O67" i="57"/>
  <c r="O65" i="57"/>
  <c r="O69" i="57"/>
  <c r="O59" i="57"/>
  <c r="O70" i="57"/>
  <c r="O66" i="57"/>
  <c r="O68" i="57"/>
  <c r="O64" i="57"/>
  <c r="O76" i="57"/>
  <c r="O104" i="57"/>
  <c r="O174" i="57"/>
  <c r="AA27" i="57"/>
  <c r="AA181" i="57"/>
  <c r="AA179" i="57"/>
  <c r="AA178" i="57"/>
  <c r="AA176" i="57"/>
  <c r="AA174" i="57"/>
  <c r="AA172" i="57"/>
  <c r="AA175" i="57"/>
  <c r="AA171" i="57"/>
  <c r="AA180" i="57"/>
  <c r="AA177" i="57"/>
  <c r="AA83" i="57"/>
  <c r="AA182" i="57"/>
  <c r="AA196" i="57"/>
  <c r="AA139" i="57"/>
  <c r="AD85" i="70"/>
  <c r="AD84" i="70"/>
  <c r="AD82" i="70"/>
  <c r="AD83" i="70"/>
  <c r="AD81" i="70"/>
  <c r="AD77" i="70"/>
  <c r="AD74" i="70"/>
  <c r="AD80" i="70"/>
  <c r="AD76" i="70"/>
  <c r="AD176" i="70"/>
  <c r="AD20" i="70"/>
  <c r="AD134" i="70"/>
  <c r="AD190" i="70"/>
  <c r="AG192" i="70"/>
  <c r="AG22" i="57"/>
  <c r="AG109" i="57"/>
  <c r="AG111" i="57"/>
  <c r="AG106" i="57"/>
  <c r="AG103" i="57"/>
  <c r="AG102" i="57"/>
  <c r="AG112" i="57"/>
  <c r="AG105" i="57"/>
  <c r="AG104" i="57"/>
  <c r="AG101" i="57"/>
  <c r="AG108" i="57"/>
  <c r="AG110" i="57"/>
  <c r="AG78" i="57"/>
  <c r="AG64" i="57"/>
  <c r="AG36" i="57"/>
  <c r="AG50" i="57"/>
  <c r="AG149" i="57"/>
  <c r="AG92" i="57"/>
  <c r="AG163" i="57"/>
  <c r="AG177" i="57"/>
  <c r="I60" i="57"/>
  <c r="I61" i="57"/>
  <c r="I59" i="57"/>
  <c r="I69" i="57"/>
  <c r="I68" i="57"/>
  <c r="I64" i="57"/>
  <c r="I65" i="57"/>
  <c r="I63" i="57"/>
  <c r="I62" i="57"/>
  <c r="I70" i="57"/>
  <c r="I174" i="57"/>
  <c r="I188" i="57"/>
  <c r="I47" i="57"/>
  <c r="I76" i="57"/>
  <c r="I33" i="57"/>
  <c r="O197" i="70"/>
  <c r="O196" i="70"/>
  <c r="O193" i="70"/>
  <c r="O189" i="70"/>
  <c r="O186" i="70"/>
  <c r="O190" i="70"/>
  <c r="O188" i="70"/>
  <c r="O194" i="70"/>
  <c r="O195" i="70"/>
  <c r="O85" i="70"/>
  <c r="O28" i="70"/>
  <c r="O192" i="70"/>
  <c r="O183" i="70"/>
  <c r="H23" i="57"/>
  <c r="H124" i="57"/>
  <c r="H118" i="57"/>
  <c r="H123" i="57"/>
  <c r="H122" i="57"/>
  <c r="H121" i="57"/>
  <c r="H120" i="57"/>
  <c r="H117" i="57"/>
  <c r="H125" i="57"/>
  <c r="H126" i="57"/>
  <c r="H115" i="57"/>
  <c r="H119" i="57"/>
  <c r="H136" i="57"/>
  <c r="H79" i="57"/>
  <c r="H93" i="57"/>
  <c r="H150" i="57"/>
  <c r="H164" i="57"/>
  <c r="X94" i="70"/>
  <c r="X92" i="70"/>
  <c r="X88" i="70"/>
  <c r="X99" i="70"/>
  <c r="X91" i="70"/>
  <c r="X89" i="70"/>
  <c r="X90" i="70"/>
  <c r="X98" i="70"/>
  <c r="X64" i="70"/>
  <c r="X177" i="70"/>
  <c r="X21" i="70"/>
  <c r="X35" i="70"/>
  <c r="AJ21" i="57"/>
  <c r="AJ93" i="57"/>
  <c r="AJ89" i="57"/>
  <c r="AJ96" i="57"/>
  <c r="AJ92" i="57"/>
  <c r="AJ97" i="57"/>
  <c r="AJ98" i="57"/>
  <c r="AJ95" i="57"/>
  <c r="AJ90" i="57"/>
  <c r="AJ88" i="57"/>
  <c r="AJ87" i="57"/>
  <c r="AJ63" i="57"/>
  <c r="AJ190" i="57"/>
  <c r="AJ120" i="57"/>
  <c r="AJ35" i="57"/>
  <c r="Z153" i="57"/>
  <c r="Z152" i="57"/>
  <c r="Z146" i="57"/>
  <c r="Z145" i="57"/>
  <c r="Z150" i="57"/>
  <c r="Z148" i="57"/>
  <c r="Z144" i="57"/>
  <c r="Z147" i="57"/>
  <c r="Z143" i="57"/>
  <c r="Z151" i="57"/>
  <c r="Z180" i="57"/>
  <c r="Z53" i="57"/>
  <c r="D24" i="57"/>
  <c r="D139" i="57"/>
  <c r="D130" i="57"/>
  <c r="D137" i="57"/>
  <c r="D135" i="57"/>
  <c r="D133" i="57"/>
  <c r="D129" i="57"/>
  <c r="D138" i="57"/>
  <c r="D136" i="57"/>
  <c r="D134" i="57"/>
  <c r="D132" i="57"/>
  <c r="D80" i="57"/>
  <c r="D66" i="57"/>
  <c r="D193" i="57"/>
  <c r="D140" i="57"/>
  <c r="D122" i="57"/>
  <c r="D38" i="57"/>
  <c r="D131" i="57"/>
  <c r="K83" i="70"/>
  <c r="K74" i="70"/>
  <c r="K81" i="70"/>
  <c r="K80" i="70"/>
  <c r="K78" i="70"/>
  <c r="K82" i="70"/>
  <c r="K75" i="70"/>
  <c r="K76" i="70"/>
  <c r="K85" i="70"/>
  <c r="K190" i="70"/>
  <c r="K176" i="70"/>
  <c r="K84" i="70"/>
  <c r="K134" i="70"/>
  <c r="K92" i="70"/>
  <c r="K106" i="70"/>
  <c r="K79" i="70"/>
  <c r="K148" i="70"/>
  <c r="K120" i="70"/>
  <c r="AC20" i="57"/>
  <c r="AC81" i="57"/>
  <c r="AC80" i="57"/>
  <c r="AC76" i="57"/>
  <c r="AC73" i="57"/>
  <c r="AC84" i="57"/>
  <c r="AC83" i="57"/>
  <c r="AC75" i="57"/>
  <c r="AC78" i="57"/>
  <c r="AC77" i="57"/>
  <c r="AC74" i="57"/>
  <c r="AC189" i="57"/>
  <c r="AC175" i="57"/>
  <c r="AC133" i="57"/>
  <c r="AC161" i="57"/>
  <c r="AC82" i="57"/>
  <c r="AC147" i="57"/>
  <c r="AF155" i="70"/>
  <c r="AF154" i="70"/>
  <c r="AF153" i="70"/>
  <c r="AF151" i="70"/>
  <c r="AF152" i="70"/>
  <c r="AF147" i="70"/>
  <c r="AF146" i="70"/>
  <c r="AF144" i="70"/>
  <c r="AF148" i="70"/>
  <c r="AF195" i="70"/>
  <c r="AF181" i="70"/>
  <c r="AF82" i="70"/>
  <c r="AF25" i="70"/>
  <c r="L80" i="70"/>
  <c r="L77" i="70"/>
  <c r="L85" i="70"/>
  <c r="L83" i="70"/>
  <c r="L84" i="70"/>
  <c r="L74" i="70"/>
  <c r="L162" i="70"/>
  <c r="L63" i="70"/>
  <c r="L92" i="70"/>
  <c r="L176" i="70"/>
  <c r="L120" i="70"/>
  <c r="N183" i="70"/>
  <c r="N182" i="70"/>
  <c r="N174" i="70"/>
  <c r="N177" i="70"/>
  <c r="N176" i="70"/>
  <c r="N175" i="70"/>
  <c r="N173" i="70"/>
  <c r="N172" i="70"/>
  <c r="N181" i="70"/>
  <c r="N70" i="70"/>
  <c r="N84" i="70"/>
  <c r="N27" i="70"/>
  <c r="N56" i="70"/>
  <c r="N197" i="70"/>
  <c r="Y18" i="57"/>
  <c r="Y48" i="57"/>
  <c r="Y56" i="57"/>
  <c r="Y45" i="57"/>
  <c r="Y52" i="57"/>
  <c r="Y53" i="57"/>
  <c r="Y51" i="57"/>
  <c r="Y49" i="57"/>
  <c r="Y50" i="57"/>
  <c r="Y54" i="57"/>
  <c r="Y46" i="57"/>
  <c r="Y47" i="57"/>
  <c r="Y61" i="57"/>
  <c r="Y173" i="57"/>
  <c r="Y55" i="57"/>
  <c r="Y159" i="57"/>
  <c r="Y75" i="57"/>
  <c r="Y187" i="57"/>
  <c r="T169" i="70"/>
  <c r="T167" i="70"/>
  <c r="T165" i="70"/>
  <c r="T160" i="70"/>
  <c r="T168" i="70"/>
  <c r="T161" i="70"/>
  <c r="T159" i="70"/>
  <c r="T196" i="70"/>
  <c r="T83" i="70"/>
  <c r="T162" i="70"/>
  <c r="T182" i="70"/>
  <c r="T125" i="70"/>
  <c r="T166" i="70"/>
  <c r="T69" i="70"/>
  <c r="AB47" i="57"/>
  <c r="AB55" i="57"/>
  <c r="AB52" i="57"/>
  <c r="AB49" i="57"/>
  <c r="AB54" i="57"/>
  <c r="AB56" i="57"/>
  <c r="AB45" i="57"/>
  <c r="AB46" i="57"/>
  <c r="AB48" i="57"/>
  <c r="AB61" i="57"/>
  <c r="AB187" i="57"/>
  <c r="AB173" i="57"/>
  <c r="AB32" i="57"/>
  <c r="AB131" i="57"/>
  <c r="J20" i="57"/>
  <c r="J80" i="57"/>
  <c r="J79" i="57"/>
  <c r="J74" i="57"/>
  <c r="J73" i="57"/>
  <c r="J84" i="57"/>
  <c r="J83" i="57"/>
  <c r="J81" i="57"/>
  <c r="J76" i="57"/>
  <c r="J82" i="57"/>
  <c r="J77" i="57"/>
  <c r="J78" i="57"/>
  <c r="J75" i="57"/>
  <c r="J189" i="57"/>
  <c r="J48" i="57"/>
  <c r="J105" i="57"/>
  <c r="J147" i="57"/>
  <c r="J119" i="57"/>
  <c r="J62" i="57"/>
  <c r="AD20" i="57"/>
  <c r="AD79" i="57"/>
  <c r="AD75" i="57"/>
  <c r="AD73" i="57"/>
  <c r="AD84" i="57"/>
  <c r="AD83" i="57"/>
  <c r="AD81" i="57"/>
  <c r="AD76" i="57"/>
  <c r="AD78" i="57"/>
  <c r="AD82" i="57"/>
  <c r="AD80" i="57"/>
  <c r="AD175" i="57"/>
  <c r="AK56" i="57"/>
  <c r="AK50" i="57"/>
  <c r="AK47" i="57"/>
  <c r="AK46" i="57"/>
  <c r="AK51" i="57"/>
  <c r="AK49" i="57"/>
  <c r="AK48" i="57"/>
  <c r="AK53" i="57"/>
  <c r="AK55" i="57"/>
  <c r="AK52" i="57"/>
  <c r="AK61" i="57"/>
  <c r="AK45" i="57"/>
  <c r="AK32" i="57"/>
  <c r="AK54" i="57"/>
  <c r="AK187" i="57"/>
  <c r="AK117" i="57"/>
  <c r="R37" i="70"/>
  <c r="R31" i="70"/>
  <c r="R42" i="70"/>
  <c r="R39" i="70"/>
  <c r="R38" i="70"/>
  <c r="R41" i="70"/>
  <c r="R33" i="70"/>
  <c r="R173" i="70"/>
  <c r="R61" i="70"/>
  <c r="R32" i="70"/>
  <c r="R17" i="70"/>
  <c r="R187" i="70"/>
  <c r="S56" i="70"/>
  <c r="S46" i="70"/>
  <c r="S52" i="70"/>
  <c r="S47" i="70"/>
  <c r="S57" i="70"/>
  <c r="S50" i="70"/>
  <c r="S48" i="70"/>
  <c r="S49" i="70"/>
  <c r="S53" i="70"/>
  <c r="S54" i="70"/>
  <c r="S62" i="70"/>
  <c r="S174" i="70"/>
  <c r="S18" i="70"/>
  <c r="S188" i="70"/>
  <c r="S118" i="70"/>
  <c r="S55" i="70"/>
  <c r="S90" i="70"/>
  <c r="P42" i="70"/>
  <c r="P39" i="70"/>
  <c r="P38" i="70"/>
  <c r="P41" i="70"/>
  <c r="P40" i="70"/>
  <c r="P37" i="70"/>
  <c r="P35" i="70"/>
  <c r="P32" i="70"/>
  <c r="P34" i="70"/>
  <c r="P31" i="70"/>
  <c r="P75" i="70"/>
  <c r="P173" i="70"/>
  <c r="P131" i="70"/>
  <c r="P17" i="70"/>
  <c r="P46" i="70"/>
  <c r="P145" i="70"/>
  <c r="Q191" i="70"/>
  <c r="Q195" i="70"/>
  <c r="Q194" i="70"/>
  <c r="Q197" i="70"/>
  <c r="Q196" i="70"/>
  <c r="Q189" i="70"/>
  <c r="Q187" i="70"/>
  <c r="Q186" i="70"/>
  <c r="Q188" i="70"/>
  <c r="Q190" i="70"/>
  <c r="Q71" i="70"/>
  <c r="Q193" i="70"/>
  <c r="Q85" i="70"/>
  <c r="Q113" i="70"/>
  <c r="Q42" i="70"/>
  <c r="Q181" i="70"/>
  <c r="Q180" i="70"/>
  <c r="Q183" i="70"/>
  <c r="Q182" i="70"/>
  <c r="Q174" i="70"/>
  <c r="Q176" i="70"/>
  <c r="Q177" i="70"/>
  <c r="Q172" i="70"/>
  <c r="Q175" i="70"/>
  <c r="Q173" i="70"/>
  <c r="Q70" i="70"/>
  <c r="Q41" i="70"/>
  <c r="Q179" i="70"/>
  <c r="Q178" i="70"/>
  <c r="Q112" i="70"/>
  <c r="Q27" i="70"/>
  <c r="Q126" i="70"/>
  <c r="Q56" i="70"/>
  <c r="F18" i="57"/>
  <c r="F56" i="57"/>
  <c r="F54" i="57"/>
  <c r="F52" i="57"/>
  <c r="F45" i="57"/>
  <c r="F53" i="57"/>
  <c r="F48" i="57"/>
  <c r="F51" i="57"/>
  <c r="F49" i="57"/>
  <c r="F50" i="57"/>
  <c r="F46" i="57"/>
  <c r="F55" i="57"/>
  <c r="F61" i="57"/>
  <c r="F47" i="57"/>
  <c r="F173" i="57"/>
  <c r="F159" i="57"/>
  <c r="F187" i="57"/>
  <c r="F145" i="57"/>
  <c r="F75" i="57"/>
  <c r="Q182" i="57"/>
  <c r="Q181" i="57"/>
  <c r="Q175" i="57"/>
  <c r="Q176" i="57"/>
  <c r="Q174" i="57"/>
  <c r="Q172" i="57"/>
  <c r="Q171" i="57"/>
  <c r="Q177" i="57"/>
  <c r="Q179" i="57"/>
  <c r="Q180" i="57"/>
  <c r="Q173" i="57"/>
  <c r="Q69" i="57"/>
  <c r="Q55" i="57"/>
  <c r="Q139" i="57"/>
  <c r="Q41" i="57"/>
  <c r="U18" i="57"/>
  <c r="U53" i="57"/>
  <c r="U52" i="57"/>
  <c r="U48" i="57"/>
  <c r="U50" i="57"/>
  <c r="U51" i="57"/>
  <c r="U46" i="57"/>
  <c r="U56" i="57"/>
  <c r="U55" i="57"/>
  <c r="U47" i="57"/>
  <c r="U54" i="57"/>
  <c r="U49" i="57"/>
  <c r="U45" i="57"/>
  <c r="U75" i="57"/>
  <c r="U187" i="57"/>
  <c r="U103" i="57"/>
  <c r="U159" i="57"/>
  <c r="G196" i="70"/>
  <c r="G191" i="70"/>
  <c r="G190" i="70"/>
  <c r="G188" i="70"/>
  <c r="G195" i="70"/>
  <c r="G194" i="70"/>
  <c r="G187" i="70"/>
  <c r="G189" i="70"/>
  <c r="G197" i="70"/>
  <c r="G193" i="70"/>
  <c r="G186" i="70"/>
  <c r="G85" i="70"/>
  <c r="G183" i="70"/>
  <c r="G28" i="70"/>
  <c r="G57" i="70"/>
  <c r="G192" i="70"/>
  <c r="AG181" i="70"/>
  <c r="AG183" i="70"/>
  <c r="AG182" i="70"/>
  <c r="AG175" i="70"/>
  <c r="AG174" i="70"/>
  <c r="AG176" i="70"/>
  <c r="AG177" i="70"/>
  <c r="AG172" i="70"/>
  <c r="AG173" i="70"/>
  <c r="AG56" i="70"/>
  <c r="AG70" i="70"/>
  <c r="AG84" i="70"/>
  <c r="AG168" i="70"/>
  <c r="AG41" i="70"/>
  <c r="E17" i="57"/>
  <c r="E33" i="57"/>
  <c r="E37" i="57"/>
  <c r="E32" i="57"/>
  <c r="E31" i="57"/>
  <c r="E35" i="57"/>
  <c r="E41" i="57"/>
  <c r="E42" i="57"/>
  <c r="E40" i="57"/>
  <c r="E36" i="57"/>
  <c r="E34" i="57"/>
  <c r="E38" i="57"/>
  <c r="E74" i="57"/>
  <c r="E186" i="57"/>
  <c r="E60" i="57"/>
  <c r="AH165" i="70"/>
  <c r="AH160" i="70"/>
  <c r="AH169" i="70"/>
  <c r="AH166" i="70"/>
  <c r="AH162" i="70"/>
  <c r="AH161" i="70"/>
  <c r="AH163" i="70"/>
  <c r="AH159" i="70"/>
  <c r="AH168" i="70"/>
  <c r="AH55" i="70"/>
  <c r="AH164" i="70"/>
  <c r="AH26" i="70"/>
  <c r="AH97" i="70"/>
  <c r="F193" i="70"/>
  <c r="F186" i="70"/>
  <c r="F196" i="70"/>
  <c r="F191" i="70"/>
  <c r="F190" i="70"/>
  <c r="F188" i="70"/>
  <c r="F194" i="70"/>
  <c r="F195" i="70"/>
  <c r="F197" i="70"/>
  <c r="F169" i="70"/>
  <c r="F28" i="70"/>
  <c r="F183" i="70"/>
  <c r="F155" i="70"/>
  <c r="F189" i="70"/>
  <c r="S56" i="57"/>
  <c r="S50" i="57"/>
  <c r="S51" i="57"/>
  <c r="S48" i="57"/>
  <c r="S46" i="57"/>
  <c r="S53" i="57"/>
  <c r="S55" i="57"/>
  <c r="S49" i="57"/>
  <c r="S52" i="57"/>
  <c r="S47" i="57"/>
  <c r="S61" i="57"/>
  <c r="S89" i="57"/>
  <c r="S173" i="57"/>
  <c r="S32" i="57"/>
  <c r="S187" i="57"/>
  <c r="S75" i="57"/>
  <c r="S54" i="57"/>
  <c r="S117" i="57"/>
  <c r="C19" i="57"/>
  <c r="C69" i="57"/>
  <c r="C68" i="57"/>
  <c r="C59" i="57"/>
  <c r="C63" i="57"/>
  <c r="C67" i="57"/>
  <c r="C66" i="57"/>
  <c r="C62" i="57"/>
  <c r="C60" i="57"/>
  <c r="C65" i="57"/>
  <c r="C61" i="57"/>
  <c r="C188" i="57"/>
  <c r="C70" i="57"/>
  <c r="C174" i="57"/>
  <c r="C47" i="57"/>
  <c r="P88" i="70"/>
  <c r="P99" i="70"/>
  <c r="P96" i="70"/>
  <c r="P95" i="70"/>
  <c r="P90" i="70"/>
  <c r="P89" i="70"/>
  <c r="P97" i="70"/>
  <c r="P98" i="70"/>
  <c r="P92" i="70"/>
  <c r="P94" i="70"/>
  <c r="P78" i="70"/>
  <c r="P177" i="70"/>
  <c r="P121" i="70"/>
  <c r="P50" i="70"/>
  <c r="P21" i="70"/>
  <c r="P135" i="70"/>
  <c r="P149" i="70"/>
  <c r="Q25" i="57"/>
  <c r="Q147" i="57"/>
  <c r="Q148" i="57"/>
  <c r="Q144" i="57"/>
  <c r="Q143" i="57"/>
  <c r="Q154" i="57"/>
  <c r="Q151" i="57"/>
  <c r="Q149" i="57"/>
  <c r="Q152" i="57"/>
  <c r="Q145" i="57"/>
  <c r="Q153" i="57"/>
  <c r="Q146" i="57"/>
  <c r="Q67" i="57"/>
  <c r="Q137" i="57"/>
  <c r="Q109" i="57"/>
  <c r="Q39" i="57"/>
  <c r="Q81" i="57"/>
  <c r="U17" i="57"/>
  <c r="U42" i="57"/>
  <c r="U33" i="57"/>
  <c r="U32" i="57"/>
  <c r="U36" i="57"/>
  <c r="U41" i="57"/>
  <c r="U40" i="57"/>
  <c r="U34" i="57"/>
  <c r="U37" i="57"/>
  <c r="U35" i="57"/>
  <c r="U39" i="57"/>
  <c r="U38" i="57"/>
  <c r="U31" i="57"/>
  <c r="U74" i="57"/>
  <c r="U186" i="57"/>
  <c r="Y21" i="57"/>
  <c r="Y88" i="57"/>
  <c r="Y98" i="57"/>
  <c r="Y96" i="57"/>
  <c r="Y93" i="57"/>
  <c r="Y89" i="57"/>
  <c r="Y95" i="57"/>
  <c r="Y94" i="57"/>
  <c r="Y92" i="57"/>
  <c r="Y87" i="57"/>
  <c r="Y91" i="57"/>
  <c r="Y97" i="57"/>
  <c r="Y176" i="57"/>
  <c r="Y63" i="57"/>
  <c r="Y90" i="57"/>
  <c r="Y77" i="57"/>
  <c r="Y162" i="57"/>
  <c r="AD127" i="70"/>
  <c r="AD126" i="70"/>
  <c r="AD124" i="70"/>
  <c r="AD123" i="70"/>
  <c r="AD118" i="70"/>
  <c r="AD125" i="70"/>
  <c r="AD120" i="70"/>
  <c r="AD116" i="70"/>
  <c r="AD119" i="70"/>
  <c r="AD179" i="70"/>
  <c r="AD66" i="70"/>
  <c r="AD193" i="70"/>
  <c r="E52" i="70"/>
  <c r="E49" i="70"/>
  <c r="E45" i="70"/>
  <c r="E55" i="70"/>
  <c r="E50" i="70"/>
  <c r="E48" i="70"/>
  <c r="E47" i="70"/>
  <c r="E57" i="70"/>
  <c r="E53" i="70"/>
  <c r="E46" i="70"/>
  <c r="E56" i="70"/>
  <c r="E18" i="70"/>
  <c r="E188" i="70"/>
  <c r="E76" i="70"/>
  <c r="E62" i="70"/>
  <c r="O187" i="70"/>
  <c r="C40" i="70"/>
  <c r="C35" i="70"/>
  <c r="C31" i="70"/>
  <c r="C39" i="70"/>
  <c r="C34" i="70"/>
  <c r="C41" i="70"/>
  <c r="C38" i="70"/>
  <c r="C33" i="70"/>
  <c r="C37" i="70"/>
  <c r="C32" i="70"/>
  <c r="C42" i="70"/>
  <c r="C61" i="70"/>
  <c r="C187" i="70"/>
  <c r="C17" i="70"/>
  <c r="C173" i="70"/>
  <c r="R151" i="70"/>
  <c r="R155" i="70"/>
  <c r="R152" i="70"/>
  <c r="R154" i="70"/>
  <c r="R145" i="70"/>
  <c r="R144" i="70"/>
  <c r="R147" i="70"/>
  <c r="R181" i="70"/>
  <c r="R68" i="70"/>
  <c r="R25" i="70"/>
  <c r="R195" i="70"/>
  <c r="AE18" i="57"/>
  <c r="AE52" i="57"/>
  <c r="AE51" i="57"/>
  <c r="AE45" i="57"/>
  <c r="AE54" i="57"/>
  <c r="AE49" i="57"/>
  <c r="AE46" i="57"/>
  <c r="AE56" i="57"/>
  <c r="AE48" i="57"/>
  <c r="AE50" i="57"/>
  <c r="AE53" i="57"/>
  <c r="AE187" i="57"/>
  <c r="AE173" i="57"/>
  <c r="AE55" i="57"/>
  <c r="AE103" i="57"/>
  <c r="V40" i="70"/>
  <c r="V37" i="70"/>
  <c r="V32" i="70"/>
  <c r="V31" i="70"/>
  <c r="V42" i="70"/>
  <c r="V39" i="70"/>
  <c r="V34" i="70"/>
  <c r="V35" i="70"/>
  <c r="V41" i="70"/>
  <c r="V33" i="70"/>
  <c r="V173" i="70"/>
  <c r="V187" i="70"/>
  <c r="V75" i="70"/>
  <c r="V17" i="70"/>
  <c r="V145" i="70"/>
  <c r="V117" i="70"/>
  <c r="V159" i="70"/>
  <c r="V46" i="70"/>
  <c r="AC22" i="57"/>
  <c r="AC111" i="57"/>
  <c r="AC109" i="57"/>
  <c r="AC103" i="57"/>
  <c r="AC112" i="57"/>
  <c r="AC108" i="57"/>
  <c r="AC101" i="57"/>
  <c r="AC102" i="57"/>
  <c r="AC104" i="57"/>
  <c r="AC105" i="57"/>
  <c r="AC106" i="57"/>
  <c r="AC191" i="57"/>
  <c r="AC177" i="57"/>
  <c r="AC149" i="57"/>
  <c r="AC64" i="57"/>
  <c r="AC135" i="57"/>
  <c r="AC163" i="57"/>
  <c r="AC110" i="57"/>
  <c r="O24" i="57"/>
  <c r="O139" i="57"/>
  <c r="O138" i="57"/>
  <c r="O137" i="57"/>
  <c r="O135" i="57"/>
  <c r="O129" i="57"/>
  <c r="O136" i="57"/>
  <c r="O132" i="57"/>
  <c r="O133" i="57"/>
  <c r="O140" i="57"/>
  <c r="O80" i="57"/>
  <c r="O179" i="57"/>
  <c r="O108" i="57"/>
  <c r="W31" i="70"/>
  <c r="W42" i="70"/>
  <c r="W39" i="70"/>
  <c r="W34" i="70"/>
  <c r="W41" i="70"/>
  <c r="W38" i="70"/>
  <c r="W35" i="70"/>
  <c r="W33" i="70"/>
  <c r="W37" i="70"/>
  <c r="W40" i="70"/>
  <c r="W32" i="70"/>
  <c r="W173" i="70"/>
  <c r="W89" i="70"/>
  <c r="W46" i="70"/>
  <c r="W17" i="70"/>
  <c r="AH19" i="57"/>
  <c r="AH67" i="57"/>
  <c r="AH70" i="57"/>
  <c r="AH69" i="57"/>
  <c r="AH66" i="57"/>
  <c r="AH63" i="57"/>
  <c r="AH65" i="57"/>
  <c r="AH61" i="57"/>
  <c r="AH64" i="57"/>
  <c r="AH62" i="57"/>
  <c r="AH60" i="57"/>
  <c r="AH68" i="57"/>
  <c r="AH188" i="57"/>
  <c r="AH104" i="57"/>
  <c r="AH132" i="57"/>
  <c r="E97" i="70"/>
  <c r="E92" i="70"/>
  <c r="E88" i="70"/>
  <c r="E91" i="70"/>
  <c r="E98" i="70"/>
  <c r="E95" i="70"/>
  <c r="E99" i="70"/>
  <c r="E94" i="70"/>
  <c r="E90" i="70"/>
  <c r="E89" i="70"/>
  <c r="E21" i="70"/>
  <c r="E78" i="70"/>
  <c r="E191" i="70"/>
  <c r="E64" i="70"/>
  <c r="B18" i="57"/>
  <c r="B56" i="57"/>
  <c r="B47" i="57"/>
  <c r="B53" i="57"/>
  <c r="B48" i="57"/>
  <c r="B52" i="57"/>
  <c r="B46" i="57"/>
  <c r="B45" i="57"/>
  <c r="B49" i="57"/>
  <c r="B50" i="57"/>
  <c r="B55" i="57"/>
  <c r="B187" i="57"/>
  <c r="B75" i="57"/>
  <c r="B61" i="57"/>
  <c r="B131" i="57"/>
  <c r="AC18" i="57"/>
  <c r="AC56" i="57"/>
  <c r="AC50" i="57"/>
  <c r="AC49" i="57"/>
  <c r="AC55" i="57"/>
  <c r="AC53" i="57"/>
  <c r="AC52" i="57"/>
  <c r="AC47" i="57"/>
  <c r="AC48" i="57"/>
  <c r="AC46" i="57"/>
  <c r="AC45" i="57"/>
  <c r="AC187" i="57"/>
  <c r="AC173" i="57"/>
  <c r="AC61" i="57"/>
  <c r="AC54" i="57"/>
  <c r="U70" i="70"/>
  <c r="U64" i="70"/>
  <c r="U71" i="70"/>
  <c r="U68" i="70"/>
  <c r="U63" i="70"/>
  <c r="U67" i="70"/>
  <c r="U60" i="70"/>
  <c r="U66" i="70"/>
  <c r="U62" i="70"/>
  <c r="U69" i="70"/>
  <c r="U61" i="70"/>
  <c r="U19" i="70"/>
  <c r="U189" i="70"/>
  <c r="U77" i="70"/>
  <c r="U65" i="70"/>
  <c r="AM35" i="70"/>
  <c r="AM31" i="70"/>
  <c r="AM42" i="70"/>
  <c r="AM39" i="70"/>
  <c r="AM34" i="70"/>
  <c r="AM41" i="70"/>
  <c r="AM38" i="70"/>
  <c r="AM33" i="70"/>
  <c r="AM40" i="70"/>
  <c r="AM32" i="70"/>
  <c r="AM46" i="70"/>
  <c r="AM145" i="70"/>
  <c r="AM187" i="70"/>
  <c r="AM173" i="70"/>
  <c r="AM75" i="70"/>
  <c r="AC56" i="70"/>
  <c r="AC54" i="70"/>
  <c r="AC53" i="70"/>
  <c r="AC47" i="70"/>
  <c r="AC45" i="70"/>
  <c r="AC50" i="70"/>
  <c r="AC57" i="70"/>
  <c r="AC48" i="70"/>
  <c r="AC46" i="70"/>
  <c r="AC49" i="70"/>
  <c r="AC188" i="70"/>
  <c r="AC146" i="70"/>
  <c r="AC62" i="70"/>
  <c r="AC18" i="70"/>
  <c r="AC132" i="70"/>
  <c r="AC174" i="70"/>
  <c r="AJ50" i="70"/>
  <c r="AJ48" i="70"/>
  <c r="AJ54" i="70"/>
  <c r="AJ47" i="70"/>
  <c r="AJ56" i="70"/>
  <c r="AJ55" i="70"/>
  <c r="AJ52" i="70"/>
  <c r="AJ46" i="70"/>
  <c r="AJ45" i="70"/>
  <c r="AJ57" i="70"/>
  <c r="AJ188" i="70"/>
  <c r="AJ62" i="70"/>
  <c r="AJ174" i="70"/>
  <c r="K40" i="70"/>
  <c r="K35" i="70"/>
  <c r="K32" i="70"/>
  <c r="K31" i="70"/>
  <c r="K34" i="70"/>
  <c r="K39" i="70"/>
  <c r="K42" i="70"/>
  <c r="K37" i="70"/>
  <c r="K38" i="70"/>
  <c r="K187" i="70"/>
  <c r="K41" i="70"/>
  <c r="K173" i="70"/>
  <c r="K117" i="70"/>
  <c r="K89" i="70"/>
  <c r="K17" i="70"/>
  <c r="K61" i="70"/>
  <c r="K145" i="70"/>
  <c r="K103" i="70"/>
  <c r="K131" i="70"/>
  <c r="M22" i="57"/>
  <c r="M110" i="57"/>
  <c r="M104" i="57"/>
  <c r="M109" i="57"/>
  <c r="M107" i="57"/>
  <c r="M106" i="57"/>
  <c r="M102" i="57"/>
  <c r="M111" i="57"/>
  <c r="M103" i="57"/>
  <c r="M112" i="57"/>
  <c r="M108" i="57"/>
  <c r="M191" i="57"/>
  <c r="M101" i="57"/>
  <c r="M163" i="57"/>
  <c r="O155" i="70"/>
  <c r="O152" i="70"/>
  <c r="O154" i="70"/>
  <c r="O153" i="70"/>
  <c r="O151" i="70"/>
  <c r="O144" i="70"/>
  <c r="O147" i="70"/>
  <c r="O146" i="70"/>
  <c r="O148" i="70"/>
  <c r="O82" i="70"/>
  <c r="O25" i="70"/>
  <c r="M154" i="70"/>
  <c r="M153" i="70"/>
  <c r="M151" i="70"/>
  <c r="M149" i="70"/>
  <c r="M147" i="70"/>
  <c r="M146" i="70"/>
  <c r="M152" i="70"/>
  <c r="M145" i="70"/>
  <c r="M155" i="70"/>
  <c r="M25" i="70"/>
  <c r="M195" i="70"/>
  <c r="M144" i="70"/>
  <c r="M167" i="70"/>
  <c r="I127" i="70"/>
  <c r="I119" i="70"/>
  <c r="I126" i="70"/>
  <c r="I121" i="70"/>
  <c r="I118" i="70"/>
  <c r="I117" i="70"/>
  <c r="I125" i="70"/>
  <c r="I120" i="70"/>
  <c r="I116" i="70"/>
  <c r="I193" i="70"/>
  <c r="I179" i="70"/>
  <c r="I137" i="70"/>
  <c r="I52" i="70"/>
  <c r="I37" i="70"/>
  <c r="I80" i="70"/>
  <c r="AH141" i="70"/>
  <c r="AH135" i="70"/>
  <c r="AH134" i="70"/>
  <c r="AH133" i="70"/>
  <c r="AH132" i="70"/>
  <c r="AH140" i="70"/>
  <c r="AH139" i="70"/>
  <c r="AH137" i="70"/>
  <c r="AH131" i="70"/>
  <c r="AH136" i="70"/>
  <c r="AH130" i="70"/>
  <c r="AH95" i="70"/>
  <c r="AH194" i="70"/>
  <c r="AD22" i="57"/>
  <c r="AD103" i="57"/>
  <c r="AD112" i="57"/>
  <c r="AD108" i="57"/>
  <c r="AD105" i="57"/>
  <c r="AD104" i="57"/>
  <c r="AD101" i="57"/>
  <c r="AD110" i="57"/>
  <c r="AD111" i="57"/>
  <c r="AD109" i="57"/>
  <c r="AD107" i="57"/>
  <c r="AD177" i="57"/>
  <c r="AD64" i="57"/>
  <c r="AH71" i="70"/>
  <c r="AH67" i="70"/>
  <c r="AH70" i="70"/>
  <c r="AH69" i="70"/>
  <c r="AH66" i="70"/>
  <c r="AH63" i="70"/>
  <c r="AH62" i="70"/>
  <c r="AH64" i="70"/>
  <c r="AH61" i="70"/>
  <c r="AH91" i="70"/>
  <c r="AH105" i="70"/>
  <c r="AH48" i="70"/>
  <c r="AH189" i="70"/>
  <c r="X22" i="57"/>
  <c r="X111" i="57"/>
  <c r="X106" i="57"/>
  <c r="X102" i="57"/>
  <c r="X112" i="57"/>
  <c r="X107" i="57"/>
  <c r="X103" i="57"/>
  <c r="X104" i="57"/>
  <c r="X105" i="57"/>
  <c r="X101" i="57"/>
  <c r="X64" i="57"/>
  <c r="X177" i="57"/>
  <c r="X36" i="57"/>
  <c r="X191" i="57"/>
  <c r="W17" i="57"/>
  <c r="W40" i="57"/>
  <c r="W39" i="57"/>
  <c r="W36" i="57"/>
  <c r="W34" i="57"/>
  <c r="W33" i="57"/>
  <c r="W35" i="57"/>
  <c r="W32" i="57"/>
  <c r="W31" i="57"/>
  <c r="W37" i="57"/>
  <c r="W41" i="57"/>
  <c r="W38" i="57"/>
  <c r="W42" i="57"/>
  <c r="W172" i="57"/>
  <c r="W102" i="57"/>
  <c r="W46" i="57"/>
  <c r="W88" i="57"/>
  <c r="T113" i="14"/>
  <c r="T2" i="57"/>
  <c r="T171" i="57" s="1"/>
  <c r="D165" i="70"/>
  <c r="D162" i="70"/>
  <c r="D166" i="70"/>
  <c r="D168" i="70"/>
  <c r="D159" i="70"/>
  <c r="D158" i="70"/>
  <c r="D161" i="70"/>
  <c r="D163" i="70"/>
  <c r="D83" i="70"/>
  <c r="D69" i="70"/>
  <c r="D169" i="70"/>
  <c r="D196" i="70"/>
  <c r="D40" i="70"/>
  <c r="D182" i="70"/>
  <c r="D125" i="70"/>
  <c r="D26" i="70"/>
  <c r="D166" i="57"/>
  <c r="D164" i="57"/>
  <c r="D163" i="57"/>
  <c r="D161" i="57"/>
  <c r="D167" i="57"/>
  <c r="D165" i="57"/>
  <c r="D162" i="57"/>
  <c r="D160" i="57"/>
  <c r="D158" i="57"/>
  <c r="D157" i="57"/>
  <c r="D82" i="57"/>
  <c r="D195" i="57"/>
  <c r="D168" i="57"/>
  <c r="D68" i="57"/>
  <c r="D159" i="57"/>
  <c r="D124" i="57"/>
  <c r="U23" i="57"/>
  <c r="U126" i="57"/>
  <c r="U123" i="57"/>
  <c r="U117" i="57"/>
  <c r="U125" i="57"/>
  <c r="U122" i="57"/>
  <c r="U120" i="57"/>
  <c r="U116" i="57"/>
  <c r="U124" i="57"/>
  <c r="U119" i="57"/>
  <c r="U115" i="57"/>
  <c r="U121" i="57"/>
  <c r="U118" i="57"/>
  <c r="U192" i="57"/>
  <c r="U79" i="57"/>
  <c r="U107" i="57"/>
  <c r="AA23" i="57"/>
  <c r="AA125" i="57"/>
  <c r="AA124" i="57"/>
  <c r="AA122" i="57"/>
  <c r="AA119" i="57"/>
  <c r="AA115" i="57"/>
  <c r="AA121" i="57"/>
  <c r="AA118" i="57"/>
  <c r="AA116" i="57"/>
  <c r="AA123" i="57"/>
  <c r="AA120" i="57"/>
  <c r="AA79" i="57"/>
  <c r="AA192" i="57"/>
  <c r="AA126" i="57"/>
  <c r="AA136" i="57"/>
  <c r="AA51" i="57"/>
  <c r="AB98" i="57"/>
  <c r="AB97" i="57"/>
  <c r="AB96" i="57"/>
  <c r="AB94" i="57"/>
  <c r="AB91" i="57"/>
  <c r="AB87" i="57"/>
  <c r="AB89" i="57"/>
  <c r="AB90" i="57"/>
  <c r="AB88" i="57"/>
  <c r="AB190" i="57"/>
  <c r="AB63" i="57"/>
  <c r="AB134" i="57"/>
  <c r="O26" i="57"/>
  <c r="O165" i="57"/>
  <c r="O157" i="57"/>
  <c r="O167" i="57"/>
  <c r="O161" i="57"/>
  <c r="O160" i="57"/>
  <c r="O164" i="57"/>
  <c r="O163" i="57"/>
  <c r="O168" i="57"/>
  <c r="O166" i="57"/>
  <c r="O82" i="57"/>
  <c r="O181" i="57"/>
  <c r="O110" i="57"/>
  <c r="AF26" i="57"/>
  <c r="AF167" i="57"/>
  <c r="AF164" i="57"/>
  <c r="AF163" i="57"/>
  <c r="AF161" i="57"/>
  <c r="AF160" i="57"/>
  <c r="AF157" i="57"/>
  <c r="AF168" i="57"/>
  <c r="AF166" i="57"/>
  <c r="AF165" i="57"/>
  <c r="AF195" i="57"/>
  <c r="AF82" i="57"/>
  <c r="AF181" i="57"/>
  <c r="U21" i="57"/>
  <c r="U90" i="57"/>
  <c r="U88" i="57"/>
  <c r="U98" i="57"/>
  <c r="U87" i="57"/>
  <c r="U95" i="57"/>
  <c r="U93" i="57"/>
  <c r="U89" i="57"/>
  <c r="U91" i="57"/>
  <c r="U97" i="57"/>
  <c r="U94" i="57"/>
  <c r="U92" i="57"/>
  <c r="U96" i="57"/>
  <c r="U190" i="57"/>
  <c r="U77" i="57"/>
  <c r="U162" i="57"/>
  <c r="U106" i="57"/>
  <c r="AA21" i="57"/>
  <c r="AA95" i="57"/>
  <c r="AA92" i="57"/>
  <c r="AA97" i="57"/>
  <c r="AA93" i="57"/>
  <c r="AA90" i="57"/>
  <c r="AA88" i="57"/>
  <c r="AA91" i="57"/>
  <c r="AA94" i="57"/>
  <c r="AA96" i="57"/>
  <c r="AA87" i="57"/>
  <c r="AA190" i="57"/>
  <c r="AA77" i="57"/>
  <c r="AA98" i="57"/>
  <c r="AA49" i="57"/>
  <c r="AA134" i="57"/>
  <c r="Z139" i="57"/>
  <c r="Z138" i="57"/>
  <c r="Z129" i="57"/>
  <c r="Z136" i="57"/>
  <c r="Z134" i="57"/>
  <c r="Z132" i="57"/>
  <c r="Z131" i="57"/>
  <c r="Z133" i="57"/>
  <c r="Z137" i="57"/>
  <c r="Z130" i="57"/>
  <c r="Z52" i="57"/>
  <c r="Z179" i="57"/>
  <c r="Z38" i="57"/>
  <c r="Z193" i="57"/>
  <c r="Z140" i="57"/>
  <c r="E26" i="57"/>
  <c r="E159" i="57"/>
  <c r="E168" i="57"/>
  <c r="E167" i="57"/>
  <c r="E165" i="57"/>
  <c r="E162" i="57"/>
  <c r="E160" i="57"/>
  <c r="E158" i="57"/>
  <c r="E157" i="57"/>
  <c r="E164" i="57"/>
  <c r="E163" i="57"/>
  <c r="E161" i="57"/>
  <c r="E82" i="57"/>
  <c r="E195" i="57"/>
  <c r="E68" i="57"/>
  <c r="AF23" i="57"/>
  <c r="AF125" i="57"/>
  <c r="AF124" i="57"/>
  <c r="AF121" i="57"/>
  <c r="AF118" i="57"/>
  <c r="AF123" i="57"/>
  <c r="AF119" i="57"/>
  <c r="AF122" i="57"/>
  <c r="AF126" i="57"/>
  <c r="AF115" i="57"/>
  <c r="AF192" i="57"/>
  <c r="AF79" i="57"/>
  <c r="AF178" i="57"/>
  <c r="AM112" i="57"/>
  <c r="AM103" i="57"/>
  <c r="AM108" i="57"/>
  <c r="AM104" i="57"/>
  <c r="AM110" i="57"/>
  <c r="AM109" i="57"/>
  <c r="AM101" i="57"/>
  <c r="AM102" i="57"/>
  <c r="AM105" i="57"/>
  <c r="AM111" i="57"/>
  <c r="AM106" i="57"/>
  <c r="AM50" i="57"/>
  <c r="AM191" i="57"/>
  <c r="AM78" i="57"/>
  <c r="AM163" i="57"/>
  <c r="AF49" i="70"/>
  <c r="AF48" i="70"/>
  <c r="AF54" i="70"/>
  <c r="AF53" i="70"/>
  <c r="AF52" i="70"/>
  <c r="AF47" i="70"/>
  <c r="AF45" i="70"/>
  <c r="AF56" i="70"/>
  <c r="AF55" i="70"/>
  <c r="AF57" i="70"/>
  <c r="AF188" i="70"/>
  <c r="AF174" i="70"/>
  <c r="AF76" i="70"/>
  <c r="AF18" i="70"/>
  <c r="G169" i="70"/>
  <c r="G166" i="70"/>
  <c r="G163" i="70"/>
  <c r="G159" i="70"/>
  <c r="G158" i="70"/>
  <c r="G168" i="70"/>
  <c r="G161" i="70"/>
  <c r="G165" i="70"/>
  <c r="G162" i="70"/>
  <c r="G167" i="70"/>
  <c r="G160" i="70"/>
  <c r="G182" i="70"/>
  <c r="G83" i="70"/>
  <c r="G26" i="70"/>
  <c r="G55" i="70"/>
  <c r="G164" i="70"/>
  <c r="AL99" i="70"/>
  <c r="AL96" i="70"/>
  <c r="AL91" i="70"/>
  <c r="AL98" i="70"/>
  <c r="AL95" i="70"/>
  <c r="AL94" i="70"/>
  <c r="AL97" i="70"/>
  <c r="AL89" i="70"/>
  <c r="AL88" i="70"/>
  <c r="AL191" i="70"/>
  <c r="AL92" i="70"/>
  <c r="AL64" i="70"/>
  <c r="AL78" i="70"/>
  <c r="AL90" i="70"/>
  <c r="AL177" i="70"/>
  <c r="C21" i="57"/>
  <c r="C97" i="57"/>
  <c r="C94" i="57"/>
  <c r="C88" i="57"/>
  <c r="C95" i="57"/>
  <c r="C91" i="57"/>
  <c r="C89" i="57"/>
  <c r="C90" i="57"/>
  <c r="C87" i="57"/>
  <c r="C96" i="57"/>
  <c r="C93" i="57"/>
  <c r="C190" i="57"/>
  <c r="C98" i="57"/>
  <c r="C176" i="57"/>
  <c r="AE127" i="70"/>
  <c r="AE125" i="70"/>
  <c r="AE121" i="70"/>
  <c r="AE120" i="70"/>
  <c r="AE117" i="70"/>
  <c r="AE116" i="70"/>
  <c r="AE123" i="70"/>
  <c r="AE124" i="70"/>
  <c r="AE118" i="70"/>
  <c r="AE193" i="70"/>
  <c r="AE126" i="70"/>
  <c r="AE179" i="70"/>
  <c r="AE23" i="70"/>
  <c r="AE66" i="70"/>
  <c r="AE80" i="70"/>
  <c r="M99" i="70"/>
  <c r="M96" i="70"/>
  <c r="M95" i="70"/>
  <c r="M94" i="70"/>
  <c r="M91" i="70"/>
  <c r="M90" i="70"/>
  <c r="M89" i="70"/>
  <c r="M98" i="70"/>
  <c r="M97" i="70"/>
  <c r="M88" i="70"/>
  <c r="M191" i="70"/>
  <c r="M21" i="70"/>
  <c r="M163" i="70"/>
  <c r="U92" i="70"/>
  <c r="U88" i="70"/>
  <c r="U99" i="70"/>
  <c r="U96" i="70"/>
  <c r="U91" i="70"/>
  <c r="U89" i="70"/>
  <c r="U98" i="70"/>
  <c r="U95" i="70"/>
  <c r="U90" i="70"/>
  <c r="U94" i="70"/>
  <c r="U97" i="70"/>
  <c r="U191" i="70"/>
  <c r="U21" i="70"/>
  <c r="U78" i="70"/>
  <c r="U107" i="70"/>
  <c r="U93" i="70"/>
  <c r="C135" i="70"/>
  <c r="C133" i="70"/>
  <c r="C140" i="70"/>
  <c r="C132" i="70"/>
  <c r="C138" i="70"/>
  <c r="C131" i="70"/>
  <c r="C134" i="70"/>
  <c r="C137" i="70"/>
  <c r="C130" i="70"/>
  <c r="C139" i="70"/>
  <c r="C67" i="70"/>
  <c r="C141" i="70"/>
  <c r="C194" i="70"/>
  <c r="C24" i="70"/>
  <c r="C180" i="70"/>
  <c r="W151" i="70"/>
  <c r="W155" i="70"/>
  <c r="W149" i="70"/>
  <c r="W154" i="70"/>
  <c r="W152" i="70"/>
  <c r="W145" i="70"/>
  <c r="W148" i="70"/>
  <c r="W144" i="70"/>
  <c r="W147" i="70"/>
  <c r="W146" i="70"/>
  <c r="W153" i="70"/>
  <c r="W181" i="70"/>
  <c r="W54" i="70"/>
  <c r="W110" i="70"/>
  <c r="W96" i="70"/>
  <c r="AL40" i="70"/>
  <c r="AL35" i="70"/>
  <c r="AL31" i="70"/>
  <c r="AL42" i="70"/>
  <c r="AL39" i="70"/>
  <c r="AL41" i="70"/>
  <c r="AL33" i="70"/>
  <c r="AL37" i="70"/>
  <c r="AL38" i="70"/>
  <c r="AL187" i="70"/>
  <c r="AL34" i="70"/>
  <c r="AL75" i="70"/>
  <c r="AL61" i="70"/>
  <c r="AL46" i="70"/>
  <c r="AL117" i="70"/>
  <c r="AL159" i="70"/>
  <c r="AL17" i="70"/>
  <c r="N109" i="57"/>
  <c r="N106" i="57"/>
  <c r="N102" i="57"/>
  <c r="N111" i="57"/>
  <c r="N103" i="57"/>
  <c r="N112" i="57"/>
  <c r="N105" i="57"/>
  <c r="N104" i="57"/>
  <c r="N101" i="57"/>
  <c r="N110" i="57"/>
  <c r="N50" i="57"/>
  <c r="N78" i="57"/>
  <c r="N64" i="57"/>
  <c r="P190" i="70"/>
  <c r="P188" i="70"/>
  <c r="P191" i="70"/>
  <c r="P195" i="70"/>
  <c r="P194" i="70"/>
  <c r="P197" i="70"/>
  <c r="P193" i="70"/>
  <c r="P186" i="70"/>
  <c r="P187" i="70"/>
  <c r="P196" i="70"/>
  <c r="P85" i="70"/>
  <c r="P183" i="70"/>
  <c r="P28" i="70"/>
  <c r="P127" i="70"/>
  <c r="P141" i="70"/>
  <c r="AM27" i="57"/>
  <c r="AM22" i="57"/>
  <c r="AM18" i="57"/>
  <c r="AM28" i="57"/>
  <c r="AM21" i="57"/>
  <c r="AM20" i="57"/>
  <c r="AM25" i="57"/>
  <c r="AM24" i="57"/>
  <c r="AM26" i="57"/>
  <c r="AM19" i="57"/>
  <c r="AM17" i="57"/>
  <c r="AM45" i="57"/>
  <c r="AM185" i="57"/>
  <c r="AM157" i="57"/>
  <c r="AM73" i="57"/>
  <c r="AM171" i="57"/>
  <c r="D180" i="57"/>
  <c r="D174" i="57"/>
  <c r="D179" i="57"/>
  <c r="D177" i="57"/>
  <c r="D178" i="57"/>
  <c r="D176" i="57"/>
  <c r="D172" i="57"/>
  <c r="D171" i="57"/>
  <c r="D175" i="57"/>
  <c r="D181" i="57"/>
  <c r="D83" i="57"/>
  <c r="D69" i="57"/>
  <c r="D196" i="57"/>
  <c r="D182" i="57"/>
  <c r="D41" i="57"/>
  <c r="D55" i="57"/>
  <c r="D125" i="57"/>
  <c r="H57" i="70"/>
  <c r="H54" i="70"/>
  <c r="H53" i="70"/>
  <c r="H56" i="70"/>
  <c r="H52" i="70"/>
  <c r="H49" i="70"/>
  <c r="H45" i="70"/>
  <c r="H55" i="70"/>
  <c r="H50" i="70"/>
  <c r="H48" i="70"/>
  <c r="H47" i="70"/>
  <c r="H18" i="70"/>
  <c r="H76" i="70"/>
  <c r="H132" i="70"/>
  <c r="H90" i="70"/>
  <c r="K33" i="57"/>
  <c r="AA46" i="57"/>
  <c r="D49" i="57"/>
  <c r="S45" i="57"/>
  <c r="T52" i="57"/>
  <c r="K60" i="57"/>
  <c r="AM65" i="57"/>
  <c r="AC96" i="57"/>
  <c r="AA89" i="57"/>
  <c r="D89" i="57"/>
  <c r="G110" i="57"/>
  <c r="G107" i="57"/>
  <c r="G108" i="57"/>
  <c r="Z126" i="57"/>
  <c r="AM123" i="57"/>
  <c r="Q120" i="57"/>
  <c r="I132" i="57"/>
  <c r="T130" i="57"/>
  <c r="AK152" i="57"/>
  <c r="Q150" i="57"/>
  <c r="AK159" i="57"/>
  <c r="AH171" i="57"/>
  <c r="AP171" i="57" s="1"/>
  <c r="Z195" i="57"/>
  <c r="AH19" i="70"/>
  <c r="T38" i="70"/>
  <c r="J36" i="70"/>
  <c r="T36" i="70"/>
  <c r="AA56" i="70"/>
  <c r="R54" i="70"/>
  <c r="AC55" i="70"/>
  <c r="F63" i="70"/>
  <c r="AE62" i="70"/>
  <c r="AH65" i="70"/>
  <c r="G103" i="70"/>
  <c r="G113" i="70"/>
  <c r="Q110" i="70"/>
  <c r="W105" i="70"/>
  <c r="O105" i="70"/>
  <c r="O113" i="70"/>
  <c r="U105" i="70"/>
  <c r="U111" i="70"/>
  <c r="J109" i="70"/>
  <c r="Q127" i="70"/>
  <c r="D90" i="70"/>
  <c r="AM125" i="70"/>
  <c r="AM116" i="70"/>
  <c r="AL132" i="70"/>
  <c r="U122" i="70"/>
  <c r="AH122" i="70"/>
  <c r="O122" i="70"/>
  <c r="S160" i="70"/>
  <c r="AI150" i="70"/>
  <c r="R146" i="70"/>
  <c r="W150" i="70"/>
  <c r="AH158" i="70"/>
  <c r="T164" i="70"/>
  <c r="AH178" i="70"/>
  <c r="H161" i="70"/>
  <c r="V121" i="70"/>
  <c r="D40" i="57"/>
  <c r="AG28" i="70"/>
  <c r="AG96" i="70"/>
  <c r="AJ176" i="57"/>
  <c r="N36" i="57"/>
  <c r="M159" i="57"/>
  <c r="S78" i="57"/>
  <c r="AB139" i="70"/>
  <c r="AB135" i="70"/>
  <c r="K26" i="70"/>
  <c r="Q54" i="57"/>
  <c r="Q28" i="70"/>
  <c r="Z33" i="57"/>
  <c r="AM180" i="70"/>
  <c r="U158" i="57"/>
  <c r="R193" i="70"/>
  <c r="Y166" i="70"/>
  <c r="K97" i="70"/>
  <c r="AF23" i="70"/>
  <c r="AH196" i="70"/>
  <c r="P153" i="70"/>
  <c r="AJ117" i="57"/>
  <c r="AJ123" i="57"/>
  <c r="L70" i="57"/>
  <c r="H146" i="70"/>
  <c r="Z49" i="57"/>
  <c r="M159" i="70"/>
  <c r="P117" i="70"/>
  <c r="S76" i="70"/>
  <c r="AI25" i="70"/>
  <c r="AD196" i="70"/>
  <c r="H89" i="57"/>
  <c r="H92" i="57"/>
  <c r="AH139" i="57"/>
  <c r="K110" i="57"/>
  <c r="W52" i="57"/>
  <c r="F151" i="57"/>
  <c r="AL121" i="70"/>
  <c r="N77" i="57"/>
  <c r="G63" i="57"/>
  <c r="G67" i="57"/>
  <c r="K133" i="57"/>
  <c r="AC61" i="70"/>
  <c r="B60" i="57"/>
  <c r="AM77" i="57"/>
  <c r="Z41" i="70"/>
  <c r="Z81" i="57"/>
  <c r="L121" i="57"/>
  <c r="Q134" i="57"/>
  <c r="AM177" i="57"/>
  <c r="AI53" i="70"/>
  <c r="AI190" i="57"/>
  <c r="AH186" i="57"/>
  <c r="AL173" i="70"/>
  <c r="AE75" i="57"/>
  <c r="V163" i="70"/>
  <c r="AK75" i="57"/>
  <c r="AL21" i="57"/>
  <c r="AH53" i="70"/>
  <c r="AD62" i="57"/>
  <c r="AD63" i="70"/>
  <c r="Y165" i="57"/>
  <c r="K146" i="70"/>
  <c r="B132" i="70"/>
  <c r="O24" i="70"/>
  <c r="I23" i="70"/>
  <c r="AB175" i="57"/>
  <c r="Z23" i="70"/>
  <c r="N84" i="57"/>
  <c r="N42" i="57"/>
  <c r="N56" i="57"/>
  <c r="N186" i="57"/>
  <c r="N194" i="57"/>
  <c r="N191" i="57"/>
  <c r="N188" i="57"/>
  <c r="N185" i="57"/>
  <c r="N187" i="57"/>
  <c r="N195" i="57"/>
  <c r="N189" i="57"/>
  <c r="N196" i="57"/>
  <c r="N190" i="57"/>
  <c r="P178" i="70"/>
  <c r="P192" i="70"/>
  <c r="F178" i="70"/>
  <c r="F192" i="70"/>
  <c r="H178" i="70"/>
  <c r="H192" i="70"/>
  <c r="AF178" i="70"/>
  <c r="AF192" i="70"/>
  <c r="M178" i="70"/>
  <c r="M192" i="70"/>
  <c r="Y178" i="70"/>
  <c r="Y192" i="70"/>
  <c r="AK182" i="70"/>
  <c r="AK196" i="70"/>
  <c r="AL178" i="70"/>
  <c r="AL192" i="70"/>
  <c r="R178" i="70"/>
  <c r="R192" i="70"/>
  <c r="X178" i="70"/>
  <c r="X192" i="70"/>
  <c r="V178" i="70"/>
  <c r="V192" i="70"/>
  <c r="L178" i="70"/>
  <c r="L192" i="70"/>
  <c r="AD178" i="70"/>
  <c r="AD192" i="70"/>
  <c r="I178" i="70"/>
  <c r="I192" i="70"/>
  <c r="AE178" i="70"/>
  <c r="AE192" i="70"/>
  <c r="AM178" i="70"/>
  <c r="AM192" i="70"/>
  <c r="AF177" i="70"/>
  <c r="AF191" i="70"/>
  <c r="AJ176" i="70"/>
  <c r="AJ190" i="70"/>
  <c r="D178" i="70"/>
  <c r="D192" i="70"/>
  <c r="AA178" i="70"/>
  <c r="AA192" i="70"/>
  <c r="AJ180" i="70"/>
  <c r="AJ194" i="70"/>
  <c r="AD177" i="70"/>
  <c r="AD191" i="70"/>
  <c r="B182" i="70"/>
  <c r="B196" i="70"/>
  <c r="AG165" i="70"/>
  <c r="AG179" i="70"/>
  <c r="X181" i="70"/>
  <c r="AJ164" i="70"/>
  <c r="AJ178" i="70"/>
  <c r="S150" i="70"/>
  <c r="S178" i="70"/>
  <c r="E167" i="70"/>
  <c r="E181" i="70"/>
  <c r="R176" i="70"/>
  <c r="E164" i="70"/>
  <c r="E178" i="70"/>
  <c r="I167" i="70"/>
  <c r="I181" i="70"/>
  <c r="AB167" i="70"/>
  <c r="AB181" i="70"/>
  <c r="O163" i="70"/>
  <c r="O177" i="70"/>
  <c r="AK150" i="70"/>
  <c r="AK178" i="70"/>
  <c r="AG164" i="70"/>
  <c r="AG178" i="70"/>
  <c r="N165" i="70"/>
  <c r="N179" i="70"/>
  <c r="X180" i="70"/>
  <c r="AF159" i="70"/>
  <c r="AF173" i="70"/>
  <c r="AC150" i="70"/>
  <c r="AC178" i="70"/>
  <c r="O159" i="70"/>
  <c r="O173" i="70"/>
  <c r="AD159" i="70"/>
  <c r="AD173" i="70"/>
  <c r="L159" i="70"/>
  <c r="L173" i="70"/>
  <c r="N164" i="70"/>
  <c r="N178" i="70"/>
  <c r="B150" i="70"/>
  <c r="B178" i="70"/>
  <c r="S164" i="70"/>
  <c r="H150" i="70"/>
  <c r="H164" i="70"/>
  <c r="L164" i="70"/>
  <c r="Y150" i="70"/>
  <c r="Y164" i="70"/>
  <c r="D164" i="70"/>
  <c r="I122" i="70"/>
  <c r="I164" i="70"/>
  <c r="AJ152" i="70"/>
  <c r="AJ166" i="70"/>
  <c r="AD149" i="70"/>
  <c r="AD163" i="70"/>
  <c r="AM150" i="70"/>
  <c r="AM164" i="70"/>
  <c r="AC164" i="70"/>
  <c r="AA150" i="70"/>
  <c r="AA164" i="70"/>
  <c r="V150" i="70"/>
  <c r="V164" i="70"/>
  <c r="AL150" i="70"/>
  <c r="AL164" i="70"/>
  <c r="AF150" i="70"/>
  <c r="AF164" i="70"/>
  <c r="M150" i="70"/>
  <c r="M164" i="70"/>
  <c r="AF149" i="70"/>
  <c r="AF163" i="70"/>
  <c r="AK153" i="70"/>
  <c r="AK167" i="70"/>
  <c r="AK163" i="70"/>
  <c r="AK159" i="70"/>
  <c r="AK160" i="70"/>
  <c r="AK166" i="70"/>
  <c r="AK162" i="70"/>
  <c r="AK158" i="70"/>
  <c r="AK164" i="70"/>
  <c r="AK169" i="70"/>
  <c r="AK165" i="70"/>
  <c r="AK161" i="70"/>
  <c r="AK168" i="70"/>
  <c r="P150" i="70"/>
  <c r="P164" i="70"/>
  <c r="AD150" i="70"/>
  <c r="AD164" i="70"/>
  <c r="AE150" i="70"/>
  <c r="AE164" i="70"/>
  <c r="AJ148" i="70"/>
  <c r="AJ162" i="70"/>
  <c r="R150" i="70"/>
  <c r="X122" i="70"/>
  <c r="F150" i="70"/>
  <c r="F164" i="70"/>
  <c r="B169" i="70"/>
  <c r="B161" i="70"/>
  <c r="B162" i="70"/>
  <c r="B168" i="70"/>
  <c r="B164" i="70"/>
  <c r="B160" i="70"/>
  <c r="B167" i="70"/>
  <c r="B163" i="70"/>
  <c r="B159" i="70"/>
  <c r="B166" i="70"/>
  <c r="B153" i="70"/>
  <c r="B158" i="70"/>
  <c r="X124" i="70"/>
  <c r="X154" i="70"/>
  <c r="X150" i="70"/>
  <c r="X146" i="70"/>
  <c r="X155" i="70"/>
  <c r="X151" i="70"/>
  <c r="X149" i="70"/>
  <c r="X145" i="70"/>
  <c r="X147" i="70"/>
  <c r="X152" i="70"/>
  <c r="X148" i="70"/>
  <c r="X144" i="70"/>
  <c r="AF131" i="70"/>
  <c r="AF145" i="70"/>
  <c r="I124" i="70"/>
  <c r="I153" i="70"/>
  <c r="I149" i="70"/>
  <c r="I145" i="70"/>
  <c r="I154" i="70"/>
  <c r="I146" i="70"/>
  <c r="I152" i="70"/>
  <c r="I148" i="70"/>
  <c r="I144" i="70"/>
  <c r="I150" i="70"/>
  <c r="I155" i="70"/>
  <c r="I151" i="70"/>
  <c r="I147" i="70"/>
  <c r="AG151" i="70"/>
  <c r="O131" i="70"/>
  <c r="O145" i="70"/>
  <c r="E153" i="70"/>
  <c r="E149" i="70"/>
  <c r="E145" i="70"/>
  <c r="E152" i="70"/>
  <c r="E148" i="70"/>
  <c r="E144" i="70"/>
  <c r="E154" i="70"/>
  <c r="E155" i="70"/>
  <c r="E151" i="70"/>
  <c r="E147" i="70"/>
  <c r="E150" i="70"/>
  <c r="E146" i="70"/>
  <c r="O135" i="70"/>
  <c r="O149" i="70"/>
  <c r="N150" i="70"/>
  <c r="AG150" i="70"/>
  <c r="N151" i="70"/>
  <c r="AB154" i="70"/>
  <c r="AB146" i="70"/>
  <c r="AB155" i="70"/>
  <c r="AB147" i="70"/>
  <c r="AB153" i="70"/>
  <c r="AB149" i="70"/>
  <c r="AB145" i="70"/>
  <c r="AB152" i="70"/>
  <c r="AB148" i="70"/>
  <c r="AB144" i="70"/>
  <c r="AD131" i="70"/>
  <c r="AD145" i="70"/>
  <c r="R134" i="70"/>
  <c r="R148" i="70"/>
  <c r="AJ122" i="70"/>
  <c r="AJ150" i="70"/>
  <c r="AJ140" i="70"/>
  <c r="AJ136" i="70"/>
  <c r="AJ132" i="70"/>
  <c r="AJ139" i="70"/>
  <c r="AJ135" i="70"/>
  <c r="AJ131" i="70"/>
  <c r="AJ133" i="70"/>
  <c r="AJ138" i="70"/>
  <c r="AJ134" i="70"/>
  <c r="AJ130" i="70"/>
  <c r="AJ141" i="70"/>
  <c r="AJ137" i="70"/>
  <c r="S122" i="70"/>
  <c r="S136" i="70"/>
  <c r="V122" i="70"/>
  <c r="D122" i="70"/>
  <c r="D136" i="70"/>
  <c r="AD122" i="70"/>
  <c r="AD136" i="70"/>
  <c r="AB138" i="70"/>
  <c r="AK122" i="70"/>
  <c r="AK136" i="70"/>
  <c r="AK125" i="70"/>
  <c r="AK139" i="70"/>
  <c r="AD121" i="70"/>
  <c r="AD135" i="70"/>
  <c r="AM122" i="70"/>
  <c r="AM136" i="70"/>
  <c r="F122" i="70"/>
  <c r="F136" i="70"/>
  <c r="I136" i="70"/>
  <c r="I138" i="70"/>
  <c r="M122" i="70"/>
  <c r="M136" i="70"/>
  <c r="X123" i="70"/>
  <c r="X140" i="70"/>
  <c r="X136" i="70"/>
  <c r="X132" i="70"/>
  <c r="X135" i="70"/>
  <c r="X131" i="70"/>
  <c r="X138" i="70"/>
  <c r="X134" i="70"/>
  <c r="X130" i="70"/>
  <c r="X141" i="70"/>
  <c r="X137" i="70"/>
  <c r="X133" i="70"/>
  <c r="AC136" i="70"/>
  <c r="E124" i="70"/>
  <c r="E138" i="70"/>
  <c r="H122" i="70"/>
  <c r="H136" i="70"/>
  <c r="P122" i="70"/>
  <c r="P136" i="70"/>
  <c r="L122" i="70"/>
  <c r="AL122" i="70"/>
  <c r="AL136" i="70"/>
  <c r="AF122" i="70"/>
  <c r="AF136" i="70"/>
  <c r="AA122" i="70"/>
  <c r="AA136" i="70"/>
  <c r="R122" i="70"/>
  <c r="R136" i="70"/>
  <c r="AF121" i="70"/>
  <c r="AF135" i="70"/>
  <c r="Y122" i="70"/>
  <c r="Y136" i="70"/>
  <c r="E122" i="70"/>
  <c r="E136" i="70"/>
  <c r="AE122" i="70"/>
  <c r="AE136" i="70"/>
  <c r="B139" i="70"/>
  <c r="B136" i="70"/>
  <c r="R120" i="70"/>
  <c r="AG125" i="70"/>
  <c r="AG121" i="70"/>
  <c r="AG117" i="70"/>
  <c r="AG118" i="70"/>
  <c r="AG124" i="70"/>
  <c r="AG120" i="70"/>
  <c r="AG116" i="70"/>
  <c r="AG127" i="70"/>
  <c r="AG119" i="70"/>
  <c r="AG126" i="70"/>
  <c r="AG122" i="70"/>
  <c r="AJ95" i="70"/>
  <c r="AJ123" i="70"/>
  <c r="AJ92" i="70"/>
  <c r="AJ120" i="70"/>
  <c r="AD75" i="70"/>
  <c r="AD117" i="70"/>
  <c r="O107" i="70"/>
  <c r="O121" i="70"/>
  <c r="O75" i="70"/>
  <c r="O117" i="70"/>
  <c r="L75" i="70"/>
  <c r="L117" i="70"/>
  <c r="N124" i="70"/>
  <c r="N120" i="70"/>
  <c r="N116" i="70"/>
  <c r="N127" i="70"/>
  <c r="N119" i="70"/>
  <c r="N126" i="70"/>
  <c r="N122" i="70"/>
  <c r="N118" i="70"/>
  <c r="N125" i="70"/>
  <c r="N121" i="70"/>
  <c r="N117" i="70"/>
  <c r="AF75" i="70"/>
  <c r="AF117" i="70"/>
  <c r="D112" i="70"/>
  <c r="D108" i="70"/>
  <c r="D111" i="70"/>
  <c r="D107" i="70"/>
  <c r="D106" i="70"/>
  <c r="D113" i="70"/>
  <c r="D105" i="70"/>
  <c r="D103" i="70"/>
  <c r="D109" i="70"/>
  <c r="D102" i="70"/>
  <c r="D104" i="70"/>
  <c r="AE93" i="70"/>
  <c r="AE113" i="70"/>
  <c r="AE109" i="70"/>
  <c r="AE112" i="70"/>
  <c r="AE108" i="70"/>
  <c r="AE111" i="70"/>
  <c r="AE107" i="70"/>
  <c r="AE105" i="70"/>
  <c r="AE104" i="70"/>
  <c r="AE110" i="70"/>
  <c r="AE103" i="70"/>
  <c r="AE106" i="70"/>
  <c r="AE102" i="70"/>
  <c r="Y111" i="70"/>
  <c r="Y107" i="70"/>
  <c r="Y110" i="70"/>
  <c r="Y106" i="70"/>
  <c r="Y113" i="70"/>
  <c r="Y109" i="70"/>
  <c r="Y105" i="70"/>
  <c r="Y112" i="70"/>
  <c r="Y102" i="70"/>
  <c r="Y108" i="70"/>
  <c r="Y104" i="70"/>
  <c r="Y103" i="70"/>
  <c r="E111" i="70"/>
  <c r="E107" i="70"/>
  <c r="E110" i="70"/>
  <c r="E113" i="70"/>
  <c r="E109" i="70"/>
  <c r="E105" i="70"/>
  <c r="E106" i="70"/>
  <c r="E102" i="70"/>
  <c r="E112" i="70"/>
  <c r="E103" i="70"/>
  <c r="E108" i="70"/>
  <c r="E104" i="70"/>
  <c r="AK93" i="70"/>
  <c r="AK111" i="70"/>
  <c r="AK107" i="70"/>
  <c r="AK110" i="70"/>
  <c r="AK106" i="70"/>
  <c r="AK113" i="70"/>
  <c r="AK109" i="70"/>
  <c r="AK105" i="70"/>
  <c r="AK102" i="70"/>
  <c r="AK112" i="70"/>
  <c r="AK108" i="70"/>
  <c r="AK104" i="70"/>
  <c r="AK103" i="70"/>
  <c r="N110" i="70"/>
  <c r="N113" i="70"/>
  <c r="N112" i="70"/>
  <c r="N108" i="70"/>
  <c r="N111" i="70"/>
  <c r="N107" i="70"/>
  <c r="N106" i="70"/>
  <c r="N105" i="70"/>
  <c r="N104" i="70"/>
  <c r="N103" i="70"/>
  <c r="N102" i="70"/>
  <c r="F93" i="70"/>
  <c r="F110" i="70"/>
  <c r="F113" i="70"/>
  <c r="F109" i="70"/>
  <c r="F112" i="70"/>
  <c r="F108" i="70"/>
  <c r="F106" i="70"/>
  <c r="F105" i="70"/>
  <c r="F104" i="70"/>
  <c r="F102" i="70"/>
  <c r="F111" i="70"/>
  <c r="F107" i="70"/>
  <c r="O103" i="70"/>
  <c r="S113" i="70"/>
  <c r="S109" i="70"/>
  <c r="S112" i="70"/>
  <c r="S108" i="70"/>
  <c r="S111" i="70"/>
  <c r="S107" i="70"/>
  <c r="S110" i="70"/>
  <c r="S104" i="70"/>
  <c r="S106" i="70"/>
  <c r="S105" i="70"/>
  <c r="S103" i="70"/>
  <c r="S102" i="70"/>
  <c r="V110" i="70"/>
  <c r="V106" i="70"/>
  <c r="V113" i="70"/>
  <c r="V112" i="70"/>
  <c r="V108" i="70"/>
  <c r="V107" i="70"/>
  <c r="V105" i="70"/>
  <c r="V102" i="70"/>
  <c r="V104" i="70"/>
  <c r="V111" i="70"/>
  <c r="V103" i="70"/>
  <c r="AD110" i="70"/>
  <c r="AD106" i="70"/>
  <c r="AD113" i="70"/>
  <c r="AD109" i="70"/>
  <c r="AD112" i="70"/>
  <c r="AD108" i="70"/>
  <c r="AD111" i="70"/>
  <c r="AD107" i="70"/>
  <c r="AD105" i="70"/>
  <c r="AD104" i="70"/>
  <c r="AD102" i="70"/>
  <c r="AD103" i="70"/>
  <c r="AF112" i="70"/>
  <c r="AF108" i="70"/>
  <c r="AF111" i="70"/>
  <c r="AF107" i="70"/>
  <c r="AF110" i="70"/>
  <c r="AF106" i="70"/>
  <c r="AF103" i="70"/>
  <c r="AF113" i="70"/>
  <c r="AF102" i="70"/>
  <c r="AF104" i="70"/>
  <c r="AF109" i="70"/>
  <c r="AF105" i="70"/>
  <c r="X112" i="70"/>
  <c r="X108" i="70"/>
  <c r="X107" i="70"/>
  <c r="X110" i="70"/>
  <c r="X106" i="70"/>
  <c r="X109" i="70"/>
  <c r="X103" i="70"/>
  <c r="X105" i="70"/>
  <c r="X102" i="70"/>
  <c r="X113" i="70"/>
  <c r="X104" i="70"/>
  <c r="P112" i="70"/>
  <c r="P108" i="70"/>
  <c r="P111" i="70"/>
  <c r="P107" i="70"/>
  <c r="P110" i="70"/>
  <c r="P106" i="70"/>
  <c r="P103" i="70"/>
  <c r="P104" i="70"/>
  <c r="P113" i="70"/>
  <c r="P102" i="70"/>
  <c r="P109" i="70"/>
  <c r="AL110" i="70"/>
  <c r="AL106" i="70"/>
  <c r="AL113" i="70"/>
  <c r="AL109" i="70"/>
  <c r="AL112" i="70"/>
  <c r="AL108" i="70"/>
  <c r="AL104" i="70"/>
  <c r="AL107" i="70"/>
  <c r="AL105" i="70"/>
  <c r="AL111" i="70"/>
  <c r="AL103" i="70"/>
  <c r="AL102" i="70"/>
  <c r="R110" i="70"/>
  <c r="R113" i="70"/>
  <c r="R109" i="70"/>
  <c r="R112" i="70"/>
  <c r="R108" i="70"/>
  <c r="R104" i="70"/>
  <c r="R102" i="70"/>
  <c r="R106" i="70"/>
  <c r="R105" i="70"/>
  <c r="R103" i="70"/>
  <c r="I111" i="70"/>
  <c r="I107" i="70"/>
  <c r="I110" i="70"/>
  <c r="I113" i="70"/>
  <c r="I109" i="70"/>
  <c r="I105" i="70"/>
  <c r="I112" i="70"/>
  <c r="I102" i="70"/>
  <c r="I103" i="70"/>
  <c r="I108" i="70"/>
  <c r="I106" i="70"/>
  <c r="I104" i="70"/>
  <c r="AG93" i="70"/>
  <c r="AG111" i="70"/>
  <c r="AG107" i="70"/>
  <c r="AG110" i="70"/>
  <c r="AG106" i="70"/>
  <c r="AG113" i="70"/>
  <c r="AG105" i="70"/>
  <c r="AG102" i="70"/>
  <c r="AG108" i="70"/>
  <c r="AG103" i="70"/>
  <c r="AG112" i="70"/>
  <c r="AG104" i="70"/>
  <c r="H112" i="70"/>
  <c r="H108" i="70"/>
  <c r="H111" i="70"/>
  <c r="H107" i="70"/>
  <c r="H110" i="70"/>
  <c r="H106" i="70"/>
  <c r="H109" i="70"/>
  <c r="H104" i="70"/>
  <c r="H105" i="70"/>
  <c r="H102" i="70"/>
  <c r="H113" i="70"/>
  <c r="L79" i="70"/>
  <c r="L112" i="70"/>
  <c r="L108" i="70"/>
  <c r="L111" i="70"/>
  <c r="L107" i="70"/>
  <c r="L106" i="70"/>
  <c r="L103" i="70"/>
  <c r="L102" i="70"/>
  <c r="L113" i="70"/>
  <c r="L105" i="70"/>
  <c r="AC111" i="70"/>
  <c r="AC107" i="70"/>
  <c r="AC110" i="70"/>
  <c r="AC106" i="70"/>
  <c r="AC113" i="70"/>
  <c r="AC109" i="70"/>
  <c r="AC105" i="70"/>
  <c r="AC102" i="70"/>
  <c r="AC112" i="70"/>
  <c r="AC103" i="70"/>
  <c r="AC104" i="70"/>
  <c r="M111" i="70"/>
  <c r="M107" i="70"/>
  <c r="M110" i="70"/>
  <c r="M113" i="70"/>
  <c r="M109" i="70"/>
  <c r="M105" i="70"/>
  <c r="M108" i="70"/>
  <c r="M102" i="70"/>
  <c r="M104" i="70"/>
  <c r="M112" i="70"/>
  <c r="M103" i="70"/>
  <c r="AA113" i="70"/>
  <c r="AA109" i="70"/>
  <c r="AA112" i="70"/>
  <c r="AA108" i="70"/>
  <c r="AA111" i="70"/>
  <c r="AA107" i="70"/>
  <c r="AA104" i="70"/>
  <c r="AA103" i="70"/>
  <c r="AA106" i="70"/>
  <c r="AA105" i="70"/>
  <c r="AA110" i="70"/>
  <c r="AA102" i="70"/>
  <c r="AJ93" i="70"/>
  <c r="AJ112" i="70"/>
  <c r="AJ108" i="70"/>
  <c r="AJ111" i="70"/>
  <c r="AJ107" i="70"/>
  <c r="AJ110" i="70"/>
  <c r="AJ106" i="70"/>
  <c r="AJ113" i="70"/>
  <c r="AJ105" i="70"/>
  <c r="AJ104" i="70"/>
  <c r="AJ103" i="70"/>
  <c r="AJ109" i="70"/>
  <c r="AJ102" i="70"/>
  <c r="AM113" i="70"/>
  <c r="AM109" i="70"/>
  <c r="AM112" i="70"/>
  <c r="AM108" i="70"/>
  <c r="AM111" i="70"/>
  <c r="AM107" i="70"/>
  <c r="AM106" i="70"/>
  <c r="AM103" i="70"/>
  <c r="AM105" i="70"/>
  <c r="AM104" i="70"/>
  <c r="AM102" i="70"/>
  <c r="AM110" i="70"/>
  <c r="B102" i="70"/>
  <c r="B113" i="70"/>
  <c r="B109" i="70"/>
  <c r="B105" i="70"/>
  <c r="B112" i="70"/>
  <c r="B104" i="70"/>
  <c r="B106" i="70"/>
  <c r="B111" i="70"/>
  <c r="B107" i="70"/>
  <c r="B103" i="70"/>
  <c r="B110" i="70"/>
  <c r="I82" i="70"/>
  <c r="I96" i="70"/>
  <c r="H79" i="70"/>
  <c r="H93" i="70"/>
  <c r="X81" i="70"/>
  <c r="X95" i="70"/>
  <c r="S79" i="70"/>
  <c r="S93" i="70"/>
  <c r="AL79" i="70"/>
  <c r="AL93" i="70"/>
  <c r="M93" i="70"/>
  <c r="AA79" i="70"/>
  <c r="AA93" i="70"/>
  <c r="AD96" i="70"/>
  <c r="AD92" i="70"/>
  <c r="AD88" i="70"/>
  <c r="AD99" i="70"/>
  <c r="AD95" i="70"/>
  <c r="AD91" i="70"/>
  <c r="AD98" i="70"/>
  <c r="AD94" i="70"/>
  <c r="AD90" i="70"/>
  <c r="AD97" i="70"/>
  <c r="AD93" i="70"/>
  <c r="AD89" i="70"/>
  <c r="V79" i="70"/>
  <c r="V93" i="70"/>
  <c r="D79" i="70"/>
  <c r="D93" i="70"/>
  <c r="E82" i="70"/>
  <c r="E96" i="70"/>
  <c r="O99" i="70"/>
  <c r="O95" i="70"/>
  <c r="O91" i="70"/>
  <c r="O98" i="70"/>
  <c r="O94" i="70"/>
  <c r="O90" i="70"/>
  <c r="O97" i="70"/>
  <c r="O93" i="70"/>
  <c r="O89" i="70"/>
  <c r="O96" i="70"/>
  <c r="O92" i="70"/>
  <c r="O88" i="70"/>
  <c r="I79" i="70"/>
  <c r="I93" i="70"/>
  <c r="N79" i="70"/>
  <c r="N93" i="70"/>
  <c r="AG80" i="70"/>
  <c r="AG94" i="70"/>
  <c r="AB82" i="70"/>
  <c r="AB96" i="70"/>
  <c r="Y79" i="70"/>
  <c r="Y93" i="70"/>
  <c r="E79" i="70"/>
  <c r="E93" i="70"/>
  <c r="AM79" i="70"/>
  <c r="AM93" i="70"/>
  <c r="L89" i="70"/>
  <c r="N80" i="70"/>
  <c r="N94" i="70"/>
  <c r="P79" i="70"/>
  <c r="P93" i="70"/>
  <c r="X82" i="70"/>
  <c r="X96" i="70"/>
  <c r="AC79" i="70"/>
  <c r="AC93" i="70"/>
  <c r="X79" i="70"/>
  <c r="X93" i="70"/>
  <c r="AF98" i="70"/>
  <c r="AF94" i="70"/>
  <c r="AF90" i="70"/>
  <c r="AF97" i="70"/>
  <c r="AF93" i="70"/>
  <c r="AF89" i="70"/>
  <c r="AF96" i="70"/>
  <c r="AF92" i="70"/>
  <c r="AF88" i="70"/>
  <c r="AF99" i="70"/>
  <c r="AF95" i="70"/>
  <c r="AF91" i="70"/>
  <c r="AK83" i="70"/>
  <c r="AK97" i="70"/>
  <c r="L93" i="70"/>
  <c r="B83" i="70"/>
  <c r="B97" i="70"/>
  <c r="B79" i="70"/>
  <c r="B93" i="70"/>
  <c r="AD65" i="70"/>
  <c r="AD79" i="70"/>
  <c r="AK65" i="70"/>
  <c r="AK79" i="70"/>
  <c r="AD64" i="70"/>
  <c r="AD78" i="70"/>
  <c r="R82" i="70"/>
  <c r="R74" i="70"/>
  <c r="R85" i="70"/>
  <c r="R81" i="70"/>
  <c r="R77" i="70"/>
  <c r="R79" i="70"/>
  <c r="R84" i="70"/>
  <c r="R80" i="70"/>
  <c r="R76" i="70"/>
  <c r="R75" i="70"/>
  <c r="AF65" i="70"/>
  <c r="AF79" i="70"/>
  <c r="O64" i="70"/>
  <c r="O78" i="70"/>
  <c r="F51" i="70"/>
  <c r="F79" i="70"/>
  <c r="AG65" i="70"/>
  <c r="AG79" i="70"/>
  <c r="AJ84" i="70"/>
  <c r="AJ80" i="70"/>
  <c r="AJ76" i="70"/>
  <c r="AJ83" i="70"/>
  <c r="AJ79" i="70"/>
  <c r="AJ75" i="70"/>
  <c r="AJ81" i="70"/>
  <c r="AJ77" i="70"/>
  <c r="AJ82" i="70"/>
  <c r="AJ78" i="70"/>
  <c r="AJ74" i="70"/>
  <c r="AJ85" i="70"/>
  <c r="AF64" i="70"/>
  <c r="AF78" i="70"/>
  <c r="AE51" i="70"/>
  <c r="AE79" i="70"/>
  <c r="F65" i="70"/>
  <c r="AG52" i="70"/>
  <c r="AG66" i="70"/>
  <c r="AL51" i="70"/>
  <c r="AL65" i="70"/>
  <c r="AJ53" i="70"/>
  <c r="AJ67" i="70"/>
  <c r="N51" i="70"/>
  <c r="N65" i="70"/>
  <c r="H51" i="70"/>
  <c r="H65" i="70"/>
  <c r="AJ49" i="70"/>
  <c r="AJ63" i="70"/>
  <c r="V51" i="70"/>
  <c r="V65" i="70"/>
  <c r="L65" i="70"/>
  <c r="E54" i="70"/>
  <c r="E68" i="70"/>
  <c r="O46" i="70"/>
  <c r="O61" i="70"/>
  <c r="AD46" i="70"/>
  <c r="AD61" i="70"/>
  <c r="M51" i="70"/>
  <c r="M65" i="70"/>
  <c r="L61" i="70"/>
  <c r="X51" i="70"/>
  <c r="X65" i="70"/>
  <c r="AM51" i="70"/>
  <c r="AM65" i="70"/>
  <c r="AE65" i="70"/>
  <c r="I54" i="70"/>
  <c r="I68" i="70"/>
  <c r="S51" i="70"/>
  <c r="S65" i="70"/>
  <c r="E51" i="70"/>
  <c r="E65" i="70"/>
  <c r="N52" i="70"/>
  <c r="N66" i="70"/>
  <c r="P51" i="70"/>
  <c r="AB54" i="70"/>
  <c r="AB68" i="70"/>
  <c r="AA51" i="70"/>
  <c r="AA65" i="70"/>
  <c r="D51" i="70"/>
  <c r="D65" i="70"/>
  <c r="R51" i="70"/>
  <c r="R65" i="70"/>
  <c r="Y51" i="70"/>
  <c r="Y65" i="70"/>
  <c r="X53" i="70"/>
  <c r="X67" i="70"/>
  <c r="X54" i="70"/>
  <c r="X68" i="70"/>
  <c r="AF46" i="70"/>
  <c r="AF61" i="70"/>
  <c r="AC51" i="70"/>
  <c r="AC65" i="70"/>
  <c r="I51" i="70"/>
  <c r="I65" i="70"/>
  <c r="R49" i="70"/>
  <c r="R63" i="70"/>
  <c r="AK55" i="70"/>
  <c r="AK69" i="70"/>
  <c r="AJ51" i="70"/>
  <c r="AJ65" i="70"/>
  <c r="B55" i="70"/>
  <c r="B69" i="70"/>
  <c r="B51" i="70"/>
  <c r="B65" i="70"/>
  <c r="AF21" i="70"/>
  <c r="AF50" i="70"/>
  <c r="AG36" i="70"/>
  <c r="AG51" i="70"/>
  <c r="AF22" i="70"/>
  <c r="AF51" i="70"/>
  <c r="AD21" i="70"/>
  <c r="AD50" i="70"/>
  <c r="AK36" i="70"/>
  <c r="AK51" i="70"/>
  <c r="AD22" i="70"/>
  <c r="AD51" i="70"/>
  <c r="O21" i="70"/>
  <c r="O50" i="70"/>
  <c r="O17" i="70"/>
  <c r="O42" i="70"/>
  <c r="O38" i="70"/>
  <c r="O34" i="70"/>
  <c r="O39" i="70"/>
  <c r="O31" i="70"/>
  <c r="O41" i="70"/>
  <c r="O37" i="70"/>
  <c r="O33" i="70"/>
  <c r="O40" i="70"/>
  <c r="O36" i="70"/>
  <c r="O32" i="70"/>
  <c r="O35" i="70"/>
  <c r="I22" i="70"/>
  <c r="I36" i="70"/>
  <c r="R20" i="70"/>
  <c r="R34" i="70"/>
  <c r="N22" i="70"/>
  <c r="N36" i="70"/>
  <c r="S22" i="70"/>
  <c r="S36" i="70"/>
  <c r="X25" i="70"/>
  <c r="X39" i="70"/>
  <c r="AF17" i="70"/>
  <c r="AF41" i="70"/>
  <c r="AF37" i="70"/>
  <c r="AF33" i="70"/>
  <c r="AF38" i="70"/>
  <c r="AF34" i="70"/>
  <c r="AF40" i="70"/>
  <c r="AF36" i="70"/>
  <c r="AF32" i="70"/>
  <c r="AF39" i="70"/>
  <c r="AF35" i="70"/>
  <c r="AF31" i="70"/>
  <c r="AF42" i="70"/>
  <c r="AC22" i="70"/>
  <c r="AC36" i="70"/>
  <c r="AD39" i="70"/>
  <c r="AD35" i="70"/>
  <c r="AD31" i="70"/>
  <c r="AD32" i="70"/>
  <c r="AD42" i="70"/>
  <c r="AD38" i="70"/>
  <c r="AD34" i="70"/>
  <c r="AD41" i="70"/>
  <c r="AD37" i="70"/>
  <c r="AD33" i="70"/>
  <c r="AD40" i="70"/>
  <c r="AD36" i="70"/>
  <c r="M22" i="70"/>
  <c r="M36" i="70"/>
  <c r="R22" i="70"/>
  <c r="R36" i="70"/>
  <c r="Y22" i="70"/>
  <c r="Y36" i="70"/>
  <c r="E22" i="70"/>
  <c r="E36" i="70"/>
  <c r="AE22" i="70"/>
  <c r="AE36" i="70"/>
  <c r="N23" i="70"/>
  <c r="N37" i="70"/>
  <c r="D22" i="70"/>
  <c r="D36" i="70"/>
  <c r="AB25" i="70"/>
  <c r="AB39" i="70"/>
  <c r="AM22" i="70"/>
  <c r="AM36" i="70"/>
  <c r="I25" i="70"/>
  <c r="I39" i="70"/>
  <c r="AJ20" i="70"/>
  <c r="AJ34" i="70"/>
  <c r="V22" i="70"/>
  <c r="V36" i="70"/>
  <c r="AL22" i="70"/>
  <c r="AL36" i="70"/>
  <c r="AA22" i="70"/>
  <c r="AA36" i="70"/>
  <c r="X22" i="70"/>
  <c r="X36" i="70"/>
  <c r="AK26" i="70"/>
  <c r="AK40" i="70"/>
  <c r="H22" i="70"/>
  <c r="AG23" i="70"/>
  <c r="AG37" i="70"/>
  <c r="X24" i="70"/>
  <c r="X38" i="70"/>
  <c r="P22" i="70"/>
  <c r="P36" i="70"/>
  <c r="E25" i="70"/>
  <c r="E39" i="70"/>
  <c r="L17" i="70"/>
  <c r="L41" i="70"/>
  <c r="L37" i="70"/>
  <c r="L33" i="70"/>
  <c r="L42" i="70"/>
  <c r="L40" i="70"/>
  <c r="L36" i="70"/>
  <c r="L34" i="70"/>
  <c r="L35" i="70"/>
  <c r="L31" i="70"/>
  <c r="AJ24" i="70"/>
  <c r="AJ38" i="70"/>
  <c r="AJ22" i="70"/>
  <c r="AJ36" i="70"/>
  <c r="F22" i="70"/>
  <c r="B22" i="70"/>
  <c r="B36" i="70"/>
  <c r="B26" i="70"/>
  <c r="B40" i="70"/>
  <c r="AK22" i="70"/>
  <c r="L22" i="70"/>
  <c r="AD17" i="70"/>
  <c r="AG22" i="70"/>
  <c r="V177" i="57"/>
  <c r="V191" i="57"/>
  <c r="AJ179" i="57"/>
  <c r="AJ193" i="57"/>
  <c r="R175" i="57"/>
  <c r="R189" i="57"/>
  <c r="AD172" i="57"/>
  <c r="AD186" i="57"/>
  <c r="AF172" i="57"/>
  <c r="AF186" i="57"/>
  <c r="L172" i="57"/>
  <c r="L186" i="57"/>
  <c r="O172" i="57"/>
  <c r="O186" i="57"/>
  <c r="B181" i="57"/>
  <c r="B195" i="57"/>
  <c r="I166" i="57"/>
  <c r="I180" i="57"/>
  <c r="AJ161" i="57"/>
  <c r="AJ175" i="57"/>
  <c r="E166" i="57"/>
  <c r="E180" i="57"/>
  <c r="AB166" i="57"/>
  <c r="AB180" i="57"/>
  <c r="X180" i="57"/>
  <c r="O162" i="57"/>
  <c r="O176" i="57"/>
  <c r="AG164" i="57"/>
  <c r="AG178" i="57"/>
  <c r="N164" i="57"/>
  <c r="N178" i="57"/>
  <c r="AF162" i="57"/>
  <c r="AF176" i="57"/>
  <c r="AD162" i="57"/>
  <c r="AN162" i="57" s="1"/>
  <c r="AD176" i="57"/>
  <c r="L158" i="57"/>
  <c r="R147" i="57"/>
  <c r="O144" i="57"/>
  <c r="O158" i="57"/>
  <c r="AD144" i="57"/>
  <c r="AD158" i="57"/>
  <c r="AF144" i="57"/>
  <c r="AF158" i="57"/>
  <c r="V149" i="57"/>
  <c r="V163" i="57"/>
  <c r="AJ151" i="57"/>
  <c r="AJ165" i="57"/>
  <c r="B168" i="57"/>
  <c r="B160" i="57"/>
  <c r="B167" i="57"/>
  <c r="B163" i="57"/>
  <c r="B159" i="57"/>
  <c r="B161" i="57"/>
  <c r="B166" i="57"/>
  <c r="B162" i="57"/>
  <c r="B158" i="57"/>
  <c r="B165" i="57"/>
  <c r="B152" i="57"/>
  <c r="B157" i="57"/>
  <c r="AG136" i="57"/>
  <c r="AG150" i="57"/>
  <c r="N150" i="57"/>
  <c r="AJ119" i="57"/>
  <c r="AJ147" i="57"/>
  <c r="AF134" i="57"/>
  <c r="AF148" i="57"/>
  <c r="X153" i="57"/>
  <c r="X149" i="57"/>
  <c r="X145" i="57"/>
  <c r="X143" i="57"/>
  <c r="X154" i="57"/>
  <c r="X148" i="57"/>
  <c r="X144" i="57"/>
  <c r="X147" i="57"/>
  <c r="X150" i="57"/>
  <c r="X146" i="57"/>
  <c r="O134" i="57"/>
  <c r="O148" i="57"/>
  <c r="I137" i="57"/>
  <c r="I152" i="57"/>
  <c r="I148" i="57"/>
  <c r="I144" i="57"/>
  <c r="I150" i="57"/>
  <c r="I146" i="57"/>
  <c r="I149" i="57"/>
  <c r="I145" i="57"/>
  <c r="I151" i="57"/>
  <c r="I147" i="57"/>
  <c r="I143" i="57"/>
  <c r="I154" i="57"/>
  <c r="I153" i="57"/>
  <c r="E137" i="57"/>
  <c r="E152" i="57"/>
  <c r="E148" i="57"/>
  <c r="E144" i="57"/>
  <c r="E153" i="57"/>
  <c r="E151" i="57"/>
  <c r="E147" i="57"/>
  <c r="E143" i="57"/>
  <c r="E154" i="57"/>
  <c r="E150" i="57"/>
  <c r="E146" i="57"/>
  <c r="E149" i="57"/>
  <c r="E145" i="57"/>
  <c r="AB137" i="57"/>
  <c r="AB153" i="57"/>
  <c r="AB145" i="57"/>
  <c r="AB152" i="57"/>
  <c r="AB148" i="57"/>
  <c r="AB144" i="57"/>
  <c r="AB151" i="57"/>
  <c r="AB147" i="57"/>
  <c r="AB143" i="57"/>
  <c r="AB154" i="57"/>
  <c r="AB146" i="57"/>
  <c r="AD134" i="57"/>
  <c r="AD148" i="57"/>
  <c r="AJ122" i="57"/>
  <c r="AJ139" i="57"/>
  <c r="AJ135" i="57"/>
  <c r="AJ131" i="57"/>
  <c r="AJ136" i="57"/>
  <c r="AJ138" i="57"/>
  <c r="AJ134" i="57"/>
  <c r="AJ130" i="57"/>
  <c r="AJ137" i="57"/>
  <c r="AJ133" i="57"/>
  <c r="AJ129" i="57"/>
  <c r="AJ140" i="57"/>
  <c r="AJ132" i="57"/>
  <c r="L116" i="57"/>
  <c r="L130" i="57"/>
  <c r="R119" i="57"/>
  <c r="R133" i="57"/>
  <c r="O116" i="57"/>
  <c r="O130" i="57"/>
  <c r="AD116" i="57"/>
  <c r="AD130" i="57"/>
  <c r="AF116" i="57"/>
  <c r="AF130" i="57"/>
  <c r="V121" i="57"/>
  <c r="B138" i="57"/>
  <c r="N107" i="57"/>
  <c r="N123" i="57"/>
  <c r="N119" i="57"/>
  <c r="N115" i="57"/>
  <c r="N126" i="57"/>
  <c r="N118" i="57"/>
  <c r="N125" i="57"/>
  <c r="N121" i="57"/>
  <c r="N117" i="57"/>
  <c r="N124" i="57"/>
  <c r="N120" i="57"/>
  <c r="N116" i="57"/>
  <c r="AD106" i="57"/>
  <c r="AD120" i="57"/>
  <c r="AG107" i="57"/>
  <c r="AG124" i="57"/>
  <c r="AG120" i="57"/>
  <c r="AG116" i="57"/>
  <c r="AG123" i="57"/>
  <c r="AG119" i="57"/>
  <c r="AG115" i="57"/>
  <c r="AG121" i="57"/>
  <c r="AG126" i="57"/>
  <c r="AG122" i="57"/>
  <c r="AG118" i="57"/>
  <c r="AG125" i="57"/>
  <c r="AG117" i="57"/>
  <c r="I109" i="57"/>
  <c r="I123" i="57"/>
  <c r="AF106" i="57"/>
  <c r="AF120" i="57"/>
  <c r="E109" i="57"/>
  <c r="E123" i="57"/>
  <c r="X109" i="57"/>
  <c r="X123" i="57"/>
  <c r="O106" i="57"/>
  <c r="O120" i="57"/>
  <c r="L74" i="57"/>
  <c r="L102" i="57"/>
  <c r="AD74" i="57"/>
  <c r="AD102" i="57"/>
  <c r="AF74" i="57"/>
  <c r="AF102" i="57"/>
  <c r="AJ94" i="57"/>
  <c r="AJ108" i="57"/>
  <c r="R105" i="57"/>
  <c r="V109" i="57"/>
  <c r="V105" i="57"/>
  <c r="V101" i="57"/>
  <c r="V110" i="57"/>
  <c r="V102" i="57"/>
  <c r="V112" i="57"/>
  <c r="V104" i="57"/>
  <c r="V106" i="57"/>
  <c r="V111" i="57"/>
  <c r="V107" i="57"/>
  <c r="V103" i="57"/>
  <c r="AJ91" i="57"/>
  <c r="AJ105" i="57"/>
  <c r="O74" i="57"/>
  <c r="O102" i="57"/>
  <c r="B82" i="57"/>
  <c r="B110" i="57"/>
  <c r="I81" i="57"/>
  <c r="I95" i="57"/>
  <c r="AB81" i="57"/>
  <c r="AB95" i="57"/>
  <c r="X81" i="57"/>
  <c r="X95" i="57"/>
  <c r="O77" i="57"/>
  <c r="O98" i="57"/>
  <c r="O94" i="57"/>
  <c r="O90" i="57"/>
  <c r="O91" i="57"/>
  <c r="O87" i="57"/>
  <c r="O97" i="57"/>
  <c r="O93" i="57"/>
  <c r="O95" i="57"/>
  <c r="O96" i="57"/>
  <c r="O92" i="57"/>
  <c r="O88" i="57"/>
  <c r="L88" i="57"/>
  <c r="AG79" i="57"/>
  <c r="AG93" i="57"/>
  <c r="V78" i="57"/>
  <c r="V92" i="57"/>
  <c r="N79" i="57"/>
  <c r="N93" i="57"/>
  <c r="E81" i="57"/>
  <c r="E95" i="57"/>
  <c r="AF77" i="57"/>
  <c r="AF97" i="57"/>
  <c r="AF93" i="57"/>
  <c r="AF96" i="57"/>
  <c r="AF92" i="57"/>
  <c r="AF88" i="57"/>
  <c r="AF94" i="57"/>
  <c r="AF95" i="57"/>
  <c r="AF91" i="57"/>
  <c r="AF87" i="57"/>
  <c r="AF98" i="57"/>
  <c r="AF90" i="57"/>
  <c r="AD77" i="57"/>
  <c r="AD95" i="57"/>
  <c r="AD91" i="57"/>
  <c r="AD87" i="57"/>
  <c r="AD98" i="57"/>
  <c r="AD94" i="57"/>
  <c r="AD90" i="57"/>
  <c r="AD92" i="57"/>
  <c r="AD97" i="57"/>
  <c r="AD93" i="57"/>
  <c r="AD89" i="57"/>
  <c r="AD96" i="57"/>
  <c r="AD88" i="57"/>
  <c r="R81" i="57"/>
  <c r="R73" i="57"/>
  <c r="R76" i="57"/>
  <c r="R78" i="57"/>
  <c r="R74" i="57"/>
  <c r="R80" i="57"/>
  <c r="R83" i="57"/>
  <c r="R79" i="57"/>
  <c r="R75" i="57"/>
  <c r="R84" i="57"/>
  <c r="AJ83" i="57"/>
  <c r="AJ79" i="57"/>
  <c r="AJ75" i="57"/>
  <c r="AJ84" i="57"/>
  <c r="AJ80" i="57"/>
  <c r="AJ76" i="57"/>
  <c r="AJ74" i="57"/>
  <c r="AJ81" i="57"/>
  <c r="AJ77" i="57"/>
  <c r="AJ73" i="57"/>
  <c r="AJ82" i="57"/>
  <c r="AJ78" i="57"/>
  <c r="N65" i="57"/>
  <c r="O63" i="57"/>
  <c r="I67" i="57"/>
  <c r="AJ62" i="57"/>
  <c r="AF63" i="57"/>
  <c r="AB67" i="57"/>
  <c r="AD63" i="57"/>
  <c r="AG51" i="57"/>
  <c r="AG65" i="57"/>
  <c r="V50" i="57"/>
  <c r="V64" i="57"/>
  <c r="AJ52" i="57"/>
  <c r="AJ66" i="57"/>
  <c r="X53" i="57"/>
  <c r="X67" i="57"/>
  <c r="L46" i="57"/>
  <c r="L60" i="57"/>
  <c r="E53" i="57"/>
  <c r="E67" i="57"/>
  <c r="AD46" i="57"/>
  <c r="AD60" i="57"/>
  <c r="AF60" i="57"/>
  <c r="R48" i="57"/>
  <c r="R62" i="57"/>
  <c r="O60" i="57"/>
  <c r="B54" i="57"/>
  <c r="B68" i="57"/>
  <c r="N37" i="57"/>
  <c r="N51" i="57"/>
  <c r="I39" i="57"/>
  <c r="I53" i="57"/>
  <c r="AB39" i="57"/>
  <c r="AB53" i="57"/>
  <c r="AD21" i="57"/>
  <c r="AD49" i="57"/>
  <c r="O21" i="57"/>
  <c r="AF21" i="57"/>
  <c r="AJ34" i="57"/>
  <c r="AJ48" i="57"/>
  <c r="AJ24" i="57"/>
  <c r="AJ38" i="57"/>
  <c r="AG23" i="57"/>
  <c r="AG37" i="57"/>
  <c r="AD17" i="57"/>
  <c r="AD39" i="57"/>
  <c r="AD35" i="57"/>
  <c r="AD31" i="57"/>
  <c r="AD32" i="57"/>
  <c r="AD38" i="57"/>
  <c r="AD40" i="57"/>
  <c r="AD36" i="57"/>
  <c r="AD34" i="57"/>
  <c r="AD41" i="57"/>
  <c r="AD37" i="57"/>
  <c r="AD33" i="57"/>
  <c r="AD42" i="57"/>
  <c r="AF17" i="57"/>
  <c r="AF41" i="57"/>
  <c r="AF37" i="57"/>
  <c r="AF33" i="57"/>
  <c r="AF42" i="57"/>
  <c r="AF38" i="57"/>
  <c r="AF34" i="57"/>
  <c r="AF39" i="57"/>
  <c r="AF35" i="57"/>
  <c r="AF31" i="57"/>
  <c r="AF40" i="57"/>
  <c r="AF36" i="57"/>
  <c r="L17" i="57"/>
  <c r="L41" i="57"/>
  <c r="L37" i="57"/>
  <c r="L33" i="57"/>
  <c r="L34" i="57"/>
  <c r="L42" i="57"/>
  <c r="L38" i="57"/>
  <c r="L40" i="57"/>
  <c r="L36" i="57"/>
  <c r="L35" i="57"/>
  <c r="L31" i="57"/>
  <c r="L32" i="57"/>
  <c r="O17" i="57"/>
  <c r="O40" i="57"/>
  <c r="O36" i="57"/>
  <c r="O35" i="57"/>
  <c r="O31" i="57"/>
  <c r="O41" i="57"/>
  <c r="O37" i="57"/>
  <c r="O33" i="57"/>
  <c r="O42" i="57"/>
  <c r="O38" i="57"/>
  <c r="O34" i="57"/>
  <c r="O39" i="57"/>
  <c r="X25" i="57"/>
  <c r="X39" i="57"/>
  <c r="R20" i="57"/>
  <c r="R34" i="57"/>
  <c r="V22" i="57"/>
  <c r="V36" i="57"/>
  <c r="E25" i="57"/>
  <c r="E39" i="57"/>
  <c r="B26" i="57"/>
  <c r="B40" i="57"/>
  <c r="AK22" i="57"/>
  <c r="S24" i="57"/>
  <c r="X21" i="57"/>
  <c r="AJ22" i="57"/>
  <c r="Z19" i="57"/>
  <c r="D26" i="57"/>
  <c r="Y23" i="57"/>
  <c r="P28" i="57"/>
  <c r="I19" i="57"/>
  <c r="Q27" i="57"/>
  <c r="Y25" i="57"/>
  <c r="AB26" i="57"/>
  <c r="AN26" i="57" s="1"/>
  <c r="P26" i="57"/>
  <c r="Z21" i="57"/>
  <c r="I26" i="57"/>
  <c r="D21" i="57"/>
  <c r="N22" i="57"/>
  <c r="AK25" i="57"/>
  <c r="Z23" i="57"/>
  <c r="AB18" i="57"/>
  <c r="Z26" i="57"/>
  <c r="Z24" i="57"/>
  <c r="N26" i="57"/>
  <c r="S18" i="57"/>
  <c r="AG28" i="57"/>
  <c r="AO28" i="57" s="1"/>
  <c r="P25" i="57"/>
  <c r="P21" i="57"/>
  <c r="AB21" i="57"/>
  <c r="AJ26" i="57"/>
  <c r="D27" i="57"/>
  <c r="N28" i="57"/>
  <c r="S22" i="57"/>
  <c r="AK24" i="57"/>
  <c r="Z25" i="57"/>
  <c r="I21" i="57"/>
  <c r="X18" i="57"/>
  <c r="Q21" i="57"/>
  <c r="AG24" i="57"/>
  <c r="X23" i="57"/>
  <c r="Q26" i="57"/>
  <c r="F23" i="57"/>
  <c r="D22" i="57"/>
  <c r="X20" i="57"/>
  <c r="AK18" i="57"/>
  <c r="AB25" i="57"/>
  <c r="I25" i="57"/>
  <c r="N23" i="57"/>
  <c r="AJ20" i="57"/>
  <c r="N102" i="14"/>
  <c r="J123" i="14"/>
  <c r="S100" i="14"/>
  <c r="N124" i="14"/>
  <c r="O4" i="57"/>
  <c r="O145" i="57" s="1"/>
  <c r="M122" i="14"/>
  <c r="P131" i="14"/>
  <c r="J102" i="14"/>
  <c r="V104" i="14"/>
  <c r="L131" i="14"/>
  <c r="G92" i="14"/>
  <c r="V10" i="70"/>
  <c r="V109" i="70" s="1"/>
  <c r="K124" i="14"/>
  <c r="Q100" i="14"/>
  <c r="E101" i="14"/>
  <c r="AH90" i="14"/>
  <c r="AE127" i="14"/>
  <c r="H114" i="14"/>
  <c r="T118" i="14"/>
  <c r="X118" i="14"/>
  <c r="H3" i="57"/>
  <c r="H172" i="57" s="1"/>
  <c r="I115" i="14"/>
  <c r="T122" i="14"/>
  <c r="L4" i="70"/>
  <c r="L46" i="70" s="1"/>
  <c r="R12" i="70"/>
  <c r="R83" i="70" s="1"/>
  <c r="V122" i="14"/>
  <c r="H93" i="14"/>
  <c r="V118" i="14"/>
  <c r="O106" i="14"/>
  <c r="V10" i="57"/>
  <c r="V94" i="57" s="1"/>
  <c r="I93" i="14"/>
  <c r="H115" i="14"/>
  <c r="F120" i="14"/>
  <c r="G115" i="14"/>
  <c r="E98" i="14"/>
  <c r="Q106" i="14"/>
  <c r="R106" i="14"/>
  <c r="W118" i="14"/>
  <c r="S118" i="14"/>
  <c r="U122" i="14"/>
  <c r="M106" i="14"/>
  <c r="P106" i="14"/>
  <c r="U118" i="14"/>
  <c r="Q122" i="14"/>
  <c r="AG112" i="14"/>
  <c r="R122" i="14"/>
  <c r="F98" i="14"/>
  <c r="D98" i="14"/>
  <c r="E120" i="14"/>
  <c r="D120" i="14"/>
  <c r="G114" i="14"/>
  <c r="AA117" i="14"/>
  <c r="T119" i="14"/>
  <c r="L124" i="14"/>
  <c r="U100" i="14"/>
  <c r="J124" i="14"/>
  <c r="I101" i="14"/>
  <c r="AF90" i="14"/>
  <c r="V126" i="14"/>
  <c r="M124" i="14"/>
  <c r="H3" i="70"/>
  <c r="H117" i="70" s="1"/>
  <c r="T7" i="57"/>
  <c r="T162" i="57" s="1"/>
  <c r="H92" i="14"/>
  <c r="R100" i="14"/>
  <c r="V100" i="14"/>
  <c r="AH91" i="14"/>
  <c r="U96" i="14"/>
  <c r="X99" i="14"/>
  <c r="N109" i="14"/>
  <c r="AC105" i="14"/>
  <c r="S96" i="14"/>
  <c r="S97" i="14"/>
  <c r="AD105" i="14"/>
  <c r="R128" i="14"/>
  <c r="N128" i="14"/>
  <c r="C130" i="14"/>
  <c r="T96" i="14"/>
  <c r="L109" i="14"/>
  <c r="AE107" i="14"/>
  <c r="AE105" i="14"/>
  <c r="AF105" i="14"/>
  <c r="B130" i="14"/>
  <c r="D130" i="14"/>
  <c r="AC107" i="14"/>
  <c r="AB107" i="14"/>
  <c r="AH11" i="70"/>
  <c r="AH124" i="70" s="1"/>
  <c r="T7" i="70"/>
  <c r="T35" i="70" s="1"/>
  <c r="AN39" i="14"/>
  <c r="V96" i="14"/>
  <c r="AH105" i="14"/>
  <c r="X96" i="14"/>
  <c r="O128" i="14"/>
  <c r="AH113" i="14"/>
  <c r="W96" i="14"/>
  <c r="AB9" i="70"/>
  <c r="AB151" i="70" s="1"/>
  <c r="AE95" i="14"/>
  <c r="N131" i="14"/>
  <c r="AF127" i="14"/>
  <c r="AG127" i="14"/>
  <c r="O131" i="14"/>
  <c r="AH127" i="14"/>
  <c r="AB9" i="57"/>
  <c r="I102" i="14"/>
  <c r="K102" i="14"/>
  <c r="K131" i="14"/>
  <c r="AN87" i="14"/>
  <c r="AE129" i="14"/>
  <c r="AB129" i="14"/>
  <c r="H123" i="14"/>
  <c r="L102" i="14"/>
  <c r="AD129" i="14"/>
  <c r="M131" i="14"/>
  <c r="B9" i="57"/>
  <c r="B150" i="57" s="1"/>
  <c r="Z129" i="14"/>
  <c r="P128" i="14"/>
  <c r="M128" i="14"/>
  <c r="AN43" i="14"/>
  <c r="K109" i="14"/>
  <c r="R12" i="57"/>
  <c r="R110" i="57" s="1"/>
  <c r="M109" i="14"/>
  <c r="O109" i="14"/>
  <c r="P109" i="14"/>
  <c r="Y94" i="22"/>
  <c r="X94" i="22"/>
  <c r="K94" i="22"/>
  <c r="E94" i="22"/>
  <c r="L94" i="22"/>
  <c r="B94" i="22"/>
  <c r="W94" i="22"/>
  <c r="I94" i="22"/>
  <c r="J94" i="22"/>
  <c r="G94" i="22"/>
  <c r="C94" i="22"/>
  <c r="D94" i="22"/>
  <c r="H94" i="22"/>
  <c r="F94" i="22"/>
  <c r="AB94" i="22"/>
  <c r="O94" i="22"/>
  <c r="M94" i="22"/>
  <c r="P94" i="22"/>
  <c r="R94" i="22"/>
  <c r="AG94" i="22"/>
  <c r="S94" i="22"/>
  <c r="AD94" i="22"/>
  <c r="AH94" i="22"/>
  <c r="AF94" i="22"/>
  <c r="V94" i="22"/>
  <c r="AC94" i="22"/>
  <c r="N94" i="22"/>
  <c r="T94" i="22"/>
  <c r="U94" i="22"/>
  <c r="AE94" i="22"/>
  <c r="AA94" i="22"/>
  <c r="Z94" i="22"/>
  <c r="AN28" i="22"/>
  <c r="Q94" i="22"/>
  <c r="P90" i="14"/>
  <c r="I105" i="14"/>
  <c r="P5" i="57"/>
  <c r="P104" i="57" s="1"/>
  <c r="AA121" i="14"/>
  <c r="G128" i="14"/>
  <c r="M116" i="14"/>
  <c r="X92" i="14"/>
  <c r="H105" i="14"/>
  <c r="N90" i="14"/>
  <c r="M90" i="14"/>
  <c r="Y121" i="14"/>
  <c r="D104" i="14"/>
  <c r="N116" i="14"/>
  <c r="B128" i="14"/>
  <c r="F128" i="14"/>
  <c r="AN77" i="14"/>
  <c r="J105" i="14"/>
  <c r="L105" i="14"/>
  <c r="C104" i="14"/>
  <c r="H109" i="22"/>
  <c r="AH97" i="14"/>
  <c r="AH118" i="14"/>
  <c r="AE118" i="14"/>
  <c r="AG118" i="14"/>
  <c r="E106" i="14"/>
  <c r="P94" i="14"/>
  <c r="D126" i="14"/>
  <c r="AI5" i="70"/>
  <c r="AI147" i="70" s="1"/>
  <c r="AE96" i="14"/>
  <c r="P130" i="14"/>
  <c r="C114" i="14"/>
  <c r="E114" i="14"/>
  <c r="E104" i="14"/>
  <c r="O116" i="14"/>
  <c r="G105" i="14"/>
  <c r="C128" i="14"/>
  <c r="D128" i="14"/>
  <c r="K105" i="14"/>
  <c r="AB121" i="14"/>
  <c r="AG119" i="14"/>
  <c r="L116" i="14"/>
  <c r="Y92" i="14"/>
  <c r="E128" i="14"/>
  <c r="P116" i="14"/>
  <c r="L90" i="14"/>
  <c r="U92" i="14"/>
  <c r="Q90" i="14"/>
  <c r="W92" i="14"/>
  <c r="Z121" i="14"/>
  <c r="K116" i="14"/>
  <c r="AH119" i="14"/>
  <c r="AC9" i="57"/>
  <c r="X121" i="14"/>
  <c r="T92" i="14"/>
  <c r="AA99" i="14"/>
  <c r="V92" i="14"/>
  <c r="B104" i="14"/>
  <c r="AE93" i="14"/>
  <c r="D114" i="14"/>
  <c r="B114" i="14"/>
  <c r="U101" i="14"/>
  <c r="I124" i="14"/>
  <c r="C120" i="14"/>
  <c r="E124" i="14"/>
  <c r="D102" i="14"/>
  <c r="M94" i="14"/>
  <c r="W101" i="14"/>
  <c r="D106" i="14"/>
  <c r="S101" i="14"/>
  <c r="T101" i="14"/>
  <c r="F114" i="14"/>
  <c r="AC93" i="14"/>
  <c r="B106" i="14"/>
  <c r="L94" i="14"/>
  <c r="P5" i="70"/>
  <c r="P91" i="70" s="1"/>
  <c r="G102" i="14"/>
  <c r="H124" i="14"/>
  <c r="M112" i="14"/>
  <c r="B120" i="14"/>
  <c r="E102" i="14"/>
  <c r="H102" i="14"/>
  <c r="F102" i="14"/>
  <c r="C106" i="14"/>
  <c r="O94" i="14"/>
  <c r="P112" i="14"/>
  <c r="AD93" i="14"/>
  <c r="K94" i="14"/>
  <c r="L112" i="14"/>
  <c r="R101" i="14"/>
  <c r="O112" i="14"/>
  <c r="AN80" i="14"/>
  <c r="C8" i="57"/>
  <c r="C135" i="57" s="1"/>
  <c r="G106" i="14"/>
  <c r="G124" i="14"/>
  <c r="F106" i="14"/>
  <c r="AA93" i="14"/>
  <c r="D124" i="14"/>
  <c r="Q112" i="14"/>
  <c r="AF93" i="14"/>
  <c r="AB93" i="14"/>
  <c r="AG97" i="14"/>
  <c r="AN68" i="14"/>
  <c r="M100" i="14"/>
  <c r="AN40" i="14"/>
  <c r="AC118" i="14"/>
  <c r="AD118" i="14"/>
  <c r="N103" i="14"/>
  <c r="K100" i="14"/>
  <c r="AF118" i="14"/>
  <c r="N122" i="14"/>
  <c r="R7" i="70"/>
  <c r="R121" i="70" s="1"/>
  <c r="AH96" i="14"/>
  <c r="AD96" i="14"/>
  <c r="E126" i="14"/>
  <c r="AC115" i="14"/>
  <c r="AC99" i="14"/>
  <c r="AF91" i="14"/>
  <c r="L122" i="14"/>
  <c r="V114" i="14"/>
  <c r="C126" i="14"/>
  <c r="AG91" i="14"/>
  <c r="I122" i="14"/>
  <c r="Y99" i="14"/>
  <c r="Z99" i="14"/>
  <c r="AG113" i="14"/>
  <c r="AB99" i="14"/>
  <c r="S125" i="14"/>
  <c r="O125" i="14"/>
  <c r="W106" i="14"/>
  <c r="V106" i="14"/>
  <c r="J127" i="14"/>
  <c r="Z107" i="14"/>
  <c r="S106" i="14"/>
  <c r="L127" i="14"/>
  <c r="D109" i="22"/>
  <c r="L11" i="57"/>
  <c r="L81" i="57" s="1"/>
  <c r="G127" i="14"/>
  <c r="X106" i="14"/>
  <c r="I127" i="14"/>
  <c r="T106" i="14"/>
  <c r="K127" i="14"/>
  <c r="T108" i="14"/>
  <c r="X12" i="70"/>
  <c r="X196" i="70" s="1"/>
  <c r="H127" i="14"/>
  <c r="Z117" i="14"/>
  <c r="AA95" i="14"/>
  <c r="Z95" i="14"/>
  <c r="AC95" i="14"/>
  <c r="AA107" i="14"/>
  <c r="B9" i="70"/>
  <c r="B52" i="70" s="1"/>
  <c r="W107" i="14"/>
  <c r="AB95" i="14"/>
  <c r="V129" i="14"/>
  <c r="B98" i="14"/>
  <c r="AB117" i="14"/>
  <c r="Q108" i="14"/>
  <c r="P103" i="14"/>
  <c r="N100" i="14"/>
  <c r="L100" i="14"/>
  <c r="R125" i="14"/>
  <c r="P125" i="14"/>
  <c r="P108" i="14"/>
  <c r="S108" i="14"/>
  <c r="U108" i="14"/>
  <c r="X129" i="14"/>
  <c r="X107" i="14"/>
  <c r="V107" i="14"/>
  <c r="AC117" i="14"/>
  <c r="S103" i="14"/>
  <c r="AA129" i="14"/>
  <c r="AD117" i="14"/>
  <c r="C98" i="14"/>
  <c r="N10" i="70"/>
  <c r="N109" i="70" s="1"/>
  <c r="I100" i="14"/>
  <c r="R108" i="14"/>
  <c r="AE117" i="14"/>
  <c r="AC9" i="70"/>
  <c r="AQ9" i="70" s="1"/>
  <c r="W129" i="14"/>
  <c r="N125" i="14"/>
  <c r="R103" i="14"/>
  <c r="O103" i="14"/>
  <c r="AD95" i="14"/>
  <c r="Y129" i="14"/>
  <c r="Y107" i="14"/>
  <c r="Q125" i="14"/>
  <c r="C8" i="70"/>
  <c r="B92" i="14"/>
  <c r="F3" i="70"/>
  <c r="F89" i="70" s="1"/>
  <c r="L10" i="70"/>
  <c r="L11" i="70"/>
  <c r="L82" i="70" s="1"/>
  <c r="Z8" i="70"/>
  <c r="AG10" i="70"/>
  <c r="AG109" i="70" s="1"/>
  <c r="AF4" i="57"/>
  <c r="AF131" i="57" s="1"/>
  <c r="U130" i="14"/>
  <c r="W114" i="14"/>
  <c r="K122" i="14"/>
  <c r="X114" i="14"/>
  <c r="Y114" i="14"/>
  <c r="U114" i="14"/>
  <c r="AE115" i="14"/>
  <c r="AD115" i="14"/>
  <c r="AB115" i="14"/>
  <c r="AF115" i="14"/>
  <c r="AN70" i="14"/>
  <c r="R130" i="14"/>
  <c r="AG96" i="14"/>
  <c r="AE113" i="14"/>
  <c r="AF96" i="14"/>
  <c r="S130" i="14"/>
  <c r="N10" i="57"/>
  <c r="N179" i="57" s="1"/>
  <c r="T114" i="14"/>
  <c r="AC96" i="14"/>
  <c r="AF113" i="14"/>
  <c r="J122" i="14"/>
  <c r="AE91" i="14"/>
  <c r="Q130" i="14"/>
  <c r="T130" i="14"/>
  <c r="W120" i="14"/>
  <c r="AN33" i="14"/>
  <c r="K95" i="14"/>
  <c r="J109" i="22"/>
  <c r="I109" i="22"/>
  <c r="H130" i="14"/>
  <c r="O109" i="22"/>
  <c r="I118" i="14"/>
  <c r="Z98" i="14"/>
  <c r="AN41" i="14"/>
  <c r="B107" i="14"/>
  <c r="T128" i="14"/>
  <c r="AN81" i="14"/>
  <c r="C129" i="14"/>
  <c r="AF125" i="14"/>
  <c r="AH112" i="14"/>
  <c r="D129" i="14"/>
  <c r="AE122" i="14"/>
  <c r="J118" i="14"/>
  <c r="AN32" i="14"/>
  <c r="M6" i="57"/>
  <c r="M175" i="57" s="1"/>
  <c r="I130" i="14"/>
  <c r="F130" i="14"/>
  <c r="E130" i="14"/>
  <c r="G130" i="14"/>
  <c r="P119" i="14"/>
  <c r="W98" i="14"/>
  <c r="L118" i="14"/>
  <c r="V98" i="14"/>
  <c r="J130" i="14"/>
  <c r="G109" i="22"/>
  <c r="X98" i="14"/>
  <c r="K118" i="14"/>
  <c r="U98" i="14"/>
  <c r="H118" i="14"/>
  <c r="AN74" i="14"/>
  <c r="AN86" i="14"/>
  <c r="Y104" i="14"/>
  <c r="Y98" i="14"/>
  <c r="AD109" i="22"/>
  <c r="Q109" i="22"/>
  <c r="F109" i="22"/>
  <c r="AD100" i="14"/>
  <c r="V120" i="14"/>
  <c r="M109" i="22"/>
  <c r="T109" i="22"/>
  <c r="U109" i="22"/>
  <c r="AN29" i="14"/>
  <c r="I95" i="14"/>
  <c r="C107" i="14"/>
  <c r="B99" i="14"/>
  <c r="AG100" i="14"/>
  <c r="J108" i="14"/>
  <c r="B129" i="14"/>
  <c r="J95" i="14"/>
  <c r="D107" i="14"/>
  <c r="H95" i="14"/>
  <c r="F95" i="14"/>
  <c r="AN85" i="14"/>
  <c r="F108" i="14"/>
  <c r="D11" i="70"/>
  <c r="D96" i="70" s="1"/>
  <c r="W109" i="22"/>
  <c r="AH109" i="22"/>
  <c r="AG125" i="14"/>
  <c r="P109" i="22"/>
  <c r="AN27" i="14"/>
  <c r="AD122" i="14"/>
  <c r="J117" i="14"/>
  <c r="S109" i="22"/>
  <c r="H117" i="14"/>
  <c r="M93" i="14"/>
  <c r="L93" i="14"/>
  <c r="V109" i="22"/>
  <c r="R109" i="22"/>
  <c r="AA127" i="14"/>
  <c r="AN78" i="14"/>
  <c r="AD127" i="14"/>
  <c r="AN43" i="22"/>
  <c r="AE109" i="22"/>
  <c r="AB109" i="22"/>
  <c r="R97" i="14"/>
  <c r="AH94" i="14"/>
  <c r="Y109" i="22"/>
  <c r="AG109" i="22"/>
  <c r="AI5" i="57"/>
  <c r="AP5" i="57" s="1"/>
  <c r="AF116" i="14"/>
  <c r="K109" i="22"/>
  <c r="AG103" i="14"/>
  <c r="E109" i="22"/>
  <c r="AF109" i="22"/>
  <c r="B109" i="22"/>
  <c r="C109" i="22"/>
  <c r="M97" i="14"/>
  <c r="N109" i="22"/>
  <c r="L109" i="22"/>
  <c r="AF103" i="14"/>
  <c r="AG122" i="14"/>
  <c r="AA109" i="22"/>
  <c r="R119" i="14"/>
  <c r="X120" i="14"/>
  <c r="AE100" i="14"/>
  <c r="AF122" i="14"/>
  <c r="I117" i="14"/>
  <c r="AN38" i="14"/>
  <c r="G117" i="14"/>
  <c r="AN34" i="14"/>
  <c r="H108" i="14"/>
  <c r="N93" i="14"/>
  <c r="K93" i="14"/>
  <c r="AN73" i="14"/>
  <c r="X104" i="14"/>
  <c r="W104" i="14"/>
  <c r="AB104" i="14"/>
  <c r="R7" i="57"/>
  <c r="R148" i="57" s="1"/>
  <c r="AA104" i="14"/>
  <c r="G108" i="14"/>
  <c r="AB122" i="14"/>
  <c r="AB8" i="70"/>
  <c r="AN8" i="70" s="1"/>
  <c r="Y127" i="14"/>
  <c r="X109" i="22"/>
  <c r="Z127" i="14"/>
  <c r="AB127" i="14"/>
  <c r="AC109" i="22"/>
  <c r="Q119" i="14"/>
  <c r="AF100" i="14"/>
  <c r="Z120" i="14"/>
  <c r="AB100" i="14"/>
  <c r="J93" i="14"/>
  <c r="AC122" i="14"/>
  <c r="M119" i="14"/>
  <c r="E108" i="14"/>
  <c r="AN76" i="14"/>
  <c r="O119" i="14"/>
  <c r="Z109" i="22"/>
  <c r="AC127" i="14"/>
  <c r="F117" i="14"/>
  <c r="AN75" i="14"/>
  <c r="AN42" i="14"/>
  <c r="U120" i="14"/>
  <c r="O93" i="14"/>
  <c r="AN83" i="14"/>
  <c r="Z104" i="14"/>
  <c r="I108" i="14"/>
  <c r="Z8" i="57"/>
  <c r="Z64" i="57" s="1"/>
  <c r="X12" i="57"/>
  <c r="X96" i="57" s="1"/>
  <c r="M96" i="14"/>
  <c r="N115" i="14"/>
  <c r="AN71" i="14"/>
  <c r="M115" i="14"/>
  <c r="X10" i="57"/>
  <c r="AN84" i="14"/>
  <c r="S128" i="14"/>
  <c r="S124" i="14"/>
  <c r="L115" i="14"/>
  <c r="W128" i="14"/>
  <c r="U128" i="14"/>
  <c r="X128" i="14"/>
  <c r="Q102" i="14"/>
  <c r="R91" i="14"/>
  <c r="Q91" i="14"/>
  <c r="R102" i="14"/>
  <c r="AN36" i="14"/>
  <c r="AE116" i="14"/>
  <c r="AN28" i="14"/>
  <c r="AN25" i="14"/>
  <c r="U102" i="14"/>
  <c r="AI3" i="57"/>
  <c r="AI144" i="57" s="1"/>
  <c r="AN72" i="14"/>
  <c r="P97" i="14"/>
  <c r="AH116" i="14"/>
  <c r="T102" i="14"/>
  <c r="O91" i="14"/>
  <c r="Q97" i="14"/>
  <c r="AG94" i="14"/>
  <c r="AF94" i="14"/>
  <c r="AG116" i="14"/>
  <c r="S102" i="14"/>
  <c r="AI3" i="70"/>
  <c r="AI89" i="70" s="1"/>
  <c r="AN37" i="14"/>
  <c r="AH103" i="14"/>
  <c r="P91" i="14"/>
  <c r="T91" i="14"/>
  <c r="AD94" i="14"/>
  <c r="AN31" i="14"/>
  <c r="O97" i="14"/>
  <c r="J115" i="14"/>
  <c r="O115" i="14"/>
  <c r="K115" i="14"/>
  <c r="Y120" i="14"/>
  <c r="D92" i="14"/>
  <c r="AN35" i="14"/>
  <c r="AN26" i="14"/>
  <c r="D123" i="14"/>
  <c r="H96" i="14"/>
  <c r="F92" i="14"/>
  <c r="S113" i="14"/>
  <c r="M6" i="70"/>
  <c r="L96" i="14"/>
  <c r="E123" i="14"/>
  <c r="J96" i="14"/>
  <c r="AN82" i="14"/>
  <c r="G101" i="14"/>
  <c r="V124" i="14"/>
  <c r="F101" i="14"/>
  <c r="G123" i="14"/>
  <c r="P113" i="14"/>
  <c r="R113" i="14"/>
  <c r="AA126" i="14"/>
  <c r="AB8" i="57"/>
  <c r="I96" i="14"/>
  <c r="E92" i="14"/>
  <c r="T124" i="14"/>
  <c r="AN24" i="14"/>
  <c r="Y126" i="14"/>
  <c r="H101" i="14"/>
  <c r="R124" i="14"/>
  <c r="F123" i="14"/>
  <c r="AB126" i="14"/>
  <c r="W126" i="14"/>
  <c r="Q113" i="14"/>
  <c r="C101" i="14"/>
  <c r="AN30" i="14"/>
  <c r="Z126" i="14"/>
  <c r="C123" i="14"/>
  <c r="C92" i="14"/>
  <c r="AN79" i="14"/>
  <c r="D101" i="14"/>
  <c r="Q124" i="14"/>
  <c r="U124" i="14"/>
  <c r="X126" i="14"/>
  <c r="AN69" i="14"/>
  <c r="O113" i="14"/>
  <c r="B88" i="57"/>
  <c r="B94" i="57"/>
  <c r="B97" i="57"/>
  <c r="B95" i="57"/>
  <c r="B92" i="57"/>
  <c r="B91" i="57"/>
  <c r="B89" i="57"/>
  <c r="B90" i="57"/>
  <c r="AS13" i="70"/>
  <c r="B98" i="57"/>
  <c r="AS14" i="57"/>
  <c r="B96" i="57"/>
  <c r="AS13" i="57"/>
  <c r="AS14" i="70"/>
  <c r="AN195" i="57" l="1"/>
  <c r="AN157" i="57"/>
  <c r="AN160" i="57"/>
  <c r="AO185" i="57"/>
  <c r="AN68" i="57"/>
  <c r="AN168" i="57"/>
  <c r="AP3" i="70"/>
  <c r="AP11" i="70"/>
  <c r="AP28" i="57"/>
  <c r="AP196" i="57"/>
  <c r="AP185" i="57"/>
  <c r="AP3" i="57"/>
  <c r="AP183" i="70"/>
  <c r="AP195" i="57"/>
  <c r="AO69" i="57"/>
  <c r="AP168" i="57"/>
  <c r="AP179" i="57"/>
  <c r="AO165" i="57"/>
  <c r="AP138" i="57"/>
  <c r="AP139" i="57"/>
  <c r="AP157" i="57"/>
  <c r="AO181" i="57"/>
  <c r="AO167" i="57"/>
  <c r="AN94" i="57"/>
  <c r="AP94" i="57"/>
  <c r="AO94" i="57"/>
  <c r="AO130" i="57"/>
  <c r="AN130" i="57"/>
  <c r="AN154" i="57"/>
  <c r="AP154" i="57"/>
  <c r="AO154" i="57"/>
  <c r="AP144" i="57"/>
  <c r="AO144" i="57"/>
  <c r="AN144" i="57"/>
  <c r="AO153" i="57"/>
  <c r="AN153" i="57"/>
  <c r="AP153" i="57"/>
  <c r="AO131" i="57"/>
  <c r="AN131" i="57"/>
  <c r="AP131" i="57"/>
  <c r="AP129" i="57"/>
  <c r="AO129" i="57"/>
  <c r="AN129" i="57"/>
  <c r="AN140" i="57"/>
  <c r="AP140" i="57"/>
  <c r="AO140" i="57"/>
  <c r="AO158" i="57"/>
  <c r="AN158" i="57"/>
  <c r="AP190" i="57"/>
  <c r="AO190" i="57"/>
  <c r="AN190" i="57"/>
  <c r="AN138" i="57"/>
  <c r="AP165" i="57"/>
  <c r="AO162" i="57"/>
  <c r="AN139" i="57"/>
  <c r="AO88" i="57"/>
  <c r="AN88" i="57"/>
  <c r="AN98" i="57"/>
  <c r="AP98" i="57"/>
  <c r="AO98" i="57"/>
  <c r="AP95" i="57"/>
  <c r="AO95" i="57"/>
  <c r="AN95" i="57"/>
  <c r="AP143" i="57"/>
  <c r="AO143" i="57"/>
  <c r="AN143" i="57"/>
  <c r="AP148" i="57"/>
  <c r="AO148" i="57"/>
  <c r="AN148" i="57"/>
  <c r="AP137" i="57"/>
  <c r="AO137" i="57"/>
  <c r="AN137" i="57"/>
  <c r="AP175" i="57"/>
  <c r="AO175" i="57"/>
  <c r="AN175" i="57"/>
  <c r="AP91" i="57"/>
  <c r="AO91" i="57"/>
  <c r="AN91" i="57"/>
  <c r="AP193" i="57"/>
  <c r="AO193" i="57"/>
  <c r="AN193" i="57"/>
  <c r="AN132" i="57"/>
  <c r="AO132" i="57"/>
  <c r="AP133" i="57"/>
  <c r="AO133" i="57"/>
  <c r="AN133" i="57"/>
  <c r="AO160" i="57"/>
  <c r="AO138" i="57"/>
  <c r="AP167" i="57"/>
  <c r="AO157" i="57"/>
  <c r="AP162" i="57"/>
  <c r="AN179" i="57"/>
  <c r="AO139" i="57"/>
  <c r="AO195" i="57"/>
  <c r="AP181" i="57"/>
  <c r="AP87" i="57"/>
  <c r="AO87" i="57"/>
  <c r="AN87" i="57"/>
  <c r="AP134" i="57"/>
  <c r="AO134" i="57"/>
  <c r="AN134" i="57"/>
  <c r="AS147" i="57"/>
  <c r="AP147" i="57"/>
  <c r="AO147" i="57"/>
  <c r="AN147" i="57"/>
  <c r="AP152" i="57"/>
  <c r="AO152" i="57"/>
  <c r="AN152" i="57"/>
  <c r="AP180" i="57"/>
  <c r="AO180" i="57"/>
  <c r="AN180" i="57"/>
  <c r="AO186" i="57"/>
  <c r="AN186" i="57"/>
  <c r="AN173" i="57"/>
  <c r="AP161" i="57"/>
  <c r="AO161" i="57"/>
  <c r="AN161" i="57"/>
  <c r="AN159" i="57"/>
  <c r="AO188" i="57"/>
  <c r="AO174" i="57"/>
  <c r="AN165" i="57"/>
  <c r="AN167" i="57"/>
  <c r="AO179" i="57"/>
  <c r="AO168" i="57"/>
  <c r="AN181" i="57"/>
  <c r="AN90" i="57"/>
  <c r="AO90" i="57"/>
  <c r="AN146" i="57"/>
  <c r="AO146" i="57"/>
  <c r="AP151" i="57"/>
  <c r="AO151" i="57"/>
  <c r="AN151" i="57"/>
  <c r="AN145" i="57"/>
  <c r="AP166" i="57"/>
  <c r="AO166" i="57"/>
  <c r="AN166" i="57"/>
  <c r="AP96" i="57"/>
  <c r="AO96" i="57"/>
  <c r="AN96" i="57"/>
  <c r="AN89" i="57"/>
  <c r="AN187" i="57"/>
  <c r="AP189" i="57"/>
  <c r="AO189" i="57"/>
  <c r="AN189" i="57"/>
  <c r="AO172" i="57"/>
  <c r="AN172" i="57"/>
  <c r="AP176" i="57"/>
  <c r="AO176" i="57"/>
  <c r="AN176" i="57"/>
  <c r="AO97" i="57"/>
  <c r="AN97" i="57"/>
  <c r="AP97" i="57"/>
  <c r="AP194" i="57"/>
  <c r="AO194" i="57"/>
  <c r="AN194" i="57"/>
  <c r="AN45" i="57"/>
  <c r="AO63" i="57"/>
  <c r="AN63" i="57"/>
  <c r="AN61" i="57"/>
  <c r="AN56" i="57"/>
  <c r="AN55" i="57"/>
  <c r="AN62" i="57"/>
  <c r="AO62" i="57"/>
  <c r="AO83" i="57"/>
  <c r="AP83" i="57"/>
  <c r="AN83" i="57"/>
  <c r="AP77" i="57"/>
  <c r="AO77" i="57"/>
  <c r="AN77" i="57"/>
  <c r="AN52" i="57"/>
  <c r="AO67" i="57"/>
  <c r="AN67" i="57"/>
  <c r="AN48" i="57"/>
  <c r="AN54" i="57"/>
  <c r="AN47" i="57"/>
  <c r="AP82" i="57"/>
  <c r="AO82" i="57"/>
  <c r="AN82" i="57"/>
  <c r="AO73" i="57"/>
  <c r="AP73" i="57"/>
  <c r="AN73" i="57"/>
  <c r="AN84" i="57"/>
  <c r="AP84" i="57"/>
  <c r="AO84" i="57"/>
  <c r="AO59" i="57"/>
  <c r="AO70" i="57"/>
  <c r="AO68" i="57"/>
  <c r="AN53" i="57"/>
  <c r="AO60" i="57"/>
  <c r="AN60" i="57"/>
  <c r="AP81" i="57"/>
  <c r="AO81" i="57"/>
  <c r="AN81" i="57"/>
  <c r="AN46" i="57"/>
  <c r="AN49" i="57"/>
  <c r="AN75" i="57"/>
  <c r="AN76" i="57"/>
  <c r="AO76" i="57"/>
  <c r="AN66" i="57"/>
  <c r="AO66" i="57"/>
  <c r="AN80" i="57"/>
  <c r="AO80" i="57"/>
  <c r="AP80" i="57"/>
  <c r="AO74" i="57"/>
  <c r="AN74" i="57"/>
  <c r="AO41" i="57"/>
  <c r="AN41" i="57"/>
  <c r="AO31" i="57"/>
  <c r="AN31" i="57"/>
  <c r="AN35" i="57"/>
  <c r="AO35" i="57"/>
  <c r="AN32" i="57"/>
  <c r="AN40" i="57"/>
  <c r="AN38" i="57"/>
  <c r="AO38" i="57"/>
  <c r="AN34" i="57"/>
  <c r="AO34" i="57"/>
  <c r="AO40" i="57"/>
  <c r="AO33" i="57"/>
  <c r="AN33" i="57"/>
  <c r="AN42" i="57"/>
  <c r="AO42" i="57"/>
  <c r="AN39" i="57"/>
  <c r="AO39" i="57"/>
  <c r="AP26" i="57"/>
  <c r="AO27" i="57"/>
  <c r="AP21" i="57"/>
  <c r="AO21" i="57"/>
  <c r="AN21" i="57"/>
  <c r="AN24" i="57"/>
  <c r="AP24" i="57"/>
  <c r="AO24" i="57"/>
  <c r="AO19" i="57"/>
  <c r="AN20" i="57"/>
  <c r="AP20" i="57"/>
  <c r="AO20" i="57"/>
  <c r="AN18" i="57"/>
  <c r="AS166" i="57"/>
  <c r="AP27" i="57"/>
  <c r="AO26" i="57"/>
  <c r="AP25" i="57"/>
  <c r="AO25" i="57"/>
  <c r="AN25" i="57"/>
  <c r="AS154" i="57"/>
  <c r="AN17" i="57"/>
  <c r="AO17" i="57"/>
  <c r="AS180" i="57"/>
  <c r="AS179" i="57"/>
  <c r="AS165" i="57"/>
  <c r="AN8" i="57"/>
  <c r="AO8" i="57"/>
  <c r="AP8" i="57"/>
  <c r="AS138" i="57"/>
  <c r="AS139" i="57"/>
  <c r="AS157" i="57"/>
  <c r="AS181" i="57"/>
  <c r="AS167" i="57"/>
  <c r="AO4" i="57"/>
  <c r="AS144" i="57"/>
  <c r="AS153" i="57"/>
  <c r="AS162" i="57"/>
  <c r="AS195" i="57"/>
  <c r="AP4" i="57"/>
  <c r="AO9" i="57"/>
  <c r="AN9" i="57"/>
  <c r="AP9" i="57"/>
  <c r="AS143" i="57"/>
  <c r="AS137" i="57"/>
  <c r="AS175" i="57"/>
  <c r="AS168" i="57"/>
  <c r="AS151" i="57"/>
  <c r="AS96" i="57"/>
  <c r="AS189" i="57"/>
  <c r="AS176" i="57"/>
  <c r="AS194" i="57"/>
  <c r="AS171" i="57"/>
  <c r="AS131" i="57"/>
  <c r="AS129" i="57"/>
  <c r="AS140" i="57"/>
  <c r="AS190" i="57"/>
  <c r="AS196" i="57"/>
  <c r="AS148" i="57"/>
  <c r="AS193" i="57"/>
  <c r="AS133" i="57"/>
  <c r="AS182" i="57"/>
  <c r="AS185" i="57"/>
  <c r="AS87" i="57"/>
  <c r="AS134" i="57"/>
  <c r="AS152" i="57"/>
  <c r="AS161" i="57"/>
  <c r="AS80" i="57"/>
  <c r="AS94" i="57"/>
  <c r="AS83" i="57"/>
  <c r="AS77" i="57"/>
  <c r="AS97" i="57"/>
  <c r="AS21" i="57"/>
  <c r="AS98" i="57"/>
  <c r="AS95" i="57"/>
  <c r="AS91" i="57"/>
  <c r="AS82" i="57"/>
  <c r="AS73" i="57"/>
  <c r="AS84" i="57"/>
  <c r="AS81" i="57"/>
  <c r="AS26" i="57"/>
  <c r="AS25" i="57"/>
  <c r="AS28" i="57"/>
  <c r="AS27" i="57"/>
  <c r="AS24" i="57"/>
  <c r="AS20" i="57"/>
  <c r="AS172" i="70"/>
  <c r="AS176" i="70"/>
  <c r="AS186" i="70"/>
  <c r="AS174" i="70"/>
  <c r="AS190" i="70"/>
  <c r="AS177" i="70"/>
  <c r="AS188" i="70"/>
  <c r="AS183" i="70"/>
  <c r="AS196" i="70"/>
  <c r="AS197" i="70"/>
  <c r="AS191" i="70"/>
  <c r="AS182" i="70"/>
  <c r="AS85" i="70"/>
  <c r="AS90" i="70"/>
  <c r="AS99" i="70"/>
  <c r="AS169" i="70"/>
  <c r="AS49" i="70"/>
  <c r="AS21" i="70"/>
  <c r="AS76" i="70"/>
  <c r="AS89" i="70"/>
  <c r="AS168" i="70"/>
  <c r="AS158" i="70"/>
  <c r="AS50" i="70"/>
  <c r="AS55" i="70"/>
  <c r="AS83" i="70"/>
  <c r="AS78" i="70"/>
  <c r="AS88" i="70"/>
  <c r="AS97" i="70"/>
  <c r="AS160" i="70"/>
  <c r="AS45" i="70"/>
  <c r="AS56" i="70"/>
  <c r="AS74" i="70"/>
  <c r="AS84" i="70"/>
  <c r="AS92" i="70"/>
  <c r="AS98" i="70"/>
  <c r="AS163" i="70"/>
  <c r="AS162" i="70"/>
  <c r="AS47" i="70"/>
  <c r="AS28" i="70"/>
  <c r="AS26" i="70"/>
  <c r="AS27" i="70"/>
  <c r="AS20" i="70"/>
  <c r="AS18" i="70"/>
  <c r="AP176" i="70"/>
  <c r="AP186" i="70"/>
  <c r="AO189" i="70"/>
  <c r="AO181" i="70"/>
  <c r="AN181" i="70"/>
  <c r="AP191" i="70"/>
  <c r="AO191" i="70"/>
  <c r="AN191" i="70"/>
  <c r="AO182" i="70"/>
  <c r="AN182" i="70"/>
  <c r="AP182" i="70"/>
  <c r="AN186" i="70"/>
  <c r="AO172" i="70"/>
  <c r="AN187" i="70"/>
  <c r="AO183" i="70"/>
  <c r="AP197" i="70"/>
  <c r="AO174" i="70"/>
  <c r="AN174" i="70"/>
  <c r="AP174" i="70"/>
  <c r="AO186" i="70"/>
  <c r="AP172" i="70"/>
  <c r="AN195" i="70"/>
  <c r="AO187" i="70"/>
  <c r="AN176" i="70"/>
  <c r="AP190" i="70"/>
  <c r="AO190" i="70"/>
  <c r="AN190" i="70"/>
  <c r="AP177" i="70"/>
  <c r="AO177" i="70"/>
  <c r="AN177" i="70"/>
  <c r="AO173" i="70"/>
  <c r="AN173" i="70"/>
  <c r="AO188" i="70"/>
  <c r="AN188" i="70"/>
  <c r="AP188" i="70"/>
  <c r="AO71" i="70"/>
  <c r="AO195" i="70"/>
  <c r="AO175" i="70"/>
  <c r="AO176" i="70"/>
  <c r="AO196" i="70"/>
  <c r="AN196" i="70"/>
  <c r="AP196" i="70"/>
  <c r="AO33" i="70"/>
  <c r="AN33" i="70"/>
  <c r="AN38" i="70"/>
  <c r="AO82" i="70"/>
  <c r="AN82" i="70"/>
  <c r="AO144" i="70"/>
  <c r="AN144" i="70"/>
  <c r="AO149" i="70"/>
  <c r="AN149" i="70"/>
  <c r="AO146" i="70"/>
  <c r="AN146" i="70"/>
  <c r="AN139" i="70"/>
  <c r="AN34" i="70"/>
  <c r="AO34" i="70"/>
  <c r="AN77" i="70"/>
  <c r="AO77" i="70"/>
  <c r="AP83" i="70"/>
  <c r="AO83" i="70"/>
  <c r="AN83" i="70"/>
  <c r="AP78" i="70"/>
  <c r="AO78" i="70"/>
  <c r="AN78" i="70"/>
  <c r="AO64" i="70"/>
  <c r="AN64" i="70"/>
  <c r="AP88" i="70"/>
  <c r="AO88" i="70"/>
  <c r="AN88" i="70"/>
  <c r="AP97" i="70"/>
  <c r="AO97" i="70"/>
  <c r="AN97" i="70"/>
  <c r="AO159" i="70"/>
  <c r="AN159" i="70"/>
  <c r="AO160" i="70"/>
  <c r="AN160" i="70"/>
  <c r="AP160" i="70"/>
  <c r="AO32" i="70"/>
  <c r="AN32" i="70"/>
  <c r="AN132" i="70"/>
  <c r="AO62" i="70"/>
  <c r="AN62" i="70"/>
  <c r="AP45" i="70"/>
  <c r="AO45" i="70"/>
  <c r="AN45" i="70"/>
  <c r="AN56" i="70"/>
  <c r="AP56" i="70"/>
  <c r="AO56" i="70"/>
  <c r="AN42" i="70"/>
  <c r="AO61" i="70"/>
  <c r="AN61" i="70"/>
  <c r="AO148" i="70"/>
  <c r="AN148" i="70"/>
  <c r="AO153" i="70"/>
  <c r="AN153" i="70"/>
  <c r="AO154" i="70"/>
  <c r="AN154" i="70"/>
  <c r="AP74" i="70"/>
  <c r="AO74" i="70"/>
  <c r="AN74" i="70"/>
  <c r="AO84" i="70"/>
  <c r="AN84" i="70"/>
  <c r="AP84" i="70"/>
  <c r="AP92" i="70"/>
  <c r="AO92" i="70"/>
  <c r="AN92" i="70"/>
  <c r="AO98" i="70"/>
  <c r="AN98" i="70"/>
  <c r="AP98" i="70"/>
  <c r="AN166" i="70"/>
  <c r="AP163" i="70"/>
  <c r="AO163" i="70"/>
  <c r="AN163" i="70"/>
  <c r="AP162" i="70"/>
  <c r="AO162" i="70"/>
  <c r="AN162" i="70"/>
  <c r="AO47" i="70"/>
  <c r="AN47" i="70"/>
  <c r="AP47" i="70"/>
  <c r="AO46" i="70"/>
  <c r="AN46" i="70"/>
  <c r="AO70" i="70"/>
  <c r="AO39" i="70"/>
  <c r="AN39" i="70"/>
  <c r="AO68" i="70"/>
  <c r="AN68" i="70"/>
  <c r="AN138" i="70"/>
  <c r="AN152" i="70"/>
  <c r="AN147" i="70"/>
  <c r="AO147" i="70"/>
  <c r="AO167" i="70"/>
  <c r="AN167" i="70"/>
  <c r="AO35" i="70"/>
  <c r="AN35" i="70"/>
  <c r="AN63" i="70"/>
  <c r="AO63" i="70"/>
  <c r="AN81" i="70"/>
  <c r="AN85" i="70"/>
  <c r="AP85" i="70"/>
  <c r="AO85" i="70"/>
  <c r="AN91" i="70"/>
  <c r="AO91" i="70"/>
  <c r="AO90" i="70"/>
  <c r="AN90" i="70"/>
  <c r="AP90" i="70"/>
  <c r="AN99" i="70"/>
  <c r="AP99" i="70"/>
  <c r="AO99" i="70"/>
  <c r="AO40" i="70"/>
  <c r="AN40" i="70"/>
  <c r="AN161" i="70"/>
  <c r="AO161" i="70"/>
  <c r="AN169" i="70"/>
  <c r="AP169" i="70"/>
  <c r="AO169" i="70"/>
  <c r="AN48" i="70"/>
  <c r="AO48" i="70"/>
  <c r="AN53" i="70"/>
  <c r="AP49" i="70"/>
  <c r="AO49" i="70"/>
  <c r="AN49" i="70"/>
  <c r="AO60" i="70"/>
  <c r="AN130" i="70"/>
  <c r="AO42" i="70"/>
  <c r="AN31" i="70"/>
  <c r="AO31" i="70"/>
  <c r="AO54" i="70"/>
  <c r="AN54" i="70"/>
  <c r="AO96" i="70"/>
  <c r="AN96" i="70"/>
  <c r="AN131" i="70"/>
  <c r="AO145" i="70"/>
  <c r="AN145" i="70"/>
  <c r="AN155" i="70"/>
  <c r="AO155" i="70"/>
  <c r="AN135" i="70"/>
  <c r="AO21" i="70"/>
  <c r="AN134" i="70"/>
  <c r="AO75" i="70"/>
  <c r="AN75" i="70"/>
  <c r="AO76" i="70"/>
  <c r="AN76" i="70"/>
  <c r="AP76" i="70"/>
  <c r="AP89" i="70"/>
  <c r="AO89" i="70"/>
  <c r="AN89" i="70"/>
  <c r="AN95" i="70"/>
  <c r="AO41" i="70"/>
  <c r="AN41" i="70"/>
  <c r="AO69" i="70"/>
  <c r="AN69" i="70"/>
  <c r="AO168" i="70"/>
  <c r="AN168" i="70"/>
  <c r="AP168" i="70"/>
  <c r="AP158" i="70"/>
  <c r="AO158" i="70"/>
  <c r="AN158" i="70"/>
  <c r="AP50" i="70"/>
  <c r="AO50" i="70"/>
  <c r="AN50" i="70"/>
  <c r="AO55" i="70"/>
  <c r="AN55" i="70"/>
  <c r="AP55" i="70"/>
  <c r="AO28" i="70"/>
  <c r="AO27" i="70"/>
  <c r="AN21" i="70"/>
  <c r="AN20" i="70"/>
  <c r="AP20" i="70"/>
  <c r="AO20" i="70"/>
  <c r="AP18" i="70"/>
  <c r="AN18" i="70"/>
  <c r="AO18" i="70"/>
  <c r="AP28" i="70"/>
  <c r="AP21" i="70"/>
  <c r="AP27" i="70"/>
  <c r="AP26" i="70"/>
  <c r="AN26" i="70"/>
  <c r="AO26" i="70"/>
  <c r="AO17" i="70"/>
  <c r="AN17" i="70"/>
  <c r="AO25" i="70"/>
  <c r="AN25" i="70"/>
  <c r="AO19" i="70"/>
  <c r="AC93" i="57"/>
  <c r="AB50" i="57"/>
  <c r="AP8" i="70"/>
  <c r="AP12" i="70"/>
  <c r="AO12" i="70"/>
  <c r="AQ7" i="70"/>
  <c r="AO8" i="70"/>
  <c r="AO7" i="70"/>
  <c r="AQ12" i="70"/>
  <c r="AR8" i="70"/>
  <c r="AP7" i="70"/>
  <c r="AQ8" i="70"/>
  <c r="AN57" i="70"/>
  <c r="AO57" i="70"/>
  <c r="AS57" i="70"/>
  <c r="AP57" i="70"/>
  <c r="AQ57" i="70"/>
  <c r="AO9" i="70"/>
  <c r="AN9" i="70"/>
  <c r="AO10" i="70"/>
  <c r="AR9" i="70"/>
  <c r="AP9" i="70"/>
  <c r="AP5" i="70"/>
  <c r="AP10" i="70"/>
  <c r="AR5" i="70"/>
  <c r="AR10" i="70"/>
  <c r="AR7" i="70"/>
  <c r="AR12" i="70"/>
  <c r="Z99" i="70"/>
  <c r="Z94" i="70"/>
  <c r="Z90" i="70"/>
  <c r="T45" i="70"/>
  <c r="Z50" i="70"/>
  <c r="Z35" i="70"/>
  <c r="Z191" i="70"/>
  <c r="Z95" i="70"/>
  <c r="Z91" i="70"/>
  <c r="Z177" i="70"/>
  <c r="Z149" i="70"/>
  <c r="Z163" i="70"/>
  <c r="Z78" i="70"/>
  <c r="Z92" i="70"/>
  <c r="Z97" i="70"/>
  <c r="Z96" i="70"/>
  <c r="Z121" i="70"/>
  <c r="Z135" i="70"/>
  <c r="Z21" i="70"/>
  <c r="Z88" i="70"/>
  <c r="Z98" i="70"/>
  <c r="Z89" i="70"/>
  <c r="T158" i="70"/>
  <c r="T31" i="70"/>
  <c r="O32" i="57"/>
  <c r="O46" i="57"/>
  <c r="AF46" i="57"/>
  <c r="O117" i="57"/>
  <c r="R92" i="70"/>
  <c r="R164" i="70"/>
  <c r="X153" i="70"/>
  <c r="X166" i="70"/>
  <c r="R162" i="70"/>
  <c r="X167" i="70"/>
  <c r="P189" i="70"/>
  <c r="AG136" i="70"/>
  <c r="C149" i="57"/>
  <c r="R77" i="57"/>
  <c r="AF89" i="57"/>
  <c r="AO89" i="57" s="1"/>
  <c r="B164" i="57"/>
  <c r="R161" i="57"/>
  <c r="T163" i="70"/>
  <c r="N180" i="70"/>
  <c r="L76" i="70"/>
  <c r="N152" i="70"/>
  <c r="R35" i="57"/>
  <c r="R138" i="57"/>
  <c r="C78" i="57"/>
  <c r="L32" i="70"/>
  <c r="V136" i="70"/>
  <c r="V38" i="70"/>
  <c r="R153" i="70"/>
  <c r="R93" i="70"/>
  <c r="AF159" i="57"/>
  <c r="AP159" i="57" s="1"/>
  <c r="O159" i="57"/>
  <c r="F187" i="70"/>
  <c r="R35" i="70"/>
  <c r="R152" i="57"/>
  <c r="B107" i="57"/>
  <c r="AI69" i="57"/>
  <c r="AS69" i="57" s="1"/>
  <c r="AI62" i="57"/>
  <c r="AP62" i="57" s="1"/>
  <c r="AI67" i="57"/>
  <c r="AP67" i="57" s="1"/>
  <c r="AI65" i="57"/>
  <c r="AI61" i="57"/>
  <c r="AI64" i="57"/>
  <c r="AI60" i="57"/>
  <c r="AP60" i="57" s="1"/>
  <c r="AI59" i="57"/>
  <c r="AS59" i="57" s="1"/>
  <c r="AI68" i="57"/>
  <c r="AP68" i="57" s="1"/>
  <c r="AI66" i="57"/>
  <c r="AP66" i="57" s="1"/>
  <c r="AI70" i="57"/>
  <c r="AP70" i="57" s="1"/>
  <c r="AI63" i="57"/>
  <c r="AP63" i="57" s="1"/>
  <c r="AI76" i="57"/>
  <c r="AP76" i="57" s="1"/>
  <c r="AI174" i="57"/>
  <c r="AP174" i="57" s="1"/>
  <c r="AI104" i="57"/>
  <c r="AI188" i="57"/>
  <c r="AP188" i="57" s="1"/>
  <c r="AB23" i="57"/>
  <c r="AB121" i="57"/>
  <c r="AB118" i="57"/>
  <c r="AB120" i="57"/>
  <c r="AB117" i="57"/>
  <c r="AB116" i="57"/>
  <c r="AB122" i="57"/>
  <c r="AB124" i="57"/>
  <c r="AB119" i="57"/>
  <c r="AB125" i="57"/>
  <c r="AB126" i="57"/>
  <c r="AB115" i="57"/>
  <c r="AB65" i="57"/>
  <c r="AB192" i="57"/>
  <c r="AB178" i="57"/>
  <c r="AB37" i="57"/>
  <c r="AB136" i="57"/>
  <c r="D110" i="70"/>
  <c r="AI158" i="57"/>
  <c r="AP158" i="57" s="1"/>
  <c r="V95" i="70"/>
  <c r="AB78" i="57"/>
  <c r="AB94" i="70"/>
  <c r="M119" i="57"/>
  <c r="T149" i="70"/>
  <c r="H46" i="57"/>
  <c r="AB165" i="70"/>
  <c r="AI159" i="70"/>
  <c r="AP159" i="70" s="1"/>
  <c r="AH82" i="70"/>
  <c r="AP82" i="70" s="1"/>
  <c r="X124" i="57"/>
  <c r="P146" i="57"/>
  <c r="AI146" i="57"/>
  <c r="AP146" i="57" s="1"/>
  <c r="V38" i="57"/>
  <c r="T176" i="57"/>
  <c r="T18" i="57"/>
  <c r="AI145" i="70"/>
  <c r="AI116" i="57"/>
  <c r="O187" i="57"/>
  <c r="X55" i="70"/>
  <c r="AI119" i="70"/>
  <c r="AB164" i="57"/>
  <c r="AG194" i="70"/>
  <c r="AP194" i="70" s="1"/>
  <c r="AB52" i="70"/>
  <c r="M85" i="70"/>
  <c r="M82" i="70"/>
  <c r="M78" i="70"/>
  <c r="M76" i="70"/>
  <c r="M84" i="70"/>
  <c r="M83" i="70"/>
  <c r="M75" i="70"/>
  <c r="M77" i="70"/>
  <c r="M80" i="70"/>
  <c r="M81" i="70"/>
  <c r="M74" i="70"/>
  <c r="M20" i="70"/>
  <c r="M190" i="70"/>
  <c r="M162" i="70"/>
  <c r="X26" i="57"/>
  <c r="X157" i="57"/>
  <c r="X167" i="57"/>
  <c r="X162" i="57"/>
  <c r="X160" i="57"/>
  <c r="X158" i="57"/>
  <c r="X164" i="57"/>
  <c r="X163" i="57"/>
  <c r="X159" i="57"/>
  <c r="X161" i="57"/>
  <c r="X168" i="57"/>
  <c r="X68" i="57"/>
  <c r="X181" i="57"/>
  <c r="X40" i="57"/>
  <c r="X195" i="57"/>
  <c r="N24" i="57"/>
  <c r="N140" i="57"/>
  <c r="N133" i="57"/>
  <c r="N130" i="57"/>
  <c r="N139" i="57"/>
  <c r="N138" i="57"/>
  <c r="N137" i="57"/>
  <c r="N135" i="57"/>
  <c r="N129" i="57"/>
  <c r="N134" i="57"/>
  <c r="N131" i="57"/>
  <c r="N132" i="57"/>
  <c r="N38" i="57"/>
  <c r="N66" i="57"/>
  <c r="N52" i="57"/>
  <c r="N80" i="57"/>
  <c r="T96" i="57"/>
  <c r="T93" i="57"/>
  <c r="T87" i="57"/>
  <c r="T92" i="57"/>
  <c r="T90" i="57"/>
  <c r="T88" i="57"/>
  <c r="T95" i="57"/>
  <c r="T98" i="57"/>
  <c r="T97" i="57"/>
  <c r="T89" i="57"/>
  <c r="T63" i="57"/>
  <c r="T91" i="57"/>
  <c r="T77" i="57"/>
  <c r="T190" i="57"/>
  <c r="T106" i="57"/>
  <c r="T134" i="57"/>
  <c r="T120" i="57"/>
  <c r="T94" i="57"/>
  <c r="X110" i="57"/>
  <c r="M148" i="70"/>
  <c r="T31" i="57"/>
  <c r="Z22" i="57"/>
  <c r="Z110" i="57"/>
  <c r="Z108" i="57"/>
  <c r="Z105" i="57"/>
  <c r="Z104" i="57"/>
  <c r="Z101" i="57"/>
  <c r="Z106" i="57"/>
  <c r="Z107" i="57"/>
  <c r="Z109" i="57"/>
  <c r="Z111" i="57"/>
  <c r="Z102" i="57"/>
  <c r="Z103" i="57"/>
  <c r="Z191" i="57"/>
  <c r="Z78" i="57"/>
  <c r="Z50" i="57"/>
  <c r="Z112" i="57"/>
  <c r="Z177" i="57"/>
  <c r="Z36" i="57"/>
  <c r="AF53" i="57"/>
  <c r="AO53" i="57" s="1"/>
  <c r="AF56" i="57"/>
  <c r="AP56" i="57" s="1"/>
  <c r="AF48" i="57"/>
  <c r="AP48" i="57" s="1"/>
  <c r="AF45" i="57"/>
  <c r="AP45" i="57" s="1"/>
  <c r="AF50" i="57"/>
  <c r="AF54" i="57"/>
  <c r="AP54" i="57" s="1"/>
  <c r="AF47" i="57"/>
  <c r="AF52" i="57"/>
  <c r="AP52" i="57" s="1"/>
  <c r="AF55" i="57"/>
  <c r="AP55" i="57" s="1"/>
  <c r="AF51" i="57"/>
  <c r="AF173" i="57"/>
  <c r="AO173" i="57" s="1"/>
  <c r="AF75" i="57"/>
  <c r="AP75" i="57" s="1"/>
  <c r="AF187" i="57"/>
  <c r="AP187" i="57" s="1"/>
  <c r="L141" i="70"/>
  <c r="L133" i="70"/>
  <c r="L132" i="70"/>
  <c r="L137" i="70"/>
  <c r="L130" i="70"/>
  <c r="L139" i="70"/>
  <c r="L138" i="70"/>
  <c r="L140" i="70"/>
  <c r="L134" i="70"/>
  <c r="L166" i="70"/>
  <c r="L24" i="70"/>
  <c r="L194" i="70"/>
  <c r="L67" i="70"/>
  <c r="L135" i="70"/>
  <c r="L180" i="70"/>
  <c r="L123" i="70"/>
  <c r="L95" i="70"/>
  <c r="AC127" i="70"/>
  <c r="AC119" i="70"/>
  <c r="AC126" i="70"/>
  <c r="AC124" i="70"/>
  <c r="AC123" i="70"/>
  <c r="AC121" i="70"/>
  <c r="AC118" i="70"/>
  <c r="AC117" i="70"/>
  <c r="AC120" i="70"/>
  <c r="AC116" i="70"/>
  <c r="AC193" i="70"/>
  <c r="AC137" i="70"/>
  <c r="AC179" i="70"/>
  <c r="AC165" i="70"/>
  <c r="AC151" i="70"/>
  <c r="AO151" i="70" s="1"/>
  <c r="AC23" i="70"/>
  <c r="AC66" i="70"/>
  <c r="AC125" i="70"/>
  <c r="N141" i="70"/>
  <c r="N133" i="70"/>
  <c r="N132" i="70"/>
  <c r="N140" i="70"/>
  <c r="N139" i="70"/>
  <c r="N138" i="70"/>
  <c r="N134" i="70"/>
  <c r="N131" i="70"/>
  <c r="N130" i="70"/>
  <c r="N135" i="70"/>
  <c r="N67" i="70"/>
  <c r="N81" i="70"/>
  <c r="N24" i="70"/>
  <c r="N38" i="70"/>
  <c r="N53" i="70"/>
  <c r="N166" i="70"/>
  <c r="N194" i="70"/>
  <c r="B122" i="57"/>
  <c r="B118" i="57"/>
  <c r="B126" i="57"/>
  <c r="B121" i="57"/>
  <c r="B117" i="57"/>
  <c r="B125" i="57"/>
  <c r="B120" i="57"/>
  <c r="B116" i="57"/>
  <c r="B123" i="57"/>
  <c r="B119" i="57"/>
  <c r="B115" i="57"/>
  <c r="B192" i="57"/>
  <c r="B79" i="57"/>
  <c r="B65" i="57"/>
  <c r="B136" i="57"/>
  <c r="H34" i="70"/>
  <c r="H39" i="70"/>
  <c r="H38" i="70"/>
  <c r="H42" i="70"/>
  <c r="H41" i="70"/>
  <c r="H37" i="70"/>
  <c r="H33" i="70"/>
  <c r="H31" i="70"/>
  <c r="H40" i="70"/>
  <c r="H32" i="70"/>
  <c r="H35" i="70"/>
  <c r="H89" i="70"/>
  <c r="H145" i="70"/>
  <c r="H159" i="70"/>
  <c r="H131" i="70"/>
  <c r="H17" i="70"/>
  <c r="H75" i="70"/>
  <c r="R169" i="70"/>
  <c r="R167" i="70"/>
  <c r="R165" i="70"/>
  <c r="R166" i="70"/>
  <c r="R158" i="70"/>
  <c r="R163" i="70"/>
  <c r="R168" i="70"/>
  <c r="R159" i="70"/>
  <c r="R161" i="70"/>
  <c r="R182" i="70"/>
  <c r="R69" i="70"/>
  <c r="R160" i="70"/>
  <c r="R26" i="70"/>
  <c r="R55" i="70"/>
  <c r="R196" i="70"/>
  <c r="H17" i="57"/>
  <c r="H40" i="57"/>
  <c r="H39" i="57"/>
  <c r="H36" i="57"/>
  <c r="H31" i="57"/>
  <c r="H41" i="57"/>
  <c r="H34" i="57"/>
  <c r="H42" i="57"/>
  <c r="H33" i="57"/>
  <c r="H35" i="57"/>
  <c r="H38" i="57"/>
  <c r="H37" i="57"/>
  <c r="H32" i="57"/>
  <c r="H144" i="57"/>
  <c r="H158" i="57"/>
  <c r="H60" i="57"/>
  <c r="H74" i="57"/>
  <c r="H88" i="57"/>
  <c r="H130" i="57"/>
  <c r="O55" i="57"/>
  <c r="O52" i="57"/>
  <c r="O48" i="57"/>
  <c r="O50" i="57"/>
  <c r="O47" i="57"/>
  <c r="O53" i="57"/>
  <c r="O54" i="57"/>
  <c r="O51" i="57"/>
  <c r="O45" i="57"/>
  <c r="O56" i="57"/>
  <c r="O75" i="57"/>
  <c r="O103" i="57"/>
  <c r="O173" i="57"/>
  <c r="AF32" i="57"/>
  <c r="AF49" i="57"/>
  <c r="AP49" i="57" s="1"/>
  <c r="R82" i="57"/>
  <c r="O89" i="57"/>
  <c r="B124" i="57"/>
  <c r="H36" i="70"/>
  <c r="P65" i="70"/>
  <c r="R78" i="70"/>
  <c r="M106" i="70"/>
  <c r="L110" i="70"/>
  <c r="R111" i="70"/>
  <c r="P105" i="70"/>
  <c r="L136" i="70"/>
  <c r="L145" i="70"/>
  <c r="D150" i="70"/>
  <c r="L150" i="70"/>
  <c r="H46" i="70"/>
  <c r="N108" i="57"/>
  <c r="Z135" i="57"/>
  <c r="AH138" i="70"/>
  <c r="R149" i="70"/>
  <c r="C64" i="57"/>
  <c r="P33" i="70"/>
  <c r="L81" i="70"/>
  <c r="X97" i="70"/>
  <c r="Z163" i="57"/>
  <c r="M91" i="57"/>
  <c r="M133" i="57"/>
  <c r="P160" i="57"/>
  <c r="AI46" i="57"/>
  <c r="V66" i="57"/>
  <c r="T35" i="57"/>
  <c r="AI131" i="70"/>
  <c r="AI160" i="57"/>
  <c r="AP160" i="57" s="1"/>
  <c r="D138" i="70"/>
  <c r="AC80" i="70"/>
  <c r="AB80" i="70"/>
  <c r="F131" i="70"/>
  <c r="M176" i="70"/>
  <c r="P33" i="57"/>
  <c r="H102" i="57"/>
  <c r="M49" i="70"/>
  <c r="H186" i="57"/>
  <c r="N165" i="57"/>
  <c r="P188" i="57"/>
  <c r="AI161" i="70"/>
  <c r="AS161" i="70" s="1"/>
  <c r="AI91" i="70"/>
  <c r="AP91" i="70" s="1"/>
  <c r="AI88" i="57"/>
  <c r="AP88" i="57" s="1"/>
  <c r="X125" i="70"/>
  <c r="T25" i="57"/>
  <c r="C36" i="57"/>
  <c r="N94" i="57"/>
  <c r="T49" i="57"/>
  <c r="AI132" i="57"/>
  <c r="AP132" i="57" s="1"/>
  <c r="B178" i="57"/>
  <c r="AI118" i="57"/>
  <c r="X54" i="57"/>
  <c r="F46" i="70"/>
  <c r="Z121" i="57"/>
  <c r="R135" i="70"/>
  <c r="AB22" i="57"/>
  <c r="AB106" i="57"/>
  <c r="AB102" i="57"/>
  <c r="AB111" i="57"/>
  <c r="AB107" i="57"/>
  <c r="AB110" i="57"/>
  <c r="AB108" i="57"/>
  <c r="AB101" i="57"/>
  <c r="AB112" i="57"/>
  <c r="AB103" i="57"/>
  <c r="AB105" i="57"/>
  <c r="AB104" i="57"/>
  <c r="AB191" i="57"/>
  <c r="AB64" i="57"/>
  <c r="AB135" i="57"/>
  <c r="AB177" i="57"/>
  <c r="AB36" i="57"/>
  <c r="M81" i="57"/>
  <c r="M78" i="57"/>
  <c r="M77" i="57"/>
  <c r="M79" i="57"/>
  <c r="M75" i="57"/>
  <c r="M74" i="57"/>
  <c r="M84" i="57"/>
  <c r="M83" i="57"/>
  <c r="M82" i="57"/>
  <c r="M76" i="57"/>
  <c r="M80" i="57"/>
  <c r="M189" i="57"/>
  <c r="M73" i="57"/>
  <c r="M161" i="57"/>
  <c r="L155" i="70"/>
  <c r="L152" i="70"/>
  <c r="L154" i="70"/>
  <c r="L153" i="70"/>
  <c r="L151" i="70"/>
  <c r="L147" i="70"/>
  <c r="L146" i="70"/>
  <c r="L148" i="70"/>
  <c r="L144" i="70"/>
  <c r="L167" i="70"/>
  <c r="L181" i="70"/>
  <c r="L124" i="70"/>
  <c r="L149" i="70"/>
  <c r="L25" i="70"/>
  <c r="L195" i="70"/>
  <c r="L96" i="70"/>
  <c r="L68" i="70"/>
  <c r="B123" i="70"/>
  <c r="B118" i="70"/>
  <c r="B127" i="70"/>
  <c r="B121" i="70"/>
  <c r="B117" i="70"/>
  <c r="B126" i="70"/>
  <c r="B120" i="70"/>
  <c r="B116" i="70"/>
  <c r="B119" i="70"/>
  <c r="B124" i="70"/>
  <c r="B193" i="70"/>
  <c r="B80" i="70"/>
  <c r="B137" i="70"/>
  <c r="B66" i="70"/>
  <c r="B179" i="70"/>
  <c r="B23" i="70"/>
  <c r="AH151" i="70"/>
  <c r="AH152" i="70"/>
  <c r="AH148" i="70"/>
  <c r="AP148" i="70" s="1"/>
  <c r="AH155" i="70"/>
  <c r="AS155" i="70" s="1"/>
  <c r="AH149" i="70"/>
  <c r="AP149" i="70" s="1"/>
  <c r="AH153" i="70"/>
  <c r="AP153" i="70" s="1"/>
  <c r="AH145" i="70"/>
  <c r="AH154" i="70"/>
  <c r="AS154" i="70" s="1"/>
  <c r="AH146" i="70"/>
  <c r="AP146" i="70" s="1"/>
  <c r="AH147" i="70"/>
  <c r="AP147" i="70" s="1"/>
  <c r="AH96" i="70"/>
  <c r="AP96" i="70" s="1"/>
  <c r="AH195" i="70"/>
  <c r="AP195" i="70" s="1"/>
  <c r="AH110" i="70"/>
  <c r="AH54" i="70"/>
  <c r="AS54" i="70" s="1"/>
  <c r="AH25" i="70"/>
  <c r="AP25" i="70" s="1"/>
  <c r="AH144" i="70"/>
  <c r="AS144" i="70" s="1"/>
  <c r="AH150" i="70"/>
  <c r="B125" i="70"/>
  <c r="T59" i="57"/>
  <c r="T19" i="57"/>
  <c r="T185" i="57"/>
  <c r="T28" i="57"/>
  <c r="T20" i="57"/>
  <c r="T73" i="57"/>
  <c r="T23" i="57"/>
  <c r="T22" i="57"/>
  <c r="T129" i="57"/>
  <c r="T24" i="57"/>
  <c r="T115" i="57"/>
  <c r="T101" i="57"/>
  <c r="M105" i="57"/>
  <c r="B37" i="70"/>
  <c r="AI17" i="57"/>
  <c r="AP17" i="57" s="1"/>
  <c r="AI39" i="57"/>
  <c r="AS39" i="57" s="1"/>
  <c r="AI31" i="57"/>
  <c r="AP31" i="57" s="1"/>
  <c r="AI36" i="57"/>
  <c r="AI34" i="57"/>
  <c r="AS34" i="57" s="1"/>
  <c r="AI42" i="57"/>
  <c r="AP42" i="57" s="1"/>
  <c r="AI41" i="57"/>
  <c r="AP41" i="57" s="1"/>
  <c r="AI40" i="57"/>
  <c r="AP40" i="57" s="1"/>
  <c r="AI35" i="57"/>
  <c r="AP35" i="57" s="1"/>
  <c r="AI37" i="57"/>
  <c r="AI38" i="57"/>
  <c r="AP38" i="57" s="1"/>
  <c r="AI32" i="57"/>
  <c r="AI33" i="57"/>
  <c r="AP33" i="57" s="1"/>
  <c r="AI74" i="57"/>
  <c r="AS74" i="57" s="1"/>
  <c r="AI172" i="57"/>
  <c r="AS172" i="57" s="1"/>
  <c r="AI186" i="57"/>
  <c r="AP186" i="57" s="1"/>
  <c r="AI102" i="57"/>
  <c r="AG141" i="70"/>
  <c r="AP141" i="70" s="1"/>
  <c r="AG138" i="70"/>
  <c r="AG135" i="70"/>
  <c r="AO135" i="70" s="1"/>
  <c r="AG134" i="70"/>
  <c r="AO134" i="70" s="1"/>
  <c r="AG133" i="70"/>
  <c r="AG132" i="70"/>
  <c r="AO132" i="70" s="1"/>
  <c r="AG140" i="70"/>
  <c r="AO140" i="70" s="1"/>
  <c r="AG139" i="70"/>
  <c r="AP139" i="70" s="1"/>
  <c r="AG130" i="70"/>
  <c r="AP130" i="70" s="1"/>
  <c r="AG131" i="70"/>
  <c r="AG67" i="70"/>
  <c r="AG53" i="70"/>
  <c r="AP53" i="70" s="1"/>
  <c r="AG81" i="70"/>
  <c r="AP81" i="70" s="1"/>
  <c r="AG38" i="70"/>
  <c r="AG24" i="70"/>
  <c r="AP24" i="70" s="1"/>
  <c r="AG95" i="70"/>
  <c r="AP95" i="70" s="1"/>
  <c r="AG166" i="70"/>
  <c r="AP166" i="70" s="1"/>
  <c r="L153" i="57"/>
  <c r="L152" i="57"/>
  <c r="L150" i="57"/>
  <c r="L149" i="57"/>
  <c r="L146" i="57"/>
  <c r="L145" i="57"/>
  <c r="L147" i="57"/>
  <c r="L143" i="57"/>
  <c r="L154" i="57"/>
  <c r="L151" i="57"/>
  <c r="L166" i="57"/>
  <c r="L123" i="57"/>
  <c r="L67" i="57"/>
  <c r="L180" i="57"/>
  <c r="L148" i="57"/>
  <c r="L95" i="57"/>
  <c r="AC121" i="57"/>
  <c r="AC118" i="57"/>
  <c r="AC120" i="57"/>
  <c r="AC117" i="57"/>
  <c r="AC116" i="57"/>
  <c r="AC126" i="57"/>
  <c r="AC125" i="57"/>
  <c r="AC123" i="57"/>
  <c r="AC122" i="57"/>
  <c r="AC119" i="57"/>
  <c r="AC115" i="57"/>
  <c r="AC192" i="57"/>
  <c r="AC150" i="57"/>
  <c r="AC136" i="57"/>
  <c r="AC178" i="57"/>
  <c r="AC65" i="57"/>
  <c r="AC164" i="57"/>
  <c r="AC124" i="57"/>
  <c r="L57" i="70"/>
  <c r="L48" i="70"/>
  <c r="L54" i="70"/>
  <c r="L53" i="70"/>
  <c r="L52" i="70"/>
  <c r="L49" i="70"/>
  <c r="L45" i="70"/>
  <c r="L56" i="70"/>
  <c r="L55" i="70"/>
  <c r="L47" i="70"/>
  <c r="L160" i="70"/>
  <c r="L18" i="70"/>
  <c r="L62" i="70"/>
  <c r="L188" i="70"/>
  <c r="L118" i="70"/>
  <c r="L50" i="70"/>
  <c r="L90" i="70"/>
  <c r="L174" i="70"/>
  <c r="V137" i="70"/>
  <c r="V130" i="70"/>
  <c r="V141" i="70"/>
  <c r="V135" i="70"/>
  <c r="V133" i="70"/>
  <c r="V140" i="70"/>
  <c r="V138" i="70"/>
  <c r="V132" i="70"/>
  <c r="V134" i="70"/>
  <c r="V131" i="70"/>
  <c r="V139" i="70"/>
  <c r="V180" i="70"/>
  <c r="V194" i="70"/>
  <c r="V81" i="70"/>
  <c r="V166" i="70"/>
  <c r="V24" i="70"/>
  <c r="V123" i="70"/>
  <c r="V53" i="70"/>
  <c r="V152" i="70"/>
  <c r="AB123" i="57"/>
  <c r="N122" i="57"/>
  <c r="V135" i="57"/>
  <c r="AB150" i="57"/>
  <c r="N136" i="57"/>
  <c r="F36" i="70"/>
  <c r="L39" i="70"/>
  <c r="M79" i="70"/>
  <c r="AC108" i="70"/>
  <c r="L104" i="70"/>
  <c r="L109" i="70"/>
  <c r="R107" i="70"/>
  <c r="X111" i="70"/>
  <c r="N123" i="70"/>
  <c r="AG123" i="70"/>
  <c r="B122" i="70"/>
  <c r="AC122" i="70"/>
  <c r="N137" i="70"/>
  <c r="N136" i="70"/>
  <c r="L131" i="70"/>
  <c r="AG137" i="70"/>
  <c r="B165" i="70"/>
  <c r="X164" i="70"/>
  <c r="AB92" i="57"/>
  <c r="AB93" i="57"/>
  <c r="AH68" i="70"/>
  <c r="B51" i="57"/>
  <c r="O131" i="57"/>
  <c r="AC107" i="57"/>
  <c r="AH167" i="70"/>
  <c r="AS167" i="70" s="1"/>
  <c r="AG180" i="70"/>
  <c r="AS180" i="70" s="1"/>
  <c r="AB51" i="57"/>
  <c r="AC79" i="57"/>
  <c r="O61" i="57"/>
  <c r="X83" i="70"/>
  <c r="AG152" i="70"/>
  <c r="AP152" i="70" s="1"/>
  <c r="R134" i="57"/>
  <c r="AI47" i="57"/>
  <c r="M63" i="70"/>
  <c r="H187" i="70"/>
  <c r="AB79" i="57"/>
  <c r="M34" i="57"/>
  <c r="L53" i="57"/>
  <c r="L137" i="57"/>
  <c r="T25" i="70"/>
  <c r="T26" i="70"/>
  <c r="T28" i="70"/>
  <c r="T23" i="70"/>
  <c r="T27" i="70"/>
  <c r="T21" i="70"/>
  <c r="T17" i="70"/>
  <c r="T19" i="70"/>
  <c r="T18" i="70"/>
  <c r="T186" i="70"/>
  <c r="T74" i="70"/>
  <c r="T20" i="70"/>
  <c r="T22" i="70"/>
  <c r="T130" i="70"/>
  <c r="T24" i="70"/>
  <c r="T172" i="70"/>
  <c r="T116" i="70"/>
  <c r="T102" i="70"/>
  <c r="T60" i="70"/>
  <c r="P90" i="57"/>
  <c r="M34" i="70"/>
  <c r="T148" i="57"/>
  <c r="L109" i="57"/>
  <c r="T45" i="57"/>
  <c r="AI130" i="57"/>
  <c r="AP130" i="57" s="1"/>
  <c r="AF61" i="57"/>
  <c r="AS61" i="57" s="1"/>
  <c r="AF145" i="57"/>
  <c r="AP145" i="57" s="1"/>
  <c r="B151" i="70"/>
  <c r="B94" i="70"/>
  <c r="B37" i="57"/>
  <c r="M120" i="70"/>
  <c r="T157" i="57"/>
  <c r="H61" i="70"/>
  <c r="V67" i="70"/>
  <c r="M147" i="57"/>
  <c r="R139" i="70"/>
  <c r="D149" i="70"/>
  <c r="D154" i="70"/>
  <c r="D152" i="70"/>
  <c r="D148" i="70"/>
  <c r="D144" i="70"/>
  <c r="D147" i="70"/>
  <c r="D151" i="70"/>
  <c r="D153" i="70"/>
  <c r="D145" i="70"/>
  <c r="D82" i="70"/>
  <c r="D155" i="70"/>
  <c r="D68" i="70"/>
  <c r="D195" i="70"/>
  <c r="D39" i="70"/>
  <c r="D25" i="70"/>
  <c r="D181" i="70"/>
  <c r="D146" i="70"/>
  <c r="D124" i="70"/>
  <c r="D54" i="70"/>
  <c r="V136" i="57"/>
  <c r="V134" i="57"/>
  <c r="V132" i="57"/>
  <c r="V140" i="57"/>
  <c r="V131" i="57"/>
  <c r="V139" i="57"/>
  <c r="V137" i="57"/>
  <c r="V133" i="57"/>
  <c r="V130" i="57"/>
  <c r="V138" i="57"/>
  <c r="V129" i="57"/>
  <c r="V179" i="57"/>
  <c r="V193" i="57"/>
  <c r="V80" i="57"/>
  <c r="V151" i="57"/>
  <c r="V52" i="57"/>
  <c r="V122" i="57"/>
  <c r="V165" i="57"/>
  <c r="N193" i="57"/>
  <c r="F42" i="70"/>
  <c r="F37" i="70"/>
  <c r="F40" i="70"/>
  <c r="F35" i="70"/>
  <c r="F32" i="70"/>
  <c r="F31" i="70"/>
  <c r="F34" i="70"/>
  <c r="F38" i="70"/>
  <c r="F39" i="70"/>
  <c r="F159" i="70"/>
  <c r="F17" i="70"/>
  <c r="F41" i="70"/>
  <c r="F173" i="70"/>
  <c r="F145" i="70"/>
  <c r="F61" i="70"/>
  <c r="F33" i="70"/>
  <c r="C109" i="57"/>
  <c r="C105" i="57"/>
  <c r="C111" i="57"/>
  <c r="C110" i="57"/>
  <c r="C106" i="57"/>
  <c r="C102" i="57"/>
  <c r="C103" i="57"/>
  <c r="C101" i="57"/>
  <c r="C104" i="57"/>
  <c r="C107" i="57"/>
  <c r="C108" i="57"/>
  <c r="C112" i="57"/>
  <c r="C191" i="57"/>
  <c r="C177" i="57"/>
  <c r="C50" i="57"/>
  <c r="AI70" i="70"/>
  <c r="AS70" i="70" s="1"/>
  <c r="AI69" i="70"/>
  <c r="AP69" i="70" s="1"/>
  <c r="AI66" i="70"/>
  <c r="AI63" i="70"/>
  <c r="AP63" i="70" s="1"/>
  <c r="AI64" i="70"/>
  <c r="AS64" i="70" s="1"/>
  <c r="AI68" i="70"/>
  <c r="AI71" i="70"/>
  <c r="AP71" i="70" s="1"/>
  <c r="AI61" i="70"/>
  <c r="AS61" i="70" s="1"/>
  <c r="AI60" i="70"/>
  <c r="AS60" i="70" s="1"/>
  <c r="AI62" i="70"/>
  <c r="AS62" i="70" s="1"/>
  <c r="AI67" i="70"/>
  <c r="AI77" i="70"/>
  <c r="AP77" i="70" s="1"/>
  <c r="AI175" i="70"/>
  <c r="AS175" i="70" s="1"/>
  <c r="AI48" i="70"/>
  <c r="AP48" i="70" s="1"/>
  <c r="AI19" i="70"/>
  <c r="AP19" i="70" s="1"/>
  <c r="AI105" i="70"/>
  <c r="AI189" i="70"/>
  <c r="AP189" i="70" s="1"/>
  <c r="AI65" i="70"/>
  <c r="AI35" i="70"/>
  <c r="AP35" i="70" s="1"/>
  <c r="AI42" i="70"/>
  <c r="AS42" i="70" s="1"/>
  <c r="AI39" i="70"/>
  <c r="AI38" i="70"/>
  <c r="AI41" i="70"/>
  <c r="AS41" i="70" s="1"/>
  <c r="AI40" i="70"/>
  <c r="AP40" i="70" s="1"/>
  <c r="AI37" i="70"/>
  <c r="AI33" i="70"/>
  <c r="AP33" i="70" s="1"/>
  <c r="AI32" i="70"/>
  <c r="AS32" i="70" s="1"/>
  <c r="AI34" i="70"/>
  <c r="AS34" i="70" s="1"/>
  <c r="AI31" i="70"/>
  <c r="AP31" i="70" s="1"/>
  <c r="AI75" i="70"/>
  <c r="AP75" i="70" s="1"/>
  <c r="AI173" i="70"/>
  <c r="AP173" i="70" s="1"/>
  <c r="AI46" i="70"/>
  <c r="AP46" i="70" s="1"/>
  <c r="AI17" i="70"/>
  <c r="AS17" i="70" s="1"/>
  <c r="AI187" i="70"/>
  <c r="AP187" i="70" s="1"/>
  <c r="AI103" i="70"/>
  <c r="AI36" i="70"/>
  <c r="R98" i="57"/>
  <c r="R95" i="57"/>
  <c r="R94" i="57"/>
  <c r="R92" i="57"/>
  <c r="R96" i="57"/>
  <c r="R87" i="57"/>
  <c r="R90" i="57"/>
  <c r="R93" i="57"/>
  <c r="R97" i="57"/>
  <c r="R88" i="57"/>
  <c r="R176" i="57"/>
  <c r="R63" i="57"/>
  <c r="R190" i="57"/>
  <c r="R120" i="57"/>
  <c r="R49" i="57"/>
  <c r="R89" i="57"/>
  <c r="X169" i="70"/>
  <c r="X165" i="70"/>
  <c r="X162" i="70"/>
  <c r="X160" i="70"/>
  <c r="X158" i="70"/>
  <c r="X168" i="70"/>
  <c r="X163" i="70"/>
  <c r="X161" i="70"/>
  <c r="X159" i="70"/>
  <c r="X69" i="70"/>
  <c r="X182" i="70"/>
  <c r="X26" i="70"/>
  <c r="X40" i="70"/>
  <c r="R99" i="70"/>
  <c r="R96" i="70"/>
  <c r="R95" i="70"/>
  <c r="R91" i="70"/>
  <c r="R89" i="70"/>
  <c r="R98" i="70"/>
  <c r="R97" i="70"/>
  <c r="R94" i="70"/>
  <c r="R88" i="70"/>
  <c r="R177" i="70"/>
  <c r="R64" i="70"/>
  <c r="R21" i="70"/>
  <c r="R191" i="70"/>
  <c r="R90" i="70"/>
  <c r="R50" i="70"/>
  <c r="P70" i="70"/>
  <c r="P64" i="70"/>
  <c r="P71" i="70"/>
  <c r="P68" i="70"/>
  <c r="P67" i="70"/>
  <c r="P69" i="70"/>
  <c r="P63" i="70"/>
  <c r="P61" i="70"/>
  <c r="P60" i="70"/>
  <c r="P66" i="70"/>
  <c r="P62" i="70"/>
  <c r="P77" i="70"/>
  <c r="P175" i="70"/>
  <c r="P133" i="70"/>
  <c r="P119" i="70"/>
  <c r="P48" i="70"/>
  <c r="P147" i="70"/>
  <c r="P19" i="70"/>
  <c r="P70" i="57"/>
  <c r="P66" i="57"/>
  <c r="P65" i="57"/>
  <c r="P61" i="57"/>
  <c r="P60" i="57"/>
  <c r="P69" i="57"/>
  <c r="P59" i="57"/>
  <c r="P68" i="57"/>
  <c r="P64" i="57"/>
  <c r="P67" i="57"/>
  <c r="P63" i="57"/>
  <c r="P62" i="57"/>
  <c r="P174" i="57"/>
  <c r="P76" i="57"/>
  <c r="P132" i="57"/>
  <c r="P118" i="57"/>
  <c r="P47" i="57"/>
  <c r="R168" i="57"/>
  <c r="R166" i="57"/>
  <c r="R164" i="57"/>
  <c r="R165" i="57"/>
  <c r="R157" i="57"/>
  <c r="R167" i="57"/>
  <c r="R162" i="57"/>
  <c r="R160" i="57"/>
  <c r="R158" i="57"/>
  <c r="R163" i="57"/>
  <c r="R181" i="57"/>
  <c r="R68" i="57"/>
  <c r="R54" i="57"/>
  <c r="R159" i="57"/>
  <c r="R195" i="57"/>
  <c r="R124" i="57"/>
  <c r="AB119" i="70"/>
  <c r="AB126" i="70"/>
  <c r="AB125" i="70"/>
  <c r="AS125" i="70" s="1"/>
  <c r="AB123" i="70"/>
  <c r="AB121" i="70"/>
  <c r="AB118" i="70"/>
  <c r="AB117" i="70"/>
  <c r="AB127" i="70"/>
  <c r="AB120" i="70"/>
  <c r="AB116" i="70"/>
  <c r="AB66" i="70"/>
  <c r="AB193" i="70"/>
  <c r="AS193" i="70" s="1"/>
  <c r="AB179" i="70"/>
  <c r="AB23" i="70"/>
  <c r="AB37" i="70"/>
  <c r="AB137" i="70"/>
  <c r="T97" i="70"/>
  <c r="T94" i="70"/>
  <c r="T88" i="70"/>
  <c r="T99" i="70"/>
  <c r="T96" i="70"/>
  <c r="T91" i="70"/>
  <c r="T89" i="70"/>
  <c r="T98" i="70"/>
  <c r="T90" i="70"/>
  <c r="T191" i="70"/>
  <c r="T78" i="70"/>
  <c r="T92" i="70"/>
  <c r="T135" i="70"/>
  <c r="T107" i="70"/>
  <c r="T95" i="70"/>
  <c r="T93" i="70"/>
  <c r="T121" i="70"/>
  <c r="T64" i="70"/>
  <c r="T177" i="70"/>
  <c r="L39" i="57"/>
  <c r="O49" i="57"/>
  <c r="V108" i="57"/>
  <c r="R91" i="57"/>
  <c r="AB109" i="57"/>
  <c r="AB149" i="57"/>
  <c r="X152" i="57"/>
  <c r="L144" i="57"/>
  <c r="X166" i="57"/>
  <c r="L38" i="70"/>
  <c r="L51" i="70"/>
  <c r="B108" i="70"/>
  <c r="H103" i="70"/>
  <c r="F103" i="70"/>
  <c r="X139" i="70"/>
  <c r="AB124" i="70"/>
  <c r="M92" i="70"/>
  <c r="C92" i="57"/>
  <c r="AF117" i="57"/>
  <c r="D167" i="70"/>
  <c r="AC52" i="70"/>
  <c r="AC51" i="57"/>
  <c r="R40" i="70"/>
  <c r="Z149" i="57"/>
  <c r="H116" i="57"/>
  <c r="R40" i="57"/>
  <c r="F117" i="70"/>
  <c r="AC94" i="70"/>
  <c r="R106" i="57"/>
  <c r="AH39" i="70"/>
  <c r="T50" i="70"/>
  <c r="AF103" i="57"/>
  <c r="T17" i="57"/>
  <c r="F75" i="70"/>
  <c r="AI133" i="70"/>
  <c r="H173" i="70"/>
  <c r="AH181" i="70"/>
  <c r="AP181" i="70" s="1"/>
  <c r="M48" i="57"/>
  <c r="X82" i="57"/>
  <c r="AC37" i="70"/>
  <c r="AC37" i="57"/>
  <c r="M134" i="70"/>
  <c r="N95" i="70"/>
  <c r="AI90" i="57"/>
  <c r="AP90" i="57" s="1"/>
  <c r="Z92" i="57"/>
  <c r="L194" i="57"/>
  <c r="R125" i="70"/>
  <c r="M62" i="57"/>
  <c r="T143" i="57"/>
  <c r="T27" i="57"/>
  <c r="P161" i="70"/>
  <c r="N151" i="57"/>
  <c r="C121" i="57"/>
  <c r="AI117" i="70"/>
  <c r="AB163" i="57"/>
  <c r="T26" i="57"/>
  <c r="C163" i="57"/>
  <c r="Z178" i="70"/>
  <c r="Z192" i="70"/>
  <c r="AB178" i="70"/>
  <c r="AS178" i="70" s="1"/>
  <c r="AB192" i="70"/>
  <c r="AS192" i="70" s="1"/>
  <c r="C178" i="70"/>
  <c r="C192" i="70"/>
  <c r="Z150" i="70"/>
  <c r="Z164" i="70"/>
  <c r="AB150" i="70"/>
  <c r="AB164" i="70"/>
  <c r="AS164" i="70" s="1"/>
  <c r="C150" i="70"/>
  <c r="C164" i="70"/>
  <c r="AB122" i="70"/>
  <c r="AS122" i="70" s="1"/>
  <c r="AB136" i="70"/>
  <c r="AS136" i="70" s="1"/>
  <c r="C122" i="70"/>
  <c r="C136" i="70"/>
  <c r="Z122" i="70"/>
  <c r="Z136" i="70"/>
  <c r="AB93" i="70"/>
  <c r="AS93" i="70" s="1"/>
  <c r="AB112" i="70"/>
  <c r="AS112" i="70" s="1"/>
  <c r="AB108" i="70"/>
  <c r="AS108" i="70" s="1"/>
  <c r="AB111" i="70"/>
  <c r="AS111" i="70" s="1"/>
  <c r="AB107" i="70"/>
  <c r="AS107" i="70" s="1"/>
  <c r="AB110" i="70"/>
  <c r="AS110" i="70" s="1"/>
  <c r="AB106" i="70"/>
  <c r="AS106" i="70" s="1"/>
  <c r="AB103" i="70"/>
  <c r="AB104" i="70"/>
  <c r="AS104" i="70" s="1"/>
  <c r="AB102" i="70"/>
  <c r="AS102" i="70" s="1"/>
  <c r="AB113" i="70"/>
  <c r="AS113" i="70" s="1"/>
  <c r="AB105" i="70"/>
  <c r="AB109" i="70"/>
  <c r="AS109" i="70" s="1"/>
  <c r="Z93" i="70"/>
  <c r="Z110" i="70"/>
  <c r="Z106" i="70"/>
  <c r="Z113" i="70"/>
  <c r="Z109" i="70"/>
  <c r="Z112" i="70"/>
  <c r="Z108" i="70"/>
  <c r="Z105" i="70"/>
  <c r="Z111" i="70"/>
  <c r="Z104" i="70"/>
  <c r="Z107" i="70"/>
  <c r="Z103" i="70"/>
  <c r="Z102" i="70"/>
  <c r="C113" i="70"/>
  <c r="C109" i="70"/>
  <c r="C112" i="70"/>
  <c r="C108" i="70"/>
  <c r="C111" i="70"/>
  <c r="C107" i="70"/>
  <c r="C110" i="70"/>
  <c r="C104" i="70"/>
  <c r="C106" i="70"/>
  <c r="C105" i="70"/>
  <c r="C103" i="70"/>
  <c r="C102" i="70"/>
  <c r="C79" i="70"/>
  <c r="C93" i="70"/>
  <c r="Z65" i="70"/>
  <c r="Z79" i="70"/>
  <c r="AB65" i="70"/>
  <c r="AB79" i="70"/>
  <c r="AS79" i="70" s="1"/>
  <c r="C51" i="70"/>
  <c r="C65" i="70"/>
  <c r="Z36" i="70"/>
  <c r="Z51" i="70"/>
  <c r="AB36" i="70"/>
  <c r="AB51" i="70"/>
  <c r="AS51" i="70" s="1"/>
  <c r="C22" i="70"/>
  <c r="C36" i="70"/>
  <c r="Z22" i="70"/>
  <c r="AB22" i="70"/>
  <c r="AS22" i="70" s="1"/>
  <c r="X179" i="57"/>
  <c r="X193" i="57"/>
  <c r="X151" i="57"/>
  <c r="X165" i="57"/>
  <c r="X139" i="57"/>
  <c r="X135" i="57"/>
  <c r="X131" i="57"/>
  <c r="X138" i="57"/>
  <c r="X134" i="57"/>
  <c r="X130" i="57"/>
  <c r="X136" i="57"/>
  <c r="X137" i="57"/>
  <c r="X133" i="57"/>
  <c r="X129" i="57"/>
  <c r="X140" i="57"/>
  <c r="X132" i="57"/>
  <c r="X108" i="57"/>
  <c r="X122" i="57"/>
  <c r="X80" i="57"/>
  <c r="X94" i="57"/>
  <c r="X52" i="57"/>
  <c r="X66" i="57"/>
  <c r="X24" i="57"/>
  <c r="X38" i="57"/>
  <c r="AI19" i="57"/>
  <c r="AS19" i="57" s="1"/>
  <c r="M20" i="57"/>
  <c r="P19" i="57"/>
  <c r="V24" i="57"/>
  <c r="R21" i="57"/>
  <c r="C22" i="57"/>
  <c r="R26" i="57"/>
  <c r="B23" i="57"/>
  <c r="O18" i="57"/>
  <c r="AF18" i="57"/>
  <c r="AO18" i="57" s="1"/>
  <c r="L25" i="57"/>
  <c r="AC23" i="57"/>
  <c r="T21" i="57"/>
  <c r="AS4" i="70"/>
  <c r="B93" i="57"/>
  <c r="AS4" i="57"/>
  <c r="AS5" i="70"/>
  <c r="AS9" i="57"/>
  <c r="AS11" i="57"/>
  <c r="AS9" i="70"/>
  <c r="AS12" i="70"/>
  <c r="AS7" i="70"/>
  <c r="AS10" i="70"/>
  <c r="AS3" i="57"/>
  <c r="AS6" i="70"/>
  <c r="AS6" i="57"/>
  <c r="AS8" i="70"/>
  <c r="AS8" i="57"/>
  <c r="AS11" i="70"/>
  <c r="AS5" i="57"/>
  <c r="AS7" i="57"/>
  <c r="AS10" i="57"/>
  <c r="AS12" i="57"/>
  <c r="AS3" i="70"/>
  <c r="AP145" i="70" l="1"/>
  <c r="AS138" i="70"/>
  <c r="AS17" i="57"/>
  <c r="AS35" i="57"/>
  <c r="AP39" i="57"/>
  <c r="AP34" i="57"/>
  <c r="AS42" i="57"/>
  <c r="AS158" i="57"/>
  <c r="AP74" i="57"/>
  <c r="AP39" i="70"/>
  <c r="AS37" i="70"/>
  <c r="AP68" i="70"/>
  <c r="AS126" i="70"/>
  <c r="AP54" i="70"/>
  <c r="AS46" i="70"/>
  <c r="AS146" i="70"/>
  <c r="AS31" i="70"/>
  <c r="AS116" i="70"/>
  <c r="AP154" i="70"/>
  <c r="AS181" i="70"/>
  <c r="AS179" i="70"/>
  <c r="AP32" i="70"/>
  <c r="AS147" i="70"/>
  <c r="AS23" i="70"/>
  <c r="AS117" i="70"/>
  <c r="AP17" i="70"/>
  <c r="AS31" i="57"/>
  <c r="AS40" i="57"/>
  <c r="AS186" i="57"/>
  <c r="AP46" i="57"/>
  <c r="AS88" i="57"/>
  <c r="AP32" i="57"/>
  <c r="AO46" i="57"/>
  <c r="AO55" i="57"/>
  <c r="AO48" i="57"/>
  <c r="AO187" i="57"/>
  <c r="AO159" i="57"/>
  <c r="AP173" i="57"/>
  <c r="AS93" i="57"/>
  <c r="AO93" i="57"/>
  <c r="AN93" i="57"/>
  <c r="AP93" i="57"/>
  <c r="AO145" i="57"/>
  <c r="AS163" i="57"/>
  <c r="AO163" i="57"/>
  <c r="AN163" i="57"/>
  <c r="AP163" i="57"/>
  <c r="AS164" i="57"/>
  <c r="AN164" i="57"/>
  <c r="AP164" i="57"/>
  <c r="AO164" i="57"/>
  <c r="AS122" i="57"/>
  <c r="AN122" i="57"/>
  <c r="AP122" i="57"/>
  <c r="AO122" i="57"/>
  <c r="AS116" i="57"/>
  <c r="AP116" i="57"/>
  <c r="AO116" i="57"/>
  <c r="AN116" i="57"/>
  <c r="AS135" i="57"/>
  <c r="AO135" i="57"/>
  <c r="AN135" i="57"/>
  <c r="AP135" i="57"/>
  <c r="AS105" i="57"/>
  <c r="AP105" i="57"/>
  <c r="AO105" i="57"/>
  <c r="AN105" i="57"/>
  <c r="AS108" i="57"/>
  <c r="AN108" i="57"/>
  <c r="AP108" i="57"/>
  <c r="AO108" i="57"/>
  <c r="AP102" i="57"/>
  <c r="AO102" i="57"/>
  <c r="AN102" i="57"/>
  <c r="AP47" i="57"/>
  <c r="AP119" i="57"/>
  <c r="AO119" i="57"/>
  <c r="AN119" i="57"/>
  <c r="AO117" i="57"/>
  <c r="AN117" i="57"/>
  <c r="AP117" i="57"/>
  <c r="AP89" i="57"/>
  <c r="AS136" i="57"/>
  <c r="AN136" i="57"/>
  <c r="AP136" i="57"/>
  <c r="AO136" i="57"/>
  <c r="AS126" i="57"/>
  <c r="AN126" i="57"/>
  <c r="AP126" i="57"/>
  <c r="AO126" i="57"/>
  <c r="AS177" i="57"/>
  <c r="AO177" i="57"/>
  <c r="AN177" i="57"/>
  <c r="AP177" i="57"/>
  <c r="AS101" i="57"/>
  <c r="AP101" i="57"/>
  <c r="AO101" i="57"/>
  <c r="AN101" i="57"/>
  <c r="AS149" i="57"/>
  <c r="AO149" i="57"/>
  <c r="AN149" i="57"/>
  <c r="AP149" i="57"/>
  <c r="AS123" i="57"/>
  <c r="AP123" i="57"/>
  <c r="AO123" i="57"/>
  <c r="AN123" i="57"/>
  <c r="AS192" i="57"/>
  <c r="AN192" i="57"/>
  <c r="AP192" i="57"/>
  <c r="AO192" i="57"/>
  <c r="AO103" i="57"/>
  <c r="AN103" i="57"/>
  <c r="AP103" i="57"/>
  <c r="AS110" i="57"/>
  <c r="AP110" i="57"/>
  <c r="AO110" i="57"/>
  <c r="AN110" i="57"/>
  <c r="AS106" i="57"/>
  <c r="AP106" i="57"/>
  <c r="AO106" i="57"/>
  <c r="AN106" i="57"/>
  <c r="AO47" i="57"/>
  <c r="AP172" i="57"/>
  <c r="AS124" i="57"/>
  <c r="AP124" i="57"/>
  <c r="AO124" i="57"/>
  <c r="AN124" i="57"/>
  <c r="AS118" i="57"/>
  <c r="AN118" i="57"/>
  <c r="AP118" i="57"/>
  <c r="AO118" i="57"/>
  <c r="AS104" i="57"/>
  <c r="AN104" i="57"/>
  <c r="AP104" i="57"/>
  <c r="AO104" i="57"/>
  <c r="AS111" i="57"/>
  <c r="AO111" i="57"/>
  <c r="AN111" i="57"/>
  <c r="AP111" i="57"/>
  <c r="AO121" i="57"/>
  <c r="AN121" i="57"/>
  <c r="AP121" i="57"/>
  <c r="AS109" i="57"/>
  <c r="AP109" i="57"/>
  <c r="AO109" i="57"/>
  <c r="AN109" i="57"/>
  <c r="AS92" i="57"/>
  <c r="AP92" i="57"/>
  <c r="AO92" i="57"/>
  <c r="AN92" i="57"/>
  <c r="AN150" i="57"/>
  <c r="AP150" i="57"/>
  <c r="AO150" i="57"/>
  <c r="AS178" i="57"/>
  <c r="AN178" i="57"/>
  <c r="AP178" i="57"/>
  <c r="AO178" i="57"/>
  <c r="AS115" i="57"/>
  <c r="AP115" i="57"/>
  <c r="AO115" i="57"/>
  <c r="AN115" i="57"/>
  <c r="AS125" i="57"/>
  <c r="AO125" i="57"/>
  <c r="AN125" i="57"/>
  <c r="AP125" i="57"/>
  <c r="AS120" i="57"/>
  <c r="AP120" i="57"/>
  <c r="AO120" i="57"/>
  <c r="AN120" i="57"/>
  <c r="AS191" i="57"/>
  <c r="AO191" i="57"/>
  <c r="AN191" i="57"/>
  <c r="AP191" i="57"/>
  <c r="AS112" i="57"/>
  <c r="AN112" i="57"/>
  <c r="AP112" i="57"/>
  <c r="AO112" i="57"/>
  <c r="AO107" i="57"/>
  <c r="AN107" i="57"/>
  <c r="AP107" i="57"/>
  <c r="AO75" i="57"/>
  <c r="AS78" i="57"/>
  <c r="AP78" i="57"/>
  <c r="AO78" i="57"/>
  <c r="AN78" i="57"/>
  <c r="AP61" i="57"/>
  <c r="AO45" i="57"/>
  <c r="AO52" i="57"/>
  <c r="AS79" i="57"/>
  <c r="AO79" i="57"/>
  <c r="AN79" i="57"/>
  <c r="AP79" i="57"/>
  <c r="AS65" i="57"/>
  <c r="AO65" i="57"/>
  <c r="AP65" i="57"/>
  <c r="AN65" i="57"/>
  <c r="AP64" i="57"/>
  <c r="AO64" i="57"/>
  <c r="AN64" i="57"/>
  <c r="AO49" i="57"/>
  <c r="AP53" i="57"/>
  <c r="AO54" i="57"/>
  <c r="AO56" i="57"/>
  <c r="AP69" i="57"/>
  <c r="AO51" i="57"/>
  <c r="AN51" i="57"/>
  <c r="AP51" i="57"/>
  <c r="AP50" i="57"/>
  <c r="AN50" i="57"/>
  <c r="AO50" i="57"/>
  <c r="AP59" i="57"/>
  <c r="AO61" i="57"/>
  <c r="AS37" i="57"/>
  <c r="AO37" i="57"/>
  <c r="AN37" i="57"/>
  <c r="AP37" i="57"/>
  <c r="AP36" i="57"/>
  <c r="AO36" i="57"/>
  <c r="AN36" i="57"/>
  <c r="AO32" i="57"/>
  <c r="AP18" i="57"/>
  <c r="AP19" i="57"/>
  <c r="AS23" i="57"/>
  <c r="AO23" i="57"/>
  <c r="AN23" i="57"/>
  <c r="AP23" i="57"/>
  <c r="AS22" i="57"/>
  <c r="AP22" i="57"/>
  <c r="AO22" i="57"/>
  <c r="AN22" i="57"/>
  <c r="AS127" i="70"/>
  <c r="AS150" i="57"/>
  <c r="AS120" i="70"/>
  <c r="AS159" i="57"/>
  <c r="AS187" i="57"/>
  <c r="AS146" i="57"/>
  <c r="AS173" i="57"/>
  <c r="AS132" i="57"/>
  <c r="AS160" i="57"/>
  <c r="AS188" i="57"/>
  <c r="AS130" i="57"/>
  <c r="AS145" i="57"/>
  <c r="AS174" i="57"/>
  <c r="AS121" i="57"/>
  <c r="AS119" i="57"/>
  <c r="AS117" i="57"/>
  <c r="AS76" i="57"/>
  <c r="AS102" i="57"/>
  <c r="AS75" i="57"/>
  <c r="AS103" i="57"/>
  <c r="AS63" i="57"/>
  <c r="AS89" i="57"/>
  <c r="AS107" i="57"/>
  <c r="AS70" i="57"/>
  <c r="AS90" i="57"/>
  <c r="AS47" i="57"/>
  <c r="AS67" i="57"/>
  <c r="AS65" i="70"/>
  <c r="AS121" i="70"/>
  <c r="AS64" i="57"/>
  <c r="AS62" i="57"/>
  <c r="AS66" i="57"/>
  <c r="AS68" i="57"/>
  <c r="AS80" i="70"/>
  <c r="AS60" i="57"/>
  <c r="AS49" i="57"/>
  <c r="AS54" i="57"/>
  <c r="AS46" i="57"/>
  <c r="AS48" i="57"/>
  <c r="AS53" i="57"/>
  <c r="AS55" i="57"/>
  <c r="AS52" i="57"/>
  <c r="AS51" i="57"/>
  <c r="AS50" i="57"/>
  <c r="AS56" i="57"/>
  <c r="AS45" i="57"/>
  <c r="AS38" i="57"/>
  <c r="AS41" i="57"/>
  <c r="AS33" i="57"/>
  <c r="AS32" i="57"/>
  <c r="AS36" i="57"/>
  <c r="AS18" i="57"/>
  <c r="AS36" i="70"/>
  <c r="AS124" i="70"/>
  <c r="AS105" i="70"/>
  <c r="AS67" i="70"/>
  <c r="AS119" i="70"/>
  <c r="AS173" i="70"/>
  <c r="AS195" i="70"/>
  <c r="AS103" i="70"/>
  <c r="AS118" i="70"/>
  <c r="AS38" i="70"/>
  <c r="AP131" i="70"/>
  <c r="AS187" i="70"/>
  <c r="AS150" i="70"/>
  <c r="AS133" i="70"/>
  <c r="AS189" i="70"/>
  <c r="AS194" i="70"/>
  <c r="AS166" i="70"/>
  <c r="AS132" i="70"/>
  <c r="AS75" i="70"/>
  <c r="AS63" i="70"/>
  <c r="AS152" i="70"/>
  <c r="AS153" i="70"/>
  <c r="AS52" i="70"/>
  <c r="AS165" i="70"/>
  <c r="AS94" i="70"/>
  <c r="AS77" i="70"/>
  <c r="AS149" i="70"/>
  <c r="AS33" i="70"/>
  <c r="AS95" i="70"/>
  <c r="AS134" i="70"/>
  <c r="AS145" i="70"/>
  <c r="AS148" i="70"/>
  <c r="AS91" i="70"/>
  <c r="AS35" i="70"/>
  <c r="AS141" i="70"/>
  <c r="AS66" i="70"/>
  <c r="AS123" i="70"/>
  <c r="AS151" i="70"/>
  <c r="AS131" i="70"/>
  <c r="AS53" i="70"/>
  <c r="AS40" i="70"/>
  <c r="AS68" i="70"/>
  <c r="AS140" i="70"/>
  <c r="AS71" i="70"/>
  <c r="AS137" i="70"/>
  <c r="AS159" i="70"/>
  <c r="AS139" i="70"/>
  <c r="AS82" i="70"/>
  <c r="AS69" i="70"/>
  <c r="AS135" i="70"/>
  <c r="AS96" i="70"/>
  <c r="AS130" i="70"/>
  <c r="AS48" i="70"/>
  <c r="AS81" i="70"/>
  <c r="AS39" i="70"/>
  <c r="AS19" i="70"/>
  <c r="AS25" i="70"/>
  <c r="AS24" i="70"/>
  <c r="AP38" i="70"/>
  <c r="AN179" i="70"/>
  <c r="AP179" i="70"/>
  <c r="AO179" i="70"/>
  <c r="AO180" i="70"/>
  <c r="AP133" i="70"/>
  <c r="AO192" i="70"/>
  <c r="AN192" i="70"/>
  <c r="AP192" i="70"/>
  <c r="AN193" i="70"/>
  <c r="AP193" i="70"/>
  <c r="AO193" i="70"/>
  <c r="AO194" i="70"/>
  <c r="AO178" i="70"/>
  <c r="AN178" i="70"/>
  <c r="AP178" i="70"/>
  <c r="AP67" i="70"/>
  <c r="AP180" i="70"/>
  <c r="AP175" i="70"/>
  <c r="AP36" i="70"/>
  <c r="AO36" i="70"/>
  <c r="AN36" i="70"/>
  <c r="AN109" i="70"/>
  <c r="AP109" i="70"/>
  <c r="AO109" i="70"/>
  <c r="AO104" i="70"/>
  <c r="AN104" i="70"/>
  <c r="AP104" i="70"/>
  <c r="AP107" i="70"/>
  <c r="AO107" i="70"/>
  <c r="AN107" i="70"/>
  <c r="AP93" i="70"/>
  <c r="AO93" i="70"/>
  <c r="AN93" i="70"/>
  <c r="AO37" i="70"/>
  <c r="AN37" i="70"/>
  <c r="AP37" i="70"/>
  <c r="AP124" i="70"/>
  <c r="AO124" i="70"/>
  <c r="AN124" i="70"/>
  <c r="AP125" i="70"/>
  <c r="AO125" i="70"/>
  <c r="AN125" i="70"/>
  <c r="AP116" i="70"/>
  <c r="AO116" i="70"/>
  <c r="AN116" i="70"/>
  <c r="AN119" i="70"/>
  <c r="AP119" i="70"/>
  <c r="AO119" i="70"/>
  <c r="AN52" i="70"/>
  <c r="AP52" i="70"/>
  <c r="AO52" i="70"/>
  <c r="AN165" i="70"/>
  <c r="AP165" i="70"/>
  <c r="AO165" i="70"/>
  <c r="AO94" i="70"/>
  <c r="AN94" i="70"/>
  <c r="AP94" i="70"/>
  <c r="AP134" i="70"/>
  <c r="AP135" i="70"/>
  <c r="AO131" i="70"/>
  <c r="AO81" i="70"/>
  <c r="AO152" i="70"/>
  <c r="AP138" i="70"/>
  <c r="AP151" i="70"/>
  <c r="AP132" i="70"/>
  <c r="AP64" i="70"/>
  <c r="AP144" i="70"/>
  <c r="AO38" i="70"/>
  <c r="AO133" i="70"/>
  <c r="AP79" i="70"/>
  <c r="AO79" i="70"/>
  <c r="AN79" i="70"/>
  <c r="AN105" i="70"/>
  <c r="AP105" i="70"/>
  <c r="AO105" i="70"/>
  <c r="AP103" i="70"/>
  <c r="AO103" i="70"/>
  <c r="AN103" i="70"/>
  <c r="AP111" i="70"/>
  <c r="AO111" i="70"/>
  <c r="AN111" i="70"/>
  <c r="AO136" i="70"/>
  <c r="AN136" i="70"/>
  <c r="AP136" i="70"/>
  <c r="AO164" i="70"/>
  <c r="AN164" i="70"/>
  <c r="AP164" i="70"/>
  <c r="AO118" i="70"/>
  <c r="AN118" i="70"/>
  <c r="AP118" i="70"/>
  <c r="AO66" i="70"/>
  <c r="AN66" i="70"/>
  <c r="AP66" i="70"/>
  <c r="AN123" i="70"/>
  <c r="AP123" i="70"/>
  <c r="AO123" i="70"/>
  <c r="AP60" i="70"/>
  <c r="AN151" i="70"/>
  <c r="AP62" i="70"/>
  <c r="AP70" i="70"/>
  <c r="AP65" i="70"/>
  <c r="AO65" i="70"/>
  <c r="AN65" i="70"/>
  <c r="AN113" i="70"/>
  <c r="AP113" i="70"/>
  <c r="AO113" i="70"/>
  <c r="AP106" i="70"/>
  <c r="AO106" i="70"/>
  <c r="AN106" i="70"/>
  <c r="AO108" i="70"/>
  <c r="AN108" i="70"/>
  <c r="AP108" i="70"/>
  <c r="AO122" i="70"/>
  <c r="AN122" i="70"/>
  <c r="AP122" i="70"/>
  <c r="AO150" i="70"/>
  <c r="AN150" i="70"/>
  <c r="AP150" i="70"/>
  <c r="AP120" i="70"/>
  <c r="AO120" i="70"/>
  <c r="AN120" i="70"/>
  <c r="AP121" i="70"/>
  <c r="AO121" i="70"/>
  <c r="AN121" i="70"/>
  <c r="AN137" i="70"/>
  <c r="AP137" i="70"/>
  <c r="AO137" i="70"/>
  <c r="AP117" i="70"/>
  <c r="AO117" i="70"/>
  <c r="AN117" i="70"/>
  <c r="AO95" i="70"/>
  <c r="AP155" i="70"/>
  <c r="AO130" i="70"/>
  <c r="AO53" i="70"/>
  <c r="AO141" i="70"/>
  <c r="AO166" i="70"/>
  <c r="AO67" i="70"/>
  <c r="AO139" i="70"/>
  <c r="AP42" i="70"/>
  <c r="AP140" i="70"/>
  <c r="AO51" i="70"/>
  <c r="AN51" i="70"/>
  <c r="AP51" i="70"/>
  <c r="AP102" i="70"/>
  <c r="AO102" i="70"/>
  <c r="AN102" i="70"/>
  <c r="AP110" i="70"/>
  <c r="AO110" i="70"/>
  <c r="AN110" i="70"/>
  <c r="AO112" i="70"/>
  <c r="AN112" i="70"/>
  <c r="AP112" i="70"/>
  <c r="AN127" i="70"/>
  <c r="AP127" i="70"/>
  <c r="AO127" i="70"/>
  <c r="AO80" i="70"/>
  <c r="AN80" i="70"/>
  <c r="AP80" i="70"/>
  <c r="AO126" i="70"/>
  <c r="AN126" i="70"/>
  <c r="AP126" i="70"/>
  <c r="AP41" i="70"/>
  <c r="AP161" i="70"/>
  <c r="AP167" i="70"/>
  <c r="AO138" i="70"/>
  <c r="AP61" i="70"/>
  <c r="AP34" i="70"/>
  <c r="AO23" i="70"/>
  <c r="AN23" i="70"/>
  <c r="AP23" i="70"/>
  <c r="AP22" i="70"/>
  <c r="AN22" i="70"/>
  <c r="AO22" i="70"/>
  <c r="AO24" i="70"/>
  <c r="AP4" i="14"/>
  <c r="AP20" i="14"/>
  <c r="L25" i="67"/>
  <c r="P25" i="67"/>
  <c r="X25" i="67"/>
  <c r="AB25" i="67"/>
  <c r="AJ25" i="67"/>
  <c r="AR25" i="67"/>
  <c r="J25" i="67"/>
  <c r="N25" i="67"/>
  <c r="R25" i="67"/>
  <c r="V25" i="67"/>
  <c r="Z25" i="67"/>
  <c r="AD25" i="67"/>
  <c r="AH25" i="67"/>
  <c r="AL25" i="67"/>
  <c r="AP25" i="67"/>
  <c r="AT25" i="67"/>
  <c r="T25" i="67"/>
  <c r="AF25" i="67"/>
  <c r="AN25" i="67"/>
  <c r="M25" i="67"/>
  <c r="Q25" i="67"/>
  <c r="U25" i="67"/>
  <c r="Y25" i="67"/>
  <c r="AC25" i="67"/>
  <c r="AG25" i="67"/>
  <c r="AK25" i="67"/>
  <c r="AO25" i="67"/>
  <c r="AS25" i="67"/>
  <c r="K25" i="67"/>
  <c r="O25" i="67"/>
  <c r="S25" i="67"/>
  <c r="W25" i="67"/>
  <c r="AA25" i="67"/>
  <c r="AE25" i="67"/>
  <c r="AI25" i="67"/>
  <c r="AM25" i="67"/>
  <c r="AQ25" i="67"/>
  <c r="AU25" i="67"/>
  <c r="AR57" i="70" l="1"/>
</calcChain>
</file>

<file path=xl/sharedStrings.xml><?xml version="1.0" encoding="utf-8"?>
<sst xmlns="http://schemas.openxmlformats.org/spreadsheetml/2006/main" count="1614" uniqueCount="144">
  <si>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</si>
  <si>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</si>
  <si>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</si>
  <si>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</si>
  <si>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</si>
  <si>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</si>
  <si>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</si>
  <si>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</si>
  <si>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</si>
  <si>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</si>
  <si>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</si>
  <si>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</si>
  <si>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</si>
  <si>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</si>
  <si>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</si>
  <si>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</si>
  <si>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</si>
  <si>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</si>
  <si>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</si>
  <si>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</si>
  <si>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</si>
  <si>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</si>
  <si>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</si>
  <si>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</si>
  <si>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</si>
  <si>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</si>
  <si>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</si>
  <si>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</si>
  <si>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</si>
  <si>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</si>
  <si>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</si>
  <si>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</si>
  <si>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</si>
  <si>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</si>
  <si>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</si>
  <si>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</si>
  <si>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</si>
  <si>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</si>
  <si>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</si>
  <si>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</si>
  <si>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</si>
  <si>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</si>
  <si>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</si>
  <si>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</si>
  <si>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</si>
  <si>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</si>
  <si>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</si>
  <si>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</si>
  <si>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</si>
  <si>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</si>
  <si>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</si>
  <si>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</si>
  <si>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</si>
  <si>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</si>
  <si>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</si>
  <si>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</si>
  <si>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</si>
  <si>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</si>
  <si>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</si>
  <si>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</si>
  <si>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</si>
  <si>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</si>
  <si>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</si>
  <si>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</si>
  <si>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</si>
  <si>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</si>
  <si>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</si>
  <si>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</si>
  <si>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@MUN</t>
  </si>
  <si>
    <t>@MCI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</si>
  <si>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</si>
  <si>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</si>
  <si>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</si>
  <si>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</si>
  <si>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</si>
  <si>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</si>
  <si>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</si>
  <si>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</si>
  <si>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</si>
  <si>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</si>
  <si>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</si>
  <si>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</si>
  <si>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</si>
  <si>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</si>
  <si>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</si>
  <si>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</si>
  <si>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</si>
  <si>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</si>
  <si>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</si>
  <si>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</si>
  <si>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</si>
  <si>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Crystal Palace</t>
  </si>
  <si>
    <t>Leicester City</t>
  </si>
  <si>
    <t>Southampton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</si>
  <si>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</si>
  <si>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</si>
  <si>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</si>
  <si>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</si>
  <si>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</si>
  <si>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</si>
  <si>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</si>
  <si>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</si>
  <si>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@AVL</t>
  </si>
  <si>
    <t>Aston Villa</t>
  </si>
  <si>
    <t>LEE</t>
  </si>
  <si>
    <t>BHA</t>
  </si>
  <si>
    <t>@LEE</t>
  </si>
  <si>
    <t>@BHA</t>
  </si>
  <si>
    <t>Leeds United</t>
  </si>
  <si>
    <t>Def Adj</t>
  </si>
  <si>
    <t>Adj Def</t>
  </si>
  <si>
    <t>Off Adj</t>
  </si>
  <si>
    <t>Adj Off</t>
  </si>
  <si>
    <t>FBRef</t>
  </si>
  <si>
    <t>FBRef Avg.</t>
  </si>
  <si>
    <t>Ignore FBREF?</t>
  </si>
  <si>
    <t>Y</t>
  </si>
  <si>
    <t>Preseason</t>
  </si>
  <si>
    <t>PRESEASON</t>
  </si>
  <si>
    <t>PRE RATIO</t>
  </si>
  <si>
    <t>@BRE</t>
  </si>
  <si>
    <t>BRE</t>
  </si>
  <si>
    <t>Brentford</t>
  </si>
  <si>
    <t>16 Wk Avg</t>
  </si>
  <si>
    <t>Form GD</t>
  </si>
  <si>
    <t>RATE</t>
  </si>
  <si>
    <t>SOS</t>
  </si>
  <si>
    <t>Pending</t>
  </si>
  <si>
    <t>`</t>
  </si>
  <si>
    <t>FUL</t>
  </si>
  <si>
    <t>NFO</t>
  </si>
  <si>
    <t>BOU</t>
  </si>
  <si>
    <t>@BOU</t>
  </si>
  <si>
    <t>@FUL</t>
  </si>
  <si>
    <t>@NFO</t>
  </si>
  <si>
    <t>Bournemouth</t>
  </si>
  <si>
    <t>Fulham</t>
  </si>
  <si>
    <t>Nottingham Forest</t>
  </si>
  <si>
    <t>OFF RATIO</t>
  </si>
  <si>
    <t>N</t>
  </si>
  <si>
    <t>@NEW, MUN, MCI</t>
  </si>
  <si>
    <t>WHU, @BHA</t>
  </si>
  <si>
    <t>@BHA, CHE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</si>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</sst>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_);[Red]\(0.00\)"/>
    <numFmt numFmtId="166" formatCode="0.0_);[Red]\(0.0\)"/>
    <numFmt numFmtId="167" formatCode="0.0000"/>
    <numFmt numFmtId="168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30" fillId="0" borderId="0"/>
  </cellStyleXfs>
  <cellXfs count="116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1" fillId="0" borderId="0" xfId="0" applyFont="1"/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0" xfId="0" quotePrefix="1" applyFont="1" applyBorder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2" fontId="29" fillId="0" borderId="10" xfId="0" applyNumberFormat="1" applyFont="1" applyBorder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164" fontId="29" fillId="0" borderId="14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2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29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164" fontId="29" fillId="0" borderId="10" xfId="0" quotePrefix="1" applyNumberFormat="1" applyFont="1" applyBorder="1" applyAlignment="1">
      <alignment horizontal="center" vertical="center"/>
    </xf>
    <xf numFmtId="9" fontId="18" fillId="0" borderId="10" xfId="42" applyFont="1" applyBorder="1" applyAlignment="1">
      <alignment horizontal="center"/>
    </xf>
    <xf numFmtId="0" fontId="19" fillId="43" borderId="10" xfId="0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41" borderId="10" xfId="0" applyFont="1" applyFill="1" applyBorder="1" applyAlignment="1">
      <alignment horizontal="center" vertical="center" wrapText="1"/>
    </xf>
    <xf numFmtId="0" fontId="19" fillId="42" borderId="10" xfId="0" applyFont="1" applyFill="1" applyBorder="1" applyAlignment="1">
      <alignment horizontal="center" vertical="center" wrapText="1"/>
    </xf>
    <xf numFmtId="0" fontId="18" fillId="0" borderId="0" xfId="0" quotePrefix="1" applyFont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10" xfId="0" quotePrefix="1" applyFont="1" applyBorder="1" applyAlignment="1">
      <alignment horizontal="center" vertical="center"/>
    </xf>
    <xf numFmtId="164" fontId="19" fillId="34" borderId="0" xfId="0" applyNumberFormat="1" applyFont="1" applyFill="1" applyAlignment="1">
      <alignment horizontal="center" vertical="center"/>
    </xf>
    <xf numFmtId="0" fontId="24" fillId="36" borderId="17" xfId="0" applyFont="1" applyFill="1" applyBorder="1" applyAlignment="1">
      <alignment horizontal="center"/>
    </xf>
    <xf numFmtId="0" fontId="24" fillId="36" borderId="18" xfId="0" applyFont="1" applyFill="1" applyBorder="1" applyAlignment="1">
      <alignment horizontal="center"/>
    </xf>
    <xf numFmtId="0" fontId="24" fillId="36" borderId="19" xfId="0" applyFont="1" applyFill="1" applyBorder="1" applyAlignment="1">
      <alignment horizontal="center"/>
    </xf>
    <xf numFmtId="0" fontId="19" fillId="39" borderId="11" xfId="0" applyFont="1" applyFill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vertical="top"/>
    </xf>
    <xf numFmtId="0" fontId="18" fillId="0" borderId="10" xfId="0" quotePrefix="1" applyFont="1" applyBorder="1" applyAlignment="1">
      <alignment horizontal="center" vertical="center"/>
    </xf>
    <xf numFmtId="0" fontId="29" fillId="35" borderId="10" xfId="0" quotePrefix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center" vertical="center"/>
    </xf>
    <xf numFmtId="164" fontId="18" fillId="35" borderId="10" xfId="0" applyNumberFormat="1" applyFont="1" applyFill="1" applyBorder="1" applyAlignment="1">
      <alignment horizontal="center"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27" fillId="35" borderId="10" xfId="0" quotePrefix="1" applyFont="1" applyFill="1" applyBorder="1" applyAlignment="1">
      <alignment horizontal="center" vertical="center"/>
    </xf>
    <xf numFmtId="0" fontId="27" fillId="44" borderId="10" xfId="0" quotePrefix="1" applyFont="1" applyFill="1" applyBorder="1" applyAlignment="1">
      <alignment horizontal="center" vertical="center"/>
    </xf>
    <xf numFmtId="2" fontId="25" fillId="44" borderId="10" xfId="0" applyNumberFormat="1" applyFont="1" applyFill="1" applyBorder="1" applyAlignment="1">
      <alignment horizontal="center" vertical="center"/>
    </xf>
    <xf numFmtId="0" fontId="29" fillId="46" borderId="10" xfId="0" quotePrefix="1" applyFont="1" applyFill="1" applyBorder="1" applyAlignment="1">
      <alignment horizontal="center" vertical="center"/>
    </xf>
    <xf numFmtId="2" fontId="29" fillId="46" borderId="10" xfId="0" quotePrefix="1" applyNumberFormat="1" applyFont="1" applyFill="1" applyBorder="1" applyAlignment="1">
      <alignment horizontal="center" vertical="center"/>
    </xf>
    <xf numFmtId="2" fontId="18" fillId="46" borderId="10" xfId="0" applyNumberFormat="1" applyFont="1" applyFill="1" applyBorder="1" applyAlignment="1">
      <alignment horizontal="center" vertical="center"/>
    </xf>
    <xf numFmtId="164" fontId="29" fillId="46" borderId="10" xfId="0" quotePrefix="1" applyNumberFormat="1" applyFont="1" applyFill="1" applyBorder="1" applyAlignment="1">
      <alignment horizontal="center" vertical="center"/>
    </xf>
    <xf numFmtId="164" fontId="18" fillId="46" borderId="10" xfId="0" applyNumberFormat="1" applyFont="1" applyFill="1" applyBorder="1" applyAlignment="1">
      <alignment horizontal="center" vertical="center"/>
    </xf>
    <xf numFmtId="2" fontId="29" fillId="35" borderId="10" xfId="0" quotePrefix="1" applyNumberFormat="1" applyFont="1" applyFill="1" applyBorder="1" applyAlignment="1">
      <alignment horizontal="center" vertical="center"/>
    </xf>
    <xf numFmtId="164" fontId="29" fillId="35" borderId="10" xfId="0" quotePrefix="1" applyNumberFormat="1" applyFont="1" applyFill="1" applyBorder="1" applyAlignment="1">
      <alignment horizontal="center" vertical="center"/>
    </xf>
    <xf numFmtId="2" fontId="25" fillId="46" borderId="10" xfId="0" applyNumberFormat="1" applyFont="1" applyFill="1" applyBorder="1" applyAlignment="1">
      <alignment horizontal="center" vertical="center"/>
    </xf>
    <xf numFmtId="0" fontId="27" fillId="46" borderId="10" xfId="0" quotePrefix="1" applyFont="1" applyFill="1" applyBorder="1" applyAlignment="1">
      <alignment horizontal="center" vertical="center"/>
    </xf>
    <xf numFmtId="2" fontId="18" fillId="0" borderId="0" xfId="0" applyNumberFormat="1" applyFont="1" applyAlignment="1">
      <alignment vertical="center"/>
    </xf>
    <xf numFmtId="2" fontId="25" fillId="45" borderId="10" xfId="0" applyNumberFormat="1" applyFont="1" applyFill="1" applyBorder="1" applyAlignment="1">
      <alignment horizontal="center" vertical="center"/>
    </xf>
    <xf numFmtId="0" fontId="27" fillId="45" borderId="10" xfId="0" quotePrefix="1" applyFont="1" applyFill="1" applyBorder="1" applyAlignment="1">
      <alignment horizontal="center" vertical="center"/>
    </xf>
    <xf numFmtId="2" fontId="25" fillId="47" borderId="10" xfId="0" applyNumberFormat="1" applyFont="1" applyFill="1" applyBorder="1" applyAlignment="1">
      <alignment horizontal="center" vertical="center"/>
    </xf>
    <xf numFmtId="0" fontId="27" fillId="47" borderId="10" xfId="0" quotePrefix="1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/>
    </xf>
    <xf numFmtId="0" fontId="19" fillId="40" borderId="16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41" borderId="12" xfId="0" applyFont="1" applyFill="1" applyBorder="1" applyAlignment="1">
      <alignment horizontal="center"/>
    </xf>
    <xf numFmtId="0" fontId="24" fillId="41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3FCB389-F76D-4E3E-A605-BD046FCD5273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98"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66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>
          <bgColor theme="1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99FF99"/>
      <color rgb="FF66FF66"/>
      <color rgb="FF33CC33"/>
      <color rgb="FF99CCFF"/>
      <color rgb="FFCCFFCC"/>
      <color rgb="FFFFFFCC"/>
      <color rgb="FFFFCCCC"/>
      <color rgb="FF990000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PLJava\2022teamtable.csv" TargetMode="External"/><Relationship Id="rId1" Type="http://schemas.openxmlformats.org/officeDocument/2006/relationships/externalLinkPath" Target="/EPLJava/2022teamtable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PLJava\2022teamtablefourGW.csv" TargetMode="External"/><Relationship Id="rId1" Type="http://schemas.openxmlformats.org/officeDocument/2006/relationships/externalLinkPath" Target="/EPLJava/2022teamtablefourGW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PLJava\2022teamtablesixGW.csv" TargetMode="External"/><Relationship Id="rId1" Type="http://schemas.openxmlformats.org/officeDocument/2006/relationships/externalLinkPath" Target="/EPLJava/2022teamtablesixG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teamtable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  <cell r="M1" t="str">
            <v xml:space="preserve"> FBRef xG</v>
          </cell>
          <cell r="N1" t="str">
            <v xml:space="preserve"> FBRef OPP xG</v>
          </cell>
        </row>
        <row r="2">
          <cell r="A2" t="str">
            <v>Tottenham Hotspur</v>
          </cell>
          <cell r="B2">
            <v>41</v>
          </cell>
          <cell r="C2">
            <v>125</v>
          </cell>
          <cell r="D2">
            <v>40</v>
          </cell>
          <cell r="E2">
            <v>34.33</v>
          </cell>
          <cell r="F2">
            <v>56</v>
          </cell>
          <cell r="G2">
            <v>145</v>
          </cell>
          <cell r="H2">
            <v>52</v>
          </cell>
          <cell r="I2">
            <v>41.53</v>
          </cell>
          <cell r="J2">
            <v>28</v>
          </cell>
          <cell r="K2">
            <v>42.845657000000003</v>
          </cell>
          <cell r="L2">
            <v>35.324894</v>
          </cell>
          <cell r="M2">
            <v>41</v>
          </cell>
          <cell r="N2">
            <v>33.799999999999997</v>
          </cell>
        </row>
        <row r="3">
          <cell r="A3" t="str">
            <v>Fulham</v>
          </cell>
          <cell r="B3">
            <v>80</v>
          </cell>
          <cell r="C3">
            <v>138</v>
          </cell>
          <cell r="D3">
            <v>37</v>
          </cell>
          <cell r="E3">
            <v>46.55</v>
          </cell>
          <cell r="F3">
            <v>45</v>
          </cell>
          <cell r="G3">
            <v>107</v>
          </cell>
          <cell r="H3">
            <v>38</v>
          </cell>
          <cell r="I3">
            <v>34.35</v>
          </cell>
          <cell r="J3">
            <v>27</v>
          </cell>
          <cell r="K3">
            <v>35.455406000000004</v>
          </cell>
          <cell r="L3">
            <v>51.433140000000002</v>
          </cell>
          <cell r="M3">
            <v>33.700000000000003</v>
          </cell>
          <cell r="N3">
            <v>44.9</v>
          </cell>
        </row>
        <row r="4">
          <cell r="A4" t="str">
            <v>Liverpool</v>
          </cell>
          <cell r="B4">
            <v>75</v>
          </cell>
          <cell r="C4">
            <v>105</v>
          </cell>
          <cell r="D4">
            <v>29</v>
          </cell>
          <cell r="E4">
            <v>35.53</v>
          </cell>
          <cell r="F4">
            <v>85</v>
          </cell>
          <cell r="G4">
            <v>149</v>
          </cell>
          <cell r="H4">
            <v>47</v>
          </cell>
          <cell r="I4">
            <v>48.17</v>
          </cell>
          <cell r="J4">
            <v>26</v>
          </cell>
          <cell r="K4">
            <v>55.137140000000002</v>
          </cell>
          <cell r="L4">
            <v>40.494174999999998</v>
          </cell>
          <cell r="M4">
            <v>47.5</v>
          </cell>
          <cell r="N4">
            <v>34.700000000000003</v>
          </cell>
        </row>
        <row r="5">
          <cell r="A5" t="str">
            <v>Wolverhampton Wanderers</v>
          </cell>
          <cell r="B5">
            <v>51</v>
          </cell>
          <cell r="C5">
            <v>120</v>
          </cell>
          <cell r="D5">
            <v>41</v>
          </cell>
          <cell r="E5">
            <v>40.83</v>
          </cell>
          <cell r="F5">
            <v>36</v>
          </cell>
          <cell r="G5">
            <v>93</v>
          </cell>
          <cell r="H5">
            <v>22</v>
          </cell>
          <cell r="I5">
            <v>29.73</v>
          </cell>
          <cell r="J5">
            <v>28</v>
          </cell>
          <cell r="K5">
            <v>28.121946000000001</v>
          </cell>
          <cell r="L5">
            <v>42.28754</v>
          </cell>
          <cell r="M5">
            <v>28.9</v>
          </cell>
          <cell r="N5">
            <v>40.5</v>
          </cell>
        </row>
        <row r="6">
          <cell r="A6" t="str">
            <v>Manchester City</v>
          </cell>
          <cell r="B6">
            <v>35</v>
          </cell>
          <cell r="C6">
            <v>60</v>
          </cell>
          <cell r="D6">
            <v>25</v>
          </cell>
          <cell r="E6">
            <v>21.98</v>
          </cell>
          <cell r="F6">
            <v>97</v>
          </cell>
          <cell r="G6">
            <v>151</v>
          </cell>
          <cell r="H6">
            <v>67</v>
          </cell>
          <cell r="I6">
            <v>56.96</v>
          </cell>
          <cell r="J6">
            <v>27</v>
          </cell>
          <cell r="K6">
            <v>61.108097000000001</v>
          </cell>
          <cell r="L6">
            <v>24.1111</v>
          </cell>
          <cell r="M6">
            <v>56.1</v>
          </cell>
          <cell r="N6">
            <v>21.5</v>
          </cell>
        </row>
        <row r="7">
          <cell r="A7" t="str">
            <v>Aston Villa</v>
          </cell>
          <cell r="B7">
            <v>67</v>
          </cell>
          <cell r="C7">
            <v>112</v>
          </cell>
          <cell r="D7">
            <v>39</v>
          </cell>
          <cell r="E7">
            <v>41.68</v>
          </cell>
          <cell r="F7">
            <v>48</v>
          </cell>
          <cell r="G7">
            <v>111</v>
          </cell>
          <cell r="H7">
            <v>35</v>
          </cell>
          <cell r="I7">
            <v>35.68</v>
          </cell>
          <cell r="J7">
            <v>27</v>
          </cell>
          <cell r="K7">
            <v>34.613460000000003</v>
          </cell>
          <cell r="L7">
            <v>42.688299999999998</v>
          </cell>
          <cell r="M7">
            <v>35.200000000000003</v>
          </cell>
          <cell r="N7">
            <v>40.9</v>
          </cell>
        </row>
        <row r="8">
          <cell r="A8" t="str">
            <v>Newcastle United</v>
          </cell>
          <cell r="B8">
            <v>36</v>
          </cell>
          <cell r="C8">
            <v>84</v>
          </cell>
          <cell r="D8">
            <v>19</v>
          </cell>
          <cell r="E8">
            <v>25.25</v>
          </cell>
          <cell r="F8">
            <v>70</v>
          </cell>
          <cell r="G8">
            <v>126</v>
          </cell>
          <cell r="H8">
            <v>39</v>
          </cell>
          <cell r="I8">
            <v>42.81</v>
          </cell>
          <cell r="J8">
            <v>26</v>
          </cell>
          <cell r="K8">
            <v>47.185608000000002</v>
          </cell>
          <cell r="L8">
            <v>28.145365000000002</v>
          </cell>
          <cell r="M8">
            <v>41.7</v>
          </cell>
          <cell r="N8">
            <v>24.9</v>
          </cell>
        </row>
        <row r="9">
          <cell r="A9" t="str">
            <v>West Ham United</v>
          </cell>
          <cell r="B9">
            <v>44</v>
          </cell>
          <cell r="C9">
            <v>110</v>
          </cell>
          <cell r="D9">
            <v>34</v>
          </cell>
          <cell r="E9">
            <v>32.049999999999997</v>
          </cell>
          <cell r="F9">
            <v>38</v>
          </cell>
          <cell r="G9">
            <v>91</v>
          </cell>
          <cell r="H9">
            <v>24</v>
          </cell>
          <cell r="I9">
            <v>34.869999999999997</v>
          </cell>
          <cell r="J9">
            <v>26</v>
          </cell>
          <cell r="K9">
            <v>34.423003999999999</v>
          </cell>
          <cell r="L9">
            <v>32.685642000000001</v>
          </cell>
          <cell r="M9">
            <v>33.5</v>
          </cell>
          <cell r="N9">
            <v>31.4</v>
          </cell>
        </row>
        <row r="10">
          <cell r="A10" t="str">
            <v>Brighton and Hove Albion</v>
          </cell>
          <cell r="B10">
            <v>38</v>
          </cell>
          <cell r="C10">
            <v>81</v>
          </cell>
          <cell r="D10">
            <v>31</v>
          </cell>
          <cell r="E10">
            <v>29.98</v>
          </cell>
          <cell r="F10">
            <v>71</v>
          </cell>
          <cell r="G10">
            <v>138</v>
          </cell>
          <cell r="H10">
            <v>46</v>
          </cell>
          <cell r="I10">
            <v>43.22</v>
          </cell>
          <cell r="J10">
            <v>25</v>
          </cell>
          <cell r="K10">
            <v>47.434933000000001</v>
          </cell>
          <cell r="L10">
            <v>28.935245999999999</v>
          </cell>
          <cell r="M10">
            <v>42.8</v>
          </cell>
          <cell r="N10">
            <v>28.9</v>
          </cell>
        </row>
        <row r="11">
          <cell r="A11" t="str">
            <v>Leeds United</v>
          </cell>
          <cell r="B11">
            <v>75</v>
          </cell>
          <cell r="C11">
            <v>123</v>
          </cell>
          <cell r="D11">
            <v>44</v>
          </cell>
          <cell r="E11">
            <v>42.08</v>
          </cell>
          <cell r="F11">
            <v>47</v>
          </cell>
          <cell r="G11">
            <v>100</v>
          </cell>
          <cell r="H11">
            <v>35</v>
          </cell>
          <cell r="I11">
            <v>35.54</v>
          </cell>
          <cell r="J11">
            <v>27</v>
          </cell>
          <cell r="K11">
            <v>34.175536999999998</v>
          </cell>
          <cell r="L11">
            <v>44.050144000000003</v>
          </cell>
          <cell r="M11">
            <v>34</v>
          </cell>
          <cell r="N11">
            <v>41.9</v>
          </cell>
        </row>
        <row r="12">
          <cell r="A12" t="str">
            <v>Bournemouth</v>
          </cell>
          <cell r="B12">
            <v>58</v>
          </cell>
          <cell r="C12">
            <v>145</v>
          </cell>
          <cell r="D12">
            <v>54</v>
          </cell>
          <cell r="E12">
            <v>48.5</v>
          </cell>
          <cell r="F12">
            <v>31</v>
          </cell>
          <cell r="G12">
            <v>81</v>
          </cell>
          <cell r="H12">
            <v>25</v>
          </cell>
          <cell r="I12">
            <v>24.13</v>
          </cell>
          <cell r="J12">
            <v>27</v>
          </cell>
          <cell r="K12">
            <v>25.452414999999998</v>
          </cell>
          <cell r="L12">
            <v>50.973906999999997</v>
          </cell>
          <cell r="M12">
            <v>23.4</v>
          </cell>
          <cell r="N12">
            <v>47.6</v>
          </cell>
        </row>
        <row r="13">
          <cell r="A13" t="str">
            <v>Brentford</v>
          </cell>
          <cell r="B13">
            <v>46</v>
          </cell>
          <cell r="C13">
            <v>140</v>
          </cell>
          <cell r="D13">
            <v>34</v>
          </cell>
          <cell r="E13">
            <v>34.06</v>
          </cell>
          <cell r="F13">
            <v>69</v>
          </cell>
          <cell r="G13">
            <v>108</v>
          </cell>
          <cell r="H13">
            <v>43</v>
          </cell>
          <cell r="I13">
            <v>39.89</v>
          </cell>
          <cell r="J13">
            <v>27</v>
          </cell>
          <cell r="K13">
            <v>42.475216000000003</v>
          </cell>
          <cell r="L13">
            <v>35.711150000000004</v>
          </cell>
          <cell r="M13">
            <v>39.200000000000003</v>
          </cell>
          <cell r="N13">
            <v>33.200000000000003</v>
          </cell>
        </row>
        <row r="14">
          <cell r="A14" t="str">
            <v>Crystal Palace</v>
          </cell>
          <cell r="B14">
            <v>62</v>
          </cell>
          <cell r="C14">
            <v>124</v>
          </cell>
          <cell r="D14">
            <v>38</v>
          </cell>
          <cell r="E14">
            <v>39.86</v>
          </cell>
          <cell r="F14">
            <v>36</v>
          </cell>
          <cell r="G14">
            <v>89</v>
          </cell>
          <cell r="H14">
            <v>22</v>
          </cell>
          <cell r="I14">
            <v>24.96</v>
          </cell>
          <cell r="J14">
            <v>28</v>
          </cell>
          <cell r="K14">
            <v>27.006796000000001</v>
          </cell>
          <cell r="L14">
            <v>42.373165</v>
          </cell>
          <cell r="M14">
            <v>24</v>
          </cell>
          <cell r="N14">
            <v>37.799999999999997</v>
          </cell>
        </row>
        <row r="15">
          <cell r="A15" t="str">
            <v>Southampton</v>
          </cell>
          <cell r="B15">
            <v>58</v>
          </cell>
          <cell r="C15">
            <v>103</v>
          </cell>
          <cell r="D15">
            <v>46</v>
          </cell>
          <cell r="E15">
            <v>39.17</v>
          </cell>
          <cell r="F15">
            <v>39</v>
          </cell>
          <cell r="G15">
            <v>100</v>
          </cell>
          <cell r="H15">
            <v>23</v>
          </cell>
          <cell r="I15">
            <v>28.24</v>
          </cell>
          <cell r="J15">
            <v>28</v>
          </cell>
          <cell r="K15">
            <v>29.307224000000001</v>
          </cell>
          <cell r="L15">
            <v>40.672404999999998</v>
          </cell>
          <cell r="M15">
            <v>27.7</v>
          </cell>
          <cell r="N15">
            <v>38.5</v>
          </cell>
        </row>
        <row r="16">
          <cell r="A16" t="str">
            <v>Leicester City</v>
          </cell>
          <cell r="B16">
            <v>57</v>
          </cell>
          <cell r="C16">
            <v>121</v>
          </cell>
          <cell r="D16">
            <v>47</v>
          </cell>
          <cell r="E16">
            <v>44.83</v>
          </cell>
          <cell r="F16">
            <v>50</v>
          </cell>
          <cell r="G16">
            <v>101</v>
          </cell>
          <cell r="H16">
            <v>38</v>
          </cell>
          <cell r="I16">
            <v>34.729999999999997</v>
          </cell>
          <cell r="J16">
            <v>27</v>
          </cell>
          <cell r="K16">
            <v>31.810272000000001</v>
          </cell>
          <cell r="L16">
            <v>40.798026999999998</v>
          </cell>
          <cell r="M16">
            <v>34.299999999999997</v>
          </cell>
          <cell r="N16">
            <v>43.7</v>
          </cell>
        </row>
        <row r="17">
          <cell r="A17" t="str">
            <v>Arsenal</v>
          </cell>
          <cell r="B17">
            <v>43</v>
          </cell>
          <cell r="C17">
            <v>89</v>
          </cell>
          <cell r="D17">
            <v>26</v>
          </cell>
          <cell r="E17">
            <v>26.96</v>
          </cell>
          <cell r="F17">
            <v>74</v>
          </cell>
          <cell r="G17">
            <v>147</v>
          </cell>
          <cell r="H17">
            <v>66</v>
          </cell>
          <cell r="I17">
            <v>54.83</v>
          </cell>
          <cell r="J17">
            <v>28</v>
          </cell>
          <cell r="K17">
            <v>57.620913999999999</v>
          </cell>
          <cell r="L17">
            <v>28.724781</v>
          </cell>
          <cell r="M17">
            <v>52.2</v>
          </cell>
          <cell r="N17">
            <v>26.3</v>
          </cell>
        </row>
        <row r="18">
          <cell r="A18" t="str">
            <v>Chelsea</v>
          </cell>
          <cell r="B18">
            <v>49</v>
          </cell>
          <cell r="C18">
            <v>109</v>
          </cell>
          <cell r="D18">
            <v>28</v>
          </cell>
          <cell r="E18">
            <v>35.03</v>
          </cell>
          <cell r="F18">
            <v>50</v>
          </cell>
          <cell r="G18">
            <v>108</v>
          </cell>
          <cell r="H18">
            <v>29</v>
          </cell>
          <cell r="I18">
            <v>34.07</v>
          </cell>
          <cell r="J18">
            <v>27</v>
          </cell>
          <cell r="K18">
            <v>36.42353</v>
          </cell>
          <cell r="L18">
            <v>35.621339999999996</v>
          </cell>
          <cell r="M18">
            <v>33.6</v>
          </cell>
          <cell r="N18">
            <v>34.4</v>
          </cell>
        </row>
        <row r="19">
          <cell r="A19" t="str">
            <v>Nottingham Forest</v>
          </cell>
          <cell r="B19">
            <v>65</v>
          </cell>
          <cell r="C19">
            <v>128</v>
          </cell>
          <cell r="D19">
            <v>49</v>
          </cell>
          <cell r="E19">
            <v>44.68</v>
          </cell>
          <cell r="F19">
            <v>35</v>
          </cell>
          <cell r="G19">
            <v>82</v>
          </cell>
          <cell r="H19">
            <v>22</v>
          </cell>
          <cell r="I19">
            <v>28.47</v>
          </cell>
          <cell r="J19">
            <v>27</v>
          </cell>
          <cell r="K19">
            <v>27.000599999999999</v>
          </cell>
          <cell r="L19">
            <v>48.091563999999998</v>
          </cell>
          <cell r="M19">
            <v>28.2</v>
          </cell>
          <cell r="N19">
            <v>44</v>
          </cell>
        </row>
        <row r="20">
          <cell r="A20" t="str">
            <v>Manchester United</v>
          </cell>
          <cell r="B20">
            <v>40</v>
          </cell>
          <cell r="C20">
            <v>104</v>
          </cell>
          <cell r="D20">
            <v>35</v>
          </cell>
          <cell r="E20">
            <v>33.31</v>
          </cell>
          <cell r="F20">
            <v>70</v>
          </cell>
          <cell r="G20">
            <v>134</v>
          </cell>
          <cell r="H20">
            <v>41</v>
          </cell>
          <cell r="I20">
            <v>41.57</v>
          </cell>
          <cell r="J20">
            <v>26</v>
          </cell>
          <cell r="K20">
            <v>44.424393000000002</v>
          </cell>
          <cell r="L20">
            <v>32.986297999999998</v>
          </cell>
          <cell r="M20">
            <v>40.799999999999997</v>
          </cell>
          <cell r="N20">
            <v>32.6</v>
          </cell>
        </row>
        <row r="21">
          <cell r="A21" t="str">
            <v>Everton</v>
          </cell>
          <cell r="B21">
            <v>59</v>
          </cell>
          <cell r="C21">
            <v>137</v>
          </cell>
          <cell r="D21">
            <v>40</v>
          </cell>
          <cell r="E21">
            <v>47.91</v>
          </cell>
          <cell r="F21">
            <v>47</v>
          </cell>
          <cell r="G21">
            <v>97</v>
          </cell>
          <cell r="H21">
            <v>22</v>
          </cell>
          <cell r="I21">
            <v>30.82</v>
          </cell>
          <cell r="J21">
            <v>28</v>
          </cell>
          <cell r="K21">
            <v>32.410179999999997</v>
          </cell>
          <cell r="L21">
            <v>48.324157999999997</v>
          </cell>
          <cell r="M21">
            <v>30.6</v>
          </cell>
          <cell r="N21">
            <v>46.9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teamtablefourGW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</row>
        <row r="2">
          <cell r="A2" t="str">
            <v>Tottenham Hotspur</v>
          </cell>
          <cell r="B2">
            <v>6</v>
          </cell>
          <cell r="C2">
            <v>19</v>
          </cell>
          <cell r="D2">
            <v>5</v>
          </cell>
          <cell r="E2">
            <v>4.99</v>
          </cell>
          <cell r="F2">
            <v>6</v>
          </cell>
          <cell r="G2">
            <v>19</v>
          </cell>
          <cell r="H2">
            <v>8</v>
          </cell>
          <cell r="I2">
            <v>6.26</v>
          </cell>
          <cell r="J2">
            <v>4</v>
          </cell>
          <cell r="K2">
            <v>42.845657000000003</v>
          </cell>
          <cell r="L2">
            <v>35.324894</v>
          </cell>
        </row>
        <row r="3">
          <cell r="A3" t="str">
            <v>Fulham</v>
          </cell>
          <cell r="B3">
            <v>8</v>
          </cell>
          <cell r="C3">
            <v>15</v>
          </cell>
          <cell r="D3">
            <v>7</v>
          </cell>
          <cell r="E3">
            <v>5.35</v>
          </cell>
          <cell r="F3">
            <v>5</v>
          </cell>
          <cell r="G3">
            <v>12</v>
          </cell>
          <cell r="H3">
            <v>3</v>
          </cell>
          <cell r="I3">
            <v>2.83</v>
          </cell>
          <cell r="J3">
            <v>3</v>
          </cell>
          <cell r="K3">
            <v>35.455406000000004</v>
          </cell>
          <cell r="L3">
            <v>51.433140000000002</v>
          </cell>
        </row>
        <row r="4">
          <cell r="A4" t="str">
            <v>Liverpool</v>
          </cell>
          <cell r="B4">
            <v>8</v>
          </cell>
          <cell r="C4">
            <v>7</v>
          </cell>
          <cell r="D4">
            <v>1</v>
          </cell>
          <cell r="E4">
            <v>3.29</v>
          </cell>
          <cell r="F4">
            <v>15</v>
          </cell>
          <cell r="G4">
            <v>23</v>
          </cell>
          <cell r="H4">
            <v>9</v>
          </cell>
          <cell r="I4">
            <v>8.0399999999999991</v>
          </cell>
          <cell r="J4">
            <v>4</v>
          </cell>
          <cell r="K4">
            <v>55.137140000000002</v>
          </cell>
          <cell r="L4">
            <v>40.494174999999998</v>
          </cell>
        </row>
        <row r="5">
          <cell r="A5" t="str">
            <v>Wolverhampton Wanderers</v>
          </cell>
          <cell r="B5">
            <v>12</v>
          </cell>
          <cell r="C5">
            <v>29</v>
          </cell>
          <cell r="D5">
            <v>9</v>
          </cell>
          <cell r="E5">
            <v>7.69</v>
          </cell>
          <cell r="F5">
            <v>9</v>
          </cell>
          <cell r="G5">
            <v>20</v>
          </cell>
          <cell r="H5">
            <v>5</v>
          </cell>
          <cell r="I5">
            <v>6.11</v>
          </cell>
          <cell r="J5">
            <v>5</v>
          </cell>
          <cell r="K5">
            <v>28.121946000000001</v>
          </cell>
          <cell r="L5">
            <v>42.28754</v>
          </cell>
        </row>
        <row r="6">
          <cell r="A6" t="str">
            <v>Manchester City</v>
          </cell>
          <cell r="B6">
            <v>1</v>
          </cell>
          <cell r="C6">
            <v>4</v>
          </cell>
          <cell r="D6">
            <v>1</v>
          </cell>
          <cell r="E6">
            <v>1.96</v>
          </cell>
          <cell r="F6">
            <v>8</v>
          </cell>
          <cell r="G6">
            <v>12</v>
          </cell>
          <cell r="H6">
            <v>7</v>
          </cell>
          <cell r="I6">
            <v>5.95</v>
          </cell>
          <cell r="J6">
            <v>3</v>
          </cell>
          <cell r="K6">
            <v>61.108097000000001</v>
          </cell>
          <cell r="L6">
            <v>24.1111</v>
          </cell>
        </row>
        <row r="7">
          <cell r="A7" t="str">
            <v>Aston Villa</v>
          </cell>
          <cell r="B7">
            <v>5</v>
          </cell>
          <cell r="C7">
            <v>12</v>
          </cell>
          <cell r="D7">
            <v>1</v>
          </cell>
          <cell r="E7">
            <v>5.46</v>
          </cell>
          <cell r="F7">
            <v>13</v>
          </cell>
          <cell r="G7">
            <v>19</v>
          </cell>
          <cell r="H7">
            <v>7</v>
          </cell>
          <cell r="I7">
            <v>8.3699999999999992</v>
          </cell>
          <cell r="J7">
            <v>4</v>
          </cell>
          <cell r="K7">
            <v>34.613460000000003</v>
          </cell>
          <cell r="L7">
            <v>42.688299999999998</v>
          </cell>
        </row>
        <row r="8">
          <cell r="A8" t="str">
            <v>Newcastle United</v>
          </cell>
          <cell r="B8">
            <v>4</v>
          </cell>
          <cell r="C8">
            <v>10</v>
          </cell>
          <cell r="D8">
            <v>4</v>
          </cell>
          <cell r="E8">
            <v>2.82</v>
          </cell>
          <cell r="F8">
            <v>7</v>
          </cell>
          <cell r="G8">
            <v>14</v>
          </cell>
          <cell r="H8">
            <v>4</v>
          </cell>
          <cell r="I8">
            <v>4.71</v>
          </cell>
          <cell r="J8">
            <v>3</v>
          </cell>
          <cell r="K8">
            <v>47.185608000000002</v>
          </cell>
          <cell r="L8">
            <v>28.145365000000002</v>
          </cell>
        </row>
        <row r="9">
          <cell r="A9" t="str">
            <v>West Ham United</v>
          </cell>
          <cell r="B9">
            <v>6</v>
          </cell>
          <cell r="C9">
            <v>16</v>
          </cell>
          <cell r="D9">
            <v>5</v>
          </cell>
          <cell r="E9">
            <v>5.69</v>
          </cell>
          <cell r="F9">
            <v>7</v>
          </cell>
          <cell r="G9">
            <v>12</v>
          </cell>
          <cell r="H9">
            <v>5</v>
          </cell>
          <cell r="I9">
            <v>5.28</v>
          </cell>
          <cell r="J9">
            <v>3</v>
          </cell>
          <cell r="K9">
            <v>34.423003999999999</v>
          </cell>
          <cell r="L9">
            <v>32.685642000000001</v>
          </cell>
        </row>
        <row r="10">
          <cell r="A10" t="str">
            <v>Brighton and Hove Albion</v>
          </cell>
          <cell r="B10">
            <v>2</v>
          </cell>
          <cell r="C10">
            <v>9</v>
          </cell>
          <cell r="D10">
            <v>2</v>
          </cell>
          <cell r="E10">
            <v>3.19</v>
          </cell>
          <cell r="F10">
            <v>6</v>
          </cell>
          <cell r="G10">
            <v>17</v>
          </cell>
          <cell r="H10">
            <v>7</v>
          </cell>
          <cell r="I10">
            <v>6.19</v>
          </cell>
          <cell r="J10">
            <v>3</v>
          </cell>
          <cell r="K10">
            <v>47.434933000000001</v>
          </cell>
          <cell r="L10">
            <v>28.935245999999999</v>
          </cell>
        </row>
        <row r="11">
          <cell r="A11" t="str">
            <v>Leeds United</v>
          </cell>
          <cell r="B11">
            <v>10</v>
          </cell>
          <cell r="C11">
            <v>16</v>
          </cell>
          <cell r="D11">
            <v>5</v>
          </cell>
          <cell r="E11">
            <v>6.51</v>
          </cell>
          <cell r="F11">
            <v>2</v>
          </cell>
          <cell r="G11">
            <v>14</v>
          </cell>
          <cell r="H11">
            <v>7</v>
          </cell>
          <cell r="I11">
            <v>5.24</v>
          </cell>
          <cell r="J11">
            <v>4</v>
          </cell>
          <cell r="K11">
            <v>34.175536999999998</v>
          </cell>
          <cell r="L11">
            <v>44.050144000000003</v>
          </cell>
        </row>
        <row r="12">
          <cell r="A12" t="str">
            <v>Bournemouth</v>
          </cell>
          <cell r="B12">
            <v>14</v>
          </cell>
          <cell r="C12">
            <v>28</v>
          </cell>
          <cell r="D12">
            <v>10</v>
          </cell>
          <cell r="E12">
            <v>10.09</v>
          </cell>
          <cell r="F12">
            <v>7</v>
          </cell>
          <cell r="G12">
            <v>11</v>
          </cell>
          <cell r="H12">
            <v>4</v>
          </cell>
          <cell r="I12">
            <v>4.8600000000000003</v>
          </cell>
          <cell r="J12">
            <v>4</v>
          </cell>
          <cell r="K12">
            <v>25.452414999999998</v>
          </cell>
          <cell r="L12">
            <v>50.973906999999997</v>
          </cell>
        </row>
        <row r="13">
          <cell r="A13" t="str">
            <v>Brentford</v>
          </cell>
          <cell r="B13">
            <v>8</v>
          </cell>
          <cell r="C13">
            <v>12</v>
          </cell>
          <cell r="D13">
            <v>4</v>
          </cell>
          <cell r="E13">
            <v>4.42</v>
          </cell>
          <cell r="F13">
            <v>10</v>
          </cell>
          <cell r="G13">
            <v>15</v>
          </cell>
          <cell r="H13">
            <v>6</v>
          </cell>
          <cell r="I13">
            <v>6.82</v>
          </cell>
          <cell r="J13">
            <v>4</v>
          </cell>
          <cell r="K13">
            <v>42.475216000000003</v>
          </cell>
          <cell r="L13">
            <v>35.711150000000004</v>
          </cell>
        </row>
        <row r="14">
          <cell r="A14" t="str">
            <v>Crystal Palace</v>
          </cell>
          <cell r="B14">
            <v>7</v>
          </cell>
          <cell r="C14">
            <v>19</v>
          </cell>
          <cell r="D14">
            <v>7</v>
          </cell>
          <cell r="E14">
            <v>6.25</v>
          </cell>
          <cell r="F14">
            <v>7</v>
          </cell>
          <cell r="G14">
            <v>7</v>
          </cell>
          <cell r="H14">
            <v>1</v>
          </cell>
          <cell r="I14">
            <v>2.88</v>
          </cell>
          <cell r="J14">
            <v>5</v>
          </cell>
          <cell r="K14">
            <v>27.006796000000001</v>
          </cell>
          <cell r="L14">
            <v>42.373165</v>
          </cell>
        </row>
        <row r="15">
          <cell r="A15" t="str">
            <v>Southampton</v>
          </cell>
          <cell r="B15">
            <v>9</v>
          </cell>
          <cell r="C15">
            <v>15</v>
          </cell>
          <cell r="D15">
            <v>6</v>
          </cell>
          <cell r="E15">
            <v>7.84</v>
          </cell>
          <cell r="F15">
            <v>5</v>
          </cell>
          <cell r="G15">
            <v>18</v>
          </cell>
          <cell r="H15">
            <v>4</v>
          </cell>
          <cell r="I15">
            <v>5.89</v>
          </cell>
          <cell r="J15">
            <v>5</v>
          </cell>
          <cell r="K15">
            <v>29.307224000000001</v>
          </cell>
          <cell r="L15">
            <v>40.672404999999998</v>
          </cell>
        </row>
        <row r="16">
          <cell r="A16" t="str">
            <v>Leicester City</v>
          </cell>
          <cell r="B16">
            <v>4</v>
          </cell>
          <cell r="C16">
            <v>15</v>
          </cell>
          <cell r="D16">
            <v>6</v>
          </cell>
          <cell r="E16">
            <v>4.25</v>
          </cell>
          <cell r="F16">
            <v>8</v>
          </cell>
          <cell r="G16">
            <v>7</v>
          </cell>
          <cell r="H16">
            <v>2</v>
          </cell>
          <cell r="I16">
            <v>5.83</v>
          </cell>
          <cell r="J16">
            <v>4</v>
          </cell>
          <cell r="K16">
            <v>31.810272000000001</v>
          </cell>
          <cell r="L16">
            <v>40.798026999999998</v>
          </cell>
        </row>
        <row r="17">
          <cell r="A17" t="str">
            <v>Arsenal</v>
          </cell>
          <cell r="B17">
            <v>7</v>
          </cell>
          <cell r="C17">
            <v>15</v>
          </cell>
          <cell r="D17">
            <v>3</v>
          </cell>
          <cell r="E17">
            <v>3.97</v>
          </cell>
          <cell r="F17">
            <v>12</v>
          </cell>
          <cell r="G17">
            <v>28</v>
          </cell>
          <cell r="H17">
            <v>15</v>
          </cell>
          <cell r="I17">
            <v>9.33</v>
          </cell>
          <cell r="J17">
            <v>5</v>
          </cell>
          <cell r="K17">
            <v>57.620913999999999</v>
          </cell>
          <cell r="L17">
            <v>28.724781</v>
          </cell>
        </row>
        <row r="18">
          <cell r="A18" t="str">
            <v>Chelsea</v>
          </cell>
          <cell r="B18">
            <v>7</v>
          </cell>
          <cell r="C18">
            <v>14</v>
          </cell>
          <cell r="D18">
            <v>5</v>
          </cell>
          <cell r="E18">
            <v>5.65</v>
          </cell>
          <cell r="F18">
            <v>6</v>
          </cell>
          <cell r="G18">
            <v>18</v>
          </cell>
          <cell r="H18">
            <v>6</v>
          </cell>
          <cell r="I18">
            <v>5.82</v>
          </cell>
          <cell r="J18">
            <v>4</v>
          </cell>
          <cell r="K18">
            <v>36.42353</v>
          </cell>
          <cell r="L18">
            <v>35.621339999999996</v>
          </cell>
        </row>
        <row r="19">
          <cell r="A19" t="str">
            <v>Nottingham Forest</v>
          </cell>
          <cell r="B19">
            <v>11</v>
          </cell>
          <cell r="C19">
            <v>19</v>
          </cell>
          <cell r="D19">
            <v>11</v>
          </cell>
          <cell r="E19">
            <v>8.91</v>
          </cell>
          <cell r="F19">
            <v>4</v>
          </cell>
          <cell r="G19">
            <v>15</v>
          </cell>
          <cell r="H19">
            <v>4</v>
          </cell>
          <cell r="I19">
            <v>3.17</v>
          </cell>
          <cell r="J19">
            <v>4</v>
          </cell>
          <cell r="K19">
            <v>27.000599999999999</v>
          </cell>
          <cell r="L19">
            <v>48.091563999999998</v>
          </cell>
        </row>
        <row r="20">
          <cell r="A20" t="str">
            <v>Manchester United</v>
          </cell>
          <cell r="B20">
            <v>7</v>
          </cell>
          <cell r="C20">
            <v>12</v>
          </cell>
          <cell r="D20">
            <v>7</v>
          </cell>
          <cell r="E20">
            <v>3.89</v>
          </cell>
          <cell r="F20">
            <v>4</v>
          </cell>
          <cell r="G20">
            <v>8</v>
          </cell>
          <cell r="H20">
            <v>0</v>
          </cell>
          <cell r="I20">
            <v>1.68</v>
          </cell>
          <cell r="J20">
            <v>2</v>
          </cell>
          <cell r="K20">
            <v>44.424393000000002</v>
          </cell>
          <cell r="L20">
            <v>32.986297999999998</v>
          </cell>
        </row>
        <row r="21">
          <cell r="A21" t="str">
            <v>Everton</v>
          </cell>
          <cell r="B21">
            <v>13</v>
          </cell>
          <cell r="C21">
            <v>24</v>
          </cell>
          <cell r="D21">
            <v>10</v>
          </cell>
          <cell r="E21">
            <v>9.91</v>
          </cell>
          <cell r="F21">
            <v>12</v>
          </cell>
          <cell r="G21">
            <v>21</v>
          </cell>
          <cell r="H21">
            <v>5</v>
          </cell>
          <cell r="I21">
            <v>6.89</v>
          </cell>
          <cell r="J21">
            <v>5</v>
          </cell>
          <cell r="K21">
            <v>32.410179999999997</v>
          </cell>
          <cell r="L21">
            <v>48.324157999999997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teamtablesixGW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</row>
        <row r="2">
          <cell r="A2" t="str">
            <v>Tottenham Hotspur</v>
          </cell>
          <cell r="B2">
            <v>8</v>
          </cell>
          <cell r="C2">
            <v>26</v>
          </cell>
          <cell r="D2">
            <v>9</v>
          </cell>
          <cell r="E2">
            <v>7.15</v>
          </cell>
          <cell r="F2">
            <v>10</v>
          </cell>
          <cell r="G2">
            <v>29</v>
          </cell>
          <cell r="H2">
            <v>11</v>
          </cell>
          <cell r="I2">
            <v>9.18</v>
          </cell>
          <cell r="J2">
            <v>6</v>
          </cell>
          <cell r="K2">
            <v>42.845657000000003</v>
          </cell>
          <cell r="L2">
            <v>35.324894</v>
          </cell>
        </row>
        <row r="3">
          <cell r="A3" t="str">
            <v>Fulham</v>
          </cell>
          <cell r="B3">
            <v>14</v>
          </cell>
          <cell r="C3">
            <v>23</v>
          </cell>
          <cell r="D3">
            <v>7</v>
          </cell>
          <cell r="E3">
            <v>8.23</v>
          </cell>
          <cell r="F3">
            <v>7</v>
          </cell>
          <cell r="G3">
            <v>17</v>
          </cell>
          <cell r="H3">
            <v>6</v>
          </cell>
          <cell r="I3">
            <v>4.7300000000000004</v>
          </cell>
          <cell r="J3">
            <v>5</v>
          </cell>
          <cell r="K3">
            <v>35.455406000000004</v>
          </cell>
          <cell r="L3">
            <v>51.433140000000002</v>
          </cell>
        </row>
        <row r="4">
          <cell r="A4" t="str">
            <v>Liverpool</v>
          </cell>
          <cell r="B4">
            <v>12</v>
          </cell>
          <cell r="C4">
            <v>12</v>
          </cell>
          <cell r="D4">
            <v>1</v>
          </cell>
          <cell r="E4">
            <v>5.69</v>
          </cell>
          <cell r="F4">
            <v>23</v>
          </cell>
          <cell r="G4">
            <v>36</v>
          </cell>
          <cell r="H4">
            <v>13</v>
          </cell>
          <cell r="I4">
            <v>12.24</v>
          </cell>
          <cell r="J4">
            <v>6</v>
          </cell>
          <cell r="K4">
            <v>55.137140000000002</v>
          </cell>
          <cell r="L4">
            <v>40.494174999999998</v>
          </cell>
        </row>
        <row r="5">
          <cell r="A5" t="str">
            <v>Wolverhampton Wanderers</v>
          </cell>
          <cell r="B5">
            <v>14</v>
          </cell>
          <cell r="C5">
            <v>32</v>
          </cell>
          <cell r="D5">
            <v>11</v>
          </cell>
          <cell r="E5">
            <v>9.92</v>
          </cell>
          <cell r="F5">
            <v>9</v>
          </cell>
          <cell r="G5">
            <v>25</v>
          </cell>
          <cell r="H5">
            <v>7</v>
          </cell>
          <cell r="I5">
            <v>8.23</v>
          </cell>
          <cell r="J5">
            <v>7</v>
          </cell>
          <cell r="K5">
            <v>28.121946000000001</v>
          </cell>
          <cell r="L5">
            <v>42.28754</v>
          </cell>
        </row>
        <row r="6">
          <cell r="A6" t="str">
            <v>Manchester City</v>
          </cell>
          <cell r="B6">
            <v>5</v>
          </cell>
          <cell r="C6">
            <v>8</v>
          </cell>
          <cell r="D6">
            <v>4</v>
          </cell>
          <cell r="E6">
            <v>4.82</v>
          </cell>
          <cell r="F6">
            <v>25</v>
          </cell>
          <cell r="G6">
            <v>31</v>
          </cell>
          <cell r="H6">
            <v>14</v>
          </cell>
          <cell r="I6">
            <v>13.5</v>
          </cell>
          <cell r="J6">
            <v>6</v>
          </cell>
          <cell r="K6">
            <v>61.108097000000001</v>
          </cell>
          <cell r="L6">
            <v>24.1111</v>
          </cell>
        </row>
        <row r="7">
          <cell r="A7" t="str">
            <v>Aston Villa</v>
          </cell>
          <cell r="B7">
            <v>16</v>
          </cell>
          <cell r="C7">
            <v>25</v>
          </cell>
          <cell r="D7">
            <v>8</v>
          </cell>
          <cell r="E7">
            <v>12.11</v>
          </cell>
          <cell r="F7">
            <v>13</v>
          </cell>
          <cell r="G7">
            <v>26</v>
          </cell>
          <cell r="H7">
            <v>10</v>
          </cell>
          <cell r="I7">
            <v>9.16</v>
          </cell>
          <cell r="J7">
            <v>6</v>
          </cell>
          <cell r="K7">
            <v>34.613460000000003</v>
          </cell>
          <cell r="L7">
            <v>42.688299999999998</v>
          </cell>
        </row>
        <row r="8">
          <cell r="A8" t="str">
            <v>Newcastle United</v>
          </cell>
          <cell r="B8">
            <v>11</v>
          </cell>
          <cell r="C8">
            <v>21</v>
          </cell>
          <cell r="D8">
            <v>7</v>
          </cell>
          <cell r="E8">
            <v>6.25</v>
          </cell>
          <cell r="F8">
            <v>13</v>
          </cell>
          <cell r="G8">
            <v>25</v>
          </cell>
          <cell r="H8">
            <v>5</v>
          </cell>
          <cell r="I8">
            <v>8.07</v>
          </cell>
          <cell r="J8">
            <v>5</v>
          </cell>
          <cell r="K8">
            <v>47.185608000000002</v>
          </cell>
          <cell r="L8">
            <v>28.145365000000002</v>
          </cell>
        </row>
        <row r="9">
          <cell r="A9" t="str">
            <v>West Ham United</v>
          </cell>
          <cell r="B9">
            <v>10</v>
          </cell>
          <cell r="C9">
            <v>26</v>
          </cell>
          <cell r="D9">
            <v>8</v>
          </cell>
          <cell r="E9">
            <v>8.39</v>
          </cell>
          <cell r="F9">
            <v>8</v>
          </cell>
          <cell r="G9">
            <v>15</v>
          </cell>
          <cell r="H9">
            <v>6</v>
          </cell>
          <cell r="I9">
            <v>7.06</v>
          </cell>
          <cell r="J9">
            <v>5</v>
          </cell>
          <cell r="K9">
            <v>34.423003999999999</v>
          </cell>
          <cell r="L9">
            <v>32.685642000000001</v>
          </cell>
        </row>
        <row r="10">
          <cell r="A10" t="str">
            <v>Brighton and Hove Albion</v>
          </cell>
          <cell r="B10">
            <v>3</v>
          </cell>
          <cell r="C10">
            <v>12</v>
          </cell>
          <cell r="D10">
            <v>4</v>
          </cell>
          <cell r="E10">
            <v>4.6100000000000003</v>
          </cell>
          <cell r="F10">
            <v>16</v>
          </cell>
          <cell r="G10">
            <v>31</v>
          </cell>
          <cell r="H10">
            <v>8</v>
          </cell>
          <cell r="I10">
            <v>10.91</v>
          </cell>
          <cell r="J10">
            <v>5</v>
          </cell>
          <cell r="K10">
            <v>47.434933000000001</v>
          </cell>
          <cell r="L10">
            <v>28.935245999999999</v>
          </cell>
        </row>
        <row r="11">
          <cell r="A11" t="str">
            <v>Leeds United</v>
          </cell>
          <cell r="B11">
            <v>15</v>
          </cell>
          <cell r="C11">
            <v>25</v>
          </cell>
          <cell r="D11">
            <v>8</v>
          </cell>
          <cell r="E11">
            <v>9.09</v>
          </cell>
          <cell r="F11">
            <v>5</v>
          </cell>
          <cell r="G11">
            <v>20</v>
          </cell>
          <cell r="H11">
            <v>7</v>
          </cell>
          <cell r="I11">
            <v>7.58</v>
          </cell>
          <cell r="J11">
            <v>6</v>
          </cell>
          <cell r="K11">
            <v>34.175536999999998</v>
          </cell>
          <cell r="L11">
            <v>44.050144000000003</v>
          </cell>
        </row>
        <row r="12">
          <cell r="A12" t="str">
            <v>Bournemouth</v>
          </cell>
          <cell r="B12">
            <v>17</v>
          </cell>
          <cell r="C12">
            <v>39</v>
          </cell>
          <cell r="D12">
            <v>11</v>
          </cell>
          <cell r="E12">
            <v>12.7</v>
          </cell>
          <cell r="F12">
            <v>10</v>
          </cell>
          <cell r="G12">
            <v>16</v>
          </cell>
          <cell r="H12">
            <v>6</v>
          </cell>
          <cell r="I12">
            <v>7.5</v>
          </cell>
          <cell r="J12">
            <v>6</v>
          </cell>
          <cell r="K12">
            <v>25.452414999999998</v>
          </cell>
          <cell r="L12">
            <v>50.973906999999997</v>
          </cell>
        </row>
        <row r="13">
          <cell r="A13" t="str">
            <v>Brentford</v>
          </cell>
          <cell r="B13">
            <v>10</v>
          </cell>
          <cell r="C13">
            <v>23</v>
          </cell>
          <cell r="D13">
            <v>6</v>
          </cell>
          <cell r="E13">
            <v>7.07</v>
          </cell>
          <cell r="F13">
            <v>14</v>
          </cell>
          <cell r="G13">
            <v>22</v>
          </cell>
          <cell r="H13">
            <v>8</v>
          </cell>
          <cell r="I13">
            <v>9.7200000000000006</v>
          </cell>
          <cell r="J13">
            <v>6</v>
          </cell>
          <cell r="K13">
            <v>42.475216000000003</v>
          </cell>
          <cell r="L13">
            <v>35.711150000000004</v>
          </cell>
        </row>
        <row r="14">
          <cell r="A14" t="str">
            <v>Crystal Palace</v>
          </cell>
          <cell r="B14">
            <v>13</v>
          </cell>
          <cell r="C14">
            <v>31</v>
          </cell>
          <cell r="D14">
            <v>9</v>
          </cell>
          <cell r="E14">
            <v>9.6300000000000008</v>
          </cell>
          <cell r="F14">
            <v>9</v>
          </cell>
          <cell r="G14">
            <v>12</v>
          </cell>
          <cell r="H14">
            <v>3</v>
          </cell>
          <cell r="I14">
            <v>5.05</v>
          </cell>
          <cell r="J14">
            <v>7</v>
          </cell>
          <cell r="K14">
            <v>27.006796000000001</v>
          </cell>
          <cell r="L14">
            <v>42.373165</v>
          </cell>
        </row>
        <row r="15">
          <cell r="A15" t="str">
            <v>Southampton</v>
          </cell>
          <cell r="B15">
            <v>11</v>
          </cell>
          <cell r="C15">
            <v>20</v>
          </cell>
          <cell r="D15">
            <v>8</v>
          </cell>
          <cell r="E15">
            <v>10.29</v>
          </cell>
          <cell r="F15">
            <v>7</v>
          </cell>
          <cell r="G15">
            <v>24</v>
          </cell>
          <cell r="H15">
            <v>6</v>
          </cell>
          <cell r="I15">
            <v>7.65</v>
          </cell>
          <cell r="J15">
            <v>7</v>
          </cell>
          <cell r="K15">
            <v>29.307224000000001</v>
          </cell>
          <cell r="L15">
            <v>40.672404999999998</v>
          </cell>
        </row>
        <row r="16">
          <cell r="A16" t="str">
            <v>Leicester City</v>
          </cell>
          <cell r="B16">
            <v>12</v>
          </cell>
          <cell r="C16">
            <v>27</v>
          </cell>
          <cell r="D16">
            <v>10</v>
          </cell>
          <cell r="E16">
            <v>10.08</v>
          </cell>
          <cell r="F16">
            <v>12</v>
          </cell>
          <cell r="G16">
            <v>16</v>
          </cell>
          <cell r="H16">
            <v>6</v>
          </cell>
          <cell r="I16">
            <v>9.14</v>
          </cell>
          <cell r="J16">
            <v>6</v>
          </cell>
          <cell r="K16">
            <v>31.810272000000001</v>
          </cell>
          <cell r="L16">
            <v>40.798026999999998</v>
          </cell>
        </row>
        <row r="17">
          <cell r="A17" t="str">
            <v>Arsenal</v>
          </cell>
          <cell r="B17">
            <v>16</v>
          </cell>
          <cell r="C17">
            <v>27</v>
          </cell>
          <cell r="D17">
            <v>9</v>
          </cell>
          <cell r="E17">
            <v>8.2799999999999994</v>
          </cell>
          <cell r="F17">
            <v>21</v>
          </cell>
          <cell r="G17">
            <v>41</v>
          </cell>
          <cell r="H17">
            <v>21</v>
          </cell>
          <cell r="I17">
            <v>15.81</v>
          </cell>
          <cell r="J17">
            <v>8</v>
          </cell>
          <cell r="K17">
            <v>57.620913999999999</v>
          </cell>
          <cell r="L17">
            <v>28.724781</v>
          </cell>
        </row>
        <row r="18">
          <cell r="A18" t="str">
            <v>Chelsea</v>
          </cell>
          <cell r="B18">
            <v>9</v>
          </cell>
          <cell r="C18">
            <v>20</v>
          </cell>
          <cell r="D18">
            <v>7</v>
          </cell>
          <cell r="E18">
            <v>7.54</v>
          </cell>
          <cell r="F18">
            <v>9</v>
          </cell>
          <cell r="G18">
            <v>26</v>
          </cell>
          <cell r="H18">
            <v>7</v>
          </cell>
          <cell r="I18">
            <v>8.58</v>
          </cell>
          <cell r="J18">
            <v>6</v>
          </cell>
          <cell r="K18">
            <v>36.42353</v>
          </cell>
          <cell r="L18">
            <v>35.621339999999996</v>
          </cell>
        </row>
        <row r="19">
          <cell r="A19" t="str">
            <v>Nottingham Forest</v>
          </cell>
          <cell r="B19">
            <v>18</v>
          </cell>
          <cell r="C19">
            <v>28</v>
          </cell>
          <cell r="D19">
            <v>14</v>
          </cell>
          <cell r="E19">
            <v>12.86</v>
          </cell>
          <cell r="F19">
            <v>6</v>
          </cell>
          <cell r="G19">
            <v>17</v>
          </cell>
          <cell r="H19">
            <v>5</v>
          </cell>
          <cell r="I19">
            <v>4.7699999999999996</v>
          </cell>
          <cell r="J19">
            <v>6</v>
          </cell>
          <cell r="K19">
            <v>27.000599999999999</v>
          </cell>
          <cell r="L19">
            <v>48.091563999999998</v>
          </cell>
        </row>
        <row r="20">
          <cell r="A20" t="str">
            <v>Manchester United</v>
          </cell>
          <cell r="B20">
            <v>11</v>
          </cell>
          <cell r="C20">
            <v>21</v>
          </cell>
          <cell r="D20">
            <v>7</v>
          </cell>
          <cell r="E20">
            <v>7.33</v>
          </cell>
          <cell r="F20">
            <v>14</v>
          </cell>
          <cell r="G20">
            <v>21</v>
          </cell>
          <cell r="H20">
            <v>5</v>
          </cell>
          <cell r="I20">
            <v>7.26</v>
          </cell>
          <cell r="J20">
            <v>4</v>
          </cell>
          <cell r="K20">
            <v>44.424393000000002</v>
          </cell>
          <cell r="L20">
            <v>32.986297999999998</v>
          </cell>
        </row>
        <row r="21">
          <cell r="A21" t="str">
            <v>Everton</v>
          </cell>
          <cell r="B21">
            <v>17</v>
          </cell>
          <cell r="C21">
            <v>30</v>
          </cell>
          <cell r="D21">
            <v>12</v>
          </cell>
          <cell r="E21">
            <v>12.78</v>
          </cell>
          <cell r="F21">
            <v>15</v>
          </cell>
          <cell r="G21">
            <v>26</v>
          </cell>
          <cell r="H21">
            <v>6</v>
          </cell>
          <cell r="I21">
            <v>8.7200000000000006</v>
          </cell>
          <cell r="J21">
            <v>7</v>
          </cell>
          <cell r="K21">
            <v>32.410179999999997</v>
          </cell>
          <cell r="L21">
            <v>48.324157999999997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J27"/>
  <sheetViews>
    <sheetView zoomScaleNormal="100" workbookViewId="0">
      <pane xSplit="4" topLeftCell="E1" activePane="topRight" state="frozen"/>
      <selection activeCell="D1" sqref="D1"/>
      <selection pane="topRight" activeCell="I4" sqref="I4"/>
    </sheetView>
  </sheetViews>
  <sheetFormatPr defaultColWidth="20.109375" defaultRowHeight="12" x14ac:dyDescent="0.25"/>
  <cols>
    <col min="1" max="1" width="20.109375" style="1" hidden="1" customWidth="1"/>
    <col min="2" max="2" width="9.33203125" style="1" hidden="1" customWidth="1"/>
    <col min="3" max="3" width="6.44140625" style="1" hidden="1" customWidth="1"/>
    <col min="4" max="4" width="6.33203125" style="1" customWidth="1"/>
    <col min="5" max="5" width="8.77734375" style="1" customWidth="1"/>
    <col min="6" max="6" width="9.88671875" style="1" customWidth="1"/>
    <col min="7" max="7" width="5.77734375" style="1" customWidth="1"/>
    <col min="8" max="8" width="8.88671875" style="1" customWidth="1"/>
    <col min="9" max="9" width="5.77734375" style="1" customWidth="1"/>
    <col min="10" max="10" width="7.5546875" style="1" customWidth="1"/>
    <col min="11" max="11" width="9.21875" style="1" customWidth="1"/>
    <col min="12" max="15" width="5.77734375" style="1" customWidth="1"/>
    <col min="16" max="16" width="6.33203125" style="1" customWidth="1"/>
    <col min="17" max="17" width="7.109375" style="1" customWidth="1"/>
    <col min="18" max="18" width="4.109375" style="1" bestFit="1" customWidth="1"/>
    <col min="19" max="19" width="5.88671875" style="1" customWidth="1"/>
    <col min="20" max="20" width="4.109375" style="1" bestFit="1" customWidth="1"/>
    <col min="21" max="21" width="4.6640625" style="1" bestFit="1" customWidth="1"/>
    <col min="22" max="22" width="9.44140625" style="1" bestFit="1" customWidth="1"/>
    <col min="23" max="23" width="6.5546875" style="1" bestFit="1" customWidth="1"/>
    <col min="24" max="24" width="4.6640625" style="1" bestFit="1" customWidth="1"/>
    <col min="25" max="25" width="9.6640625" style="1" bestFit="1" customWidth="1"/>
    <col min="26" max="26" width="6.77734375" style="1" bestFit="1" customWidth="1"/>
    <col min="27" max="27" width="4.6640625" style="1" bestFit="1" customWidth="1"/>
    <col min="28" max="28" width="6.77734375" style="1" bestFit="1" customWidth="1"/>
    <col min="29" max="29" width="10.5546875" style="1" bestFit="1" customWidth="1"/>
    <col min="30" max="30" width="10.33203125" style="1" bestFit="1" customWidth="1"/>
    <col min="31" max="31" width="7" style="1" customWidth="1"/>
    <col min="32" max="32" width="3.44140625" style="1" bestFit="1" customWidth="1"/>
    <col min="33" max="33" width="4.33203125" style="1" bestFit="1" customWidth="1"/>
    <col min="34" max="34" width="3.44140625" style="1" bestFit="1" customWidth="1"/>
    <col min="35" max="35" width="4.33203125" style="1" bestFit="1" customWidth="1"/>
    <col min="36" max="16384" width="20.109375" style="1"/>
  </cols>
  <sheetData>
    <row r="1" spans="1:36" s="87" customFormat="1" ht="24" x14ac:dyDescent="0.3">
      <c r="B1" s="87" t="s">
        <v>98</v>
      </c>
      <c r="C1" s="87" t="s">
        <v>99</v>
      </c>
      <c r="D1" s="4" t="s">
        <v>0</v>
      </c>
      <c r="E1" s="4" t="s">
        <v>43</v>
      </c>
      <c r="F1" s="4" t="s">
        <v>37</v>
      </c>
      <c r="G1" s="4" t="s">
        <v>62</v>
      </c>
      <c r="H1" s="4" t="s">
        <v>63</v>
      </c>
      <c r="I1" s="4" t="s">
        <v>38</v>
      </c>
      <c r="J1" s="4" t="s">
        <v>14</v>
      </c>
      <c r="K1" s="4" t="s">
        <v>39</v>
      </c>
      <c r="L1" s="4" t="s">
        <v>64</v>
      </c>
      <c r="M1" s="4" t="s">
        <v>65</v>
      </c>
      <c r="N1" s="4" t="s">
        <v>40</v>
      </c>
      <c r="O1" s="4" t="s">
        <v>41</v>
      </c>
      <c r="P1" s="4" t="s">
        <v>16</v>
      </c>
      <c r="Q1" s="4" t="s">
        <v>42</v>
      </c>
      <c r="R1" s="10" t="s">
        <v>70</v>
      </c>
      <c r="S1" s="10" t="s">
        <v>46</v>
      </c>
      <c r="T1" s="10" t="s">
        <v>72</v>
      </c>
      <c r="U1" s="10" t="s">
        <v>46</v>
      </c>
      <c r="V1" s="14" t="s">
        <v>48</v>
      </c>
      <c r="W1" s="14" t="s">
        <v>47</v>
      </c>
      <c r="X1" s="14" t="s">
        <v>46</v>
      </c>
      <c r="Y1" s="14" t="s">
        <v>49</v>
      </c>
      <c r="Z1" s="14" t="s">
        <v>50</v>
      </c>
      <c r="AA1" s="14" t="s">
        <v>46</v>
      </c>
      <c r="AB1" s="14" t="s">
        <v>124</v>
      </c>
      <c r="AC1" s="13" t="s">
        <v>44</v>
      </c>
      <c r="AD1" s="13" t="s">
        <v>45</v>
      </c>
      <c r="AJ1" s="13" t="s">
        <v>100</v>
      </c>
    </row>
    <row r="2" spans="1:36" x14ac:dyDescent="0.25">
      <c r="A2" s="1" t="s">
        <v>94</v>
      </c>
      <c r="B2" s="1">
        <f>'Team Ratings'!M27*'Formula Data'!B$22/100</f>
        <v>1.2261721340775475</v>
      </c>
      <c r="C2" s="1">
        <f>'Team Ratings'!P27*'Formula Data'!C$22/100</f>
        <v>1.644326307894159</v>
      </c>
      <c r="D2" s="30" t="str">
        <f>Schedule!A2</f>
        <v>ARS</v>
      </c>
      <c r="E2" s="11">
        <f>VLOOKUP($A2,'[1]2022teamtable'!$A$1:$L$21,2,FALSE)</f>
        <v>43</v>
      </c>
      <c r="F2" s="11">
        <f>VLOOKUP($A2,'[1]2022teamtable'!$A$1:$L$21,3,FALSE)</f>
        <v>89</v>
      </c>
      <c r="G2" s="25">
        <f t="shared" ref="G2" si="0">0.5304*(0.3748*E2+1.1738)</f>
        <v>9.1707220800000009</v>
      </c>
      <c r="H2" s="25">
        <f t="shared" ref="H2" si="1">E2-G2</f>
        <v>33.829277919999996</v>
      </c>
      <c r="I2" s="11">
        <f>VLOOKUP($A2,'[1]2022teamtable'!$A$1:$L$21,4,FALSE)</f>
        <v>26</v>
      </c>
      <c r="J2" s="11">
        <f>VLOOKUP($A2,'[1]2022teamtable'!$A$1:$L$21,6,FALSE)</f>
        <v>74</v>
      </c>
      <c r="K2" s="11">
        <f>VLOOKUP($A2,'[1]2022teamtable'!$A$1:$L$21,7,FALSE)</f>
        <v>147</v>
      </c>
      <c r="L2" s="25">
        <f t="shared" ref="L2" si="2">0.6847*(0.4555*J2-12.437)</f>
        <v>14.563569000000001</v>
      </c>
      <c r="M2" s="25">
        <f t="shared" ref="M2" si="3">J2-L2</f>
        <v>59.436430999999999</v>
      </c>
      <c r="N2" s="11">
        <f>VLOOKUP($A2,'[1]2022teamtable'!$A$1:$L$21,8,FALSE)</f>
        <v>66</v>
      </c>
      <c r="O2" s="11">
        <f>VLOOKUP($A2,'[1]2022teamtable'!$A$1:$L$21,10,FALSE)</f>
        <v>28</v>
      </c>
      <c r="P2" s="12">
        <f>N2/O2</f>
        <v>2.3571428571428572</v>
      </c>
      <c r="Q2" s="12">
        <f>I2/O2</f>
        <v>0.9285714285714286</v>
      </c>
      <c r="R2" s="12">
        <f>VLOOKUP(D2,xG!$A$2:$H$21,8,FALSE)</f>
        <v>2.0080520357142855</v>
      </c>
      <c r="S2" s="12">
        <f>P2-R2</f>
        <v>0.34909082142857173</v>
      </c>
      <c r="T2" s="12">
        <f>VLOOKUP(D2,xG!$A$24:$H$43,8,FALSE)</f>
        <v>0.99437108928571427</v>
      </c>
      <c r="U2" s="12">
        <f>T2-Q2</f>
        <v>6.5799660714285668E-2</v>
      </c>
      <c r="V2" s="12">
        <f>($AG$3*K2+$AG$4*J2)/O2</f>
        <v>9.4678571428571434</v>
      </c>
      <c r="W2" s="12">
        <f t="shared" ref="W2:W22" si="4">(V2/$V$22)*$P$22</f>
        <v>1.7293748094363568</v>
      </c>
      <c r="X2" s="12">
        <f>P2-W2</f>
        <v>0.62776804770650041</v>
      </c>
      <c r="Y2" s="12">
        <f>($AI$3*F2+$AI$4*E2)/O2</f>
        <v>3.8083928571428567</v>
      </c>
      <c r="Z2" s="12">
        <f t="shared" ref="Z2:Z22" si="5">(Y2/$Y$22)*$P$22</f>
        <v>1.0406565296280048</v>
      </c>
      <c r="AA2" s="12">
        <f>Z2-Q2</f>
        <v>0.11208510105657621</v>
      </c>
      <c r="AB2" s="12">
        <f>W2-Z2</f>
        <v>0.68871827980835199</v>
      </c>
      <c r="AC2" s="12">
        <f>IF(X$25="Y",AVERAGE(T2,Z2),IF(X$25="N",Z2,IF(X$25="Only",T2,B2)))</f>
        <v>1.0175138094568594</v>
      </c>
      <c r="AD2" s="12">
        <f>IF(X$25="Y",AVERAGE(R2,W2),IF(X$25="N",W2,IF(X$25="Only",R2,C2)))</f>
        <v>1.868713422575321</v>
      </c>
      <c r="AE2" s="24"/>
      <c r="AF2" s="110" t="s">
        <v>66</v>
      </c>
      <c r="AG2" s="111"/>
      <c r="AH2" s="112" t="s">
        <v>67</v>
      </c>
      <c r="AI2" s="113"/>
      <c r="AJ2" s="7">
        <f>AD2-AC2</f>
        <v>0.8511996131184616</v>
      </c>
    </row>
    <row r="3" spans="1:36" x14ac:dyDescent="0.25">
      <c r="A3" s="1" t="s">
        <v>103</v>
      </c>
      <c r="B3" s="1">
        <f>'Team Ratings'!M28*'Formula Data'!B$22/100</f>
        <v>1.345360249175255</v>
      </c>
      <c r="C3" s="1">
        <f>'Team Ratings'!P28*'Formula Data'!C$22/100</f>
        <v>1.2487637256893462</v>
      </c>
      <c r="D3" s="30" t="str">
        <f>Schedule!A3</f>
        <v>AVL</v>
      </c>
      <c r="E3" s="11">
        <f>VLOOKUP($A3,'[1]2022teamtable'!$A$1:$L$21,2,FALSE)</f>
        <v>67</v>
      </c>
      <c r="F3" s="11">
        <f>VLOOKUP($A3,'[1]2022teamtable'!$A$1:$L$21,3,FALSE)</f>
        <v>112</v>
      </c>
      <c r="G3" s="25">
        <f t="shared" ref="G3:G21" si="6">0.5304*(0.3748*E3+1.1738)</f>
        <v>13.941776160000002</v>
      </c>
      <c r="H3" s="25">
        <f t="shared" ref="H3:H21" si="7">E3-G3</f>
        <v>53.058223839999997</v>
      </c>
      <c r="I3" s="11">
        <f>VLOOKUP($A3,'[1]2022teamtable'!$A$1:$L$21,4,FALSE)</f>
        <v>39</v>
      </c>
      <c r="J3" s="11">
        <f>VLOOKUP($A3,'[1]2022teamtable'!$A$1:$L$21,6,FALSE)</f>
        <v>48</v>
      </c>
      <c r="K3" s="11">
        <f>VLOOKUP($A3,'[1]2022teamtable'!$A$1:$L$21,7,FALSE)</f>
        <v>111</v>
      </c>
      <c r="L3" s="25">
        <f t="shared" ref="L3:L21" si="8">0.6847*(0.4555*J3-12.437)</f>
        <v>6.4546669000000003</v>
      </c>
      <c r="M3" s="25">
        <f t="shared" ref="M3:M21" si="9">J3-L3</f>
        <v>41.545333100000001</v>
      </c>
      <c r="N3" s="11">
        <f>VLOOKUP($A3,'[1]2022teamtable'!$A$1:$L$21,8,FALSE)</f>
        <v>35</v>
      </c>
      <c r="O3" s="11">
        <f>VLOOKUP($A3,'[1]2022teamtable'!$A$1:$L$21,10,FALSE)</f>
        <v>27</v>
      </c>
      <c r="P3" s="12">
        <f t="shared" ref="P3:P21" si="10">N3/O3</f>
        <v>1.2962962962962963</v>
      </c>
      <c r="Q3" s="12">
        <f t="shared" ref="Q3:Q21" si="11">I3/O3</f>
        <v>1.4444444444444444</v>
      </c>
      <c r="R3" s="12">
        <f>VLOOKUP(D3,xG!$A$2:$H$21,8,FALSE)</f>
        <v>1.3017307407407408</v>
      </c>
      <c r="S3" s="12">
        <f t="shared" ref="S3:S22" si="12">P3-R3</f>
        <v>-5.4344444444445195E-3</v>
      </c>
      <c r="T3" s="12">
        <f>VLOOKUP(D3,xG!$A$24:$H$43,8,FALSE)</f>
        <v>1.562375925925926</v>
      </c>
      <c r="U3" s="12">
        <f t="shared" ref="U3:U22" si="13">T3-Q3</f>
        <v>0.11793148148148158</v>
      </c>
      <c r="V3" s="12">
        <f t="shared" ref="V3:V22" si="14">($AG$3*K3+$AG$4*J3)/O3</f>
        <v>7.1222222222222227</v>
      </c>
      <c r="W3" s="12">
        <f t="shared" si="4"/>
        <v>1.3009270748884587</v>
      </c>
      <c r="X3" s="12">
        <f t="shared" ref="X3:X22" si="15">P3-W3</f>
        <v>-4.6307785921624323E-3</v>
      </c>
      <c r="Y3" s="12">
        <f t="shared" ref="Y3:Y22" si="16">($AI$3*F3+$AI$4*E3)/O3</f>
        <v>5.4474074074074066</v>
      </c>
      <c r="Z3" s="12">
        <f t="shared" si="5"/>
        <v>1.4885229283607579</v>
      </c>
      <c r="AA3" s="12">
        <f t="shared" ref="AA3:AA22" si="17">Z3-Q3</f>
        <v>4.4078483916313527E-2</v>
      </c>
      <c r="AB3" s="12">
        <f t="shared" ref="AB3:AB21" si="18">W3-Z3</f>
        <v>-0.18759585347229923</v>
      </c>
      <c r="AC3" s="12">
        <f t="shared" ref="AC3:AC21" si="19">IF(X$25="Y",AVERAGE(T3,Z3),IF(X$25="N",Z3,IF(X$25="Only",T3,B3)))</f>
        <v>1.5254494271433421</v>
      </c>
      <c r="AD3" s="12">
        <f t="shared" ref="AD3:AD21" si="20">IF(X$25="Y",AVERAGE(R3,W3),IF(X$25="N",W3,IF(X$25="Only",R3,C3)))</f>
        <v>1.3013289078145998</v>
      </c>
      <c r="AE3" s="24"/>
      <c r="AF3" s="26" t="s">
        <v>11</v>
      </c>
      <c r="AG3" s="27">
        <v>1.3</v>
      </c>
      <c r="AH3" s="26" t="s">
        <v>11</v>
      </c>
      <c r="AI3" s="27">
        <v>0.71499999999999997</v>
      </c>
      <c r="AJ3" s="7">
        <f t="shared" ref="AJ3:AJ22" si="21">AD3-AC3</f>
        <v>-0.22412051932874233</v>
      </c>
    </row>
    <row r="4" spans="1:36" x14ac:dyDescent="0.25">
      <c r="A4" s="1" t="s">
        <v>135</v>
      </c>
      <c r="B4" s="1">
        <f>'Team Ratings'!M29*'Formula Data'!B$22/100</f>
        <v>1.5968894227074955</v>
      </c>
      <c r="C4" s="1">
        <f>'Team Ratings'!P29*'Formula Data'!C$22/100</f>
        <v>1.1405336929871219</v>
      </c>
      <c r="D4" s="30" t="str">
        <f>Schedule!A4</f>
        <v>BOU</v>
      </c>
      <c r="E4" s="11">
        <f>VLOOKUP($A4,'[1]2022teamtable'!$A$1:$L$21,2,FALSE)</f>
        <v>58</v>
      </c>
      <c r="F4" s="11">
        <f>VLOOKUP($A4,'[1]2022teamtable'!$A$1:$L$21,3,FALSE)</f>
        <v>145</v>
      </c>
      <c r="G4" s="25">
        <f t="shared" si="6"/>
        <v>12.15263088</v>
      </c>
      <c r="H4" s="25">
        <f t="shared" si="7"/>
        <v>45.847369119999996</v>
      </c>
      <c r="I4" s="11">
        <f>VLOOKUP($A4,'[1]2022teamtable'!$A$1:$L$21,4,FALSE)</f>
        <v>54</v>
      </c>
      <c r="J4" s="11">
        <f>VLOOKUP($A4,'[1]2022teamtable'!$A$1:$L$21,6,FALSE)</f>
        <v>31</v>
      </c>
      <c r="K4" s="11">
        <f>VLOOKUP($A4,'[1]2022teamtable'!$A$1:$L$21,7,FALSE)</f>
        <v>81</v>
      </c>
      <c r="L4" s="25">
        <f t="shared" si="8"/>
        <v>1.1526924500000002</v>
      </c>
      <c r="M4" s="25">
        <f t="shared" si="9"/>
        <v>29.84730755</v>
      </c>
      <c r="N4" s="11">
        <f>VLOOKUP($A4,'[1]2022teamtable'!$A$1:$L$21,8,FALSE)</f>
        <v>25</v>
      </c>
      <c r="O4" s="11">
        <f>VLOOKUP($A4,'[1]2022teamtable'!$A$1:$L$21,10,FALSE)</f>
        <v>27</v>
      </c>
      <c r="P4" s="12">
        <f t="shared" si="10"/>
        <v>0.92592592592592593</v>
      </c>
      <c r="Q4" s="12">
        <f t="shared" si="11"/>
        <v>2</v>
      </c>
      <c r="R4" s="12">
        <f>VLOOKUP(D4,xG!$A$2:$H$21,8,FALSE)</f>
        <v>0.91819287037037034</v>
      </c>
      <c r="S4" s="12">
        <f t="shared" si="12"/>
        <v>7.7330555555555902E-3</v>
      </c>
      <c r="T4" s="12">
        <f>VLOOKUP(D4,xG!$A$24:$H$43,8,FALSE)</f>
        <v>1.8421093888888889</v>
      </c>
      <c r="U4" s="12">
        <f t="shared" si="13"/>
        <v>-0.15789061111111113</v>
      </c>
      <c r="V4" s="12">
        <f t="shared" si="14"/>
        <v>5.0481481481481483</v>
      </c>
      <c r="W4" s="12">
        <f t="shared" si="4"/>
        <v>0.92208195687621897</v>
      </c>
      <c r="X4" s="12">
        <f t="shared" si="15"/>
        <v>3.8439690497069634E-3</v>
      </c>
      <c r="Y4" s="12">
        <f t="shared" si="16"/>
        <v>5.9879629629629632</v>
      </c>
      <c r="Z4" s="12">
        <f t="shared" si="5"/>
        <v>1.6362316048594343</v>
      </c>
      <c r="AA4" s="12">
        <f t="shared" si="17"/>
        <v>-0.36376839514056569</v>
      </c>
      <c r="AB4" s="12">
        <f t="shared" si="18"/>
        <v>-0.71414964798321534</v>
      </c>
      <c r="AC4" s="12">
        <f t="shared" si="19"/>
        <v>1.7391704968741615</v>
      </c>
      <c r="AD4" s="12">
        <f t="shared" si="20"/>
        <v>0.92013741362329471</v>
      </c>
      <c r="AE4" s="24"/>
      <c r="AF4" s="26" t="s">
        <v>15</v>
      </c>
      <c r="AG4" s="27">
        <v>1</v>
      </c>
      <c r="AH4" s="26" t="s">
        <v>15</v>
      </c>
      <c r="AI4" s="27">
        <v>1</v>
      </c>
      <c r="AJ4" s="7">
        <f t="shared" si="21"/>
        <v>-0.81903308325086677</v>
      </c>
    </row>
    <row r="5" spans="1:36" x14ac:dyDescent="0.25">
      <c r="A5" s="1" t="s">
        <v>122</v>
      </c>
      <c r="B5" s="1">
        <f>'Team Ratings'!M30*'Formula Data'!B$22/100</f>
        <v>1.3185524562001101</v>
      </c>
      <c r="C5" s="1">
        <f>'Team Ratings'!P30*'Formula Data'!C$22/100</f>
        <v>1.3036204665985411</v>
      </c>
      <c r="D5" s="30" t="str">
        <f>Schedule!A5</f>
        <v>BRE</v>
      </c>
      <c r="E5" s="11">
        <f>VLOOKUP($A5,'[1]2022teamtable'!$A$1:$L$21,2,FALSE)</f>
        <v>46</v>
      </c>
      <c r="F5" s="11">
        <f>VLOOKUP($A5,'[1]2022teamtable'!$A$1:$L$21,3,FALSE)</f>
        <v>140</v>
      </c>
      <c r="G5" s="25">
        <f t="shared" si="6"/>
        <v>9.767103839999999</v>
      </c>
      <c r="H5" s="25">
        <f t="shared" si="7"/>
        <v>36.232896160000003</v>
      </c>
      <c r="I5" s="11">
        <f>VLOOKUP($A5,'[1]2022teamtable'!$A$1:$L$21,4,FALSE)</f>
        <v>34</v>
      </c>
      <c r="J5" s="11">
        <f>VLOOKUP($A5,'[1]2022teamtable'!$A$1:$L$21,6,FALSE)</f>
        <v>69</v>
      </c>
      <c r="K5" s="11">
        <f>VLOOKUP($A5,'[1]2022teamtable'!$A$1:$L$21,7,FALSE)</f>
        <v>108</v>
      </c>
      <c r="L5" s="25">
        <f t="shared" si="8"/>
        <v>13.004164749999999</v>
      </c>
      <c r="M5" s="25">
        <f t="shared" si="9"/>
        <v>55.995835249999999</v>
      </c>
      <c r="N5" s="11">
        <f>VLOOKUP($A5,'[1]2022teamtable'!$A$1:$L$21,8,FALSE)</f>
        <v>43</v>
      </c>
      <c r="O5" s="11">
        <f>VLOOKUP($A5,'[1]2022teamtable'!$A$1:$L$21,10,FALSE)</f>
        <v>27</v>
      </c>
      <c r="P5" s="12">
        <f t="shared" si="10"/>
        <v>1.5925925925925926</v>
      </c>
      <c r="Q5" s="12">
        <f t="shared" si="11"/>
        <v>1.2592592592592593</v>
      </c>
      <c r="R5" s="12">
        <f>VLOOKUP(D5,xG!$A$2:$H$21,8,FALSE)</f>
        <v>1.5252817777777778</v>
      </c>
      <c r="S5" s="12">
        <f t="shared" si="12"/>
        <v>6.7310814814814712E-2</v>
      </c>
      <c r="T5" s="12">
        <f>VLOOKUP(D5,xG!$A$24:$H$43,8,FALSE)</f>
        <v>1.2920583333333335</v>
      </c>
      <c r="U5" s="12">
        <f t="shared" si="13"/>
        <v>3.279907407407423E-2</v>
      </c>
      <c r="V5" s="12">
        <f t="shared" si="14"/>
        <v>7.7555555555555555</v>
      </c>
      <c r="W5" s="12">
        <f t="shared" si="4"/>
        <v>1.4166101377100533</v>
      </c>
      <c r="X5" s="12">
        <f t="shared" si="15"/>
        <v>0.17598245488253927</v>
      </c>
      <c r="Y5" s="12">
        <f t="shared" si="16"/>
        <v>5.4111111111111105</v>
      </c>
      <c r="Z5" s="12">
        <f t="shared" si="5"/>
        <v>1.4786048397709191</v>
      </c>
      <c r="AA5" s="12">
        <f t="shared" si="17"/>
        <v>0.21934558051165975</v>
      </c>
      <c r="AB5" s="12">
        <f t="shared" si="18"/>
        <v>-6.199470206086577E-2</v>
      </c>
      <c r="AC5" s="12">
        <f t="shared" si="19"/>
        <v>1.3853315865521263</v>
      </c>
      <c r="AD5" s="12">
        <f t="shared" si="20"/>
        <v>1.4709459577439157</v>
      </c>
      <c r="AE5" s="24"/>
      <c r="AJ5" s="7">
        <f t="shared" si="21"/>
        <v>8.5614371191789385E-2</v>
      </c>
    </row>
    <row r="6" spans="1:36" x14ac:dyDescent="0.25">
      <c r="A6" s="1" t="s">
        <v>90</v>
      </c>
      <c r="B6" s="1">
        <f>'Team Ratings'!M31*'Formula Data'!B$22/100</f>
        <v>1.2384375812941961</v>
      </c>
      <c r="C6" s="1">
        <f>'Team Ratings'!P31*'Formula Data'!C$22/100</f>
        <v>1.2269973794937734</v>
      </c>
      <c r="D6" s="30" t="str">
        <f>Schedule!A6</f>
        <v>BHA</v>
      </c>
      <c r="E6" s="11">
        <f>VLOOKUP($A6,'[1]2022teamtable'!$A$1:$L$21,2,FALSE)</f>
        <v>38</v>
      </c>
      <c r="F6" s="11">
        <f>VLOOKUP($A6,'[1]2022teamtable'!$A$1:$L$21,3,FALSE)</f>
        <v>81</v>
      </c>
      <c r="G6" s="25">
        <f t="shared" si="6"/>
        <v>8.1767524799999993</v>
      </c>
      <c r="H6" s="25">
        <f t="shared" si="7"/>
        <v>29.823247520000002</v>
      </c>
      <c r="I6" s="11">
        <f>VLOOKUP($A6,'[1]2022teamtable'!$A$1:$L$21,4,FALSE)</f>
        <v>31</v>
      </c>
      <c r="J6" s="11">
        <f>VLOOKUP($A6,'[1]2022teamtable'!$A$1:$L$21,6,FALSE)</f>
        <v>71</v>
      </c>
      <c r="K6" s="11">
        <f>VLOOKUP($A6,'[1]2022teamtable'!$A$1:$L$21,7,FALSE)</f>
        <v>138</v>
      </c>
      <c r="L6" s="25">
        <f t="shared" si="8"/>
        <v>13.62792645</v>
      </c>
      <c r="M6" s="25">
        <f t="shared" si="9"/>
        <v>57.372073549999996</v>
      </c>
      <c r="N6" s="11">
        <f>VLOOKUP($A6,'[1]2022teamtable'!$A$1:$L$21,8,FALSE)</f>
        <v>46</v>
      </c>
      <c r="O6" s="11">
        <f>VLOOKUP($A6,'[1]2022teamtable'!$A$1:$L$21,10,FALSE)</f>
        <v>25</v>
      </c>
      <c r="P6" s="12">
        <f t="shared" si="10"/>
        <v>1.84</v>
      </c>
      <c r="Q6" s="12">
        <f t="shared" si="11"/>
        <v>1.24</v>
      </c>
      <c r="R6" s="12">
        <f>VLOOKUP(D6,xG!$A$2:$H$21,8,FALSE)</f>
        <v>1.8130986600000001</v>
      </c>
      <c r="S6" s="12">
        <f t="shared" si="12"/>
        <v>2.6901339999999996E-2</v>
      </c>
      <c r="T6" s="12">
        <f>VLOOKUP(D6,xG!$A$24:$H$43,8,FALSE)</f>
        <v>1.17830492</v>
      </c>
      <c r="U6" s="12">
        <f t="shared" si="13"/>
        <v>-6.1695080000000013E-2</v>
      </c>
      <c r="V6" s="12">
        <f t="shared" si="14"/>
        <v>10.016</v>
      </c>
      <c r="W6" s="12">
        <f t="shared" si="4"/>
        <v>1.8294971956122497</v>
      </c>
      <c r="X6" s="12">
        <f t="shared" si="15"/>
        <v>1.050280438775042E-2</v>
      </c>
      <c r="Y6" s="12">
        <f t="shared" si="16"/>
        <v>3.8365999999999998</v>
      </c>
      <c r="Z6" s="12">
        <f t="shared" si="5"/>
        <v>1.048364229042833</v>
      </c>
      <c r="AA6" s="12">
        <f t="shared" si="17"/>
        <v>-0.191635770957167</v>
      </c>
      <c r="AB6" s="12">
        <f t="shared" si="18"/>
        <v>0.78113296656941666</v>
      </c>
      <c r="AC6" s="12">
        <f t="shared" si="19"/>
        <v>1.1133345745214165</v>
      </c>
      <c r="AD6" s="12">
        <f t="shared" si="20"/>
        <v>1.8212979278061248</v>
      </c>
      <c r="AE6" s="24"/>
      <c r="AJ6" s="7">
        <f t="shared" si="21"/>
        <v>0.70796335328470827</v>
      </c>
    </row>
    <row r="7" spans="1:36" x14ac:dyDescent="0.25">
      <c r="A7" s="1" t="s">
        <v>95</v>
      </c>
      <c r="B7" s="1">
        <f>'Team Ratings'!M32*'Formula Data'!B$22/100</f>
        <v>1.0327831502997871</v>
      </c>
      <c r="C7" s="1">
        <f>'Team Ratings'!P32*'Formula Data'!C$22/100</f>
        <v>1.6924190854201726</v>
      </c>
      <c r="D7" s="30" t="str">
        <f>Schedule!A7</f>
        <v>CHE</v>
      </c>
      <c r="E7" s="11">
        <f>VLOOKUP($A7,'[1]2022teamtable'!$A$1:$L$21,2,FALSE)</f>
        <v>49</v>
      </c>
      <c r="F7" s="11">
        <f>VLOOKUP($A7,'[1]2022teamtable'!$A$1:$L$21,3,FALSE)</f>
        <v>109</v>
      </c>
      <c r="G7" s="25">
        <f t="shared" si="6"/>
        <v>10.363485600000001</v>
      </c>
      <c r="H7" s="25">
        <f t="shared" si="7"/>
        <v>38.636514399999996</v>
      </c>
      <c r="I7" s="11">
        <f>VLOOKUP($A7,'[1]2022teamtable'!$A$1:$L$21,4,FALSE)</f>
        <v>28</v>
      </c>
      <c r="J7" s="11">
        <f>VLOOKUP($A7,'[1]2022teamtable'!$A$1:$L$21,6,FALSE)</f>
        <v>50</v>
      </c>
      <c r="K7" s="11">
        <f>VLOOKUP($A7,'[1]2022teamtable'!$A$1:$L$21,7,FALSE)</f>
        <v>108</v>
      </c>
      <c r="L7" s="25">
        <f t="shared" si="8"/>
        <v>7.0784286000000014</v>
      </c>
      <c r="M7" s="25">
        <f t="shared" si="9"/>
        <v>42.921571399999998</v>
      </c>
      <c r="N7" s="11">
        <f>VLOOKUP($A7,'[1]2022teamtable'!$A$1:$L$21,8,FALSE)</f>
        <v>29</v>
      </c>
      <c r="O7" s="11">
        <f>VLOOKUP($A7,'[1]2022teamtable'!$A$1:$L$21,10,FALSE)</f>
        <v>27</v>
      </c>
      <c r="P7" s="12">
        <f t="shared" si="10"/>
        <v>1.0740740740740742</v>
      </c>
      <c r="Q7" s="12">
        <f t="shared" si="11"/>
        <v>1.037037037037037</v>
      </c>
      <c r="R7" s="12">
        <f>VLOOKUP(D7,xG!$A$2:$H$21,8,FALSE)</f>
        <v>1.3054357407407406</v>
      </c>
      <c r="S7" s="12">
        <f t="shared" si="12"/>
        <v>-0.23136166666666647</v>
      </c>
      <c r="T7" s="12">
        <f>VLOOKUP(D7,xG!$A$24:$H$43,8,FALSE)</f>
        <v>1.3083581481481481</v>
      </c>
      <c r="U7" s="12">
        <f t="shared" si="13"/>
        <v>0.27132111111111112</v>
      </c>
      <c r="V7" s="12">
        <f t="shared" si="14"/>
        <v>7.0518518518518523</v>
      </c>
      <c r="W7" s="12">
        <f t="shared" si="4"/>
        <v>1.2880734012416148</v>
      </c>
      <c r="X7" s="12">
        <f t="shared" si="15"/>
        <v>-0.21399932716754066</v>
      </c>
      <c r="Y7" s="12">
        <f t="shared" si="16"/>
        <v>4.7012962962962961</v>
      </c>
      <c r="Z7" s="12">
        <f t="shared" si="5"/>
        <v>1.284645484848197</v>
      </c>
      <c r="AA7" s="12">
        <f t="shared" si="17"/>
        <v>0.24760844781115998</v>
      </c>
      <c r="AB7" s="12">
        <f t="shared" si="18"/>
        <v>3.4279163934178847E-3</v>
      </c>
      <c r="AC7" s="12">
        <f t="shared" si="19"/>
        <v>1.2965018164981725</v>
      </c>
      <c r="AD7" s="12">
        <f t="shared" si="20"/>
        <v>1.2967545709911779</v>
      </c>
      <c r="AE7" s="24"/>
      <c r="AJ7" s="7">
        <f t="shared" si="21"/>
        <v>2.5275449300532493E-4</v>
      </c>
    </row>
    <row r="8" spans="1:36" x14ac:dyDescent="0.25">
      <c r="A8" s="1" t="s">
        <v>91</v>
      </c>
      <c r="B8" s="1">
        <f>'Team Ratings'!M33*'Formula Data'!B$22/100</f>
        <v>1.1630241180017991</v>
      </c>
      <c r="C8" s="1">
        <f>'Team Ratings'!P33*'Formula Data'!C$22/100</f>
        <v>1.1996440189276643</v>
      </c>
      <c r="D8" s="30" t="str">
        <f>Schedule!A8</f>
        <v>CRY</v>
      </c>
      <c r="E8" s="11">
        <f>VLOOKUP($A8,'[1]2022teamtable'!$A$1:$L$21,2,FALSE)</f>
        <v>62</v>
      </c>
      <c r="F8" s="11">
        <f>VLOOKUP($A8,'[1]2022teamtable'!$A$1:$L$21,3,FALSE)</f>
        <v>124</v>
      </c>
      <c r="G8" s="25">
        <f t="shared" si="6"/>
        <v>12.94780656</v>
      </c>
      <c r="H8" s="25">
        <f t="shared" si="7"/>
        <v>49.052193439999996</v>
      </c>
      <c r="I8" s="11">
        <f>VLOOKUP($A8,'[1]2022teamtable'!$A$1:$L$21,4,FALSE)</f>
        <v>38</v>
      </c>
      <c r="J8" s="11">
        <f>VLOOKUP($A8,'[1]2022teamtable'!$A$1:$L$21,6,FALSE)</f>
        <v>36</v>
      </c>
      <c r="K8" s="11">
        <f>VLOOKUP($A8,'[1]2022teamtable'!$A$1:$L$21,7,FALSE)</f>
        <v>89</v>
      </c>
      <c r="L8" s="25">
        <f t="shared" si="8"/>
        <v>2.7120967</v>
      </c>
      <c r="M8" s="25">
        <f t="shared" si="9"/>
        <v>33.287903299999996</v>
      </c>
      <c r="N8" s="11">
        <f>VLOOKUP($A8,'[1]2022teamtable'!$A$1:$L$21,8,FALSE)</f>
        <v>22</v>
      </c>
      <c r="O8" s="11">
        <f>VLOOKUP($A8,'[1]2022teamtable'!$A$1:$L$21,10,FALSE)</f>
        <v>28</v>
      </c>
      <c r="P8" s="12">
        <f t="shared" si="10"/>
        <v>0.7857142857142857</v>
      </c>
      <c r="Q8" s="12">
        <f t="shared" si="11"/>
        <v>1.3571428571428572</v>
      </c>
      <c r="R8" s="12">
        <f>VLOOKUP(D8,xG!$A$2:$H$21,8,FALSE)</f>
        <v>0.92797850000000004</v>
      </c>
      <c r="S8" s="12">
        <f t="shared" si="12"/>
        <v>-0.14226421428571434</v>
      </c>
      <c r="T8" s="12">
        <f>VLOOKUP(D8,xG!$A$24:$H$43,8,FALSE)</f>
        <v>1.4684493750000001</v>
      </c>
      <c r="U8" s="12">
        <f t="shared" si="13"/>
        <v>0.11130651785714285</v>
      </c>
      <c r="V8" s="12">
        <f t="shared" si="14"/>
        <v>5.4178571428571427</v>
      </c>
      <c r="W8" s="12">
        <f t="shared" si="4"/>
        <v>0.98961206560352821</v>
      </c>
      <c r="X8" s="12">
        <f t="shared" si="15"/>
        <v>-0.20389777988924251</v>
      </c>
      <c r="Y8" s="12">
        <f t="shared" si="16"/>
        <v>5.3807142857142853</v>
      </c>
      <c r="Z8" s="12">
        <f t="shared" si="5"/>
        <v>1.4702988020233059</v>
      </c>
      <c r="AA8" s="12">
        <f t="shared" si="17"/>
        <v>0.11315594488044867</v>
      </c>
      <c r="AB8" s="12">
        <f t="shared" si="18"/>
        <v>-0.48068673641977766</v>
      </c>
      <c r="AC8" s="12">
        <f t="shared" si="19"/>
        <v>1.4693740885116529</v>
      </c>
      <c r="AD8" s="12">
        <f t="shared" si="20"/>
        <v>0.95879528280176407</v>
      </c>
      <c r="AE8" s="24"/>
      <c r="AJ8" s="7">
        <f t="shared" si="21"/>
        <v>-0.51057880570988878</v>
      </c>
    </row>
    <row r="9" spans="1:36" x14ac:dyDescent="0.25">
      <c r="A9" s="1" t="s">
        <v>97</v>
      </c>
      <c r="B9" s="1">
        <f>'Team Ratings'!M34*'Formula Data'!B$22/100</f>
        <v>1.5170125539674459</v>
      </c>
      <c r="C9" s="1">
        <f>'Team Ratings'!P34*'Formula Data'!C$22/100</f>
        <v>1.1447341119292003</v>
      </c>
      <c r="D9" s="30" t="str">
        <f>Schedule!A9</f>
        <v>EVE</v>
      </c>
      <c r="E9" s="11">
        <f>VLOOKUP($A9,'[1]2022teamtable'!$A$1:$L$21,2,FALSE)</f>
        <v>59</v>
      </c>
      <c r="F9" s="11">
        <f>VLOOKUP($A9,'[1]2022teamtable'!$A$1:$L$21,3,FALSE)</f>
        <v>137</v>
      </c>
      <c r="G9" s="25">
        <f t="shared" si="6"/>
        <v>12.3514248</v>
      </c>
      <c r="H9" s="25">
        <f t="shared" si="7"/>
        <v>46.648575199999996</v>
      </c>
      <c r="I9" s="11">
        <f>VLOOKUP($A9,'[1]2022teamtable'!$A$1:$L$21,4,FALSE)</f>
        <v>40</v>
      </c>
      <c r="J9" s="11">
        <f>VLOOKUP($A9,'[1]2022teamtable'!$A$1:$L$21,6,FALSE)</f>
        <v>47</v>
      </c>
      <c r="K9" s="11">
        <f>VLOOKUP($A9,'[1]2022teamtable'!$A$1:$L$21,7,FALSE)</f>
        <v>97</v>
      </c>
      <c r="L9" s="25">
        <f t="shared" si="8"/>
        <v>6.1427860500000007</v>
      </c>
      <c r="M9" s="25">
        <f t="shared" si="9"/>
        <v>40.857213950000002</v>
      </c>
      <c r="N9" s="11">
        <f>VLOOKUP($A9,'[1]2022teamtable'!$A$1:$L$21,8,FALSE)</f>
        <v>22</v>
      </c>
      <c r="O9" s="11">
        <f>VLOOKUP($A9,'[1]2022teamtable'!$A$1:$L$21,10,FALSE)</f>
        <v>28</v>
      </c>
      <c r="P9" s="12">
        <f t="shared" si="10"/>
        <v>0.7857142857142857</v>
      </c>
      <c r="Q9" s="12">
        <f t="shared" si="11"/>
        <v>1.4285714285714286</v>
      </c>
      <c r="R9" s="12">
        <f>VLOOKUP(D9,xG!$A$2:$H$21,8,FALSE)</f>
        <v>1.1291103571428571</v>
      </c>
      <c r="S9" s="12">
        <f t="shared" si="12"/>
        <v>-0.34339607142857143</v>
      </c>
      <c r="T9" s="12">
        <f>VLOOKUP(D9,xG!$A$24:$H$43,8,FALSE)</f>
        <v>1.718467107142857</v>
      </c>
      <c r="U9" s="12">
        <f t="shared" si="13"/>
        <v>0.28989567857142839</v>
      </c>
      <c r="V9" s="12">
        <f t="shared" si="14"/>
        <v>6.1821428571428578</v>
      </c>
      <c r="W9" s="12">
        <f t="shared" si="4"/>
        <v>1.1292145587077835</v>
      </c>
      <c r="X9" s="12">
        <f t="shared" si="15"/>
        <v>-0.34350027299349783</v>
      </c>
      <c r="Y9" s="12">
        <f t="shared" si="16"/>
        <v>5.6055357142857138</v>
      </c>
      <c r="Z9" s="12">
        <f t="shared" si="5"/>
        <v>1.5317320355208282</v>
      </c>
      <c r="AA9" s="12">
        <f t="shared" si="17"/>
        <v>0.10316060694939955</v>
      </c>
      <c r="AB9" s="12">
        <f t="shared" si="18"/>
        <v>-0.40251747681304462</v>
      </c>
      <c r="AC9" s="12">
        <f t="shared" si="19"/>
        <v>1.6250995713318426</v>
      </c>
      <c r="AD9" s="12">
        <f t="shared" si="20"/>
        <v>1.1291624579253203</v>
      </c>
      <c r="AE9" s="24"/>
      <c r="AJ9" s="7">
        <f t="shared" si="21"/>
        <v>-0.49593711340652225</v>
      </c>
    </row>
    <row r="10" spans="1:36" x14ac:dyDescent="0.25">
      <c r="A10" s="1" t="s">
        <v>136</v>
      </c>
      <c r="B10" s="1">
        <f>'Team Ratings'!M35*'Formula Data'!B$22/100</f>
        <v>1.5968894227074955</v>
      </c>
      <c r="C10" s="1">
        <f>'Team Ratings'!P35*'Formula Data'!C$22/100</f>
        <v>1.197560377636478</v>
      </c>
      <c r="D10" s="30" t="str">
        <f>Schedule!A10</f>
        <v>FUL</v>
      </c>
      <c r="E10" s="11">
        <f>VLOOKUP($A10,'[1]2022teamtable'!$A$1:$L$21,2,FALSE)</f>
        <v>80</v>
      </c>
      <c r="F10" s="11">
        <f>VLOOKUP($A10,'[1]2022teamtable'!$A$1:$L$21,3,FALSE)</f>
        <v>138</v>
      </c>
      <c r="G10" s="25">
        <f t="shared" si="6"/>
        <v>16.526097119999999</v>
      </c>
      <c r="H10" s="25">
        <f t="shared" si="7"/>
        <v>63.473902879999997</v>
      </c>
      <c r="I10" s="11">
        <f>VLOOKUP($A10,'[1]2022teamtable'!$A$1:$L$21,4,FALSE)</f>
        <v>37</v>
      </c>
      <c r="J10" s="11">
        <f>VLOOKUP($A10,'[1]2022teamtable'!$A$1:$L$21,6,FALSE)</f>
        <v>45</v>
      </c>
      <c r="K10" s="11">
        <f>VLOOKUP($A10,'[1]2022teamtable'!$A$1:$L$21,7,FALSE)</f>
        <v>107</v>
      </c>
      <c r="L10" s="25">
        <f t="shared" si="8"/>
        <v>5.5190243500000014</v>
      </c>
      <c r="M10" s="25">
        <f t="shared" si="9"/>
        <v>39.480975649999998</v>
      </c>
      <c r="N10" s="11">
        <f>VLOOKUP($A10,'[1]2022teamtable'!$A$1:$L$21,8,FALSE)</f>
        <v>38</v>
      </c>
      <c r="O10" s="11">
        <f>VLOOKUP($A10,'[1]2022teamtable'!$A$1:$L$21,10,FALSE)</f>
        <v>27</v>
      </c>
      <c r="P10" s="12">
        <f t="shared" si="10"/>
        <v>1.4074074074074074</v>
      </c>
      <c r="Q10" s="12">
        <f t="shared" si="11"/>
        <v>1.3703703703703705</v>
      </c>
      <c r="R10" s="12">
        <f>VLOOKUP(D10,xG!$A$2:$H$21,8,FALSE)</f>
        <v>1.2926927037037039</v>
      </c>
      <c r="S10" s="12">
        <f t="shared" si="12"/>
        <v>0.11471470370370351</v>
      </c>
      <c r="T10" s="12">
        <f>VLOOKUP(D10,xG!$A$24:$H$43,8,FALSE)</f>
        <v>1.8145025925925924</v>
      </c>
      <c r="U10" s="12">
        <f t="shared" si="13"/>
        <v>0.44413222222222193</v>
      </c>
      <c r="V10" s="12">
        <f t="shared" si="14"/>
        <v>6.818518518518518</v>
      </c>
      <c r="W10" s="12">
        <f t="shared" si="4"/>
        <v>1.2454533254652378</v>
      </c>
      <c r="X10" s="12">
        <f t="shared" si="15"/>
        <v>0.16195408194216965</v>
      </c>
      <c r="Y10" s="12">
        <f t="shared" si="16"/>
        <v>6.6174074074074083</v>
      </c>
      <c r="Z10" s="12">
        <f t="shared" si="5"/>
        <v>1.8082294779046553</v>
      </c>
      <c r="AA10" s="12">
        <f t="shared" si="17"/>
        <v>0.43785910753428481</v>
      </c>
      <c r="AB10" s="12">
        <f t="shared" si="18"/>
        <v>-0.56277615243941748</v>
      </c>
      <c r="AC10" s="12">
        <f t="shared" si="19"/>
        <v>1.8113660352486238</v>
      </c>
      <c r="AD10" s="12">
        <f t="shared" si="20"/>
        <v>1.2690730145844709</v>
      </c>
      <c r="AE10" s="24"/>
      <c r="AJ10" s="7">
        <f t="shared" si="21"/>
        <v>-0.54229302066415297</v>
      </c>
    </row>
    <row r="11" spans="1:36" x14ac:dyDescent="0.25">
      <c r="A11" s="1" t="s">
        <v>108</v>
      </c>
      <c r="B11" s="1">
        <f>'Team Ratings'!M36*'Formula Data'!B$22/100</f>
        <v>1.721653724965849</v>
      </c>
      <c r="C11" s="1">
        <f>'Team Ratings'!P36*'Formula Data'!C$22/100</f>
        <v>1.2855144581014044</v>
      </c>
      <c r="D11" s="30" t="str">
        <f>Schedule!A11</f>
        <v>LEE</v>
      </c>
      <c r="E11" s="11">
        <f>VLOOKUP($A11,'[1]2022teamtable'!$A$1:$L$21,2,FALSE)</f>
        <v>75</v>
      </c>
      <c r="F11" s="11">
        <f>VLOOKUP($A11,'[1]2022teamtable'!$A$1:$L$21,3,FALSE)</f>
        <v>123</v>
      </c>
      <c r="G11" s="25">
        <f t="shared" si="6"/>
        <v>15.532127520000001</v>
      </c>
      <c r="H11" s="25">
        <f t="shared" si="7"/>
        <v>59.467872479999997</v>
      </c>
      <c r="I11" s="11">
        <f>VLOOKUP($A11,'[1]2022teamtable'!$A$1:$L$21,4,FALSE)</f>
        <v>44</v>
      </c>
      <c r="J11" s="11">
        <f>VLOOKUP($A11,'[1]2022teamtable'!$A$1:$L$21,6,FALSE)</f>
        <v>47</v>
      </c>
      <c r="K11" s="11">
        <f>VLOOKUP($A11,'[1]2022teamtable'!$A$1:$L$21,7,FALSE)</f>
        <v>100</v>
      </c>
      <c r="L11" s="25">
        <f t="shared" si="8"/>
        <v>6.1427860500000007</v>
      </c>
      <c r="M11" s="25">
        <f t="shared" si="9"/>
        <v>40.857213950000002</v>
      </c>
      <c r="N11" s="11">
        <f>VLOOKUP($A11,'[1]2022teamtable'!$A$1:$L$21,8,FALSE)</f>
        <v>35</v>
      </c>
      <c r="O11" s="11">
        <f>VLOOKUP($A11,'[1]2022teamtable'!$A$1:$L$21,10,FALSE)</f>
        <v>27</v>
      </c>
      <c r="P11" s="12">
        <f t="shared" si="10"/>
        <v>1.2962962962962963</v>
      </c>
      <c r="Q11" s="12">
        <f t="shared" si="11"/>
        <v>1.6296296296296295</v>
      </c>
      <c r="R11" s="12">
        <f>VLOOKUP(D11,xG!$A$2:$H$21,8,FALSE)</f>
        <v>1.2910284629629629</v>
      </c>
      <c r="S11" s="12">
        <f t="shared" si="12"/>
        <v>5.2678333333333605E-3</v>
      </c>
      <c r="T11" s="12">
        <f>VLOOKUP(D11,xG!$A$24:$H$43,8,FALSE)</f>
        <v>1.5950026666666668</v>
      </c>
      <c r="U11" s="12">
        <f t="shared" si="13"/>
        <v>-3.4626962962962748E-2</v>
      </c>
      <c r="V11" s="12">
        <f t="shared" si="14"/>
        <v>6.5555555555555554</v>
      </c>
      <c r="W11" s="12">
        <f t="shared" si="4"/>
        <v>1.1974211765744003</v>
      </c>
      <c r="X11" s="12">
        <f t="shared" si="15"/>
        <v>9.8875119721895999E-2</v>
      </c>
      <c r="Y11" s="12">
        <f t="shared" si="16"/>
        <v>6.0350000000000001</v>
      </c>
      <c r="Z11" s="12">
        <f t="shared" si="5"/>
        <v>1.6490846380319808</v>
      </c>
      <c r="AA11" s="12">
        <f t="shared" si="17"/>
        <v>1.9455008402351259E-2</v>
      </c>
      <c r="AB11" s="12">
        <f t="shared" si="18"/>
        <v>-0.45166346145758052</v>
      </c>
      <c r="AC11" s="12">
        <f t="shared" si="19"/>
        <v>1.6220436523493238</v>
      </c>
      <c r="AD11" s="12">
        <f t="shared" si="20"/>
        <v>1.2442248197686816</v>
      </c>
      <c r="AE11" s="24"/>
      <c r="AJ11" s="7">
        <f t="shared" si="21"/>
        <v>-0.37781883258064219</v>
      </c>
    </row>
    <row r="12" spans="1:36" x14ac:dyDescent="0.25">
      <c r="A12" s="1" t="s">
        <v>92</v>
      </c>
      <c r="B12" s="1">
        <f>'Team Ratings'!M37*'Formula Data'!B$22/100</f>
        <v>1.599971744559733</v>
      </c>
      <c r="C12" s="1">
        <f>'Team Ratings'!P37*'Formula Data'!C$22/100</f>
        <v>1.3968478200373016</v>
      </c>
      <c r="D12" s="30" t="str">
        <f>Schedule!A12</f>
        <v>LEI</v>
      </c>
      <c r="E12" s="11">
        <f>VLOOKUP($A12,'[1]2022teamtable'!$A$1:$L$21,2,FALSE)</f>
        <v>57</v>
      </c>
      <c r="F12" s="11">
        <f>VLOOKUP($A12,'[1]2022teamtable'!$A$1:$L$21,3,FALSE)</f>
        <v>121</v>
      </c>
      <c r="G12" s="25">
        <f t="shared" si="6"/>
        <v>11.95383696</v>
      </c>
      <c r="H12" s="25">
        <f t="shared" si="7"/>
        <v>45.046163039999996</v>
      </c>
      <c r="I12" s="11">
        <f>VLOOKUP($A12,'[1]2022teamtable'!$A$1:$L$21,4,FALSE)</f>
        <v>47</v>
      </c>
      <c r="J12" s="11">
        <f>VLOOKUP($A12,'[1]2022teamtable'!$A$1:$L$21,6,FALSE)</f>
        <v>50</v>
      </c>
      <c r="K12" s="11">
        <f>VLOOKUP($A12,'[1]2022teamtable'!$A$1:$L$21,7,FALSE)</f>
        <v>101</v>
      </c>
      <c r="L12" s="25">
        <f t="shared" si="8"/>
        <v>7.0784286000000014</v>
      </c>
      <c r="M12" s="25">
        <f t="shared" si="9"/>
        <v>42.921571399999998</v>
      </c>
      <c r="N12" s="11">
        <f>VLOOKUP($A12,'[1]2022teamtable'!$A$1:$L$21,8,FALSE)</f>
        <v>38</v>
      </c>
      <c r="O12" s="11">
        <f>VLOOKUP($A12,'[1]2022teamtable'!$A$1:$L$21,10,FALSE)</f>
        <v>27</v>
      </c>
      <c r="P12" s="12">
        <f t="shared" si="10"/>
        <v>1.4074074074074074</v>
      </c>
      <c r="Q12" s="12">
        <f t="shared" si="11"/>
        <v>1.7407407407407407</v>
      </c>
      <c r="R12" s="12">
        <f>VLOOKUP(D12,xG!$A$2:$H$21,8,FALSE)</f>
        <v>1.2322272592592594</v>
      </c>
      <c r="S12" s="12">
        <f t="shared" si="12"/>
        <v>0.17518014814814808</v>
      </c>
      <c r="T12" s="12">
        <f>VLOOKUP(D12,xG!$A$24:$H$43,8,FALSE)</f>
        <v>1.5857042037037035</v>
      </c>
      <c r="U12" s="12">
        <f t="shared" si="13"/>
        <v>-0.15503653703703724</v>
      </c>
      <c r="V12" s="12">
        <f t="shared" si="14"/>
        <v>6.7148148148148152</v>
      </c>
      <c r="W12" s="12">
        <f t="shared" si="4"/>
        <v>1.226511069564626</v>
      </c>
      <c r="X12" s="12">
        <f t="shared" si="15"/>
        <v>0.18089633784278147</v>
      </c>
      <c r="Y12" s="12">
        <f t="shared" si="16"/>
        <v>5.3153703703703696</v>
      </c>
      <c r="Z12" s="12">
        <f t="shared" si="5"/>
        <v>1.4524433509905779</v>
      </c>
      <c r="AA12" s="12">
        <f t="shared" si="17"/>
        <v>-0.28829738975016284</v>
      </c>
      <c r="AB12" s="12">
        <f t="shared" si="18"/>
        <v>-0.2259322814259519</v>
      </c>
      <c r="AC12" s="12">
        <f t="shared" si="19"/>
        <v>1.5190737773471406</v>
      </c>
      <c r="AD12" s="12">
        <f t="shared" si="20"/>
        <v>1.2293691644119427</v>
      </c>
      <c r="AE12" s="24"/>
      <c r="AJ12" s="7">
        <f t="shared" si="21"/>
        <v>-0.28970461293519789</v>
      </c>
    </row>
    <row r="13" spans="1:36" x14ac:dyDescent="0.25">
      <c r="A13" s="1" t="s">
        <v>85</v>
      </c>
      <c r="B13" s="1">
        <f>'Team Ratings'!M38*'Formula Data'!B$22/100</f>
        <v>0.94518679942744466</v>
      </c>
      <c r="C13" s="1">
        <f>'Team Ratings'!P38*'Formula Data'!C$22/100</f>
        <v>2.2747181897824382</v>
      </c>
      <c r="D13" s="30" t="str">
        <f>Schedule!A13</f>
        <v>LIV</v>
      </c>
      <c r="E13" s="11">
        <f>VLOOKUP($A13,'[1]2022teamtable'!$A$1:$L$21,2,FALSE)</f>
        <v>75</v>
      </c>
      <c r="F13" s="11">
        <f>VLOOKUP($A13,'[1]2022teamtable'!$A$1:$L$21,3,FALSE)</f>
        <v>105</v>
      </c>
      <c r="G13" s="25">
        <f t="shared" si="6"/>
        <v>15.532127520000001</v>
      </c>
      <c r="H13" s="25">
        <f t="shared" si="7"/>
        <v>59.467872479999997</v>
      </c>
      <c r="I13" s="11">
        <f>VLOOKUP($A13,'[1]2022teamtable'!$A$1:$L$21,4,FALSE)</f>
        <v>29</v>
      </c>
      <c r="J13" s="11">
        <f>VLOOKUP($A13,'[1]2022teamtable'!$A$1:$L$21,6,FALSE)</f>
        <v>85</v>
      </c>
      <c r="K13" s="11">
        <f>VLOOKUP($A13,'[1]2022teamtable'!$A$1:$L$21,7,FALSE)</f>
        <v>149</v>
      </c>
      <c r="L13" s="25">
        <f t="shared" si="8"/>
        <v>17.994258350000003</v>
      </c>
      <c r="M13" s="25">
        <f t="shared" si="9"/>
        <v>67.005741650000004</v>
      </c>
      <c r="N13" s="11">
        <f>VLOOKUP($A13,'[1]2022teamtable'!$A$1:$L$21,8,FALSE)</f>
        <v>47</v>
      </c>
      <c r="O13" s="11">
        <f>VLOOKUP($A13,'[1]2022teamtable'!$A$1:$L$21,10,FALSE)</f>
        <v>26</v>
      </c>
      <c r="P13" s="12">
        <f t="shared" si="10"/>
        <v>1.8076923076923077</v>
      </c>
      <c r="Q13" s="12">
        <f t="shared" si="11"/>
        <v>1.1153846153846154</v>
      </c>
      <c r="R13" s="12">
        <f>VLOOKUP(D13,xG!$A$2:$H$21,8,FALSE)</f>
        <v>1.9866757692307693</v>
      </c>
      <c r="S13" s="12">
        <f t="shared" si="12"/>
        <v>-0.17898346153846156</v>
      </c>
      <c r="T13" s="12">
        <f>VLOOKUP(D13,xG!$A$24:$H$43,8,FALSE)</f>
        <v>1.4620033653846152</v>
      </c>
      <c r="U13" s="12">
        <f t="shared" si="13"/>
        <v>0.34661874999999975</v>
      </c>
      <c r="V13" s="12">
        <f t="shared" si="14"/>
        <v>10.719230769230771</v>
      </c>
      <c r="W13" s="12">
        <f t="shared" si="4"/>
        <v>1.9579475470675154</v>
      </c>
      <c r="X13" s="12">
        <f t="shared" si="15"/>
        <v>-0.15025523937520768</v>
      </c>
      <c r="Y13" s="12">
        <f t="shared" si="16"/>
        <v>5.7721153846153843</v>
      </c>
      <c r="Z13" s="12">
        <f t="shared" si="5"/>
        <v>1.5772505069954084</v>
      </c>
      <c r="AA13" s="12">
        <f t="shared" si="17"/>
        <v>0.46186589161079294</v>
      </c>
      <c r="AB13" s="12">
        <f t="shared" si="18"/>
        <v>0.38069704007210703</v>
      </c>
      <c r="AC13" s="12">
        <f t="shared" si="19"/>
        <v>1.5196269361900119</v>
      </c>
      <c r="AD13" s="12">
        <f t="shared" si="20"/>
        <v>1.9723116581491422</v>
      </c>
      <c r="AE13" s="24"/>
      <c r="AJ13" s="7">
        <f t="shared" si="21"/>
        <v>0.45268472195913034</v>
      </c>
    </row>
    <row r="14" spans="1:36" x14ac:dyDescent="0.25">
      <c r="A14" s="1" t="s">
        <v>87</v>
      </c>
      <c r="B14" s="1">
        <f>'Team Ratings'!M39*'Formula Data'!B$22/100</f>
        <v>0.77519482960992292</v>
      </c>
      <c r="C14" s="1">
        <f>'Team Ratings'!P39*'Formula Data'!C$22/100</f>
        <v>2.2406595201884874</v>
      </c>
      <c r="D14" s="30" t="str">
        <f>Schedule!A14</f>
        <v>MCI</v>
      </c>
      <c r="E14" s="11">
        <f>VLOOKUP($A14,'[1]2022teamtable'!$A$1:$L$21,2,FALSE)</f>
        <v>35</v>
      </c>
      <c r="F14" s="11">
        <f>VLOOKUP($A14,'[1]2022teamtable'!$A$1:$L$21,3,FALSE)</f>
        <v>60</v>
      </c>
      <c r="G14" s="25">
        <f t="shared" si="6"/>
        <v>7.5803707200000003</v>
      </c>
      <c r="H14" s="25">
        <f t="shared" si="7"/>
        <v>27.419629279999999</v>
      </c>
      <c r="I14" s="11">
        <f>VLOOKUP($A14,'[1]2022teamtable'!$A$1:$L$21,4,FALSE)</f>
        <v>25</v>
      </c>
      <c r="J14" s="11">
        <f>VLOOKUP($A14,'[1]2022teamtable'!$A$1:$L$21,6,FALSE)</f>
        <v>97</v>
      </c>
      <c r="K14" s="11">
        <f>VLOOKUP($A14,'[1]2022teamtable'!$A$1:$L$21,7,FALSE)</f>
        <v>151</v>
      </c>
      <c r="L14" s="25">
        <f t="shared" si="8"/>
        <v>21.736828550000002</v>
      </c>
      <c r="M14" s="25">
        <f t="shared" si="9"/>
        <v>75.263171450000002</v>
      </c>
      <c r="N14" s="11">
        <f>VLOOKUP($A14,'[1]2022teamtable'!$A$1:$L$21,8,FALSE)</f>
        <v>67</v>
      </c>
      <c r="O14" s="11">
        <f>VLOOKUP($A14,'[1]2022teamtable'!$A$1:$L$21,10,FALSE)</f>
        <v>27</v>
      </c>
      <c r="P14" s="12">
        <f t="shared" si="10"/>
        <v>2.4814814814814814</v>
      </c>
      <c r="Q14" s="12">
        <f t="shared" si="11"/>
        <v>0.92592592592592593</v>
      </c>
      <c r="R14" s="12">
        <f>VLOOKUP(D14,xG!$A$2:$H$21,8,FALSE)</f>
        <v>2.1864462407407408</v>
      </c>
      <c r="S14" s="12">
        <f t="shared" si="12"/>
        <v>0.29503524074074061</v>
      </c>
      <c r="T14" s="12">
        <f>VLOOKUP(D14,xG!$A$24:$H$43,8,FALSE)</f>
        <v>0.85353888888888885</v>
      </c>
      <c r="U14" s="12">
        <f t="shared" si="13"/>
        <v>-7.2387037037037083E-2</v>
      </c>
      <c r="V14" s="12">
        <f t="shared" si="14"/>
        <v>10.862962962962964</v>
      </c>
      <c r="W14" s="12">
        <f t="shared" si="4"/>
        <v>1.9842013055891052</v>
      </c>
      <c r="X14" s="12">
        <f t="shared" si="15"/>
        <v>0.49728017589237616</v>
      </c>
      <c r="Y14" s="12">
        <f t="shared" si="16"/>
        <v>2.8851851851851853</v>
      </c>
      <c r="Z14" s="12">
        <f t="shared" si="5"/>
        <v>0.78838683790660224</v>
      </c>
      <c r="AA14" s="12">
        <f t="shared" si="17"/>
        <v>-0.13753908801932369</v>
      </c>
      <c r="AB14" s="12">
        <f t="shared" si="18"/>
        <v>1.1958144676825029</v>
      </c>
      <c r="AC14" s="12">
        <f t="shared" si="19"/>
        <v>0.82096286339774549</v>
      </c>
      <c r="AD14" s="12">
        <f t="shared" si="20"/>
        <v>2.085323773164923</v>
      </c>
      <c r="AE14" s="24"/>
      <c r="AJ14" s="7">
        <f t="shared" si="21"/>
        <v>1.2643609097671775</v>
      </c>
    </row>
    <row r="15" spans="1:36" x14ac:dyDescent="0.25">
      <c r="A15" s="1" t="s">
        <v>96</v>
      </c>
      <c r="B15" s="1">
        <f>'Team Ratings'!M40*'Formula Data'!B$22/100</f>
        <v>1.5405358630764951</v>
      </c>
      <c r="C15" s="1">
        <f>'Team Ratings'!P40*'Formula Data'!C$22/100</f>
        <v>1.5403015618935045</v>
      </c>
      <c r="D15" s="30" t="str">
        <f>Schedule!A15</f>
        <v>MUN</v>
      </c>
      <c r="E15" s="11">
        <f>VLOOKUP($A15,'[1]2022teamtable'!$A$1:$L$21,2,FALSE)</f>
        <v>40</v>
      </c>
      <c r="F15" s="11">
        <f>VLOOKUP($A15,'[1]2022teamtable'!$A$1:$L$21,3,FALSE)</f>
        <v>104</v>
      </c>
      <c r="G15" s="25">
        <f t="shared" si="6"/>
        <v>8.574340320000001</v>
      </c>
      <c r="H15" s="25">
        <f t="shared" si="7"/>
        <v>31.425659679999999</v>
      </c>
      <c r="I15" s="11">
        <f>VLOOKUP($A15,'[1]2022teamtable'!$A$1:$L$21,4,FALSE)</f>
        <v>35</v>
      </c>
      <c r="J15" s="11">
        <f>VLOOKUP($A15,'[1]2022teamtable'!$A$1:$L$21,6,FALSE)</f>
        <v>70</v>
      </c>
      <c r="K15" s="11">
        <f>VLOOKUP($A15,'[1]2022teamtable'!$A$1:$L$21,7,FALSE)</f>
        <v>134</v>
      </c>
      <c r="L15" s="25">
        <f t="shared" si="8"/>
        <v>13.316045599999999</v>
      </c>
      <c r="M15" s="25">
        <f t="shared" si="9"/>
        <v>56.683954400000005</v>
      </c>
      <c r="N15" s="11">
        <f>VLOOKUP($A15,'[1]2022teamtable'!$A$1:$L$21,8,FALSE)</f>
        <v>41</v>
      </c>
      <c r="O15" s="11">
        <f>VLOOKUP($A15,'[1]2022teamtable'!$A$1:$L$21,10,FALSE)</f>
        <v>26</v>
      </c>
      <c r="P15" s="12">
        <f t="shared" si="10"/>
        <v>1.5769230769230769</v>
      </c>
      <c r="Q15" s="12">
        <f t="shared" si="11"/>
        <v>1.3461538461538463</v>
      </c>
      <c r="R15" s="12">
        <f>VLOOKUP(D15,xG!$A$2:$H$21,8,FALSE)</f>
        <v>1.653738326923077</v>
      </c>
      <c r="S15" s="12">
        <f t="shared" si="12"/>
        <v>-7.6815250000000113E-2</v>
      </c>
      <c r="T15" s="12">
        <f>VLOOKUP(D15,xG!$A$24:$H$43,8,FALSE)</f>
        <v>1.2749288076923078</v>
      </c>
      <c r="U15" s="12">
        <f t="shared" si="13"/>
        <v>-7.1225038461538492E-2</v>
      </c>
      <c r="V15" s="12">
        <f t="shared" si="14"/>
        <v>9.3923076923076927</v>
      </c>
      <c r="W15" s="12">
        <f t="shared" si="4"/>
        <v>1.7155751381194373</v>
      </c>
      <c r="X15" s="12">
        <f t="shared" si="15"/>
        <v>-0.13865206119636042</v>
      </c>
      <c r="Y15" s="12">
        <f t="shared" si="16"/>
        <v>4.3984615384615386</v>
      </c>
      <c r="Z15" s="12">
        <f t="shared" si="5"/>
        <v>1.2018948391137425</v>
      </c>
      <c r="AA15" s="12">
        <f t="shared" si="17"/>
        <v>-0.14425900704010375</v>
      </c>
      <c r="AB15" s="12">
        <f t="shared" si="18"/>
        <v>0.51368029900569478</v>
      </c>
      <c r="AC15" s="12">
        <f t="shared" si="19"/>
        <v>1.238411823403025</v>
      </c>
      <c r="AD15" s="12">
        <f t="shared" si="20"/>
        <v>1.6846567325212571</v>
      </c>
      <c r="AE15" s="24"/>
      <c r="AJ15" s="7">
        <f t="shared" si="21"/>
        <v>0.44624490911823211</v>
      </c>
    </row>
    <row r="16" spans="1:36" x14ac:dyDescent="0.25">
      <c r="A16" s="1" t="s">
        <v>88</v>
      </c>
      <c r="B16" s="1">
        <f>'Team Ratings'!M41*'Formula Data'!B$22/100</f>
        <v>1.3633815342263731</v>
      </c>
      <c r="C16" s="1">
        <f>'Team Ratings'!P41*'Formula Data'!C$22/100</f>
        <v>1.1745750297613715</v>
      </c>
      <c r="D16" s="30" t="str">
        <f>Schedule!A16</f>
        <v>NEW</v>
      </c>
      <c r="E16" s="11">
        <f>VLOOKUP($A16,'[1]2022teamtable'!$A$1:$L$21,2,FALSE)</f>
        <v>36</v>
      </c>
      <c r="F16" s="11">
        <f>VLOOKUP($A16,'[1]2022teamtable'!$A$1:$L$21,3,FALSE)</f>
        <v>84</v>
      </c>
      <c r="G16" s="25">
        <f t="shared" si="6"/>
        <v>7.7791646400000003</v>
      </c>
      <c r="H16" s="25">
        <f t="shared" si="7"/>
        <v>28.220835359999999</v>
      </c>
      <c r="I16" s="11">
        <f>VLOOKUP($A16,'[1]2022teamtable'!$A$1:$L$21,4,FALSE)</f>
        <v>19</v>
      </c>
      <c r="J16" s="11">
        <f>VLOOKUP($A16,'[1]2022teamtable'!$A$1:$L$21,6,FALSE)</f>
        <v>70</v>
      </c>
      <c r="K16" s="11">
        <f>VLOOKUP($A16,'[1]2022teamtable'!$A$1:$L$21,7,FALSE)</f>
        <v>126</v>
      </c>
      <c r="L16" s="25">
        <f t="shared" si="8"/>
        <v>13.316045599999999</v>
      </c>
      <c r="M16" s="25">
        <f t="shared" si="9"/>
        <v>56.683954400000005</v>
      </c>
      <c r="N16" s="11">
        <f>VLOOKUP($A16,'[1]2022teamtable'!$A$1:$L$21,8,FALSE)</f>
        <v>39</v>
      </c>
      <c r="O16" s="11">
        <f>VLOOKUP($A16,'[1]2022teamtable'!$A$1:$L$21,10,FALSE)</f>
        <v>26</v>
      </c>
      <c r="P16" s="12">
        <f t="shared" si="10"/>
        <v>1.5</v>
      </c>
      <c r="Q16" s="12">
        <f t="shared" si="11"/>
        <v>0.73076923076923073</v>
      </c>
      <c r="R16" s="12">
        <f>VLOOKUP(D16,xG!$A$2:$H$21,8,FALSE)</f>
        <v>1.7306847692307694</v>
      </c>
      <c r="S16" s="12">
        <f t="shared" si="12"/>
        <v>-0.23068476923076942</v>
      </c>
      <c r="T16" s="12">
        <f>VLOOKUP(D16,xG!$A$24:$H$43,8,FALSE)</f>
        <v>1.0268339423076924</v>
      </c>
      <c r="U16" s="12">
        <f t="shared" si="13"/>
        <v>0.2960647115384617</v>
      </c>
      <c r="V16" s="12">
        <f t="shared" si="14"/>
        <v>8.9923076923076923</v>
      </c>
      <c r="W16" s="12">
        <f t="shared" si="4"/>
        <v>1.6425121510742198</v>
      </c>
      <c r="X16" s="12">
        <f t="shared" si="15"/>
        <v>-0.14251215107421977</v>
      </c>
      <c r="Y16" s="12">
        <f t="shared" si="16"/>
        <v>3.6946153846153846</v>
      </c>
      <c r="Z16" s="12">
        <f t="shared" si="5"/>
        <v>1.0095664414591299</v>
      </c>
      <c r="AA16" s="12">
        <f t="shared" si="17"/>
        <v>0.27879721068989916</v>
      </c>
      <c r="AB16" s="12">
        <f t="shared" si="18"/>
        <v>0.63294570961508989</v>
      </c>
      <c r="AC16" s="12">
        <f t="shared" si="19"/>
        <v>1.0182001918834112</v>
      </c>
      <c r="AD16" s="12">
        <f t="shared" si="20"/>
        <v>1.6865984601524946</v>
      </c>
      <c r="AE16" s="24"/>
      <c r="AJ16" s="7">
        <f t="shared" si="21"/>
        <v>0.66839826826908344</v>
      </c>
    </row>
    <row r="17" spans="1:36" x14ac:dyDescent="0.25">
      <c r="A17" s="1" t="s">
        <v>137</v>
      </c>
      <c r="B17" s="1">
        <f>'Team Ratings'!M42*'Formula Data'!B$22/100</f>
        <v>1.6767338938428704</v>
      </c>
      <c r="C17" s="1">
        <f>'Team Ratings'!P42*'Formula Data'!C$22/100</f>
        <v>1.0835070083377658</v>
      </c>
      <c r="D17" s="30" t="str">
        <f>Schedule!A17</f>
        <v>NFO</v>
      </c>
      <c r="E17" s="11">
        <f>VLOOKUP($A17,'[1]2022teamtable'!$A$1:$L$21,2,FALSE)</f>
        <v>65</v>
      </c>
      <c r="F17" s="11">
        <f>VLOOKUP($A17,'[1]2022teamtable'!$A$1:$L$21,3,FALSE)</f>
        <v>128</v>
      </c>
      <c r="G17" s="25">
        <f t="shared" si="6"/>
        <v>13.54418832</v>
      </c>
      <c r="H17" s="25">
        <f t="shared" si="7"/>
        <v>51.455811679999996</v>
      </c>
      <c r="I17" s="11">
        <f>VLOOKUP($A17,'[1]2022teamtable'!$A$1:$L$21,4,FALSE)</f>
        <v>49</v>
      </c>
      <c r="J17" s="11">
        <f>VLOOKUP($A17,'[1]2022teamtable'!$A$1:$L$21,6,FALSE)</f>
        <v>35</v>
      </c>
      <c r="K17" s="11">
        <f>VLOOKUP($A17,'[1]2022teamtable'!$A$1:$L$21,7,FALSE)</f>
        <v>82</v>
      </c>
      <c r="L17" s="25">
        <f t="shared" si="8"/>
        <v>2.4002158500000008</v>
      </c>
      <c r="M17" s="25">
        <f t="shared" si="9"/>
        <v>32.599784149999998</v>
      </c>
      <c r="N17" s="11">
        <f>VLOOKUP($A17,'[1]2022teamtable'!$A$1:$L$21,8,FALSE)</f>
        <v>22</v>
      </c>
      <c r="O17" s="11">
        <f>VLOOKUP($A17,'[1]2022teamtable'!$A$1:$L$21,10,FALSE)</f>
        <v>27</v>
      </c>
      <c r="P17" s="12">
        <f t="shared" si="10"/>
        <v>0.81481481481481477</v>
      </c>
      <c r="Q17" s="12">
        <f t="shared" si="11"/>
        <v>1.8148148148148149</v>
      </c>
      <c r="R17" s="12">
        <f>VLOOKUP(D17,xG!$A$2:$H$21,8,FALSE)</f>
        <v>1.0272333333333332</v>
      </c>
      <c r="S17" s="12">
        <f t="shared" si="12"/>
        <v>-0.21241851851851845</v>
      </c>
      <c r="T17" s="12">
        <f>VLOOKUP(D17,xG!$A$24:$H$43,8,FALSE)</f>
        <v>1.7179919259259258</v>
      </c>
      <c r="U17" s="12">
        <f t="shared" si="13"/>
        <v>-9.6822888888889125E-2</v>
      </c>
      <c r="V17" s="12">
        <f t="shared" si="14"/>
        <v>5.2444444444444454</v>
      </c>
      <c r="W17" s="12">
        <f t="shared" si="4"/>
        <v>0.95793694125952045</v>
      </c>
      <c r="X17" s="12">
        <f t="shared" si="15"/>
        <v>-0.14312212644470568</v>
      </c>
      <c r="Y17" s="12">
        <f t="shared" si="16"/>
        <v>5.7970370370370361</v>
      </c>
      <c r="Z17" s="12">
        <f t="shared" si="5"/>
        <v>1.5840604347771676</v>
      </c>
      <c r="AA17" s="12">
        <f t="shared" si="17"/>
        <v>-0.23075438003764726</v>
      </c>
      <c r="AB17" s="12">
        <f t="shared" si="18"/>
        <v>-0.62612349351764718</v>
      </c>
      <c r="AC17" s="12">
        <f t="shared" si="19"/>
        <v>1.6510261803515467</v>
      </c>
      <c r="AD17" s="12">
        <f t="shared" si="20"/>
        <v>0.99258513729642683</v>
      </c>
      <c r="AE17" s="24"/>
      <c r="AJ17" s="7">
        <f t="shared" si="21"/>
        <v>-0.65844104305511986</v>
      </c>
    </row>
    <row r="18" spans="1:36" x14ac:dyDescent="0.25">
      <c r="A18" s="1" t="s">
        <v>93</v>
      </c>
      <c r="B18" s="1">
        <f>'Team Ratings'!M43*'Formula Data'!B$22/100</f>
        <v>1.6231378475905762</v>
      </c>
      <c r="C18" s="1">
        <f>'Team Ratings'!P43*'Formula Data'!C$22/100</f>
        <v>1.2729182001436576</v>
      </c>
      <c r="D18" s="30" t="str">
        <f>Schedule!A18</f>
        <v>SOU</v>
      </c>
      <c r="E18" s="11">
        <f>VLOOKUP($A18,'[1]2022teamtable'!$A$1:$L$21,2,FALSE)</f>
        <v>58</v>
      </c>
      <c r="F18" s="11">
        <f>VLOOKUP($A18,'[1]2022teamtable'!$A$1:$L$21,3,FALSE)</f>
        <v>103</v>
      </c>
      <c r="G18" s="25">
        <f t="shared" si="6"/>
        <v>12.15263088</v>
      </c>
      <c r="H18" s="25">
        <f t="shared" si="7"/>
        <v>45.847369119999996</v>
      </c>
      <c r="I18" s="11">
        <f>VLOOKUP($A18,'[1]2022teamtable'!$A$1:$L$21,4,FALSE)</f>
        <v>46</v>
      </c>
      <c r="J18" s="11">
        <f>VLOOKUP($A18,'[1]2022teamtable'!$A$1:$L$21,6,FALSE)</f>
        <v>39</v>
      </c>
      <c r="K18" s="11">
        <f>VLOOKUP($A18,'[1]2022teamtable'!$A$1:$L$21,7,FALSE)</f>
        <v>100</v>
      </c>
      <c r="L18" s="25">
        <f t="shared" si="8"/>
        <v>3.6477392500000017</v>
      </c>
      <c r="M18" s="25">
        <f t="shared" si="9"/>
        <v>35.352260749999999</v>
      </c>
      <c r="N18" s="11">
        <f>VLOOKUP($A18,'[1]2022teamtable'!$A$1:$L$21,8,FALSE)</f>
        <v>23</v>
      </c>
      <c r="O18" s="11">
        <f>VLOOKUP($A18,'[1]2022teamtable'!$A$1:$L$21,10,FALSE)</f>
        <v>28</v>
      </c>
      <c r="P18" s="12">
        <f t="shared" si="10"/>
        <v>0.8214285714285714</v>
      </c>
      <c r="Q18" s="12">
        <f t="shared" si="11"/>
        <v>1.6428571428571428</v>
      </c>
      <c r="R18" s="12">
        <f>VLOOKUP(D18,xG!$A$2:$H$21,8,FALSE)</f>
        <v>1.0276290000000001</v>
      </c>
      <c r="S18" s="12">
        <f t="shared" si="12"/>
        <v>-0.20620042857142873</v>
      </c>
      <c r="T18" s="12">
        <f>VLOOKUP(D18,xG!$A$24:$H$43,8,FALSE)</f>
        <v>1.4257572321428571</v>
      </c>
      <c r="U18" s="12">
        <f t="shared" si="13"/>
        <v>-0.21709991071428569</v>
      </c>
      <c r="V18" s="12">
        <f t="shared" si="14"/>
        <v>6.0357142857142856</v>
      </c>
      <c r="W18" s="12">
        <f t="shared" si="4"/>
        <v>1.1024682866644449</v>
      </c>
      <c r="X18" s="12">
        <f t="shared" si="15"/>
        <v>-0.28103971523587346</v>
      </c>
      <c r="Y18" s="12">
        <f t="shared" si="16"/>
        <v>4.7016071428571422</v>
      </c>
      <c r="Z18" s="12">
        <f t="shared" si="5"/>
        <v>1.2847304247468345</v>
      </c>
      <c r="AA18" s="12">
        <f t="shared" si="17"/>
        <v>-0.35812671811030827</v>
      </c>
      <c r="AB18" s="12">
        <f t="shared" si="18"/>
        <v>-0.18226213808238967</v>
      </c>
      <c r="AC18" s="12">
        <f t="shared" si="19"/>
        <v>1.3552438284448458</v>
      </c>
      <c r="AD18" s="12">
        <f t="shared" si="20"/>
        <v>1.0650486433322226</v>
      </c>
      <c r="AE18" s="24"/>
      <c r="AJ18" s="7">
        <f t="shared" si="21"/>
        <v>-0.29019518511262321</v>
      </c>
    </row>
    <row r="19" spans="1:36" x14ac:dyDescent="0.25">
      <c r="A19" s="1" t="s">
        <v>84</v>
      </c>
      <c r="B19" s="1">
        <f>'Team Ratings'!M44*'Formula Data'!B$22/100</f>
        <v>1.0460194070553739</v>
      </c>
      <c r="C19" s="1">
        <f>'Team Ratings'!P44*'Formula Data'!C$22/100</f>
        <v>1.7661169655899887</v>
      </c>
      <c r="D19" s="30" t="str">
        <f>Schedule!A19</f>
        <v>TOT</v>
      </c>
      <c r="E19" s="11">
        <f>VLOOKUP($A19,'[1]2022teamtable'!$A$1:$L$21,2,FALSE)</f>
        <v>41</v>
      </c>
      <c r="F19" s="11">
        <f>VLOOKUP($A19,'[1]2022teamtable'!$A$1:$L$21,3,FALSE)</f>
        <v>125</v>
      </c>
      <c r="G19" s="25">
        <f t="shared" si="6"/>
        <v>8.773134240000001</v>
      </c>
      <c r="H19" s="25">
        <f t="shared" si="7"/>
        <v>32.226865759999995</v>
      </c>
      <c r="I19" s="11">
        <f>VLOOKUP($A19,'[1]2022teamtable'!$A$1:$L$21,4,FALSE)</f>
        <v>40</v>
      </c>
      <c r="J19" s="11">
        <f>VLOOKUP($A19,'[1]2022teamtable'!$A$1:$L$21,6,FALSE)</f>
        <v>56</v>
      </c>
      <c r="K19" s="11">
        <f>VLOOKUP($A19,'[1]2022teamtable'!$A$1:$L$21,7,FALSE)</f>
        <v>145</v>
      </c>
      <c r="L19" s="25">
        <f t="shared" si="8"/>
        <v>8.949713700000002</v>
      </c>
      <c r="M19" s="25">
        <f t="shared" si="9"/>
        <v>47.050286299999996</v>
      </c>
      <c r="N19" s="11">
        <f>VLOOKUP($A19,'[1]2022teamtable'!$A$1:$L$21,8,FALSE)</f>
        <v>52</v>
      </c>
      <c r="O19" s="11">
        <f>VLOOKUP($A19,'[1]2022teamtable'!$A$1:$L$21,10,FALSE)</f>
        <v>28</v>
      </c>
      <c r="P19" s="12">
        <f t="shared" si="10"/>
        <v>1.8571428571428572</v>
      </c>
      <c r="Q19" s="12">
        <f t="shared" si="11"/>
        <v>1.4285714285714286</v>
      </c>
      <c r="R19" s="12">
        <f>VLOOKUP(D19,xG!$A$2:$H$21,8,FALSE)</f>
        <v>1.5067081607142858</v>
      </c>
      <c r="S19" s="12">
        <f t="shared" si="12"/>
        <v>0.35043469642857139</v>
      </c>
      <c r="T19" s="12">
        <f>VLOOKUP(D19,xG!$A$24:$H$43,8,FALSE)</f>
        <v>1.2438373928571429</v>
      </c>
      <c r="U19" s="12">
        <f t="shared" si="13"/>
        <v>-0.1847340357142857</v>
      </c>
      <c r="V19" s="12">
        <f t="shared" si="14"/>
        <v>8.7321428571428577</v>
      </c>
      <c r="W19" s="12">
        <f t="shared" si="4"/>
        <v>1.594991101121046</v>
      </c>
      <c r="X19" s="12">
        <f t="shared" si="15"/>
        <v>0.26215175602181118</v>
      </c>
      <c r="Y19" s="12">
        <f t="shared" si="16"/>
        <v>4.65625</v>
      </c>
      <c r="Z19" s="12">
        <f t="shared" si="5"/>
        <v>1.2723364284733074</v>
      </c>
      <c r="AA19" s="12">
        <f t="shared" si="17"/>
        <v>-0.15623500009812119</v>
      </c>
      <c r="AB19" s="12">
        <f t="shared" si="18"/>
        <v>0.32265467264773862</v>
      </c>
      <c r="AC19" s="12">
        <f t="shared" si="19"/>
        <v>1.258086910665225</v>
      </c>
      <c r="AD19" s="12">
        <f t="shared" si="20"/>
        <v>1.550849630917666</v>
      </c>
      <c r="AE19" s="24"/>
      <c r="AJ19" s="7">
        <f t="shared" si="21"/>
        <v>0.29276272025244099</v>
      </c>
    </row>
    <row r="20" spans="1:36" x14ac:dyDescent="0.25">
      <c r="A20" s="1" t="s">
        <v>89</v>
      </c>
      <c r="B20" s="1">
        <f>'Team Ratings'!M45*'Formula Data'!B$22/100</f>
        <v>1.3344362218726562</v>
      </c>
      <c r="C20" s="1">
        <f>'Team Ratings'!P45*'Formula Data'!C$22/100</f>
        <v>1.3523728713957395</v>
      </c>
      <c r="D20" s="30" t="str">
        <f>Schedule!A20</f>
        <v>WHU</v>
      </c>
      <c r="E20" s="11">
        <f>VLOOKUP($A20,'[1]2022teamtable'!$A$1:$L$21,2,FALSE)</f>
        <v>44</v>
      </c>
      <c r="F20" s="11">
        <f>VLOOKUP($A20,'[1]2022teamtable'!$A$1:$L$21,3,FALSE)</f>
        <v>110</v>
      </c>
      <c r="G20" s="25">
        <f t="shared" si="6"/>
        <v>9.3695159999999991</v>
      </c>
      <c r="H20" s="25">
        <f t="shared" si="7"/>
        <v>34.630484000000003</v>
      </c>
      <c r="I20" s="11">
        <f>VLOOKUP($A20,'[1]2022teamtable'!$A$1:$L$21,4,FALSE)</f>
        <v>34</v>
      </c>
      <c r="J20" s="11">
        <f>VLOOKUP($A20,'[1]2022teamtable'!$A$1:$L$21,6,FALSE)</f>
        <v>38</v>
      </c>
      <c r="K20" s="11">
        <f>VLOOKUP($A20,'[1]2022teamtable'!$A$1:$L$21,7,FALSE)</f>
        <v>91</v>
      </c>
      <c r="L20" s="25">
        <f t="shared" si="8"/>
        <v>3.3358584000000011</v>
      </c>
      <c r="M20" s="25">
        <f t="shared" si="9"/>
        <v>34.664141600000001</v>
      </c>
      <c r="N20" s="11">
        <f>VLOOKUP($A20,'[1]2022teamtable'!$A$1:$L$21,8,FALSE)</f>
        <v>24</v>
      </c>
      <c r="O20" s="11">
        <f>VLOOKUP($A20,'[1]2022teamtable'!$A$1:$L$21,10,FALSE)</f>
        <v>26</v>
      </c>
      <c r="P20" s="12">
        <f t="shared" si="10"/>
        <v>0.92307692307692313</v>
      </c>
      <c r="Q20" s="12">
        <f t="shared" si="11"/>
        <v>1.3076923076923077</v>
      </c>
      <c r="R20" s="12">
        <f>VLOOKUP(D20,xG!$A$2:$H$21,8,FALSE)</f>
        <v>1.3325577692307693</v>
      </c>
      <c r="S20" s="12">
        <f t="shared" si="12"/>
        <v>-0.40948084615384617</v>
      </c>
      <c r="T20" s="12">
        <f>VLOOKUP(D20,xG!$A$24:$H$43,8,FALSE)</f>
        <v>1.2449161923076923</v>
      </c>
      <c r="U20" s="12">
        <f t="shared" si="13"/>
        <v>-6.2776115384615361E-2</v>
      </c>
      <c r="V20" s="12">
        <f t="shared" si="14"/>
        <v>6.0115384615384624</v>
      </c>
      <c r="W20" s="12">
        <f t="shared" si="4"/>
        <v>1.0980523918430307</v>
      </c>
      <c r="X20" s="12">
        <f t="shared" si="15"/>
        <v>-0.17497546876610759</v>
      </c>
      <c r="Y20" s="12">
        <f t="shared" si="16"/>
        <v>4.717307692307692</v>
      </c>
      <c r="Z20" s="12">
        <f t="shared" si="5"/>
        <v>1.2890206542261324</v>
      </c>
      <c r="AA20" s="12">
        <f t="shared" si="17"/>
        <v>-1.8671653466175275E-2</v>
      </c>
      <c r="AB20" s="12">
        <f t="shared" si="18"/>
        <v>-0.19096826238310172</v>
      </c>
      <c r="AC20" s="12">
        <f t="shared" si="19"/>
        <v>1.2669684232669125</v>
      </c>
      <c r="AD20" s="12">
        <f t="shared" si="20"/>
        <v>1.2153050805369001</v>
      </c>
      <c r="AE20" s="24"/>
      <c r="AJ20" s="7">
        <f t="shared" si="21"/>
        <v>-5.1663342730012385E-2</v>
      </c>
    </row>
    <row r="21" spans="1:36" x14ac:dyDescent="0.25">
      <c r="A21" s="1" t="s">
        <v>86</v>
      </c>
      <c r="B21" s="1">
        <f>'Team Ratings'!M46*'Formula Data'!B$22/100</f>
        <v>1.5694658316446608</v>
      </c>
      <c r="C21" s="1">
        <f>'Team Ratings'!P46*'Formula Data'!C$22/100</f>
        <v>1.1444128229563055</v>
      </c>
      <c r="D21" s="30" t="str">
        <f>Schedule!A21</f>
        <v>WOL</v>
      </c>
      <c r="E21" s="11">
        <f>VLOOKUP($A21,'[1]2022teamtable'!$A$1:$L$21,2,FALSE)</f>
        <v>51</v>
      </c>
      <c r="F21" s="11">
        <f>VLOOKUP($A21,'[1]2022teamtable'!$A$1:$L$21,3,FALSE)</f>
        <v>120</v>
      </c>
      <c r="G21" s="25">
        <f t="shared" si="6"/>
        <v>10.761073440000001</v>
      </c>
      <c r="H21" s="25">
        <f t="shared" si="7"/>
        <v>40.238926559999996</v>
      </c>
      <c r="I21" s="11">
        <f>VLOOKUP($A21,'[1]2022teamtable'!$A$1:$L$21,4,FALSE)</f>
        <v>41</v>
      </c>
      <c r="J21" s="11">
        <f>VLOOKUP($A21,'[1]2022teamtable'!$A$1:$L$21,6,FALSE)</f>
        <v>36</v>
      </c>
      <c r="K21" s="11">
        <f>VLOOKUP($A21,'[1]2022teamtable'!$A$1:$L$21,7,FALSE)</f>
        <v>93</v>
      </c>
      <c r="L21" s="25">
        <f t="shared" si="8"/>
        <v>2.7120967</v>
      </c>
      <c r="M21" s="25">
        <f t="shared" si="9"/>
        <v>33.287903299999996</v>
      </c>
      <c r="N21" s="11">
        <f>VLOOKUP($A21,'[1]2022teamtable'!$A$1:$L$21,8,FALSE)</f>
        <v>22</v>
      </c>
      <c r="O21" s="11">
        <f>VLOOKUP($A21,'[1]2022teamtable'!$A$1:$L$21,10,FALSE)</f>
        <v>28</v>
      </c>
      <c r="P21" s="12">
        <f t="shared" si="10"/>
        <v>0.7857142857142857</v>
      </c>
      <c r="Q21" s="12">
        <f t="shared" si="11"/>
        <v>1.4642857142857142</v>
      </c>
      <c r="R21" s="12">
        <f>VLOOKUP(D21,xG!$A$2:$H$21,8,FALSE)</f>
        <v>1.0330704642857143</v>
      </c>
      <c r="S21" s="12">
        <f t="shared" si="12"/>
        <v>-0.24735617857142855</v>
      </c>
      <c r="T21" s="12">
        <f>VLOOKUP(D21,xG!$A$24:$H$43,8,FALSE)</f>
        <v>1.4842417857142856</v>
      </c>
      <c r="U21" s="12">
        <f t="shared" si="13"/>
        <v>1.9956071428571365E-2</v>
      </c>
      <c r="V21" s="12">
        <f t="shared" si="14"/>
        <v>5.6035714285714286</v>
      </c>
      <c r="W21" s="12">
        <f t="shared" si="4"/>
        <v>1.0235341667316651</v>
      </c>
      <c r="X21" s="12">
        <f t="shared" si="15"/>
        <v>-0.23781988101737939</v>
      </c>
      <c r="Y21" s="12">
        <f t="shared" si="16"/>
        <v>4.8857142857142861</v>
      </c>
      <c r="Z21" s="12">
        <f t="shared" si="5"/>
        <v>1.3350383387547342</v>
      </c>
      <c r="AA21" s="12">
        <f t="shared" si="17"/>
        <v>-0.12924737553097998</v>
      </c>
      <c r="AB21" s="12">
        <f t="shared" si="18"/>
        <v>-0.31150417202306913</v>
      </c>
      <c r="AC21" s="12">
        <f t="shared" si="19"/>
        <v>1.40964006223451</v>
      </c>
      <c r="AD21" s="12">
        <f t="shared" si="20"/>
        <v>1.0283023155086897</v>
      </c>
      <c r="AE21" s="24"/>
      <c r="AJ21" s="7">
        <f t="shared" si="21"/>
        <v>-0.38133774672582033</v>
      </c>
    </row>
    <row r="22" spans="1:36" x14ac:dyDescent="0.25">
      <c r="B22" s="1">
        <v>1.3945945945945946</v>
      </c>
      <c r="C22" s="1">
        <v>1.3945945945945946</v>
      </c>
      <c r="E22" s="11">
        <f t="shared" ref="E22:O22" si="22">SUM(E2:E21)</f>
        <v>1079</v>
      </c>
      <c r="F22" s="11">
        <f t="shared" si="22"/>
        <v>2258</v>
      </c>
      <c r="G22" s="25">
        <f t="shared" si="22"/>
        <v>226.95031007999998</v>
      </c>
      <c r="H22" s="25">
        <f t="shared" si="22"/>
        <v>852.04968991999999</v>
      </c>
      <c r="I22" s="11">
        <f t="shared" si="22"/>
        <v>736</v>
      </c>
      <c r="J22" s="11">
        <f t="shared" si="22"/>
        <v>1094</v>
      </c>
      <c r="K22" s="11">
        <f t="shared" si="22"/>
        <v>2258</v>
      </c>
      <c r="L22" s="25">
        <f t="shared" si="22"/>
        <v>170.88537189999997</v>
      </c>
      <c r="M22" s="25">
        <f t="shared" si="22"/>
        <v>923.1146281</v>
      </c>
      <c r="N22" s="11">
        <f t="shared" si="22"/>
        <v>736</v>
      </c>
      <c r="O22" s="11">
        <f t="shared" si="22"/>
        <v>540</v>
      </c>
      <c r="P22" s="12">
        <f>IF($X$25="Pre",C22,N22/O22)</f>
        <v>1.3629629629629629</v>
      </c>
      <c r="Q22" s="12">
        <f>IF($X$25="Pre",B22,I22/O22)</f>
        <v>1.3629629629629629</v>
      </c>
      <c r="R22" s="12">
        <f>AVERAGE(R2:R21)</f>
        <v>1.4114786471051075</v>
      </c>
      <c r="S22" s="12">
        <f t="shared" si="12"/>
        <v>-4.8515684142144577E-2</v>
      </c>
      <c r="T22" s="12">
        <f>AVERAGE(T2:T21)</f>
        <v>1.4046876641954618</v>
      </c>
      <c r="U22" s="12">
        <f t="shared" si="13"/>
        <v>4.1724701232498829E-2</v>
      </c>
      <c r="V22" s="12">
        <f t="shared" si="14"/>
        <v>7.4618518518518524</v>
      </c>
      <c r="W22" s="12">
        <f t="shared" si="4"/>
        <v>1.3629629629629629</v>
      </c>
      <c r="X22" s="12">
        <f t="shared" si="15"/>
        <v>0</v>
      </c>
      <c r="Y22" s="12">
        <f t="shared" si="16"/>
        <v>4.9879074074074081</v>
      </c>
      <c r="Z22" s="12">
        <f t="shared" si="5"/>
        <v>1.3629629629629629</v>
      </c>
      <c r="AA22" s="12">
        <f t="shared" si="17"/>
        <v>0</v>
      </c>
      <c r="AB22" s="12">
        <f>W22-Z22</f>
        <v>0</v>
      </c>
      <c r="AC22" s="12">
        <f>P22</f>
        <v>1.3629629629629629</v>
      </c>
      <c r="AD22" s="12">
        <f>AC22</f>
        <v>1.3629629629629629</v>
      </c>
      <c r="AE22" s="24"/>
      <c r="AJ22" s="7">
        <f t="shared" si="21"/>
        <v>0</v>
      </c>
    </row>
    <row r="23" spans="1:36" x14ac:dyDescent="0.25">
      <c r="Y23" s="6"/>
      <c r="AD23" s="6"/>
    </row>
    <row r="24" spans="1:36" x14ac:dyDescent="0.25">
      <c r="AD24" s="7"/>
    </row>
    <row r="25" spans="1:36" x14ac:dyDescent="0.25">
      <c r="W25" s="1" t="s">
        <v>71</v>
      </c>
      <c r="X25" s="1" t="s">
        <v>116</v>
      </c>
    </row>
    <row r="26" spans="1:36" ht="14.4" x14ac:dyDescent="0.3">
      <c r="V26"/>
      <c r="W26"/>
      <c r="X26"/>
      <c r="Y26"/>
    </row>
    <row r="27" spans="1:36" ht="14.4" x14ac:dyDescent="0.3">
      <c r="R27" s="15"/>
      <c r="T27" s="15"/>
      <c r="V27"/>
      <c r="W27"/>
      <c r="X27"/>
      <c r="Y27"/>
    </row>
  </sheetData>
  <sortState xmlns:xlrd2="http://schemas.microsoft.com/office/spreadsheetml/2017/richdata2" ref="A2:A21">
    <sortCondition ref="A2"/>
  </sortState>
  <mergeCells count="2">
    <mergeCell ref="AF2:AG2"/>
    <mergeCell ref="AH2:AI2"/>
  </mergeCells>
  <conditionalFormatting sqref="S2">
    <cfRule type="cellIs" dxfId="497" priority="11" operator="notBetween">
      <formula>0.2</formula>
      <formula>-0.2</formula>
    </cfRule>
  </conditionalFormatting>
  <conditionalFormatting sqref="S3:S22">
    <cfRule type="cellIs" dxfId="496" priority="10" operator="notBetween">
      <formula>0.2</formula>
      <formula>-0.2</formula>
    </cfRule>
  </conditionalFormatting>
  <conditionalFormatting sqref="U2">
    <cfRule type="cellIs" dxfId="495" priority="9" operator="notBetween">
      <formula>0.2</formula>
      <formula>-0.2</formula>
    </cfRule>
  </conditionalFormatting>
  <conditionalFormatting sqref="AA3:AA22">
    <cfRule type="cellIs" dxfId="494" priority="1" operator="notBetween">
      <formula>0.2</formula>
      <formula>-0.2</formula>
    </cfRule>
  </conditionalFormatting>
  <conditionalFormatting sqref="U3:U22">
    <cfRule type="cellIs" dxfId="493" priority="7" operator="notBetween">
      <formula>0.2</formula>
      <formula>-0.2</formula>
    </cfRule>
  </conditionalFormatting>
  <conditionalFormatting sqref="X2">
    <cfRule type="cellIs" dxfId="492" priority="4" operator="notBetween">
      <formula>0.2</formula>
      <formula>-0.2</formula>
    </cfRule>
  </conditionalFormatting>
  <conditionalFormatting sqref="X3:X22">
    <cfRule type="cellIs" dxfId="491" priority="3" operator="notBetween">
      <formula>0.2</formula>
      <formula>-0.2</formula>
    </cfRule>
  </conditionalFormatting>
  <conditionalFormatting sqref="AA2">
    <cfRule type="cellIs" dxfId="490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1D0-7B6B-4AD5-AC9D-620DC26435E7}">
  <sheetPr>
    <pageSetUpPr autoPageBreaks="0"/>
  </sheetPr>
  <dimension ref="A1:N24"/>
  <sheetViews>
    <sheetView zoomScaleNormal="100" workbookViewId="0">
      <selection activeCell="N19" sqref="N19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6384" width="9.109375" style="1"/>
  </cols>
  <sheetData>
    <row r="1" spans="1:14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6"/>
      <c r="J1" s="2" t="s">
        <v>12</v>
      </c>
      <c r="K1" s="5" t="s">
        <v>31</v>
      </c>
      <c r="L1" s="5" t="s">
        <v>32</v>
      </c>
      <c r="M1" s="5" t="s">
        <v>33</v>
      </c>
      <c r="N1" s="6"/>
    </row>
    <row r="2" spans="1:14" x14ac:dyDescent="0.25">
      <c r="A2" s="37" t="str">
        <f>Schedule!A2</f>
        <v>ARS</v>
      </c>
      <c r="B2" s="3">
        <f>VLOOKUP($A2,'Fixtures 6 GW'!$A$1:$C$21,2,FALSE)</f>
        <v>1.1237609472129684</v>
      </c>
      <c r="C2" s="3">
        <f ca="1">VLOOKUP($A2,'Fixtures 6 GW'!$I$3:$AV$22,40,FALSE)</f>
        <v>1.2644153162762368</v>
      </c>
      <c r="D2" s="18">
        <f ca="1">B2/C2*100</f>
        <v>88.875935995658267</v>
      </c>
      <c r="E2" s="3">
        <f>VLOOKUP($A2,'Fixtures 6 GW'!$A$1:$C$21,3,FALSE)</f>
        <v>1.8472831868640149</v>
      </c>
      <c r="F2" s="3">
        <f ca="1">VLOOKUP($A2,'Fixtures 6 GW'!$I$26:$AV$45,40,FALSE)</f>
        <v>1.5115490361787742</v>
      </c>
      <c r="G2" s="18">
        <f ca="1">E2/F2*100</f>
        <v>122.21126424942079</v>
      </c>
      <c r="H2" s="19">
        <f t="shared" ref="H2:H21" ca="1" si="0">G2-D2</f>
        <v>33.335328253762526</v>
      </c>
      <c r="I2" s="6"/>
      <c r="J2" s="37" t="str">
        <f>A2</f>
        <v>ARS</v>
      </c>
      <c r="K2" s="19">
        <f ca="1">VLOOKUP($J2,'Team Ratings'!$A1:$H21,4,FALSE)-D2</f>
        <v>-13.388217619536803</v>
      </c>
      <c r="L2" s="19">
        <f ca="1">G2-VLOOKUP($J2,'Team Ratings'!$A1:$H21,7,FALSE)</f>
        <v>-9.3899942959427278</v>
      </c>
      <c r="M2" s="19">
        <f ca="1">K2+L2</f>
        <v>-22.778211915479531</v>
      </c>
      <c r="N2" s="6"/>
    </row>
    <row r="3" spans="1:14" x14ac:dyDescent="0.25">
      <c r="A3" s="37" t="str">
        <f>Schedule!A3</f>
        <v>AVL</v>
      </c>
      <c r="B3" s="3">
        <f>VLOOKUP($A3,'Fixtures 6 GW'!$A$1:$C$21,2,FALSE)</f>
        <v>1.7847731279550318</v>
      </c>
      <c r="C3" s="3">
        <f ca="1">VLOOKUP($A3,'Fixtures 6 GW'!$I$3:$AV$22,40,FALSE)</f>
        <v>1.3731384163273221</v>
      </c>
      <c r="D3" s="18">
        <f t="shared" ref="D3:D21" ca="1" si="1">B3/C3*100</f>
        <v>129.97765605660442</v>
      </c>
      <c r="E3" s="3">
        <f>VLOOKUP($A3,'Fixtures 6 GW'!$A$1:$C$21,3,FALSE)</f>
        <v>1.4848874498920752</v>
      </c>
      <c r="F3" s="3">
        <f ca="1">VLOOKUP($A3,'Fixtures 6 GW'!$I$26:$AV$45,40,FALSE)</f>
        <v>1.330876955192555</v>
      </c>
      <c r="G3" s="18">
        <f t="shared" ref="G3:G21" ca="1" si="2">E3/F3*100</f>
        <v>111.57210620400573</v>
      </c>
      <c r="H3" s="19">
        <f t="shared" ca="1" si="0"/>
        <v>-18.405549852598682</v>
      </c>
      <c r="I3" s="6"/>
      <c r="J3" s="37" t="str">
        <f t="shared" ref="J3:J21" si="3">A3</f>
        <v>AVL</v>
      </c>
      <c r="K3" s="19">
        <f ca="1">VLOOKUP($J3,'Team Ratings'!$A2:$H22,4,FALSE)-D3</f>
        <v>-18.218849955698772</v>
      </c>
      <c r="L3" s="19">
        <f ca="1">G3-VLOOKUP($J3,'Team Ratings'!$A2:$H22,7,FALSE)</f>
        <v>17.095023412185412</v>
      </c>
      <c r="M3" s="19">
        <f t="shared" ref="M3:M21" ca="1" si="4">K3+L3</f>
        <v>-1.1238265435133599</v>
      </c>
      <c r="N3" s="6"/>
    </row>
    <row r="4" spans="1:14" x14ac:dyDescent="0.25">
      <c r="A4" s="37" t="str">
        <f>Schedule!A4</f>
        <v>BOU</v>
      </c>
      <c r="B4" s="3">
        <f>VLOOKUP($A4,'Fixtures 6 GW'!$A$1:$C$21,2,FALSE)</f>
        <v>2.0860262046227289</v>
      </c>
      <c r="C4" s="3">
        <f ca="1">VLOOKUP($A4,'Fixtures 6 GW'!$I$3:$AV$22,40,FALSE)</f>
        <v>1.6339080842106759</v>
      </c>
      <c r="D4" s="18">
        <f t="shared" ca="1" si="1"/>
        <v>127.67096416139385</v>
      </c>
      <c r="E4" s="3">
        <f>VLOOKUP($A4,'Fixtures 6 GW'!$A$1:$C$21,3,FALSE)</f>
        <v>1.0998689485044713</v>
      </c>
      <c r="F4" s="3">
        <f ca="1">VLOOKUP($A4,'Fixtures 6 GW'!$I$26:$AV$45,40,FALSE)</f>
        <v>1.2096583487738604</v>
      </c>
      <c r="G4" s="18">
        <f t="shared" ca="1" si="2"/>
        <v>90.923933160079912</v>
      </c>
      <c r="H4" s="19">
        <f t="shared" ca="1" si="0"/>
        <v>-36.747031001313943</v>
      </c>
      <c r="I4" s="6"/>
      <c r="J4" s="37" t="str">
        <f t="shared" si="3"/>
        <v>BOU</v>
      </c>
      <c r="K4" s="19">
        <f ca="1">VLOOKUP($J4,'Team Ratings'!$A3:$H23,4,FALSE)-D4</f>
        <v>-8.8228020600602264</v>
      </c>
      <c r="L4" s="19">
        <f ca="1">G4-VLOOKUP($J4,'Team Ratings'!$A3:$H23,7,FALSE)</f>
        <v>22.238071070913918</v>
      </c>
      <c r="M4" s="19">
        <f t="shared" ca="1" si="4"/>
        <v>13.415269010853692</v>
      </c>
      <c r="N4" s="6"/>
    </row>
    <row r="5" spans="1:14" x14ac:dyDescent="0.25">
      <c r="A5" s="37" t="str">
        <f>Schedule!A5</f>
        <v>BRE</v>
      </c>
      <c r="B5" s="3">
        <f>VLOOKUP($A5,'Fixtures 6 GW'!$A$1:$C$21,2,FALSE)</f>
        <v>1.1946548694348089</v>
      </c>
      <c r="C5" s="3">
        <f>VLOOKUP($A5,'Fixtures 6 GW'!$I$3:$AV$22,40,FALSE)</f>
        <v>1.2624456368690273</v>
      </c>
      <c r="D5" s="18">
        <f t="shared" si="1"/>
        <v>94.630203039685313</v>
      </c>
      <c r="E5" s="3">
        <f>VLOOKUP($A5,'Fixtures 6 GW'!$A$1:$C$21,3,FALSE)</f>
        <v>1.4667992599444959</v>
      </c>
      <c r="F5" s="3">
        <f>VLOOKUP($A5,'Fixtures 6 GW'!$I$26:$AV$45,40,FALSE)</f>
        <v>1.4783078687682689</v>
      </c>
      <c r="G5" s="18">
        <f t="shared" si="2"/>
        <v>99.221501213183544</v>
      </c>
      <c r="H5" s="19">
        <f>G5-D5</f>
        <v>4.591298173498231</v>
      </c>
      <c r="I5" s="6"/>
      <c r="J5" s="37" t="str">
        <f t="shared" si="3"/>
        <v>BRE</v>
      </c>
      <c r="K5" s="19">
        <f>VLOOKUP($J5,'Team Ratings'!$A4:$H24,4,FALSE)-D5</f>
        <v>9.7982193888989428</v>
      </c>
      <c r="L5" s="19">
        <f>G5-VLOOKUP($J5,'Team Ratings'!$A4:$H24,7,FALSE)</f>
        <v>-3.7331830074530643</v>
      </c>
      <c r="M5" s="19">
        <f t="shared" si="4"/>
        <v>6.0650363814458785</v>
      </c>
      <c r="N5" s="6"/>
    </row>
    <row r="6" spans="1:14" x14ac:dyDescent="0.25">
      <c r="A6" s="37" t="str">
        <f>Schedule!A6</f>
        <v>BHA</v>
      </c>
      <c r="B6" s="3">
        <f>VLOOKUP($A6,'Fixtures 6 GW'!$A$1:$C$21,2,FALSE)</f>
        <v>0.77916464608304437</v>
      </c>
      <c r="C6" s="3">
        <f>VLOOKUP($A6,'Fixtures 6 GW'!$I$3:$AV$22,40,FALSE)</f>
        <v>1.1069159371423678</v>
      </c>
      <c r="D6" s="18">
        <f t="shared" si="1"/>
        <v>70.390588836813436</v>
      </c>
      <c r="E6" s="3">
        <f>VLOOKUP($A6,'Fixtures 6 GW'!$A$1:$C$21,3,FALSE)</f>
        <v>2.1326281221091579</v>
      </c>
      <c r="F6" s="3">
        <f>VLOOKUP($A6,'Fixtures 6 GW'!$I$26:$AV$45,40,FALSE)</f>
        <v>1.5540384920886252</v>
      </c>
      <c r="G6" s="18">
        <f t="shared" si="2"/>
        <v>137.23135771514313</v>
      </c>
      <c r="H6" s="19">
        <f>G6-D6</f>
        <v>66.840768878329698</v>
      </c>
      <c r="I6" s="6"/>
      <c r="J6" s="37" t="str">
        <f t="shared" si="3"/>
        <v>BHA</v>
      </c>
      <c r="K6" s="19">
        <f>VLOOKUP($J6,'Team Ratings'!$A5:$H25,4,FALSE)-D6</f>
        <v>12.067038706887843</v>
      </c>
      <c r="L6" s="19">
        <f>G6-VLOOKUP($J6,'Team Ratings'!$A5:$H25,7,FALSE)</f>
        <v>10.42813331769517</v>
      </c>
      <c r="M6" s="19">
        <f t="shared" si="4"/>
        <v>22.495172024583013</v>
      </c>
      <c r="N6" s="6"/>
    </row>
    <row r="7" spans="1:14" x14ac:dyDescent="0.25">
      <c r="A7" s="37" t="str">
        <f>Schedule!A7</f>
        <v>CHE</v>
      </c>
      <c r="B7" s="3">
        <f>VLOOKUP($A7,'Fixtures 6 GW'!$A$1:$C$21,2,FALSE)</f>
        <v>1.1618132019095373</v>
      </c>
      <c r="C7" s="3">
        <f ca="1">VLOOKUP($A7,'Fixtures 6 GW'!$I$3:$AV$22,40,FALSE)</f>
        <v>1.2473496188047266</v>
      </c>
      <c r="D7" s="18">
        <f t="shared" ca="1" si="1"/>
        <v>93.142546756285171</v>
      </c>
      <c r="E7" s="3">
        <f>VLOOKUP($A7,'Fixtures 6 GW'!$A$1:$C$21,3,FALSE)</f>
        <v>1.3748828245451743</v>
      </c>
      <c r="F7" s="3">
        <f ca="1">VLOOKUP($A7,'Fixtures 6 GW'!$I$26:$AV$45,40,FALSE)</f>
        <v>1.4494598963469161</v>
      </c>
      <c r="G7" s="18">
        <f t="shared" ca="1" si="2"/>
        <v>94.854837171438902</v>
      </c>
      <c r="H7" s="19">
        <f t="shared" ca="1" si="0"/>
        <v>1.7122904151537313</v>
      </c>
      <c r="I7" s="6"/>
      <c r="J7" s="37" t="str">
        <f t="shared" si="3"/>
        <v>CHE</v>
      </c>
      <c r="K7" s="19">
        <f ca="1">VLOOKUP($J7,'Team Ratings'!$A6:$H26,4,FALSE)-D7</f>
        <v>3.2780003643566005</v>
      </c>
      <c r="L7" s="19">
        <f ca="1">G7-VLOOKUP($J7,'Team Ratings'!$A6:$H26,7,FALSE)</f>
        <v>2.9933854020421222</v>
      </c>
      <c r="M7" s="19">
        <f t="shared" ca="1" si="4"/>
        <v>6.2713857663987227</v>
      </c>
      <c r="N7" s="6"/>
    </row>
    <row r="8" spans="1:14" x14ac:dyDescent="0.25">
      <c r="A8" s="37" t="str">
        <f>Schedule!A8</f>
        <v>CRY</v>
      </c>
      <c r="B8" s="3">
        <f>VLOOKUP($A8,'Fixtures 6 GW'!$A$1:$C$21,2,FALSE)</f>
        <v>1.3779792610109953</v>
      </c>
      <c r="C8" s="3">
        <f ca="1">VLOOKUP($A8,'Fixtures 6 GW'!$I$3:$AV$22,40,FALSE)</f>
        <v>1.7705316188819904</v>
      </c>
      <c r="D8" s="18">
        <f t="shared" ca="1" si="1"/>
        <v>77.828559869556358</v>
      </c>
      <c r="E8" s="3">
        <f>VLOOKUP($A8,'Fixtures 6 GW'!$A$1:$C$21,3,FALSE)</f>
        <v>0.68581009647152102</v>
      </c>
      <c r="F8" s="3">
        <f ca="1">VLOOKUP($A8,'Fixtures 6 GW'!$I$26:$AV$45,40,FALSE)</f>
        <v>1.1932371885231581</v>
      </c>
      <c r="G8" s="18">
        <f t="shared" ca="1" si="2"/>
        <v>57.474750457646415</v>
      </c>
      <c r="H8" s="19">
        <f t="shared" ca="1" si="0"/>
        <v>-20.353809411909943</v>
      </c>
      <c r="I8" s="6"/>
      <c r="J8" s="37" t="str">
        <f t="shared" si="3"/>
        <v>CRY</v>
      </c>
      <c r="K8" s="19">
        <f ca="1">VLOOKUP($J8,'Team Ratings'!$A7:$H27,4,FALSE)-D8</f>
        <v>22.641479895439446</v>
      </c>
      <c r="L8" s="19">
        <f ca="1">G8-VLOOKUP($J8,'Team Ratings'!$A7:$H27,7,FALSE)</f>
        <v>-13.191672866391677</v>
      </c>
      <c r="M8" s="19">
        <f t="shared" ca="1" si="4"/>
        <v>9.4498070290477685</v>
      </c>
      <c r="N8" s="6"/>
    </row>
    <row r="9" spans="1:14" x14ac:dyDescent="0.25">
      <c r="A9" s="37" t="str">
        <f>Schedule!A9</f>
        <v>EVE</v>
      </c>
      <c r="B9" s="3">
        <f>VLOOKUP($A9,'Fixtures 6 GW'!$A$1:$C$21,2,FALSE)</f>
        <v>1.6674482261221966</v>
      </c>
      <c r="C9" s="3">
        <f ca="1">VLOOKUP($A9,'Fixtures 6 GW'!$I$3:$AV$22,40,FALSE)</f>
        <v>1.4767303333815576</v>
      </c>
      <c r="D9" s="18">
        <f t="shared" ca="1" si="1"/>
        <v>112.91487609006548</v>
      </c>
      <c r="E9" s="3">
        <f>VLOOKUP($A9,'Fixtures 6 GW'!$A$1:$C$21,3,FALSE)</f>
        <v>1.2677626536275937</v>
      </c>
      <c r="F9" s="3">
        <f ca="1">VLOOKUP($A9,'Fixtures 6 GW'!$I$26:$AV$45,40,FALSE)</f>
        <v>1.4188324916658175</v>
      </c>
      <c r="G9" s="18">
        <f t="shared" ca="1" si="2"/>
        <v>89.352524774728252</v>
      </c>
      <c r="H9" s="19">
        <f t="shared" ca="1" si="0"/>
        <v>-23.562351315337224</v>
      </c>
      <c r="I9" s="6"/>
      <c r="J9" s="37" t="str">
        <f t="shared" si="3"/>
        <v>EVE</v>
      </c>
      <c r="K9" s="19">
        <f ca="1">VLOOKUP($J9,'Team Ratings'!$A8:$H28,4,FALSE)-D9</f>
        <v>3.1385497179023076</v>
      </c>
      <c r="L9" s="19">
        <f ca="1">G9-VLOOKUP($J9,'Team Ratings'!$A8:$H28,7,FALSE)</f>
        <v>7.7937205776553924</v>
      </c>
      <c r="M9" s="19">
        <f t="shared" ca="1" si="4"/>
        <v>10.9322702955577</v>
      </c>
      <c r="N9" s="6"/>
    </row>
    <row r="10" spans="1:14" x14ac:dyDescent="0.25">
      <c r="A10" s="37" t="str">
        <f>Schedule!A10</f>
        <v>FUL</v>
      </c>
      <c r="B10" s="3">
        <f>VLOOKUP($A10,'Fixtures 6 GW'!$A$1:$C$21,2,FALSE)</f>
        <v>1.6594872754748087</v>
      </c>
      <c r="C10" s="3">
        <f>VLOOKUP($A10,'Fixtures 6 GW'!$I$3:$AV$22,40,FALSE)</f>
        <v>1.4256165263691485</v>
      </c>
      <c r="D10" s="18">
        <f t="shared" si="1"/>
        <v>116.40488481859124</v>
      </c>
      <c r="E10" s="3">
        <f>VLOOKUP($A10,'Fixtures 6 GW'!$A$1:$C$21,3,FALSE)</f>
        <v>1.011390379278446</v>
      </c>
      <c r="F10" s="3">
        <f>VLOOKUP($A10,'Fixtures 6 GW'!$I$26:$AV$45,40,FALSE)</f>
        <v>1.3438004926607405</v>
      </c>
      <c r="G10" s="18">
        <f t="shared" si="2"/>
        <v>75.263432689764926</v>
      </c>
      <c r="H10" s="19">
        <f t="shared" si="0"/>
        <v>-41.141452128826316</v>
      </c>
      <c r="I10" s="6"/>
      <c r="J10" s="37" t="str">
        <f t="shared" si="3"/>
        <v>FUL</v>
      </c>
      <c r="K10" s="19">
        <f>VLOOKUP($J10,'Team Ratings'!$A9:$H29,4,FALSE)-D10</f>
        <v>11.901740135798107</v>
      </c>
      <c r="L10" s="19">
        <f>G10-VLOOKUP($J10,'Team Ratings'!$A9:$H29,7,FALSE)</f>
        <v>-19.369990486887133</v>
      </c>
      <c r="M10" s="19">
        <f t="shared" si="4"/>
        <v>-7.4682503510890257</v>
      </c>
      <c r="N10" s="6"/>
    </row>
    <row r="11" spans="1:14" x14ac:dyDescent="0.25">
      <c r="A11" s="37" t="str">
        <f>Schedule!A11</f>
        <v>LEE</v>
      </c>
      <c r="B11" s="3">
        <f>VLOOKUP($A11,'Fixtures 6 GW'!$A$1:$C$21,2,FALSE)</f>
        <v>1.5102103295898157</v>
      </c>
      <c r="C11" s="3">
        <f ca="1">VLOOKUP($A11,'Fixtures 6 GW'!$I$3:$AV$22,40,FALSE)</f>
        <v>1.320785348625616</v>
      </c>
      <c r="D11" s="18">
        <f t="shared" ca="1" si="1"/>
        <v>114.34184450647575</v>
      </c>
      <c r="E11" s="3">
        <f>VLOOKUP($A11,'Fixtures 6 GW'!$A$1:$C$21,3,FALSE)</f>
        <v>1.1096191797718162</v>
      </c>
      <c r="F11" s="3">
        <f ca="1">VLOOKUP($A11,'Fixtures 6 GW'!$I$26:$AV$45,40,FALSE)</f>
        <v>1.330341511050207</v>
      </c>
      <c r="G11" s="18">
        <f t="shared" ca="1" si="2"/>
        <v>83.408596255547437</v>
      </c>
      <c r="H11" s="19">
        <f t="shared" ca="1" si="0"/>
        <v>-30.933248250928315</v>
      </c>
      <c r="I11" s="6"/>
      <c r="J11" s="37" t="str">
        <f t="shared" si="3"/>
        <v>LEE</v>
      </c>
      <c r="K11" s="19">
        <f ca="1">VLOOKUP($J11,'Team Ratings'!$A10:$H30,4,FALSE)-D11</f>
        <v>2.6420398938897875</v>
      </c>
      <c r="L11" s="19">
        <f ca="1">G11-VLOOKUP($J11,'Team Ratings'!$A10:$H30,7,FALSE)</f>
        <v>-7.8071398529172313</v>
      </c>
      <c r="M11" s="19">
        <f t="shared" ca="1" si="4"/>
        <v>-5.1650999590274438</v>
      </c>
      <c r="N11" s="6"/>
    </row>
    <row r="12" spans="1:14" x14ac:dyDescent="0.25">
      <c r="A12" s="37" t="str">
        <f>Schedule!A12</f>
        <v>LEI</v>
      </c>
      <c r="B12" s="3">
        <f>VLOOKUP($A12,'Fixtures 6 GW'!$A$1:$C$21,2,FALSE)</f>
        <v>1.556763402823093</v>
      </c>
      <c r="C12" s="3">
        <f ca="1">VLOOKUP($A12,'Fixtures 6 GW'!$I$3:$AV$22,40,FALSE)</f>
        <v>1.4820598319836253</v>
      </c>
      <c r="D12" s="18">
        <f t="shared" ca="1" si="1"/>
        <v>105.04052327897469</v>
      </c>
      <c r="E12" s="3">
        <f>VLOOKUP($A12,'Fixtures 6 GW'!$A$1:$C$21,3,FALSE)</f>
        <v>1.2673712611779215</v>
      </c>
      <c r="F12" s="3">
        <f ca="1">VLOOKUP($A12,'Fixtures 6 GW'!$I$26:$AV$45,40,FALSE)</f>
        <v>1.2524116919766797</v>
      </c>
      <c r="G12" s="18">
        <f t="shared" ca="1" si="2"/>
        <v>101.19446099849412</v>
      </c>
      <c r="H12" s="19">
        <f t="shared" ca="1" si="0"/>
        <v>-3.8460622804805666</v>
      </c>
      <c r="I12" s="6"/>
      <c r="J12" s="37" t="str">
        <f t="shared" si="3"/>
        <v>LEI</v>
      </c>
      <c r="K12" s="19">
        <f ca="1">VLOOKUP($J12,'Team Ratings'!$A11:$H31,4,FALSE)-D12</f>
        <v>1.9328896528685249</v>
      </c>
      <c r="L12" s="19">
        <f ca="1">G12-VLOOKUP($J12,'Team Ratings'!$A11:$H31,7,FALSE)</f>
        <v>9.6222030820142805</v>
      </c>
      <c r="M12" s="19">
        <f t="shared" ca="1" si="4"/>
        <v>11.555092734882805</v>
      </c>
      <c r="N12" s="6"/>
    </row>
    <row r="13" spans="1:14" x14ac:dyDescent="0.25">
      <c r="A13" s="37" t="str">
        <f>Schedule!A13</f>
        <v>LIV</v>
      </c>
      <c r="B13" s="3">
        <f>VLOOKUP($A13,'Fixtures 6 GW'!$A$1:$C$21,2,FALSE)</f>
        <v>0.94536905702281593</v>
      </c>
      <c r="C13" s="3">
        <f>VLOOKUP($A13,'Fixtures 6 GW'!$I$3:$AV$22,40,FALSE)</f>
        <v>1.2304599218481378</v>
      </c>
      <c r="D13" s="18">
        <f t="shared" si="1"/>
        <v>76.830544436009063</v>
      </c>
      <c r="E13" s="3">
        <f>VLOOKUP($A13,'Fixtures 6 GW'!$A$1:$C$21,3,FALSE)</f>
        <v>2.0961640456367561</v>
      </c>
      <c r="F13" s="3">
        <f>VLOOKUP($A13,'Fixtures 6 GW'!$I$26:$AV$45,40,FALSE)</f>
        <v>1.4173454725686028</v>
      </c>
      <c r="G13" s="18">
        <f t="shared" si="2"/>
        <v>147.89365657181347</v>
      </c>
      <c r="H13" s="19">
        <f t="shared" si="0"/>
        <v>71.063112135804403</v>
      </c>
      <c r="I13" s="6"/>
      <c r="J13" s="37" t="str">
        <f t="shared" si="3"/>
        <v>LIV</v>
      </c>
      <c r="K13" s="19">
        <f>VLOOKUP($J13,'Team Ratings'!$A12:$H32,4,FALSE)-D13</f>
        <v>35.811448068811728</v>
      </c>
      <c r="L13" s="19">
        <f>G13-VLOOKUP($J13,'Team Ratings'!$A12:$H32,7,FALSE)</f>
        <v>4.1992303095699413</v>
      </c>
      <c r="M13" s="19">
        <f t="shared" si="4"/>
        <v>40.01067837838167</v>
      </c>
      <c r="N13" s="6"/>
    </row>
    <row r="14" spans="1:14" x14ac:dyDescent="0.25">
      <c r="A14" s="37" t="str">
        <f>Schedule!A14</f>
        <v>MCI</v>
      </c>
      <c r="B14" s="3">
        <f>VLOOKUP($A14,'Fixtures 6 GW'!$A$1:$C$21,2,FALSE)</f>
        <v>0.64711319847511761</v>
      </c>
      <c r="C14" s="3">
        <f>VLOOKUP($A14,'Fixtures 6 GW'!$I$3:$AV$22,40,FALSE)</f>
        <v>1.3143109957022627</v>
      </c>
      <c r="D14" s="18">
        <f t="shared" si="1"/>
        <v>49.235926701606267</v>
      </c>
      <c r="E14" s="3">
        <f>VLOOKUP($A14,'Fixtures 6 GW'!$A$1:$C$21,3,FALSE)</f>
        <v>2.1317838421214925</v>
      </c>
      <c r="F14" s="3">
        <f>VLOOKUP($A14,'Fixtures 6 GW'!$I$26:$AV$45,40,FALSE)</f>
        <v>1.3534541746943169</v>
      </c>
      <c r="G14" s="18">
        <f t="shared" si="2"/>
        <v>157.50690950456189</v>
      </c>
      <c r="H14" s="19">
        <f t="shared" si="0"/>
        <v>108.27098280295561</v>
      </c>
      <c r="I14" s="6"/>
      <c r="J14" s="37" t="str">
        <f t="shared" si="3"/>
        <v>MCI</v>
      </c>
      <c r="K14" s="19">
        <f>VLOOKUP($J14,'Team Ratings'!$A13:$H33,4,FALSE)-D14</f>
        <v>12.310441923359576</v>
      </c>
      <c r="L14" s="19">
        <f>G14-VLOOKUP($J14,'Team Ratings'!$A13:$H33,7,FALSE)</f>
        <v>9.5929593376549178</v>
      </c>
      <c r="M14" s="19">
        <f t="shared" si="4"/>
        <v>21.903401261014494</v>
      </c>
      <c r="N14" s="6"/>
    </row>
    <row r="15" spans="1:14" x14ac:dyDescent="0.25">
      <c r="A15" s="37" t="str">
        <f>Schedule!A15</f>
        <v>MUN</v>
      </c>
      <c r="B15" s="3">
        <f>VLOOKUP($A15,'Fixtures 6 GW'!$A$1:$C$21,2,FALSE)</f>
        <v>1.8097142992066493</v>
      </c>
      <c r="C15" s="3">
        <f>VLOOKUP($A15,'Fixtures 6 GW'!$I$3:$AV$22,40,FALSE)</f>
        <v>1.3984862414944048</v>
      </c>
      <c r="D15" s="18">
        <f t="shared" si="1"/>
        <v>129.40522727437141</v>
      </c>
      <c r="E15" s="3">
        <f>VLOOKUP($A15,'Fixtures 6 GW'!$A$1:$C$21,3,FALSE)</f>
        <v>1.8626341350601294</v>
      </c>
      <c r="F15" s="3">
        <f>VLOOKUP($A15,'Fixtures 6 GW'!$I$26:$AV$45,40,FALSE)</f>
        <v>1.4979816064710154</v>
      </c>
      <c r="G15" s="18">
        <f t="shared" si="2"/>
        <v>124.34292430653886</v>
      </c>
      <c r="H15" s="19">
        <f t="shared" si="0"/>
        <v>-5.0623029678325508</v>
      </c>
      <c r="I15" s="6"/>
      <c r="J15" s="37" t="str">
        <f t="shared" si="3"/>
        <v>MUN</v>
      </c>
      <c r="K15" s="19">
        <f>VLOOKUP($J15,'Team Ratings'!$A14:$H34,4,FALSE)-D15</f>
        <v>-41.111470702457254</v>
      </c>
      <c r="L15" s="19">
        <f>G15-VLOOKUP($J15,'Team Ratings'!$A14:$H34,7,FALSE)</f>
        <v>1.5037711204480644</v>
      </c>
      <c r="M15" s="19">
        <f t="shared" si="4"/>
        <v>-39.607699582009189</v>
      </c>
      <c r="N15" s="6"/>
    </row>
    <row r="16" spans="1:14" x14ac:dyDescent="0.25">
      <c r="A16" s="37" t="str">
        <f>Schedule!A16</f>
        <v>NEW</v>
      </c>
      <c r="B16" s="3">
        <f>VLOOKUP($A16,'Fixtures 6 GW'!$A$1:$C$21,2,FALSE)</f>
        <v>1.3397714393653193</v>
      </c>
      <c r="C16" s="3">
        <f>VLOOKUP($A16,'Fixtures 6 GW'!$I$3:$AV$22,40,FALSE)</f>
        <v>1.417685841856178</v>
      </c>
      <c r="D16" s="18">
        <f t="shared" si="1"/>
        <v>94.504113662527288</v>
      </c>
      <c r="E16" s="3">
        <f>VLOOKUP($A16,'Fixtures 6 GW'!$A$1:$C$21,3,FALSE)</f>
        <v>1.6488131359851987</v>
      </c>
      <c r="F16" s="3">
        <f>VLOOKUP($A16,'Fixtures 6 GW'!$I$26:$AV$45,40,FALSE)</f>
        <v>1.4050112420500143</v>
      </c>
      <c r="G16" s="18">
        <f t="shared" si="2"/>
        <v>117.35230912312558</v>
      </c>
      <c r="H16" s="19">
        <f t="shared" si="0"/>
        <v>22.848195460598291</v>
      </c>
      <c r="I16" s="6"/>
      <c r="J16" s="37" t="str">
        <f t="shared" si="3"/>
        <v>NEW</v>
      </c>
      <c r="K16" s="19">
        <f>VLOOKUP($J16,'Team Ratings'!$A15:$H35,4,FALSE)-D16</f>
        <v>-19.871397261011097</v>
      </c>
      <c r="L16" s="19">
        <f>G16-VLOOKUP($J16,'Team Ratings'!$A15:$H35,7,FALSE)</f>
        <v>-0.60696875522356208</v>
      </c>
      <c r="M16" s="19">
        <f t="shared" si="4"/>
        <v>-20.478366016234659</v>
      </c>
      <c r="N16" s="6"/>
    </row>
    <row r="17" spans="1:14" x14ac:dyDescent="0.25">
      <c r="A17" s="37" t="str">
        <f>Schedule!A17</f>
        <v>NFO</v>
      </c>
      <c r="B17" s="3">
        <f>VLOOKUP($A17,'Fixtures 6 GW'!$A$1:$C$21,2,FALSE)</f>
        <v>1.9421775938455197</v>
      </c>
      <c r="C17" s="3">
        <f ca="1">VLOOKUP($A17,'Fixtures 6 GW'!$I$3:$AV$22,40,FALSE)</f>
        <v>1.4763975484022405</v>
      </c>
      <c r="D17" s="18">
        <f t="shared" ca="1" si="1"/>
        <v>131.54841634269491</v>
      </c>
      <c r="E17" s="3">
        <f>VLOOKUP($A17,'Fixtures 6 GW'!$A$1:$C$21,3,FALSE)</f>
        <v>0.83074082639531288</v>
      </c>
      <c r="F17" s="3">
        <f ca="1">VLOOKUP($A17,'Fixtures 6 GW'!$I$26:$AV$45,40,FALSE)</f>
        <v>1.2870316181604438</v>
      </c>
      <c r="G17" s="18">
        <f t="shared" ca="1" si="2"/>
        <v>64.547041010747819</v>
      </c>
      <c r="H17" s="19">
        <f t="shared" ca="1" si="0"/>
        <v>-67.001375331947088</v>
      </c>
      <c r="I17" s="6"/>
      <c r="J17" s="37" t="str">
        <f t="shared" si="3"/>
        <v>NFO</v>
      </c>
      <c r="K17" s="19">
        <f ca="1">VLOOKUP($J17,'Team Ratings'!$A16:$H36,4,FALSE)-D17</f>
        <v>-13.662096294485281</v>
      </c>
      <c r="L17" s="19">
        <f ca="1">G17-VLOOKUP($J17,'Team Ratings'!$A16:$H36,7,FALSE)</f>
        <v>-7.2793611974564101</v>
      </c>
      <c r="M17" s="19">
        <f t="shared" ca="1" si="4"/>
        <v>-20.941457491941691</v>
      </c>
      <c r="N17" s="6"/>
    </row>
    <row r="18" spans="1:14" x14ac:dyDescent="0.25">
      <c r="A18" s="37" t="str">
        <f>Schedule!A18</f>
        <v>SOU</v>
      </c>
      <c r="B18" s="3">
        <f>VLOOKUP($A18,'Fixtures 6 GW'!$A$1:$C$21,2,FALSE)</f>
        <v>1.2315189702628313</v>
      </c>
      <c r="C18" s="3">
        <f ca="1">VLOOKUP($A18,'Fixtures 6 GW'!$I$3:$AV$22,40,FALSE)</f>
        <v>1.3443226295408903</v>
      </c>
      <c r="D18" s="18">
        <f t="shared" ca="1" si="1"/>
        <v>91.608884891227078</v>
      </c>
      <c r="E18" s="3">
        <f>VLOOKUP($A18,'Fixtures 6 GW'!$A$1:$C$21,3,FALSE)</f>
        <v>1.0512521474824896</v>
      </c>
      <c r="F18" s="3">
        <f ca="1">VLOOKUP($A18,'Fixtures 6 GW'!$I$26:$AV$45,40,FALSE)</f>
        <v>1.4080650547226981</v>
      </c>
      <c r="G18" s="18">
        <f t="shared" ca="1" si="2"/>
        <v>74.659345032145652</v>
      </c>
      <c r="H18" s="19">
        <f t="shared" ca="1" si="0"/>
        <v>-16.949539859081426</v>
      </c>
      <c r="I18" s="6"/>
      <c r="J18" s="37" t="str">
        <f t="shared" si="3"/>
        <v>SOU</v>
      </c>
      <c r="K18" s="19">
        <f ca="1">VLOOKUP($J18,'Team Ratings'!$A17:$H37,4,FALSE)-D18</f>
        <v>7.9859547798373285</v>
      </c>
      <c r="L18" s="19">
        <f ca="1">G18-VLOOKUP($J18,'Team Ratings'!$A17:$H37,7,FALSE)</f>
        <v>-1.0574835886344403</v>
      </c>
      <c r="M18" s="19">
        <f t="shared" ca="1" si="4"/>
        <v>6.9284711912028882</v>
      </c>
      <c r="N18" s="6"/>
    </row>
    <row r="19" spans="1:14" x14ac:dyDescent="0.25">
      <c r="A19" s="37" t="str">
        <f>Schedule!A19</f>
        <v>TOT</v>
      </c>
      <c r="B19" s="3">
        <f>VLOOKUP($A19,'Fixtures 6 GW'!$A$1:$C$21,2,FALSE)</f>
        <v>1.2046414751977652</v>
      </c>
      <c r="C19" s="3">
        <f ca="1">VLOOKUP($A19,'Fixtures 6 GW'!$I$3:$AV$22,40,FALSE)</f>
        <v>1.1351652820293185</v>
      </c>
      <c r="D19" s="18">
        <f t="shared" ca="1" si="1"/>
        <v>106.12035923475787</v>
      </c>
      <c r="E19" s="3">
        <f>VLOOKUP($A19,'Fixtures 6 GW'!$A$1:$C$21,3,FALSE)</f>
        <v>1.5004301572617944</v>
      </c>
      <c r="F19" s="3">
        <f ca="1">VLOOKUP($A19,'Fixtures 6 GW'!$I$26:$AV$45,40,FALSE)</f>
        <v>1.4153670959718736</v>
      </c>
      <c r="G19" s="18">
        <f t="shared" ca="1" si="2"/>
        <v>106.00996459024728</v>
      </c>
      <c r="H19" s="19">
        <f t="shared" ca="1" si="0"/>
        <v>-0.11039464451059189</v>
      </c>
      <c r="I19" s="6"/>
      <c r="J19" s="37" t="str">
        <f t="shared" si="3"/>
        <v>TOT</v>
      </c>
      <c r="K19" s="19">
        <f ca="1">VLOOKUP($J19,'Team Ratings'!$A18:$H38,4,FALSE)-D19</f>
        <v>-14.528158365799825</v>
      </c>
      <c r="L19" s="19">
        <f ca="1">G19-VLOOKUP($J19,'Team Ratings'!$A18:$H38,7,FALSE)</f>
        <v>-6.0930567476506781</v>
      </c>
      <c r="M19" s="19">
        <f t="shared" ca="1" si="4"/>
        <v>-20.621215113450504</v>
      </c>
      <c r="N19" s="6"/>
    </row>
    <row r="20" spans="1:14" x14ac:dyDescent="0.25">
      <c r="A20" s="37" t="str">
        <f>Schedule!A20</f>
        <v>WHU</v>
      </c>
      <c r="B20" s="3">
        <f>VLOOKUP($A20,'Fixtures 6 GW'!$A$1:$C$21,2,FALSE)</f>
        <v>1.6245204863138374</v>
      </c>
      <c r="C20" s="3">
        <f>VLOOKUP($A20,'Fixtures 6 GW'!$I$3:$AV$22,40,FALSE)</f>
        <v>1.3886298559323875</v>
      </c>
      <c r="D20" s="18">
        <f t="shared" si="1"/>
        <v>116.98729358105746</v>
      </c>
      <c r="E20" s="3">
        <f>VLOOKUP($A20,'Fixtures 6 GW'!$A$1:$C$21,3,FALSE)</f>
        <v>1.2147881591119334</v>
      </c>
      <c r="F20" s="3">
        <f>VLOOKUP($A20,'Fixtures 6 GW'!$I$26:$AV$45,40,FALSE)</f>
        <v>1.4067077887344561</v>
      </c>
      <c r="G20" s="18">
        <f t="shared" si="2"/>
        <v>86.356823274918867</v>
      </c>
      <c r="H20" s="19">
        <f t="shared" si="0"/>
        <v>-30.630470306138591</v>
      </c>
      <c r="I20" s="6"/>
      <c r="J20" s="37" t="str">
        <f t="shared" si="3"/>
        <v>WHU</v>
      </c>
      <c r="K20" s="19">
        <f>VLOOKUP($J20,'Team Ratings'!$A19:$H39,4,FALSE)-D20</f>
        <v>-25.072116174896706</v>
      </c>
      <c r="L20" s="19">
        <f>G20-VLOOKUP($J20,'Team Ratings'!$A19:$H39,7,FALSE)</f>
        <v>-0.54073687891249733</v>
      </c>
      <c r="M20" s="19">
        <f t="shared" si="4"/>
        <v>-25.612853053809204</v>
      </c>
      <c r="N20" s="6"/>
    </row>
    <row r="21" spans="1:14" x14ac:dyDescent="0.25">
      <c r="A21" s="37" t="str">
        <f>Schedule!A21</f>
        <v>WOL</v>
      </c>
      <c r="B21" s="3">
        <f>VLOOKUP($A21,'Fixtures 6 GW'!$A$1:$C$21,2,FALSE)</f>
        <v>1.4323508603221486</v>
      </c>
      <c r="C21" s="3">
        <f ca="1">VLOOKUP($A21,'Fixtures 6 GW'!$I$3:$AV$22,40,FALSE)</f>
        <v>1.4161782046571081</v>
      </c>
      <c r="D21" s="18">
        <f t="shared" ca="1" si="1"/>
        <v>101.14199297883957</v>
      </c>
      <c r="E21" s="3">
        <f>VLOOKUP($A21,'Fixtures 6 GW'!$A$1:$C$21,3,FALSE)</f>
        <v>1.1362911325492269</v>
      </c>
      <c r="F21" s="3">
        <f ca="1">VLOOKUP($A21,'Fixtures 6 GW'!$I$26:$AV$45,40,FALSE)</f>
        <v>1.4608679739695098</v>
      </c>
      <c r="G21" s="18">
        <f t="shared" ca="1" si="2"/>
        <v>77.781918201797922</v>
      </c>
      <c r="H21" s="19">
        <f t="shared" ca="1" si="0"/>
        <v>-23.360074777041646</v>
      </c>
      <c r="I21" s="6"/>
      <c r="J21" s="37" t="str">
        <f t="shared" si="3"/>
        <v>WOL</v>
      </c>
      <c r="K21" s="19">
        <f ca="1">VLOOKUP($J21,'Team Ratings'!$A20:$H40,4,FALSE)-D21</f>
        <v>-1.1979193835724828</v>
      </c>
      <c r="L21" s="19">
        <f ca="1">G21-VLOOKUP($J21,'Team Ratings'!$A20:$H40,7,FALSE)</f>
        <v>3.3113627960528476</v>
      </c>
      <c r="M21" s="19">
        <f t="shared" ca="1" si="4"/>
        <v>2.1134434124803647</v>
      </c>
      <c r="N21" s="6"/>
    </row>
    <row r="22" spans="1:14" x14ac:dyDescent="0.25">
      <c r="D22" s="21"/>
      <c r="G22" s="21"/>
    </row>
    <row r="24" spans="1:14" x14ac:dyDescent="0.25">
      <c r="B24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abSelected="1" zoomScaleNormal="100" workbookViewId="0">
      <selection activeCell="AE4" sqref="AE4"/>
    </sheetView>
  </sheetViews>
  <sheetFormatPr defaultColWidth="9.109375" defaultRowHeight="12" x14ac:dyDescent="0.3"/>
  <cols>
    <col min="1" max="1" width="4.5546875" style="50" bestFit="1" customWidth="1"/>
    <col min="2" max="7" width="5.77734375" style="50" hidden="1" customWidth="1"/>
    <col min="8" max="9" width="5.77734375" style="50" customWidth="1"/>
    <col min="10" max="25" width="5.77734375" style="50" hidden="1" customWidth="1"/>
    <col min="26" max="26" width="5.77734375" style="50" customWidth="1"/>
    <col min="27" max="28" width="5.77734375" style="50" hidden="1" customWidth="1"/>
    <col min="29" max="31" width="5.77734375" style="50" customWidth="1"/>
    <col min="32" max="32" width="5.77734375" style="32" customWidth="1"/>
    <col min="33" max="38" width="5.77734375" style="50" customWidth="1"/>
    <col min="39" max="39" width="5.77734375" style="50" hidden="1" customWidth="1"/>
    <col min="40" max="40" width="4.33203125" style="50" customWidth="1"/>
    <col min="41" max="41" width="4.5546875" style="50" bestFit="1" customWidth="1"/>
    <col min="42" max="44" width="7.44140625" style="50" bestFit="1" customWidth="1"/>
    <col min="45" max="45" width="4.33203125" style="50" bestFit="1" customWidth="1"/>
    <col min="46" max="46" width="5.6640625" style="50" bestFit="1" customWidth="1"/>
    <col min="47" max="47" width="5.109375" style="50" bestFit="1" customWidth="1"/>
    <col min="48" max="48" width="5.6640625" style="50" bestFit="1" customWidth="1"/>
    <col min="49" max="49" width="5.109375" style="50" bestFit="1" customWidth="1"/>
    <col min="50" max="50" width="9.109375" style="50"/>
    <col min="51" max="52" width="9.6640625" style="50" bestFit="1" customWidth="1"/>
    <col min="53" max="16384" width="9.109375" style="50"/>
  </cols>
  <sheetData>
    <row r="1" spans="1:52" x14ac:dyDescent="0.3">
      <c r="A1" s="33" t="s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49">
        <v>19</v>
      </c>
      <c r="U1" s="49">
        <v>20</v>
      </c>
      <c r="V1" s="49">
        <v>21</v>
      </c>
      <c r="W1" s="49">
        <v>22</v>
      </c>
      <c r="X1" s="49">
        <v>23</v>
      </c>
      <c r="Y1" s="49">
        <v>24</v>
      </c>
      <c r="Z1" s="49">
        <v>25</v>
      </c>
      <c r="AA1" s="49">
        <v>26</v>
      </c>
      <c r="AB1" s="49">
        <v>27</v>
      </c>
      <c r="AC1" s="49">
        <v>28</v>
      </c>
      <c r="AD1" s="49">
        <v>29</v>
      </c>
      <c r="AE1" s="49">
        <v>30</v>
      </c>
      <c r="AF1" s="31">
        <v>31</v>
      </c>
      <c r="AG1" s="31">
        <v>32</v>
      </c>
      <c r="AH1" s="31">
        <v>33</v>
      </c>
      <c r="AI1" s="31">
        <v>34</v>
      </c>
      <c r="AJ1" s="31">
        <v>35</v>
      </c>
      <c r="AK1" s="31">
        <v>36</v>
      </c>
      <c r="AL1" s="31">
        <v>37</v>
      </c>
      <c r="AM1" s="31">
        <v>38</v>
      </c>
      <c r="AP1" s="73" t="s">
        <v>127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52" x14ac:dyDescent="0.25">
      <c r="A2" s="37" t="str">
        <f>Schedule!A2</f>
        <v>ARS</v>
      </c>
      <c r="B2" s="51" t="str">
        <f>Schedule!B2</f>
        <v>@CRY</v>
      </c>
      <c r="C2" s="51" t="str">
        <f>Schedule!C2</f>
        <v>LEI</v>
      </c>
      <c r="D2" s="51" t="str">
        <f>Schedule!D2</f>
        <v>@BOU</v>
      </c>
      <c r="E2" s="51" t="str">
        <f>Schedule!E2</f>
        <v>FUL</v>
      </c>
      <c r="F2" s="51" t="str">
        <f>Schedule!F2</f>
        <v>AVL</v>
      </c>
      <c r="G2" s="51" t="str">
        <f>Schedule!G2</f>
        <v>@MUN</v>
      </c>
      <c r="H2" s="51" t="str">
        <f>Schedule!H2</f>
        <v>EVE</v>
      </c>
      <c r="I2" s="51" t="str">
        <f>Schedule!I2</f>
        <v>@BRE</v>
      </c>
      <c r="J2" s="51" t="str">
        <f>Schedule!J2</f>
        <v>TOT</v>
      </c>
      <c r="K2" s="51" t="str">
        <f>Schedule!K2</f>
        <v>LIV</v>
      </c>
      <c r="L2" s="51" t="str">
        <f>Schedule!L2</f>
        <v>@LEE</v>
      </c>
      <c r="M2" s="51" t="str">
        <f>Schedule!M2</f>
        <v>MCI</v>
      </c>
      <c r="N2" s="51" t="str">
        <f>Schedule!N2</f>
        <v>@SOU</v>
      </c>
      <c r="O2" s="51" t="str">
        <f>Schedule!O2</f>
        <v>NFO</v>
      </c>
      <c r="P2" s="51" t="str">
        <f>Schedule!P2</f>
        <v>@CHE</v>
      </c>
      <c r="Q2" s="51" t="str">
        <f>Schedule!Q2</f>
        <v>@WOL</v>
      </c>
      <c r="R2" s="51" t="str">
        <f>Schedule!R2</f>
        <v>WHU</v>
      </c>
      <c r="S2" s="51" t="str">
        <f>Schedule!S2</f>
        <v>@BHA</v>
      </c>
      <c r="T2" s="51" t="str">
        <f>Schedule!T2</f>
        <v>NEW</v>
      </c>
      <c r="U2" s="51" t="str">
        <f>Schedule!U2</f>
        <v>@TOT</v>
      </c>
      <c r="V2" s="51" t="str">
        <f>Schedule!V2</f>
        <v>MUN</v>
      </c>
      <c r="W2" s="51" t="str">
        <f>Schedule!W2</f>
        <v>@EVE</v>
      </c>
      <c r="X2" s="51" t="str">
        <f>Schedule!X2</f>
        <v>BRE</v>
      </c>
      <c r="Y2" s="51" t="str">
        <f>Schedule!Y2</f>
        <v>@AVL</v>
      </c>
      <c r="Z2" s="51" t="str">
        <f>Schedule!Z2</f>
        <v>@LEI</v>
      </c>
      <c r="AA2" s="51" t="str">
        <f>Schedule!AA2</f>
        <v>BOU</v>
      </c>
      <c r="AB2" s="51" t="str">
        <f>Schedule!AB2</f>
        <v>@FUL</v>
      </c>
      <c r="AC2" s="51" t="str">
        <f>Schedule!AC2</f>
        <v>CRY</v>
      </c>
      <c r="AD2" s="51" t="str">
        <f>Schedule!AD2</f>
        <v>LEE</v>
      </c>
      <c r="AE2" s="51" t="str">
        <f>Schedule!AE2</f>
        <v>@LIV</v>
      </c>
      <c r="AF2" s="51" t="str">
        <f>Schedule!AF2</f>
        <v>@WHU</v>
      </c>
      <c r="AG2" s="51" t="str">
        <f>Schedule!AG2</f>
        <v>SOU</v>
      </c>
      <c r="AH2" s="51" t="str">
        <f>Schedule!AH2</f>
        <v>@MCI</v>
      </c>
      <c r="AI2" s="51" t="str">
        <f>Schedule!AI2</f>
        <v>CHE</v>
      </c>
      <c r="AJ2" s="51" t="str">
        <f>Schedule!AJ2</f>
        <v>@NEW</v>
      </c>
      <c r="AK2" s="51" t="str">
        <f>Schedule!AK2</f>
        <v>BHA</v>
      </c>
      <c r="AL2" s="51" t="str">
        <f>Schedule!AL2</f>
        <v>@NFO</v>
      </c>
      <c r="AM2" s="51" t="str">
        <f>Schedule!AM2</f>
        <v>WOL</v>
      </c>
      <c r="AO2" s="52"/>
      <c r="AP2" s="51">
        <f>COUNTA(Schedule!AP2)+SUM(LEN(Schedule!AP2)-LEN(SUBSTITUTE(Schedule!AP2,",","")))/LEN(",")</f>
        <v>0</v>
      </c>
      <c r="AT2" s="62" t="str">
        <f>Schedule!A2</f>
        <v>ARS</v>
      </c>
      <c r="AU2" s="3">
        <f ca="1">VLOOKUP(AT2,'Team Ratings'!$A$2:$H$21,7,FALSE)*(1-Fixtures!$D$3)</f>
        <v>119.75714527628081</v>
      </c>
      <c r="AV2" s="62" t="str">
        <f>Schedule!A2</f>
        <v>ARS</v>
      </c>
      <c r="AW2" s="3">
        <f ca="1">VLOOKUP(AV2,'Team Ratings'!$A$2:$H$21,4,FALSE)*(1+Fixtures!$D$3)</f>
        <v>82.281613029972405</v>
      </c>
    </row>
    <row r="3" spans="1:52" x14ac:dyDescent="0.25">
      <c r="A3" s="37" t="str">
        <f>Schedule!A3</f>
        <v>AVL</v>
      </c>
      <c r="B3" s="51" t="str">
        <f>Schedule!B3</f>
        <v>@BOU</v>
      </c>
      <c r="C3" s="51" t="str">
        <f>Schedule!C3</f>
        <v>EVE</v>
      </c>
      <c r="D3" s="51" t="str">
        <f>Schedule!D3</f>
        <v>@CRY</v>
      </c>
      <c r="E3" s="51" t="str">
        <f>Schedule!E3</f>
        <v>WHU</v>
      </c>
      <c r="F3" s="51" t="str">
        <f>Schedule!F3</f>
        <v>@ARS</v>
      </c>
      <c r="G3" s="51" t="str">
        <f>Schedule!G3</f>
        <v>MCI</v>
      </c>
      <c r="H3" s="96" t="str">
        <f>Schedule!H3</f>
        <v>@LEI</v>
      </c>
      <c r="I3" s="51" t="str">
        <f>Schedule!I3</f>
        <v>SOU</v>
      </c>
      <c r="J3" s="51" t="str">
        <f>Schedule!J3</f>
        <v>@LEE</v>
      </c>
      <c r="K3" s="51" t="str">
        <f>Schedule!K3</f>
        <v>@NFO</v>
      </c>
      <c r="L3" s="51" t="str">
        <f>Schedule!L3</f>
        <v>CHE</v>
      </c>
      <c r="M3" s="51" t="str">
        <f>Schedule!M3</f>
        <v>@FUL</v>
      </c>
      <c r="N3" s="51" t="str">
        <f>Schedule!N3</f>
        <v>BRE</v>
      </c>
      <c r="O3" s="51" t="str">
        <f>Schedule!O3</f>
        <v>@NEW</v>
      </c>
      <c r="P3" s="51" t="str">
        <f>Schedule!P3</f>
        <v>MUN</v>
      </c>
      <c r="Q3" s="51" t="str">
        <f>Schedule!Q3</f>
        <v>@BHA</v>
      </c>
      <c r="R3" s="51" t="str">
        <f>Schedule!R3</f>
        <v>LIV</v>
      </c>
      <c r="S3" s="51" t="str">
        <f>Schedule!S3</f>
        <v>@TOT</v>
      </c>
      <c r="T3" s="51" t="str">
        <f>Schedule!T3</f>
        <v>WOL</v>
      </c>
      <c r="U3" s="51" t="str">
        <f>Schedule!U3</f>
        <v>LEE</v>
      </c>
      <c r="V3" s="51" t="str">
        <f>Schedule!V3</f>
        <v>@SOU</v>
      </c>
      <c r="W3" s="51" t="str">
        <f>Schedule!W3</f>
        <v>LEI</v>
      </c>
      <c r="X3" s="51" t="str">
        <f>Schedule!X3</f>
        <v>@MCI</v>
      </c>
      <c r="Y3" s="51" t="str">
        <f>Schedule!Y3</f>
        <v>ARS</v>
      </c>
      <c r="Z3" s="51" t="str">
        <f>Schedule!Z3</f>
        <v>@EVE</v>
      </c>
      <c r="AA3" s="51" t="str">
        <f>Schedule!AA3</f>
        <v>CRY</v>
      </c>
      <c r="AB3" s="51" t="str">
        <f>Schedule!AB3</f>
        <v>@WHU</v>
      </c>
      <c r="AC3" s="51" t="str">
        <f>Schedule!AC3</f>
        <v>BOU</v>
      </c>
      <c r="AD3" s="96" t="str">
        <f>Schedule!AD3</f>
        <v>@CHE</v>
      </c>
      <c r="AE3" s="51" t="str">
        <f>Schedule!AE3</f>
        <v>NFO</v>
      </c>
      <c r="AF3" s="51" t="str">
        <f>Schedule!AF3</f>
        <v>NEW</v>
      </c>
      <c r="AG3" s="51" t="str">
        <f>Schedule!AG3</f>
        <v>@BRE</v>
      </c>
      <c r="AH3" s="51" t="str">
        <f>Schedule!AH3</f>
        <v>FUL</v>
      </c>
      <c r="AI3" s="51" t="str">
        <f>Schedule!AI3</f>
        <v>@MUN</v>
      </c>
      <c r="AJ3" s="51" t="str">
        <f>Schedule!AJ3</f>
        <v>@WOL</v>
      </c>
      <c r="AK3" s="51" t="str">
        <f>Schedule!AK3</f>
        <v>TOT</v>
      </c>
      <c r="AL3" s="51" t="str">
        <f>Schedule!AL3</f>
        <v>@LIV</v>
      </c>
      <c r="AM3" s="51" t="str">
        <f>Schedule!AM3</f>
        <v>BHA</v>
      </c>
      <c r="AO3" s="52"/>
      <c r="AP3" s="51">
        <f>COUNTA(Schedule!AP3)+SUM(LEN(Schedule!AP3)-LEN(SUBSTITUTE(Schedule!AP3,",","")))/LEN(",")</f>
        <v>0</v>
      </c>
      <c r="AT3" s="62" t="str">
        <f>Schedule!A3</f>
        <v>AVL</v>
      </c>
      <c r="AU3" s="3">
        <f>VLOOKUP(AT3,'Team Ratings'!$A$2:$H$21,7,FALSE)*(1-Fixtures!$D$3)</f>
        <v>85.97414534055649</v>
      </c>
      <c r="AV3" s="62" t="str">
        <f>Schedule!A3</f>
        <v>AVL</v>
      </c>
      <c r="AW3" s="3">
        <f>VLOOKUP(AV3,'Team Ratings'!$A$2:$H$21,4,FALSE)*(1+Fixtures!$D$3)</f>
        <v>121.81709864998716</v>
      </c>
      <c r="AZ3" s="68"/>
    </row>
    <row r="4" spans="1:52" x14ac:dyDescent="0.25">
      <c r="A4" s="37" t="str">
        <f>Schedule!A4</f>
        <v>BOU</v>
      </c>
      <c r="B4" s="51" t="str">
        <f>Schedule!B4</f>
        <v>AVL</v>
      </c>
      <c r="C4" s="51" t="str">
        <f>Schedule!C4</f>
        <v>@MCI</v>
      </c>
      <c r="D4" s="51" t="str">
        <f>Schedule!D4</f>
        <v>ARS</v>
      </c>
      <c r="E4" s="51" t="str">
        <f>Schedule!E4</f>
        <v>@LIV</v>
      </c>
      <c r="F4" s="51" t="str">
        <f>Schedule!F4</f>
        <v>WOL</v>
      </c>
      <c r="G4" s="51" t="str">
        <f>Schedule!G4</f>
        <v>@NFO</v>
      </c>
      <c r="H4" s="96" t="str">
        <f>Schedule!H4</f>
        <v>BHA</v>
      </c>
      <c r="I4" s="51" t="str">
        <f>Schedule!I4</f>
        <v>@NEW</v>
      </c>
      <c r="J4" s="51" t="str">
        <f>Schedule!J4</f>
        <v>BRE</v>
      </c>
      <c r="K4" s="51" t="str">
        <f>Schedule!K4</f>
        <v>LEI</v>
      </c>
      <c r="L4" s="51" t="str">
        <f>Schedule!L4</f>
        <v>@FUL</v>
      </c>
      <c r="M4" s="51" t="str">
        <f>Schedule!M4</f>
        <v>SOU</v>
      </c>
      <c r="N4" s="51" t="str">
        <f>Schedule!N4</f>
        <v>@WHU</v>
      </c>
      <c r="O4" s="51" t="str">
        <f>Schedule!O4</f>
        <v>TOT</v>
      </c>
      <c r="P4" s="51" t="str">
        <f>Schedule!P4</f>
        <v>@LEE</v>
      </c>
      <c r="Q4" s="51" t="str">
        <f>Schedule!Q4</f>
        <v>EVE</v>
      </c>
      <c r="R4" s="51" t="str">
        <f>Schedule!R4</f>
        <v>@CHE</v>
      </c>
      <c r="S4" s="51" t="str">
        <f>Schedule!S4</f>
        <v>CRY</v>
      </c>
      <c r="T4" s="51" t="str">
        <f>Schedule!T4</f>
        <v>@MUN</v>
      </c>
      <c r="U4" s="51" t="str">
        <f>Schedule!U4</f>
        <v>@BRE</v>
      </c>
      <c r="V4" s="51" t="str">
        <f>Schedule!V4</f>
        <v>NFO</v>
      </c>
      <c r="W4" s="51" t="str">
        <f>Schedule!W4</f>
        <v>@BHA</v>
      </c>
      <c r="X4" s="51" t="str">
        <f>Schedule!X4</f>
        <v>NEW</v>
      </c>
      <c r="Y4" s="51" t="str">
        <f>Schedule!Y4</f>
        <v>@WOL</v>
      </c>
      <c r="Z4" s="51" t="str">
        <f>Schedule!Z4</f>
        <v>MCI</v>
      </c>
      <c r="AA4" s="51" t="str">
        <f>Schedule!AA4</f>
        <v>@ARS</v>
      </c>
      <c r="AB4" s="51" t="str">
        <f>Schedule!AB4</f>
        <v>LIV</v>
      </c>
      <c r="AC4" s="51" t="str">
        <f>Schedule!AC4</f>
        <v>@AVL</v>
      </c>
      <c r="AD4" s="96" t="str">
        <f>Schedule!AD4</f>
        <v>FUL</v>
      </c>
      <c r="AE4" s="51" t="str">
        <f>Schedule!AE4</f>
        <v>@LEI</v>
      </c>
      <c r="AF4" s="51" t="str">
        <f>Schedule!AF4</f>
        <v>@TOT</v>
      </c>
      <c r="AG4" s="51" t="str">
        <f>Schedule!AG4</f>
        <v>WHU</v>
      </c>
      <c r="AH4" s="51" t="str">
        <f>Schedule!AH4</f>
        <v>@SOU</v>
      </c>
      <c r="AI4" s="51" t="str">
        <f>Schedule!AI4</f>
        <v>LEE</v>
      </c>
      <c r="AJ4" s="51" t="str">
        <f>Schedule!AJ4</f>
        <v>CHE</v>
      </c>
      <c r="AK4" s="51" t="str">
        <f>Schedule!AK4</f>
        <v>@CRY</v>
      </c>
      <c r="AL4" s="51" t="str">
        <f>Schedule!AL4</f>
        <v>MUN</v>
      </c>
      <c r="AM4" s="51" t="str">
        <f>Schedule!AM4</f>
        <v>@EVE</v>
      </c>
      <c r="AO4" s="52"/>
      <c r="AP4" s="51">
        <f>COUNTA(Schedule!AP4)+SUM(LEN(Schedule!AP4)-LEN(SUBSTITUTE(Schedule!AP4,",","")))/LEN(",")</f>
        <v>0</v>
      </c>
      <c r="AT4" s="62" t="str">
        <f>Schedule!A4</f>
        <v>BOU</v>
      </c>
      <c r="AU4" s="3">
        <f>VLOOKUP(AT4,'Team Ratings'!$A$2:$H$21,7,FALSE)*(1-Fixtures!$D$3)</f>
        <v>62.50413450114106</v>
      </c>
      <c r="AV4" s="62" t="str">
        <f>Schedule!A4</f>
        <v>BOU</v>
      </c>
      <c r="AW4" s="3">
        <f>VLOOKUP(AV4,'Team Ratings'!$A$2:$H$21,4,FALSE)*(1+Fixtures!$D$3)</f>
        <v>129.54449669045366</v>
      </c>
    </row>
    <row r="5" spans="1:52" x14ac:dyDescent="0.25">
      <c r="A5" s="37" t="str">
        <f>Schedule!A5</f>
        <v>BRE</v>
      </c>
      <c r="B5" s="51" t="str">
        <f>Schedule!B5</f>
        <v>@LEI</v>
      </c>
      <c r="C5" s="51" t="str">
        <f>Schedule!C5</f>
        <v>MUN</v>
      </c>
      <c r="D5" s="51" t="str">
        <f>Schedule!D5</f>
        <v>@FUL</v>
      </c>
      <c r="E5" s="51" t="str">
        <f>Schedule!E5</f>
        <v>EVE</v>
      </c>
      <c r="F5" s="51" t="str">
        <f>Schedule!F5</f>
        <v>@CRY</v>
      </c>
      <c r="G5" s="51" t="str">
        <f>Schedule!G5</f>
        <v>LEE</v>
      </c>
      <c r="H5" s="51" t="str">
        <f>Schedule!H5</f>
        <v>@SOU</v>
      </c>
      <c r="I5" s="51" t="str">
        <f>Schedule!I5</f>
        <v>ARS</v>
      </c>
      <c r="J5" s="51" t="str">
        <f>Schedule!J5</f>
        <v>@BOU</v>
      </c>
      <c r="K5" s="51" t="str">
        <f>Schedule!K5</f>
        <v>@NEW</v>
      </c>
      <c r="L5" s="51" t="str">
        <f>Schedule!L5</f>
        <v>BHA</v>
      </c>
      <c r="M5" s="51" t="str">
        <f>Schedule!M5</f>
        <v>CHE</v>
      </c>
      <c r="N5" s="51" t="str">
        <f>Schedule!N5</f>
        <v>@AVL</v>
      </c>
      <c r="O5" s="51" t="str">
        <f>Schedule!O5</f>
        <v>WOL</v>
      </c>
      <c r="P5" s="51" t="str">
        <f>Schedule!P5</f>
        <v>@NFO</v>
      </c>
      <c r="Q5" s="51" t="str">
        <f>Schedule!Q5</f>
        <v>@MCI</v>
      </c>
      <c r="R5" s="51" t="str">
        <f>Schedule!R5</f>
        <v>TOT</v>
      </c>
      <c r="S5" s="51" t="str">
        <f>Schedule!S5</f>
        <v>@WHU</v>
      </c>
      <c r="T5" s="51" t="str">
        <f>Schedule!T5</f>
        <v>LIV</v>
      </c>
      <c r="U5" s="51" t="str">
        <f>Schedule!U5</f>
        <v>BOU</v>
      </c>
      <c r="V5" s="51" t="str">
        <f>Schedule!V5</f>
        <v>@LEE</v>
      </c>
      <c r="W5" s="51" t="str">
        <f>Schedule!W5</f>
        <v>SOU</v>
      </c>
      <c r="X5" s="51" t="str">
        <f>Schedule!X5</f>
        <v>@ARS</v>
      </c>
      <c r="Y5" s="51" t="str">
        <f>Schedule!Y5</f>
        <v>CRY</v>
      </c>
      <c r="Z5" s="96" t="str">
        <f>Schedule!Z5</f>
        <v>@MUN</v>
      </c>
      <c r="AA5" s="51" t="str">
        <f>Schedule!AA5</f>
        <v>FUL</v>
      </c>
      <c r="AB5" s="51" t="str">
        <f>Schedule!AB5</f>
        <v>@EVE</v>
      </c>
      <c r="AC5" s="51" t="str">
        <f>Schedule!AC5</f>
        <v>LEI</v>
      </c>
      <c r="AD5" s="96" t="str">
        <f>Schedule!AD5</f>
        <v>@BHA</v>
      </c>
      <c r="AE5" s="51" t="str">
        <f>Schedule!AE5</f>
        <v>NEW</v>
      </c>
      <c r="AF5" s="51" t="str">
        <f>Schedule!AF5</f>
        <v>@WOL</v>
      </c>
      <c r="AG5" s="51" t="str">
        <f>Schedule!AG5</f>
        <v>AVL</v>
      </c>
      <c r="AH5" s="51" t="str">
        <f>Schedule!AH5</f>
        <v>@CHE</v>
      </c>
      <c r="AI5" s="51" t="str">
        <f>Schedule!AI5</f>
        <v>NFO</v>
      </c>
      <c r="AJ5" s="51" t="str">
        <f>Schedule!AJ5</f>
        <v>@LIV</v>
      </c>
      <c r="AK5" s="51" t="str">
        <f>Schedule!AK5</f>
        <v>WHU</v>
      </c>
      <c r="AL5" s="51" t="str">
        <f>Schedule!AL5</f>
        <v>@TOT</v>
      </c>
      <c r="AM5" s="51" t="str">
        <f>Schedule!AM5</f>
        <v>MCI</v>
      </c>
      <c r="AO5" s="52"/>
      <c r="AP5" s="51">
        <f>COUNTA(Schedule!AP5)+SUM(LEN(Schedule!AP5)-LEN(SUBSTITUTE(Schedule!AP5,",","")))/LEN(",")</f>
        <v>0</v>
      </c>
      <c r="AT5" s="62" t="str">
        <f>Schedule!A5</f>
        <v>BRE</v>
      </c>
      <c r="AU5" s="3">
        <f>VLOOKUP(AT5,'Team Ratings'!$A$2:$H$21,7,FALSE)*(1-Fixtures!$D$3)</f>
        <v>93.688762640779316</v>
      </c>
      <c r="AV5" s="62" t="str">
        <f>Schedule!A5</f>
        <v>BRE</v>
      </c>
      <c r="AW5" s="3">
        <f>VLOOKUP(AV5,'Team Ratings'!$A$2:$H$21,4,FALSE)*(1+Fixtures!$D$3)</f>
        <v>113.82698044715684</v>
      </c>
      <c r="AZ5" s="77"/>
    </row>
    <row r="6" spans="1:52" x14ac:dyDescent="0.25">
      <c r="A6" s="37" t="str">
        <f>Schedule!A6</f>
        <v>BHA</v>
      </c>
      <c r="B6" s="51" t="str">
        <f>Schedule!B6</f>
        <v>@MUN</v>
      </c>
      <c r="C6" s="51" t="str">
        <f>Schedule!C6</f>
        <v>NEW</v>
      </c>
      <c r="D6" s="51" t="str">
        <f>Schedule!D6</f>
        <v>@WHU</v>
      </c>
      <c r="E6" s="51" t="str">
        <f>Schedule!E6</f>
        <v>LEE</v>
      </c>
      <c r="F6" s="51" t="str">
        <f>Schedule!F6</f>
        <v>@FUL</v>
      </c>
      <c r="G6" s="51" t="str">
        <f>Schedule!G6</f>
        <v>LEI</v>
      </c>
      <c r="H6" s="96" t="str">
        <f>Schedule!H6</f>
        <v>@BOU</v>
      </c>
      <c r="I6" s="51" t="str">
        <f>Schedule!I6</f>
        <v>CRY</v>
      </c>
      <c r="J6" s="51" t="str">
        <f>Schedule!J6</f>
        <v>@LIV</v>
      </c>
      <c r="K6" s="51" t="str">
        <f>Schedule!K6</f>
        <v>TOT</v>
      </c>
      <c r="L6" s="51" t="str">
        <f>Schedule!L6</f>
        <v>@BRE</v>
      </c>
      <c r="M6" s="51" t="str">
        <f>Schedule!M6</f>
        <v>NFO</v>
      </c>
      <c r="N6" s="51" t="str">
        <f>Schedule!N6</f>
        <v>@MCI</v>
      </c>
      <c r="O6" s="51" t="str">
        <f>Schedule!O6</f>
        <v>CHE</v>
      </c>
      <c r="P6" s="51" t="str">
        <f>Schedule!P6</f>
        <v>@WOL</v>
      </c>
      <c r="Q6" s="51" t="str">
        <f>Schedule!Q6</f>
        <v>AVL</v>
      </c>
      <c r="R6" s="51" t="str">
        <f>Schedule!R6</f>
        <v>@SOU</v>
      </c>
      <c r="S6" s="51" t="str">
        <f>Schedule!S6</f>
        <v>ARS</v>
      </c>
      <c r="T6" s="51" t="str">
        <f>Schedule!T6</f>
        <v>@EVE</v>
      </c>
      <c r="U6" s="51" t="str">
        <f>Schedule!U6</f>
        <v>LIV</v>
      </c>
      <c r="V6" s="51" t="str">
        <f>Schedule!V6</f>
        <v>@LEI</v>
      </c>
      <c r="W6" s="51" t="str">
        <f>Schedule!W6</f>
        <v>BOU</v>
      </c>
      <c r="X6" s="51" t="str">
        <f>Schedule!X6</f>
        <v>@CRY</v>
      </c>
      <c r="Y6" s="51" t="str">
        <f>Schedule!Y6</f>
        <v>FUL</v>
      </c>
      <c r="Z6" s="89" t="str">
        <f>Schedule!Z6</f>
        <v>@NEW</v>
      </c>
      <c r="AA6" s="51" t="str">
        <f>Schedule!AA6</f>
        <v>WHU</v>
      </c>
      <c r="AB6" s="51" t="str">
        <f>Schedule!AB6</f>
        <v>@LEE</v>
      </c>
      <c r="AC6" s="89" t="str">
        <f>Schedule!AC6</f>
        <v>MUN</v>
      </c>
      <c r="AD6" s="96" t="str">
        <f>Schedule!AD6</f>
        <v>BRE</v>
      </c>
      <c r="AE6" s="51" t="str">
        <f>Schedule!AE6</f>
        <v>@TOT</v>
      </c>
      <c r="AF6" s="51" t="str">
        <f>Schedule!AF6</f>
        <v>@CHE</v>
      </c>
      <c r="AG6" s="89" t="str">
        <f>Schedule!AG6</f>
        <v>MCI</v>
      </c>
      <c r="AH6" s="51" t="str">
        <f>Schedule!AH6</f>
        <v>@NFO</v>
      </c>
      <c r="AI6" s="51" t="str">
        <f>Schedule!AI6</f>
        <v>WOL</v>
      </c>
      <c r="AJ6" s="51" t="str">
        <f>Schedule!AJ6</f>
        <v>EVE</v>
      </c>
      <c r="AK6" s="51" t="str">
        <f>Schedule!AK6</f>
        <v>@ARS</v>
      </c>
      <c r="AL6" s="51" t="str">
        <f>Schedule!AL6</f>
        <v>SOU</v>
      </c>
      <c r="AM6" s="51" t="str">
        <f>Schedule!AM6</f>
        <v>@AVL</v>
      </c>
      <c r="AO6" s="52"/>
      <c r="AP6" s="51">
        <f>COUNTA(Schedule!AP6)+SUM(LEN(Schedule!AP6)-LEN(SUBSTITUTE(Schedule!AP6,",","")))/LEN(",")</f>
        <v>3</v>
      </c>
      <c r="AT6" s="62" t="str">
        <f>Schedule!A6</f>
        <v>BHA</v>
      </c>
      <c r="AU6" s="3">
        <f>VLOOKUP(AT6,'Team Ratings'!$A$2:$H$21,7,FALSE)*(1-Fixtures!$D$3)</f>
        <v>115.39093420167765</v>
      </c>
      <c r="AV6" s="62" t="str">
        <f>Schedule!A6</f>
        <v>BHA</v>
      </c>
      <c r="AW6" s="3">
        <f>VLOOKUP(AV6,'Team Ratings'!$A$2:$H$21,4,FALSE)*(1+Fixtures!$D$3)</f>
        <v>89.878814022634401</v>
      </c>
    </row>
    <row r="7" spans="1:52" x14ac:dyDescent="0.25">
      <c r="A7" s="37" t="str">
        <f>Schedule!A7</f>
        <v>CHE</v>
      </c>
      <c r="B7" s="51" t="str">
        <f>Schedule!B7</f>
        <v>@EVE</v>
      </c>
      <c r="C7" s="51" t="str">
        <f>Schedule!C7</f>
        <v>TOT</v>
      </c>
      <c r="D7" s="51" t="str">
        <f>Schedule!D7</f>
        <v>@LEE</v>
      </c>
      <c r="E7" s="51" t="str">
        <f>Schedule!E7</f>
        <v>LEI</v>
      </c>
      <c r="F7" s="51" t="str">
        <f>Schedule!F7</f>
        <v>@SOU</v>
      </c>
      <c r="G7" s="51" t="str">
        <f>Schedule!G7</f>
        <v>WHU</v>
      </c>
      <c r="H7" s="51" t="str">
        <f>Schedule!H7</f>
        <v>@FUL</v>
      </c>
      <c r="I7" s="96" t="str">
        <f>Schedule!I7</f>
        <v>LIV</v>
      </c>
      <c r="J7" s="51" t="str">
        <f>Schedule!J7</f>
        <v>@CRY</v>
      </c>
      <c r="K7" s="51" t="str">
        <f>Schedule!K7</f>
        <v>WOL</v>
      </c>
      <c r="L7" s="51" t="str">
        <f>Schedule!L7</f>
        <v>@AVL</v>
      </c>
      <c r="M7" s="51" t="str">
        <f>Schedule!M7</f>
        <v>@BRE</v>
      </c>
      <c r="N7" s="51" t="str">
        <f>Schedule!N7</f>
        <v>MUN</v>
      </c>
      <c r="O7" s="51" t="str">
        <f>Schedule!O7</f>
        <v>@BHA</v>
      </c>
      <c r="P7" s="51" t="str">
        <f>Schedule!P7</f>
        <v>ARS</v>
      </c>
      <c r="Q7" s="51" t="str">
        <f>Schedule!Q7</f>
        <v>@NEW</v>
      </c>
      <c r="R7" s="51" t="str">
        <f>Schedule!R7</f>
        <v>BOU</v>
      </c>
      <c r="S7" s="51" t="str">
        <f>Schedule!S7</f>
        <v>@NFO</v>
      </c>
      <c r="T7" s="51" t="str">
        <f>Schedule!T7</f>
        <v>MCI</v>
      </c>
      <c r="U7" s="51" t="str">
        <f>Schedule!U7</f>
        <v>CRY</v>
      </c>
      <c r="V7" s="51" t="str">
        <f>Schedule!V7</f>
        <v>@LIV</v>
      </c>
      <c r="W7" s="51" t="str">
        <f>Schedule!W7</f>
        <v>FUL</v>
      </c>
      <c r="X7" s="51" t="str">
        <f>Schedule!X7</f>
        <v>@WHU</v>
      </c>
      <c r="Y7" s="51" t="str">
        <f>Schedule!Y7</f>
        <v>SOU</v>
      </c>
      <c r="Z7" s="51" t="str">
        <f>Schedule!Z7</f>
        <v>@TOT</v>
      </c>
      <c r="AA7" s="51" t="str">
        <f>Schedule!AA7</f>
        <v>LEE</v>
      </c>
      <c r="AB7" s="51" t="str">
        <f>Schedule!AB7</f>
        <v>@LEI</v>
      </c>
      <c r="AC7" s="51" t="str">
        <f>Schedule!AC7</f>
        <v>EVE</v>
      </c>
      <c r="AD7" s="96" t="str">
        <f>Schedule!AD7</f>
        <v>AVL</v>
      </c>
      <c r="AE7" s="51" t="str">
        <f>Schedule!AE7</f>
        <v>@WOL</v>
      </c>
      <c r="AF7" s="51" t="str">
        <f>Schedule!AF7</f>
        <v>BHA</v>
      </c>
      <c r="AG7" s="89" t="str">
        <f>Schedule!AG7</f>
        <v>@MUN</v>
      </c>
      <c r="AH7" s="51" t="str">
        <f>Schedule!AH7</f>
        <v>BRE</v>
      </c>
      <c r="AI7" s="51" t="str">
        <f>Schedule!AI7</f>
        <v>@ARS</v>
      </c>
      <c r="AJ7" s="51" t="str">
        <f>Schedule!AJ7</f>
        <v>@BOU</v>
      </c>
      <c r="AK7" s="51" t="str">
        <f>Schedule!AK7</f>
        <v>NFO</v>
      </c>
      <c r="AL7" s="51" t="str">
        <f>Schedule!AL7</f>
        <v>@MCI</v>
      </c>
      <c r="AM7" s="51" t="str">
        <f>Schedule!AM7</f>
        <v>NEW</v>
      </c>
      <c r="AO7" s="52"/>
      <c r="AP7" s="51">
        <f>COUNTA(Schedule!AP7)+SUM(LEN(Schedule!AP7)-LEN(SUBSTITUTE(Schedule!AP7,",","")))/LEN(",")</f>
        <v>1</v>
      </c>
      <c r="AT7" s="62" t="str">
        <f>Schedule!A7</f>
        <v>CHE</v>
      </c>
      <c r="AU7" s="3">
        <f>VLOOKUP(AT7,'Team Ratings'!$A$2:$H$21,7,FALSE)*(1-Fixtures!$D$3)</f>
        <v>83.593921110151072</v>
      </c>
      <c r="AV7" s="62" t="str">
        <f>Schedule!A7</f>
        <v>CHE</v>
      </c>
      <c r="AW7" s="3">
        <f>VLOOKUP(AV7,'Team Ratings'!$A$2:$H$21,4,FALSE)*(1+Fixtures!$D$3)</f>
        <v>105.09839636149954</v>
      </c>
    </row>
    <row r="8" spans="1:52" x14ac:dyDescent="0.25">
      <c r="A8" s="37" t="str">
        <f>Schedule!A8</f>
        <v>CRY</v>
      </c>
      <c r="B8" s="51" t="str">
        <f>Schedule!B8</f>
        <v>ARS</v>
      </c>
      <c r="C8" s="51" t="str">
        <f>Schedule!C8</f>
        <v>@LIV</v>
      </c>
      <c r="D8" s="51" t="str">
        <f>Schedule!D8</f>
        <v>AVL</v>
      </c>
      <c r="E8" s="51" t="str">
        <f>Schedule!E8</f>
        <v>@MCI</v>
      </c>
      <c r="F8" s="51" t="str">
        <f>Schedule!F8</f>
        <v>BRE</v>
      </c>
      <c r="G8" s="51" t="str">
        <f>Schedule!G8</f>
        <v>@NEW</v>
      </c>
      <c r="H8" s="51" t="str">
        <f>Schedule!H8</f>
        <v>MUN</v>
      </c>
      <c r="I8" s="51" t="str">
        <f>Schedule!I8</f>
        <v>@BHA</v>
      </c>
      <c r="J8" s="51" t="str">
        <f>Schedule!J8</f>
        <v>CHE</v>
      </c>
      <c r="K8" s="51" t="str">
        <f>Schedule!K8</f>
        <v>LEE</v>
      </c>
      <c r="L8" s="51" t="str">
        <f>Schedule!L8</f>
        <v>@LEI</v>
      </c>
      <c r="M8" s="51" t="str">
        <f>Schedule!M8</f>
        <v>WOL</v>
      </c>
      <c r="N8" s="51" t="str">
        <f>Schedule!N8</f>
        <v>@EVE</v>
      </c>
      <c r="O8" s="51" t="str">
        <f>Schedule!O8</f>
        <v>SOU</v>
      </c>
      <c r="P8" s="51" t="str">
        <f>Schedule!P8</f>
        <v>@WHU</v>
      </c>
      <c r="Q8" s="51" t="str">
        <f>Schedule!Q8</f>
        <v>@NFO</v>
      </c>
      <c r="R8" s="51" t="str">
        <f>Schedule!R8</f>
        <v>FUL</v>
      </c>
      <c r="S8" s="51" t="str">
        <f>Schedule!S8</f>
        <v>@BOU</v>
      </c>
      <c r="T8" s="51" t="str">
        <f>Schedule!T8</f>
        <v>TOT</v>
      </c>
      <c r="U8" s="51" t="str">
        <f>Schedule!U8</f>
        <v>@CHE</v>
      </c>
      <c r="V8" s="51" t="str">
        <f>Schedule!V8</f>
        <v>NEW</v>
      </c>
      <c r="W8" s="51" t="str">
        <f>Schedule!W8</f>
        <v>@MUN</v>
      </c>
      <c r="X8" s="51" t="str">
        <f>Schedule!X8</f>
        <v>BHA</v>
      </c>
      <c r="Y8" s="51" t="str">
        <f>Schedule!Y8</f>
        <v>@BRE</v>
      </c>
      <c r="Z8" s="51" t="str">
        <f>Schedule!Z8</f>
        <v>LIV</v>
      </c>
      <c r="AA8" s="51" t="str">
        <f>Schedule!AA8</f>
        <v>@AVL</v>
      </c>
      <c r="AB8" s="51" t="str">
        <f>Schedule!AB8</f>
        <v>MCI</v>
      </c>
      <c r="AC8" s="51" t="str">
        <f>Schedule!AC8</f>
        <v>@ARS</v>
      </c>
      <c r="AD8" s="51" t="str">
        <f>Schedule!AD8</f>
        <v>LEI</v>
      </c>
      <c r="AE8" s="51" t="str">
        <f>Schedule!AE8</f>
        <v>@LEE</v>
      </c>
      <c r="AF8" s="51" t="str">
        <f>Schedule!AF8</f>
        <v>@SOU</v>
      </c>
      <c r="AG8" s="51" t="str">
        <f>Schedule!AG8</f>
        <v>EVE</v>
      </c>
      <c r="AH8" s="51" t="str">
        <f>Schedule!AH8</f>
        <v>@WOL</v>
      </c>
      <c r="AI8" s="51" t="str">
        <f>Schedule!AI8</f>
        <v>WHU</v>
      </c>
      <c r="AJ8" s="51" t="str">
        <f>Schedule!AJ8</f>
        <v>@TOT</v>
      </c>
      <c r="AK8" s="51" t="str">
        <f>Schedule!AK8</f>
        <v>BOU</v>
      </c>
      <c r="AL8" s="51" t="str">
        <f>Schedule!AL8</f>
        <v>@FUL</v>
      </c>
      <c r="AM8" s="51" t="str">
        <f>Schedule!AM8</f>
        <v>NFO</v>
      </c>
      <c r="AO8" s="52"/>
      <c r="AP8" s="51">
        <f>COUNTA(Schedule!AP8)+SUM(LEN(Schedule!AP8)-LEN(SUBSTITUTE(Schedule!AP8,",","")))/LEN(",")</f>
        <v>0</v>
      </c>
      <c r="AT8" s="62" t="str">
        <f>Schedule!A8</f>
        <v>CRY</v>
      </c>
      <c r="AU8" s="3">
        <f ca="1">VLOOKUP(AT8,'Team Ratings'!$A$2:$H$21,7,FALSE)*(1-Fixtures!$D$3)</f>
        <v>64.306445224874665</v>
      </c>
      <c r="AV8" s="62" t="str">
        <f>Schedule!A8</f>
        <v>CRY</v>
      </c>
      <c r="AW8" s="3">
        <f ca="1">VLOOKUP(AV8,'Team Ratings'!$A$2:$H$21,4,FALSE)*(1+Fixtures!$D$3)</f>
        <v>109.51234334384543</v>
      </c>
    </row>
    <row r="9" spans="1:52" x14ac:dyDescent="0.25">
      <c r="A9" s="37" t="str">
        <f>Schedule!A9</f>
        <v>EVE</v>
      </c>
      <c r="B9" s="51" t="str">
        <f>Schedule!B9</f>
        <v>CHE</v>
      </c>
      <c r="C9" s="51" t="str">
        <f>Schedule!C9</f>
        <v>@AVL</v>
      </c>
      <c r="D9" s="51" t="str">
        <f>Schedule!D9</f>
        <v>NFO</v>
      </c>
      <c r="E9" s="51" t="str">
        <f>Schedule!E9</f>
        <v>@BRE</v>
      </c>
      <c r="F9" s="51" t="str">
        <f>Schedule!F9</f>
        <v>@LEE</v>
      </c>
      <c r="G9" s="51" t="str">
        <f>Schedule!G9</f>
        <v>LIV</v>
      </c>
      <c r="H9" s="51" t="str">
        <f>Schedule!H9</f>
        <v>@ARS</v>
      </c>
      <c r="I9" s="51" t="str">
        <f>Schedule!I9</f>
        <v>WHU</v>
      </c>
      <c r="J9" s="51" t="str">
        <f>Schedule!J9</f>
        <v>@SOU</v>
      </c>
      <c r="K9" s="51" t="str">
        <f>Schedule!K9</f>
        <v>MUN</v>
      </c>
      <c r="L9" s="51" t="str">
        <f>Schedule!L9</f>
        <v>@TOT</v>
      </c>
      <c r="M9" s="51" t="str">
        <f>Schedule!M9</f>
        <v>@NEW</v>
      </c>
      <c r="N9" s="51" t="str">
        <f>Schedule!N9</f>
        <v>CRY</v>
      </c>
      <c r="O9" s="51" t="str">
        <f>Schedule!O9</f>
        <v>@FUL</v>
      </c>
      <c r="P9" s="51" t="str">
        <f>Schedule!P9</f>
        <v>LEI</v>
      </c>
      <c r="Q9" s="51" t="str">
        <f>Schedule!Q9</f>
        <v>@BOU</v>
      </c>
      <c r="R9" s="51" t="str">
        <f>Schedule!R9</f>
        <v>WOL</v>
      </c>
      <c r="S9" s="51" t="str">
        <f>Schedule!S9</f>
        <v>@MCI</v>
      </c>
      <c r="T9" s="51" t="str">
        <f>Schedule!T9</f>
        <v>BHA</v>
      </c>
      <c r="U9" s="51" t="str">
        <f>Schedule!U9</f>
        <v>SOU</v>
      </c>
      <c r="V9" s="51" t="str">
        <f>Schedule!V9</f>
        <v>@WHU</v>
      </c>
      <c r="W9" s="51" t="str">
        <f>Schedule!W9</f>
        <v>ARS</v>
      </c>
      <c r="X9" s="51" t="str">
        <f>Schedule!X9</f>
        <v>@LIV</v>
      </c>
      <c r="Y9" s="51" t="str">
        <f>Schedule!Y9</f>
        <v>LEE</v>
      </c>
      <c r="Z9" s="51" t="str">
        <f>Schedule!Z9</f>
        <v>AVL</v>
      </c>
      <c r="AA9" s="51" t="str">
        <f>Schedule!AA9</f>
        <v>@NFO</v>
      </c>
      <c r="AB9" s="51" t="str">
        <f>Schedule!AB9</f>
        <v>BRE</v>
      </c>
      <c r="AC9" s="51" t="str">
        <f>Schedule!AC9</f>
        <v>@CHE</v>
      </c>
      <c r="AD9" s="51" t="str">
        <f>Schedule!AD9</f>
        <v>TOT</v>
      </c>
      <c r="AE9" s="51" t="str">
        <f>Schedule!AE9</f>
        <v>@MUN</v>
      </c>
      <c r="AF9" s="51" t="str">
        <f>Schedule!AF9</f>
        <v>FUL</v>
      </c>
      <c r="AG9" s="51" t="str">
        <f>Schedule!AG9</f>
        <v>@CRY</v>
      </c>
      <c r="AH9" s="51" t="str">
        <f>Schedule!AH9</f>
        <v>NEW</v>
      </c>
      <c r="AI9" s="51" t="str">
        <f>Schedule!AI9</f>
        <v>@LEI</v>
      </c>
      <c r="AJ9" s="51" t="str">
        <f>Schedule!AJ9</f>
        <v>@BHA</v>
      </c>
      <c r="AK9" s="51" t="str">
        <f>Schedule!AK9</f>
        <v>MCI</v>
      </c>
      <c r="AL9" s="51" t="str">
        <f>Schedule!AL9</f>
        <v>@WOL</v>
      </c>
      <c r="AM9" s="51" t="str">
        <f>Schedule!AM9</f>
        <v>BOU</v>
      </c>
      <c r="AO9" s="52"/>
      <c r="AP9" s="51">
        <f>COUNTA(Schedule!AP9)+SUM(LEN(Schedule!AP9)-LEN(SUBSTITUTE(Schedule!AP9,",","")))/LEN(",")</f>
        <v>0</v>
      </c>
      <c r="AT9" s="62" t="str">
        <f>Schedule!A9</f>
        <v>EVE</v>
      </c>
      <c r="AU9" s="3">
        <f ca="1">VLOOKUP(AT9,'Team Ratings'!$A$2:$H$21,7,FALSE)*(1-Fixtures!$D$3)</f>
        <v>74.2185118193363</v>
      </c>
      <c r="AV9" s="62" t="str">
        <f>Schedule!A9</f>
        <v>EVE</v>
      </c>
      <c r="AW9" s="3">
        <f ca="1">VLOOKUP(AV9,'Team Ratings'!$A$2:$H$21,4,FALSE)*(1+Fixtures!$D$3)</f>
        <v>126.49823413068489</v>
      </c>
    </row>
    <row r="10" spans="1:52" x14ac:dyDescent="0.25">
      <c r="A10" s="37" t="str">
        <f>Schedule!A10</f>
        <v>FUL</v>
      </c>
      <c r="B10" s="51" t="str">
        <f>Schedule!B10</f>
        <v>LIV</v>
      </c>
      <c r="C10" s="51" t="str">
        <f>Schedule!C10</f>
        <v>@WOL</v>
      </c>
      <c r="D10" s="51" t="str">
        <f>Schedule!D10</f>
        <v>BRE</v>
      </c>
      <c r="E10" s="51" t="str">
        <f>Schedule!E10</f>
        <v>@ARS</v>
      </c>
      <c r="F10" s="51" t="str">
        <f>Schedule!F10</f>
        <v>BHA</v>
      </c>
      <c r="G10" s="51" t="str">
        <f>Schedule!G10</f>
        <v>@TOT</v>
      </c>
      <c r="H10" s="51" t="str">
        <f>Schedule!H10</f>
        <v>CHE</v>
      </c>
      <c r="I10" s="51" t="str">
        <f>Schedule!I10</f>
        <v>@NFO</v>
      </c>
      <c r="J10" s="51" t="str">
        <f>Schedule!J10</f>
        <v>NEW</v>
      </c>
      <c r="K10" s="51" t="str">
        <f>Schedule!K10</f>
        <v>@WHU</v>
      </c>
      <c r="L10" s="51" t="str">
        <f>Schedule!L10</f>
        <v>BOU</v>
      </c>
      <c r="M10" s="51" t="str">
        <f>Schedule!M10</f>
        <v>AVL</v>
      </c>
      <c r="N10" s="51" t="str">
        <f>Schedule!N10</f>
        <v>@LEE</v>
      </c>
      <c r="O10" s="51" t="str">
        <f>Schedule!O10</f>
        <v>EVE</v>
      </c>
      <c r="P10" s="51" t="str">
        <f>Schedule!P10</f>
        <v>@MCI</v>
      </c>
      <c r="Q10" s="51" t="str">
        <f>Schedule!Q10</f>
        <v>MUN</v>
      </c>
      <c r="R10" s="51" t="str">
        <f>Schedule!R10</f>
        <v>@CRY</v>
      </c>
      <c r="S10" s="51" t="str">
        <f>Schedule!S10</f>
        <v>SOU</v>
      </c>
      <c r="T10" s="51" t="str">
        <f>Schedule!T10</f>
        <v>@LEI</v>
      </c>
      <c r="U10" s="51" t="str">
        <f>Schedule!U10</f>
        <v>@NEW</v>
      </c>
      <c r="V10" s="51" t="str">
        <f>Schedule!V10</f>
        <v>TOT</v>
      </c>
      <c r="W10" s="51" t="str">
        <f>Schedule!W10</f>
        <v>@CHE</v>
      </c>
      <c r="X10" s="51" t="str">
        <f>Schedule!X10</f>
        <v>NFO</v>
      </c>
      <c r="Y10" s="51" t="str">
        <f>Schedule!Y10</f>
        <v>@BHA</v>
      </c>
      <c r="Z10" s="51" t="str">
        <f>Schedule!Z10</f>
        <v>WOL</v>
      </c>
      <c r="AA10" s="51" t="str">
        <f>Schedule!AA10</f>
        <v>@BRE</v>
      </c>
      <c r="AB10" s="51" t="str">
        <f>Schedule!AB10</f>
        <v>ARS</v>
      </c>
      <c r="AC10" s="89" t="str">
        <f>Schedule!AC10</f>
        <v>@LIV</v>
      </c>
      <c r="AD10" s="51" t="str">
        <f>Schedule!AD10</f>
        <v>@BOU</v>
      </c>
      <c r="AE10" s="51" t="str">
        <f>Schedule!AE10</f>
        <v>WHU</v>
      </c>
      <c r="AF10" s="51" t="str">
        <f>Schedule!AF10</f>
        <v>@EVE</v>
      </c>
      <c r="AG10" s="51" t="str">
        <f>Schedule!AG10</f>
        <v>LEE</v>
      </c>
      <c r="AH10" s="51" t="str">
        <f>Schedule!AH10</f>
        <v>@AVL</v>
      </c>
      <c r="AI10" s="51" t="str">
        <f>Schedule!AI10</f>
        <v>MCI</v>
      </c>
      <c r="AJ10" s="51" t="str">
        <f>Schedule!AJ10</f>
        <v>LEI</v>
      </c>
      <c r="AK10" s="51" t="str">
        <f>Schedule!AK10</f>
        <v>@SOU</v>
      </c>
      <c r="AL10" s="51" t="str">
        <f>Schedule!AL10</f>
        <v>CRY</v>
      </c>
      <c r="AM10" s="51" t="str">
        <f>Schedule!AM10</f>
        <v>@MUN</v>
      </c>
      <c r="AO10" s="52"/>
      <c r="AP10" s="51">
        <f>COUNTA(Schedule!AP10)+SUM(LEN(Schedule!AP10)-LEN(SUBSTITUTE(Schedule!AP10,",","")))/LEN(",")</f>
        <v>1</v>
      </c>
      <c r="AT10" s="62" t="str">
        <f>Schedule!A10</f>
        <v>FUL</v>
      </c>
      <c r="AU10" s="3">
        <f>VLOOKUP(AT10,'Team Ratings'!$A$2:$H$21,7,FALSE)*(1-Fixtures!$D$3)</f>
        <v>86.116415090753378</v>
      </c>
      <c r="AV10" s="62" t="str">
        <f>Schedule!A10</f>
        <v>FUL</v>
      </c>
      <c r="AW10" s="3">
        <f>VLOOKUP(AV10,'Team Ratings'!$A$2:$H$21,4,FALSE)*(1+Fixtures!$D$3)</f>
        <v>139.8542212002844</v>
      </c>
    </row>
    <row r="11" spans="1:52" x14ac:dyDescent="0.25">
      <c r="A11" s="37" t="str">
        <f>Schedule!A11</f>
        <v>LEE</v>
      </c>
      <c r="B11" s="51" t="str">
        <f>Schedule!B11</f>
        <v>WOL</v>
      </c>
      <c r="C11" s="51" t="str">
        <f>Schedule!C11</f>
        <v>@SOU</v>
      </c>
      <c r="D11" s="51" t="str">
        <f>Schedule!D11</f>
        <v>CHE</v>
      </c>
      <c r="E11" s="51" t="str">
        <f>Schedule!E11</f>
        <v>@BHA</v>
      </c>
      <c r="F11" s="51" t="str">
        <f>Schedule!F11</f>
        <v>EVE</v>
      </c>
      <c r="G11" s="51" t="str">
        <f>Schedule!G11</f>
        <v>@BRE</v>
      </c>
      <c r="H11" s="96" t="str">
        <f>Schedule!H11</f>
        <v>NFO</v>
      </c>
      <c r="I11" s="51" t="str">
        <f>Schedule!I11</f>
        <v>@MUN</v>
      </c>
      <c r="J11" s="51" t="str">
        <f>Schedule!J11</f>
        <v>AVL</v>
      </c>
      <c r="K11" s="51" t="str">
        <f>Schedule!K11</f>
        <v>@CRY</v>
      </c>
      <c r="L11" s="51" t="str">
        <f>Schedule!L11</f>
        <v>ARS</v>
      </c>
      <c r="M11" s="51" t="str">
        <f>Schedule!M11</f>
        <v>@LEI</v>
      </c>
      <c r="N11" s="51" t="str">
        <f>Schedule!N11</f>
        <v>FUL</v>
      </c>
      <c r="O11" s="51" t="str">
        <f>Schedule!O11</f>
        <v>@LIV</v>
      </c>
      <c r="P11" s="51" t="str">
        <f>Schedule!P11</f>
        <v>BOU</v>
      </c>
      <c r="Q11" s="51" t="str">
        <f>Schedule!Q11</f>
        <v>@TOT</v>
      </c>
      <c r="R11" s="51" t="str">
        <f>Schedule!R11</f>
        <v>MCI</v>
      </c>
      <c r="S11" s="51" t="str">
        <f>Schedule!S11</f>
        <v>@NEW</v>
      </c>
      <c r="T11" s="51" t="str">
        <f>Schedule!T11</f>
        <v>WHU</v>
      </c>
      <c r="U11" s="51" t="str">
        <f>Schedule!U11</f>
        <v>@AVL</v>
      </c>
      <c r="V11" s="51" t="str">
        <f>Schedule!V11</f>
        <v>BRE</v>
      </c>
      <c r="W11" s="51" t="str">
        <f>Schedule!W11</f>
        <v>@NFO</v>
      </c>
      <c r="X11" s="51" t="str">
        <f>Schedule!X11</f>
        <v>MUN</v>
      </c>
      <c r="Y11" s="51" t="str">
        <f>Schedule!Y11</f>
        <v>@EVE</v>
      </c>
      <c r="Z11" s="51" t="str">
        <f>Schedule!Z11</f>
        <v>SOU</v>
      </c>
      <c r="AA11" s="51" t="str">
        <f>Schedule!AA11</f>
        <v>@CHE</v>
      </c>
      <c r="AB11" s="51" t="str">
        <f>Schedule!AB11</f>
        <v>BHA</v>
      </c>
      <c r="AC11" s="51" t="str">
        <f>Schedule!AC11</f>
        <v>@WOL</v>
      </c>
      <c r="AD11" s="96" t="str">
        <f>Schedule!AD11</f>
        <v>@ARS</v>
      </c>
      <c r="AE11" s="51" t="str">
        <f>Schedule!AE11</f>
        <v>CRY</v>
      </c>
      <c r="AF11" s="51" t="str">
        <f>Schedule!AF11</f>
        <v>LIV</v>
      </c>
      <c r="AG11" s="51" t="str">
        <f>Schedule!AG11</f>
        <v>@FUL</v>
      </c>
      <c r="AH11" s="51" t="str">
        <f>Schedule!AH11</f>
        <v>LEI</v>
      </c>
      <c r="AI11" s="51" t="str">
        <f>Schedule!AI11</f>
        <v>@BOU</v>
      </c>
      <c r="AJ11" s="51" t="str">
        <f>Schedule!AJ11</f>
        <v>@MCI</v>
      </c>
      <c r="AK11" s="51" t="str">
        <f>Schedule!AK11</f>
        <v>NEW</v>
      </c>
      <c r="AL11" s="51" t="str">
        <f>Schedule!AL11</f>
        <v>@WHU</v>
      </c>
      <c r="AM11" s="51" t="str">
        <f>Schedule!AM11</f>
        <v>TOT</v>
      </c>
      <c r="AO11" s="52"/>
      <c r="AP11" s="51">
        <f>COUNTA(Schedule!AP11)+SUM(LEN(Schedule!AP11)-LEN(SUBSTITUTE(Schedule!AP11,",","")))/LEN(",")</f>
        <v>0</v>
      </c>
      <c r="AT11" s="62" t="str">
        <f>Schedule!A11</f>
        <v>LEE</v>
      </c>
      <c r="AU11" s="3">
        <f>VLOOKUP(AT11,'Team Ratings'!$A$2:$H$21,7,FALSE)*(1-Fixtures!$D$3)</f>
        <v>83.006319858702852</v>
      </c>
      <c r="AV11" s="62" t="str">
        <f>Schedule!A11</f>
        <v>LEE</v>
      </c>
      <c r="AW11" s="3">
        <f>VLOOKUP(AV11,'Team Ratings'!$A$2:$H$21,4,FALSE)*(1+Fixtures!$D$3)</f>
        <v>127.51243399639844</v>
      </c>
    </row>
    <row r="12" spans="1:52" x14ac:dyDescent="0.25">
      <c r="A12" s="37" t="str">
        <f>Schedule!A12</f>
        <v>LEI</v>
      </c>
      <c r="B12" s="51" t="str">
        <f>Schedule!B12</f>
        <v>BRE</v>
      </c>
      <c r="C12" s="51" t="str">
        <f>Schedule!C12</f>
        <v>@ARS</v>
      </c>
      <c r="D12" s="51" t="str">
        <f>Schedule!D12</f>
        <v>SOU</v>
      </c>
      <c r="E12" s="51" t="str">
        <f>Schedule!E12</f>
        <v>@CHE</v>
      </c>
      <c r="F12" s="51" t="str">
        <f>Schedule!F12</f>
        <v>MUN</v>
      </c>
      <c r="G12" s="51" t="str">
        <f>Schedule!G12</f>
        <v>@BHA</v>
      </c>
      <c r="H12" s="96" t="str">
        <f>Schedule!H12</f>
        <v>AVL</v>
      </c>
      <c r="I12" s="51" t="str">
        <f>Schedule!I12</f>
        <v>@TOT</v>
      </c>
      <c r="J12" s="51" t="str">
        <f>Schedule!J12</f>
        <v>NFO</v>
      </c>
      <c r="K12" s="51" t="str">
        <f>Schedule!K12</f>
        <v>@BOU</v>
      </c>
      <c r="L12" s="51" t="str">
        <f>Schedule!L12</f>
        <v>CRY</v>
      </c>
      <c r="M12" s="51" t="str">
        <f>Schedule!M12</f>
        <v>LEE</v>
      </c>
      <c r="N12" s="51" t="str">
        <f>Schedule!N12</f>
        <v>@WOL</v>
      </c>
      <c r="O12" s="51" t="str">
        <f>Schedule!O12</f>
        <v>MCI</v>
      </c>
      <c r="P12" s="51" t="str">
        <f>Schedule!P12</f>
        <v>@EVE</v>
      </c>
      <c r="Q12" s="51" t="str">
        <f>Schedule!Q12</f>
        <v>@WHU</v>
      </c>
      <c r="R12" s="51" t="str">
        <f>Schedule!R12</f>
        <v>NEW</v>
      </c>
      <c r="S12" s="51" t="str">
        <f>Schedule!S12</f>
        <v>@LIV</v>
      </c>
      <c r="T12" s="51" t="str">
        <f>Schedule!T12</f>
        <v>FUL</v>
      </c>
      <c r="U12" s="51" t="str">
        <f>Schedule!U12</f>
        <v>@NFO</v>
      </c>
      <c r="V12" s="51" t="str">
        <f>Schedule!V12</f>
        <v>BHA</v>
      </c>
      <c r="W12" s="51" t="str">
        <f>Schedule!W12</f>
        <v>@AVL</v>
      </c>
      <c r="X12" s="51" t="str">
        <f>Schedule!X12</f>
        <v>TOT</v>
      </c>
      <c r="Y12" s="51" t="str">
        <f>Schedule!Y12</f>
        <v>@MUN</v>
      </c>
      <c r="Z12" s="51" t="str">
        <f>Schedule!Z12</f>
        <v>ARS</v>
      </c>
      <c r="AA12" s="51" t="str">
        <f>Schedule!AA12</f>
        <v>@SOU</v>
      </c>
      <c r="AB12" s="51" t="str">
        <f>Schedule!AB12</f>
        <v>CHE</v>
      </c>
      <c r="AC12" s="51" t="str">
        <f>Schedule!AC12</f>
        <v>@BRE</v>
      </c>
      <c r="AD12" s="96" t="str">
        <f>Schedule!AD12</f>
        <v>@CRY</v>
      </c>
      <c r="AE12" s="51" t="str">
        <f>Schedule!AE12</f>
        <v>BOU</v>
      </c>
      <c r="AF12" s="51" t="str">
        <f>Schedule!AF12</f>
        <v>@MCI</v>
      </c>
      <c r="AG12" s="51" t="str">
        <f>Schedule!AG12</f>
        <v>WOL</v>
      </c>
      <c r="AH12" s="51" t="str">
        <f>Schedule!AH12</f>
        <v>@LEE</v>
      </c>
      <c r="AI12" s="51" t="str">
        <f>Schedule!AI12</f>
        <v>EVE</v>
      </c>
      <c r="AJ12" s="51" t="str">
        <f>Schedule!AJ12</f>
        <v>@FUL</v>
      </c>
      <c r="AK12" s="51" t="str">
        <f>Schedule!AK12</f>
        <v>LIV</v>
      </c>
      <c r="AL12" s="51" t="str">
        <f>Schedule!AL12</f>
        <v>@NEW</v>
      </c>
      <c r="AM12" s="51" t="str">
        <f>Schedule!AM12</f>
        <v>WHU</v>
      </c>
      <c r="AO12" s="52"/>
      <c r="AP12" s="51">
        <f>COUNTA(Schedule!AP12)+SUM(LEN(Schedule!AP12)-LEN(SUBSTITUTE(Schedule!AP12,",","")))/LEN(",")</f>
        <v>0</v>
      </c>
      <c r="AT12" s="62" t="str">
        <f>Schedule!A12</f>
        <v>LEI</v>
      </c>
      <c r="AU12" s="3">
        <f>VLOOKUP(AT12,'Team Ratings'!$A$2:$H$21,7,FALSE)*(1-Fixtures!$D$3)</f>
        <v>83.330754703996661</v>
      </c>
      <c r="AV12" s="62" t="str">
        <f>Schedule!A12</f>
        <v>LEI</v>
      </c>
      <c r="AW12" s="3">
        <f>VLOOKUP(AV12,'Team Ratings'!$A$2:$H$21,4,FALSE)*(1+Fixtures!$D$3)</f>
        <v>116.60102009570912</v>
      </c>
    </row>
    <row r="13" spans="1:52" x14ac:dyDescent="0.25">
      <c r="A13" s="37" t="str">
        <f>Schedule!A13</f>
        <v>LIV</v>
      </c>
      <c r="B13" s="51" t="str">
        <f>Schedule!B13</f>
        <v>@FUL</v>
      </c>
      <c r="C13" s="51" t="str">
        <f>Schedule!C13</f>
        <v>CRY</v>
      </c>
      <c r="D13" s="51" t="str">
        <f>Schedule!D13</f>
        <v>@MUN</v>
      </c>
      <c r="E13" s="51" t="str">
        <f>Schedule!E13</f>
        <v>BOU</v>
      </c>
      <c r="F13" s="51" t="str">
        <f>Schedule!F13</f>
        <v>NEW</v>
      </c>
      <c r="G13" s="51" t="str">
        <f>Schedule!G13</f>
        <v>@EVE</v>
      </c>
      <c r="H13" s="51" t="str">
        <f>Schedule!H13</f>
        <v>WOL</v>
      </c>
      <c r="I13" s="96" t="str">
        <f>Schedule!I13</f>
        <v>@CHE</v>
      </c>
      <c r="J13" s="51" t="str">
        <f>Schedule!J13</f>
        <v>BHA</v>
      </c>
      <c r="K13" s="51" t="str">
        <f>Schedule!K13</f>
        <v>@ARS</v>
      </c>
      <c r="L13" s="51" t="str">
        <f>Schedule!L13</f>
        <v>MCI</v>
      </c>
      <c r="M13" s="51" t="str">
        <f>Schedule!M13</f>
        <v>WHU</v>
      </c>
      <c r="N13" s="51" t="str">
        <f>Schedule!N13</f>
        <v>@NFO</v>
      </c>
      <c r="O13" s="51" t="str">
        <f>Schedule!O13</f>
        <v>LEE</v>
      </c>
      <c r="P13" s="51" t="str">
        <f>Schedule!P13</f>
        <v>@TOT</v>
      </c>
      <c r="Q13" s="51" t="str">
        <f>Schedule!Q13</f>
        <v>SOU</v>
      </c>
      <c r="R13" s="51" t="str">
        <f>Schedule!R13</f>
        <v>@AVL</v>
      </c>
      <c r="S13" s="51" t="str">
        <f>Schedule!S13</f>
        <v>LEI</v>
      </c>
      <c r="T13" s="51" t="str">
        <f>Schedule!T13</f>
        <v>@BRE</v>
      </c>
      <c r="U13" s="51" t="str">
        <f>Schedule!U13</f>
        <v>@BHA</v>
      </c>
      <c r="V13" s="51" t="str">
        <f>Schedule!V13</f>
        <v>CHE</v>
      </c>
      <c r="W13" s="51" t="str">
        <f>Schedule!W13</f>
        <v>@WOL</v>
      </c>
      <c r="X13" s="51" t="str">
        <f>Schedule!X13</f>
        <v>EVE</v>
      </c>
      <c r="Y13" s="51" t="str">
        <f>Schedule!Y13</f>
        <v>@NEW</v>
      </c>
      <c r="Z13" s="51" t="str">
        <f>Schedule!Z13</f>
        <v>@CRY</v>
      </c>
      <c r="AA13" s="51" t="str">
        <f>Schedule!AA13</f>
        <v>MUN</v>
      </c>
      <c r="AB13" s="51" t="str">
        <f>Schedule!AB13</f>
        <v>@BOU</v>
      </c>
      <c r="AC13" s="89" t="str">
        <f>Schedule!AC13</f>
        <v>FUL</v>
      </c>
      <c r="AD13" s="96" t="str">
        <f>Schedule!AD13</f>
        <v>@MCI</v>
      </c>
      <c r="AE13" s="51" t="str">
        <f>Schedule!AE13</f>
        <v>ARS</v>
      </c>
      <c r="AF13" s="51" t="str">
        <f>Schedule!AF13</f>
        <v>@LEE</v>
      </c>
      <c r="AG13" s="51" t="str">
        <f>Schedule!AG13</f>
        <v>NFO</v>
      </c>
      <c r="AH13" s="51" t="str">
        <f>Schedule!AH13</f>
        <v>@WHU</v>
      </c>
      <c r="AI13" s="51" t="str">
        <f>Schedule!AI13</f>
        <v>TOT</v>
      </c>
      <c r="AJ13" s="51" t="str">
        <f>Schedule!AJ13</f>
        <v>BRE</v>
      </c>
      <c r="AK13" s="51" t="str">
        <f>Schedule!AK13</f>
        <v>@LEI</v>
      </c>
      <c r="AL13" s="51" t="str">
        <f>Schedule!AL13</f>
        <v>AVL</v>
      </c>
      <c r="AM13" s="51" t="str">
        <f>Schedule!AM13</f>
        <v>@SOU</v>
      </c>
      <c r="AO13" s="52"/>
      <c r="AP13" s="51">
        <f>COUNTA(Schedule!AP13)+SUM(LEN(Schedule!AP13)-LEN(SUBSTITUTE(Schedule!AP13,",","")))/LEN(",")</f>
        <v>1</v>
      </c>
      <c r="AT13" s="62" t="str">
        <f>Schedule!A13</f>
        <v>LIV</v>
      </c>
      <c r="AU13" s="3">
        <f>VLOOKUP(AT13,'Team Ratings'!$A$2:$H$21,7,FALSE)*(1-Fixtures!$D$3)</f>
        <v>130.7619278986416</v>
      </c>
      <c r="AV13" s="62" t="str">
        <f>Schedule!A13</f>
        <v>LIV</v>
      </c>
      <c r="AW13" s="3">
        <f>VLOOKUP(AV13,'Team Ratings'!$A$2:$H$21,4,FALSE)*(1+Fixtures!$D$3)</f>
        <v>122.77977183025467</v>
      </c>
    </row>
    <row r="14" spans="1:52" x14ac:dyDescent="0.25">
      <c r="A14" s="37" t="str">
        <f>Schedule!A14</f>
        <v>MCI</v>
      </c>
      <c r="B14" s="51" t="str">
        <f>Schedule!B14</f>
        <v>@WHU</v>
      </c>
      <c r="C14" s="51" t="str">
        <f>Schedule!C14</f>
        <v>BOU</v>
      </c>
      <c r="D14" s="51" t="str">
        <f>Schedule!D14</f>
        <v>@NEW</v>
      </c>
      <c r="E14" s="51" t="str">
        <f>Schedule!E14</f>
        <v>CRY</v>
      </c>
      <c r="F14" s="51" t="str">
        <f>Schedule!F14</f>
        <v>NFO</v>
      </c>
      <c r="G14" s="51" t="str">
        <f>Schedule!G14</f>
        <v>@AVL</v>
      </c>
      <c r="H14" s="51" t="str">
        <f>Schedule!H14</f>
        <v>TOT</v>
      </c>
      <c r="I14" s="51" t="str">
        <f>Schedule!I14</f>
        <v>@WOL</v>
      </c>
      <c r="J14" s="51" t="str">
        <f>Schedule!J14</f>
        <v>MUN</v>
      </c>
      <c r="K14" s="51" t="str">
        <f>Schedule!K14</f>
        <v>SOU</v>
      </c>
      <c r="L14" s="51" t="str">
        <f>Schedule!L14</f>
        <v>@LIV</v>
      </c>
      <c r="M14" s="51" t="str">
        <f>Schedule!M14</f>
        <v>@ARS</v>
      </c>
      <c r="N14" s="51" t="str">
        <f>Schedule!N14</f>
        <v>BHA</v>
      </c>
      <c r="O14" s="51" t="str">
        <f>Schedule!O14</f>
        <v>@LEI</v>
      </c>
      <c r="P14" s="51" t="str">
        <f>Schedule!P14</f>
        <v>FUL</v>
      </c>
      <c r="Q14" s="51" t="str">
        <f>Schedule!Q14</f>
        <v>BRE</v>
      </c>
      <c r="R14" s="51" t="str">
        <f>Schedule!R14</f>
        <v>@LEE</v>
      </c>
      <c r="S14" s="51" t="str">
        <f>Schedule!S14</f>
        <v>EVE</v>
      </c>
      <c r="T14" s="51" t="str">
        <f>Schedule!T14</f>
        <v>@CHE</v>
      </c>
      <c r="U14" s="51" t="str">
        <f>Schedule!U14</f>
        <v>@MUN</v>
      </c>
      <c r="V14" s="51" t="str">
        <f>Schedule!V14</f>
        <v>WOL</v>
      </c>
      <c r="W14" s="51" t="str">
        <f>Schedule!W14</f>
        <v>@TOT</v>
      </c>
      <c r="X14" s="51" t="str">
        <f>Schedule!X14</f>
        <v>AVL</v>
      </c>
      <c r="Y14" s="51" t="str">
        <f>Schedule!Y14</f>
        <v>@NFO</v>
      </c>
      <c r="Z14" s="51" t="str">
        <f>Schedule!Z14</f>
        <v>@BOU</v>
      </c>
      <c r="AA14" s="51" t="str">
        <f>Schedule!AA14</f>
        <v>NEW</v>
      </c>
      <c r="AB14" s="51" t="str">
        <f>Schedule!AB14</f>
        <v>@CRY</v>
      </c>
      <c r="AC14" s="89" t="str">
        <f>Schedule!AC14</f>
        <v>WHU</v>
      </c>
      <c r="AD14" s="51" t="str">
        <f>Schedule!AD14</f>
        <v>LIV</v>
      </c>
      <c r="AE14" s="51" t="str">
        <f>Schedule!AE14</f>
        <v>@SOU</v>
      </c>
      <c r="AF14" s="51" t="str">
        <f>Schedule!AF14</f>
        <v>LEI</v>
      </c>
      <c r="AG14" s="89" t="str">
        <f>Schedule!AG14</f>
        <v>@BHA</v>
      </c>
      <c r="AH14" s="51" t="str">
        <f>Schedule!AH14</f>
        <v>ARS</v>
      </c>
      <c r="AI14" s="51" t="str">
        <f>Schedule!AI14</f>
        <v>@FUL</v>
      </c>
      <c r="AJ14" s="51" t="str">
        <f>Schedule!AJ14</f>
        <v>LEE</v>
      </c>
      <c r="AK14" s="51" t="str">
        <f>Schedule!AK14</f>
        <v>@EVE</v>
      </c>
      <c r="AL14" s="51" t="str">
        <f>Schedule!AL14</f>
        <v>CHE</v>
      </c>
      <c r="AM14" s="51" t="str">
        <f>Schedule!AM14</f>
        <v>@BRE</v>
      </c>
      <c r="AO14" s="52"/>
      <c r="AP14" s="51">
        <f>COUNTA(Schedule!AP14)+SUM(LEN(Schedule!AP14)-LEN(SUBSTITUTE(Schedule!AP14,",","")))/LEN(",")</f>
        <v>2</v>
      </c>
      <c r="AT14" s="62" t="str">
        <f>Schedule!A14</f>
        <v>MCI</v>
      </c>
      <c r="AU14" s="3">
        <f>VLOOKUP(AT14,'Team Ratings'!$A$2:$H$21,7,FALSE)*(1-Fixtures!$D$3)</f>
        <v>134.60169465188534</v>
      </c>
      <c r="AV14" s="62" t="str">
        <f>Schedule!A14</f>
        <v>MCI</v>
      </c>
      <c r="AW14" s="3">
        <f>VLOOKUP(AV14,'Team Ratings'!$A$2:$H$21,4,FALSE)*(1+Fixtures!$D$3)</f>
        <v>67.08554180121277</v>
      </c>
    </row>
    <row r="15" spans="1:52" x14ac:dyDescent="0.25">
      <c r="A15" s="37" t="str">
        <f>Schedule!A15</f>
        <v>MUN</v>
      </c>
      <c r="B15" s="51" t="str">
        <f>Schedule!B15</f>
        <v>BHA</v>
      </c>
      <c r="C15" s="51" t="str">
        <f>Schedule!C15</f>
        <v>@BRE</v>
      </c>
      <c r="D15" s="51" t="str">
        <f>Schedule!D15</f>
        <v>LIV</v>
      </c>
      <c r="E15" s="51" t="str">
        <f>Schedule!E15</f>
        <v>@SOU</v>
      </c>
      <c r="F15" s="51" t="str">
        <f>Schedule!F15</f>
        <v>@LEI</v>
      </c>
      <c r="G15" s="51" t="str">
        <f>Schedule!G15</f>
        <v>ARS</v>
      </c>
      <c r="H15" s="51" t="str">
        <f>Schedule!H15</f>
        <v>@CRY</v>
      </c>
      <c r="I15" s="51" t="str">
        <f>Schedule!I15</f>
        <v>LEE</v>
      </c>
      <c r="J15" s="51" t="str">
        <f>Schedule!J15</f>
        <v>@MCI</v>
      </c>
      <c r="K15" s="51" t="str">
        <f>Schedule!K15</f>
        <v>@EVE</v>
      </c>
      <c r="L15" s="51" t="str">
        <f>Schedule!L15</f>
        <v>NEW</v>
      </c>
      <c r="M15" s="51" t="str">
        <f>Schedule!M15</f>
        <v>TOT</v>
      </c>
      <c r="N15" s="51" t="str">
        <f>Schedule!N15</f>
        <v>@CHE</v>
      </c>
      <c r="O15" s="51" t="str">
        <f>Schedule!O15</f>
        <v>WHU</v>
      </c>
      <c r="P15" s="51" t="str">
        <f>Schedule!P15</f>
        <v>@AVL</v>
      </c>
      <c r="Q15" s="51" t="str">
        <f>Schedule!Q15</f>
        <v>@FUL</v>
      </c>
      <c r="R15" s="51" t="str">
        <f>Schedule!R15</f>
        <v>NFO</v>
      </c>
      <c r="S15" s="51" t="str">
        <f>Schedule!S15</f>
        <v>@WOL</v>
      </c>
      <c r="T15" s="51" t="str">
        <f>Schedule!T15</f>
        <v>BOU</v>
      </c>
      <c r="U15" s="51" t="str">
        <f>Schedule!U15</f>
        <v>MCI</v>
      </c>
      <c r="V15" s="51" t="str">
        <f>Schedule!V15</f>
        <v>@ARS</v>
      </c>
      <c r="W15" s="51" t="str">
        <f>Schedule!W15</f>
        <v>CRY</v>
      </c>
      <c r="X15" s="51" t="str">
        <f>Schedule!X15</f>
        <v>@LEE</v>
      </c>
      <c r="Y15" s="51" t="str">
        <f>Schedule!Y15</f>
        <v>LEI</v>
      </c>
      <c r="Z15" s="96" t="str">
        <f>Schedule!Z15</f>
        <v>BRE</v>
      </c>
      <c r="AA15" s="51" t="str">
        <f>Schedule!AA15</f>
        <v>@LIV</v>
      </c>
      <c r="AB15" s="51" t="str">
        <f>Schedule!AB15</f>
        <v>SOU</v>
      </c>
      <c r="AC15" s="89" t="str">
        <f>Schedule!AC15</f>
        <v>@BHA</v>
      </c>
      <c r="AD15" s="96" t="str">
        <f>Schedule!AD15</f>
        <v>@NEW</v>
      </c>
      <c r="AE15" s="51" t="str">
        <f>Schedule!AE15</f>
        <v>EVE</v>
      </c>
      <c r="AF15" s="51" t="str">
        <f>Schedule!AF15</f>
        <v>@NFO</v>
      </c>
      <c r="AG15" s="89" t="str">
        <f>Schedule!AG15</f>
        <v>CHE</v>
      </c>
      <c r="AH15" s="51" t="str">
        <f>Schedule!AH15</f>
        <v>@TOT</v>
      </c>
      <c r="AI15" s="51" t="str">
        <f>Schedule!AI15</f>
        <v>AVL</v>
      </c>
      <c r="AJ15" s="51" t="str">
        <f>Schedule!AJ15</f>
        <v>@WHU</v>
      </c>
      <c r="AK15" s="51" t="str">
        <f>Schedule!AK15</f>
        <v>WOL</v>
      </c>
      <c r="AL15" s="51" t="str">
        <f>Schedule!AL15</f>
        <v>@BOU</v>
      </c>
      <c r="AM15" s="51" t="str">
        <f>Schedule!AM15</f>
        <v>FUL</v>
      </c>
      <c r="AO15" s="52"/>
      <c r="AP15" s="51">
        <f>COUNTA(Schedule!AP15)+SUM(LEN(Schedule!AP15)-LEN(SUBSTITUTE(Schedule!AP15,",","")))/LEN(",")</f>
        <v>2</v>
      </c>
      <c r="AT15" s="62" t="str">
        <f>Schedule!A15</f>
        <v>MUN</v>
      </c>
      <c r="AU15" s="3">
        <f>VLOOKUP(AT15,'Team Ratings'!$A$2:$H$21,7,FALSE)*(1-Fixtures!$D$3)</f>
        <v>111.78362939934263</v>
      </c>
      <c r="AV15" s="62" t="str">
        <f>Schedule!A15</f>
        <v>MUN</v>
      </c>
      <c r="AW15" s="3">
        <f>VLOOKUP(AV15,'Team Ratings'!$A$2:$H$21,4,FALSE)*(1+Fixtures!$D$3)</f>
        <v>96.240194663386447</v>
      </c>
    </row>
    <row r="16" spans="1:52" x14ac:dyDescent="0.25">
      <c r="A16" s="37" t="str">
        <f>Schedule!A16</f>
        <v>NEW</v>
      </c>
      <c r="B16" s="51" t="str">
        <f>Schedule!B16</f>
        <v>NFO</v>
      </c>
      <c r="C16" s="51" t="str">
        <f>Schedule!C16</f>
        <v>@BHA</v>
      </c>
      <c r="D16" s="51" t="str">
        <f>Schedule!D16</f>
        <v>MCI</v>
      </c>
      <c r="E16" s="51" t="str">
        <f>Schedule!E16</f>
        <v>@WOL</v>
      </c>
      <c r="F16" s="51" t="str">
        <f>Schedule!F16</f>
        <v>@LIV</v>
      </c>
      <c r="G16" s="51" t="str">
        <f>Schedule!G16</f>
        <v>CRY</v>
      </c>
      <c r="H16" s="96" t="str">
        <f>Schedule!H16</f>
        <v>@WHU</v>
      </c>
      <c r="I16" s="51" t="str">
        <f>Schedule!I16</f>
        <v>BOU</v>
      </c>
      <c r="J16" s="51" t="str">
        <f>Schedule!J16</f>
        <v>@FUL</v>
      </c>
      <c r="K16" s="51" t="str">
        <f>Schedule!K16</f>
        <v>BRE</v>
      </c>
      <c r="L16" s="51" t="str">
        <f>Schedule!L16</f>
        <v>@MUN</v>
      </c>
      <c r="M16" s="51" t="str">
        <f>Schedule!M16</f>
        <v>EVE</v>
      </c>
      <c r="N16" s="51" t="str">
        <f>Schedule!N16</f>
        <v>@TOT</v>
      </c>
      <c r="O16" s="51" t="str">
        <f>Schedule!O16</f>
        <v>AVL</v>
      </c>
      <c r="P16" s="51" t="str">
        <f>Schedule!P16</f>
        <v>@SOU</v>
      </c>
      <c r="Q16" s="51" t="str">
        <f>Schedule!Q16</f>
        <v>CHE</v>
      </c>
      <c r="R16" s="51" t="str">
        <f>Schedule!R16</f>
        <v>@LEI</v>
      </c>
      <c r="S16" s="51" t="str">
        <f>Schedule!S16</f>
        <v>LEE</v>
      </c>
      <c r="T16" s="51" t="str">
        <f>Schedule!T16</f>
        <v>@ARS</v>
      </c>
      <c r="U16" s="51" t="str">
        <f>Schedule!U16</f>
        <v>FUL</v>
      </c>
      <c r="V16" s="51" t="str">
        <f>Schedule!V16</f>
        <v>@CRY</v>
      </c>
      <c r="W16" s="51" t="str">
        <f>Schedule!W16</f>
        <v>WHU</v>
      </c>
      <c r="X16" s="51" t="str">
        <f>Schedule!X16</f>
        <v>@BOU</v>
      </c>
      <c r="Y16" s="51" t="str">
        <f>Schedule!Y16</f>
        <v>LIV</v>
      </c>
      <c r="Z16" s="89" t="str">
        <f>Schedule!Z16</f>
        <v>BHA</v>
      </c>
      <c r="AA16" s="51" t="str">
        <f>Schedule!AA16</f>
        <v>@MCI</v>
      </c>
      <c r="AB16" s="51" t="str">
        <f>Schedule!AB16</f>
        <v>WOL</v>
      </c>
      <c r="AC16" s="51" t="str">
        <f>Schedule!AC16</f>
        <v>@NFO</v>
      </c>
      <c r="AD16" s="96" t="str">
        <f>Schedule!AD16</f>
        <v>MUN</v>
      </c>
      <c r="AE16" s="51" t="str">
        <f>Schedule!AE16</f>
        <v>@BRE</v>
      </c>
      <c r="AF16" s="51" t="str">
        <f>Schedule!AF16</f>
        <v>@AVL</v>
      </c>
      <c r="AG16" s="51" t="str">
        <f>Schedule!AG16</f>
        <v>TOT</v>
      </c>
      <c r="AH16" s="51" t="str">
        <f>Schedule!AH16</f>
        <v>@EVE</v>
      </c>
      <c r="AI16" s="51" t="str">
        <f>Schedule!AI16</f>
        <v>SOU</v>
      </c>
      <c r="AJ16" s="51" t="str">
        <f>Schedule!AJ16</f>
        <v>ARS</v>
      </c>
      <c r="AK16" s="51" t="str">
        <f>Schedule!AK16</f>
        <v>@LEE</v>
      </c>
      <c r="AL16" s="51" t="str">
        <f>Schedule!AL16</f>
        <v>LEI</v>
      </c>
      <c r="AM16" s="51" t="str">
        <f>Schedule!AM16</f>
        <v>@CHE</v>
      </c>
      <c r="AO16" s="52"/>
      <c r="AP16" s="51">
        <f>COUNTA(Schedule!AP16)+SUM(LEN(Schedule!AP16)-LEN(SUBSTITUTE(Schedule!AP16,",","")))/LEN(",")</f>
        <v>1</v>
      </c>
      <c r="AT16" s="62" t="str">
        <f>Schedule!A16</f>
        <v>NEW</v>
      </c>
      <c r="AU16" s="3">
        <f>VLOOKUP(AT16,'Team Ratings'!$A$2:$H$21,7,FALSE)*(1-Fixtures!$D$3)</f>
        <v>107.34294286929772</v>
      </c>
      <c r="AV16" s="62" t="str">
        <f>Schedule!A16</f>
        <v>NEW</v>
      </c>
      <c r="AW16" s="3">
        <f>VLOOKUP(AV16,'Team Ratings'!$A$2:$H$21,4,FALSE)*(1+Fixtures!$D$3)</f>
        <v>81.349660877652653</v>
      </c>
    </row>
    <row r="17" spans="1:57" x14ac:dyDescent="0.25">
      <c r="A17" s="37" t="str">
        <f>Schedule!A17</f>
        <v>NFO</v>
      </c>
      <c r="B17" s="51" t="str">
        <f>Schedule!B17</f>
        <v>@NEW</v>
      </c>
      <c r="C17" s="51" t="str">
        <f>Schedule!C17</f>
        <v>WHU</v>
      </c>
      <c r="D17" s="51" t="str">
        <f>Schedule!D17</f>
        <v>@EVE</v>
      </c>
      <c r="E17" s="51" t="str">
        <f>Schedule!E17</f>
        <v>TOT</v>
      </c>
      <c r="F17" s="51" t="str">
        <f>Schedule!F17</f>
        <v>@MCI</v>
      </c>
      <c r="G17" s="51" t="str">
        <f>Schedule!G17</f>
        <v>BOU</v>
      </c>
      <c r="H17" s="96" t="str">
        <f>Schedule!H17</f>
        <v>@LEE</v>
      </c>
      <c r="I17" s="51" t="str">
        <f>Schedule!I17</f>
        <v>FUL</v>
      </c>
      <c r="J17" s="51" t="str">
        <f>Schedule!J17</f>
        <v>@LEI</v>
      </c>
      <c r="K17" s="51" t="str">
        <f>Schedule!K17</f>
        <v>AVL</v>
      </c>
      <c r="L17" s="51" t="str">
        <f>Schedule!L17</f>
        <v>@WOL</v>
      </c>
      <c r="M17" s="51" t="str">
        <f>Schedule!M17</f>
        <v>@BHA</v>
      </c>
      <c r="N17" s="51" t="str">
        <f>Schedule!N17</f>
        <v>LIV</v>
      </c>
      <c r="O17" s="51" t="str">
        <f>Schedule!O17</f>
        <v>@ARS</v>
      </c>
      <c r="P17" s="51" t="str">
        <f>Schedule!P17</f>
        <v>BRE</v>
      </c>
      <c r="Q17" s="51" t="str">
        <f>Schedule!Q17</f>
        <v>CRY</v>
      </c>
      <c r="R17" s="51" t="str">
        <f>Schedule!R17</f>
        <v>@MUN</v>
      </c>
      <c r="S17" s="51" t="str">
        <f>Schedule!S17</f>
        <v>CHE</v>
      </c>
      <c r="T17" s="51" t="str">
        <f>Schedule!T17</f>
        <v>@SOU</v>
      </c>
      <c r="U17" s="51" t="str">
        <f>Schedule!U17</f>
        <v>LEI</v>
      </c>
      <c r="V17" s="51" t="str">
        <f>Schedule!V17</f>
        <v>@BOU</v>
      </c>
      <c r="W17" s="51" t="str">
        <f>Schedule!W17</f>
        <v>LEE</v>
      </c>
      <c r="X17" s="51" t="str">
        <f>Schedule!X17</f>
        <v>@FUL</v>
      </c>
      <c r="Y17" s="51" t="str">
        <f>Schedule!Y17</f>
        <v>MCI</v>
      </c>
      <c r="Z17" s="51" t="str">
        <f>Schedule!Z17</f>
        <v>@WHU</v>
      </c>
      <c r="AA17" s="51" t="str">
        <f>Schedule!AA17</f>
        <v>EVE</v>
      </c>
      <c r="AB17" s="51" t="str">
        <f>Schedule!AB17</f>
        <v>@TOT</v>
      </c>
      <c r="AC17" s="51" t="str">
        <f>Schedule!AC17</f>
        <v>NEW</v>
      </c>
      <c r="AD17" s="96" t="str">
        <f>Schedule!AD17</f>
        <v>WOL</v>
      </c>
      <c r="AE17" s="51" t="str">
        <f>Schedule!AE17</f>
        <v>@AVL</v>
      </c>
      <c r="AF17" s="51" t="str">
        <f>Schedule!AF17</f>
        <v>MUN</v>
      </c>
      <c r="AG17" s="51" t="str">
        <f>Schedule!AG17</f>
        <v>@LIV</v>
      </c>
      <c r="AH17" s="51" t="str">
        <f>Schedule!AH17</f>
        <v>BHA</v>
      </c>
      <c r="AI17" s="51" t="str">
        <f>Schedule!AI17</f>
        <v>@BRE</v>
      </c>
      <c r="AJ17" s="51" t="str">
        <f>Schedule!AJ17</f>
        <v>SOU</v>
      </c>
      <c r="AK17" s="51" t="str">
        <f>Schedule!AK17</f>
        <v>@CHE</v>
      </c>
      <c r="AL17" s="51" t="str">
        <f>Schedule!AL17</f>
        <v>ARS</v>
      </c>
      <c r="AM17" s="51" t="str">
        <f>Schedule!AM17</f>
        <v>@CRY</v>
      </c>
      <c r="AO17" s="52"/>
      <c r="AP17" s="51">
        <f>COUNTA(Schedule!AP17)+SUM(LEN(Schedule!AP17)-LEN(SUBSTITUTE(Schedule!AP17,",","")))/LEN(",")</f>
        <v>0</v>
      </c>
      <c r="AT17" s="62" t="str">
        <f>Schedule!A17</f>
        <v>NFO</v>
      </c>
      <c r="AU17" s="3">
        <f>VLOOKUP(AT17,'Team Ratings'!$A$2:$H$21,7,FALSE)*(1-Fixtures!$D$3)</f>
        <v>65.362026009465851</v>
      </c>
      <c r="AV17" s="62" t="str">
        <f>Schedule!A17</f>
        <v>NFO</v>
      </c>
      <c r="AW17" s="3">
        <f>VLOOKUP(AV17,'Team Ratings'!$A$2:$H$21,4,FALSE)*(1+Fixtures!$D$3)</f>
        <v>128.4960888525485</v>
      </c>
    </row>
    <row r="18" spans="1:57" x14ac:dyDescent="0.25">
      <c r="A18" s="37" t="str">
        <f>Schedule!A18</f>
        <v>SOU</v>
      </c>
      <c r="B18" s="51" t="str">
        <f>Schedule!B18</f>
        <v>@TOT</v>
      </c>
      <c r="C18" s="51" t="str">
        <f>Schedule!C18</f>
        <v>LEE</v>
      </c>
      <c r="D18" s="51" t="str">
        <f>Schedule!D18</f>
        <v>@LEI</v>
      </c>
      <c r="E18" s="51" t="str">
        <f>Schedule!E18</f>
        <v>MUN</v>
      </c>
      <c r="F18" s="51" t="str">
        <f>Schedule!F18</f>
        <v>CHE</v>
      </c>
      <c r="G18" s="51" t="str">
        <f>Schedule!G18</f>
        <v>@WOL</v>
      </c>
      <c r="H18" s="51" t="str">
        <f>Schedule!H18</f>
        <v>BRE</v>
      </c>
      <c r="I18" s="51" t="str">
        <f>Schedule!I18</f>
        <v>@AVL</v>
      </c>
      <c r="J18" s="51" t="str">
        <f>Schedule!J18</f>
        <v>EVE</v>
      </c>
      <c r="K18" s="51" t="str">
        <f>Schedule!K18</f>
        <v>@MCI</v>
      </c>
      <c r="L18" s="51" t="str">
        <f>Schedule!L18</f>
        <v>WHU</v>
      </c>
      <c r="M18" s="51" t="str">
        <f>Schedule!M18</f>
        <v>@BOU</v>
      </c>
      <c r="N18" s="51" t="str">
        <f>Schedule!N18</f>
        <v>ARS</v>
      </c>
      <c r="O18" s="51" t="str">
        <f>Schedule!O18</f>
        <v>@CRY</v>
      </c>
      <c r="P18" s="51" t="str">
        <f>Schedule!P18</f>
        <v>NEW</v>
      </c>
      <c r="Q18" s="51" t="str">
        <f>Schedule!Q18</f>
        <v>@LIV</v>
      </c>
      <c r="R18" s="51" t="str">
        <f>Schedule!R18</f>
        <v>BHA</v>
      </c>
      <c r="S18" s="51" t="str">
        <f>Schedule!S18</f>
        <v>@FUL</v>
      </c>
      <c r="T18" s="51" t="str">
        <f>Schedule!T18</f>
        <v>NFO</v>
      </c>
      <c r="U18" s="51" t="str">
        <f>Schedule!U18</f>
        <v>@EVE</v>
      </c>
      <c r="V18" s="51" t="str">
        <f>Schedule!V18</f>
        <v>AVL</v>
      </c>
      <c r="W18" s="51" t="str">
        <f>Schedule!W18</f>
        <v>@BRE</v>
      </c>
      <c r="X18" s="51" t="str">
        <f>Schedule!X18</f>
        <v>WOL</v>
      </c>
      <c r="Y18" s="51" t="str">
        <f>Schedule!Y18</f>
        <v>@CHE</v>
      </c>
      <c r="Z18" s="51" t="str">
        <f>Schedule!Z18</f>
        <v>@LEE</v>
      </c>
      <c r="AA18" s="51" t="str">
        <f>Schedule!AA18</f>
        <v>LEI</v>
      </c>
      <c r="AB18" s="51" t="str">
        <f>Schedule!AB18</f>
        <v>@MUN</v>
      </c>
      <c r="AC18" s="51" t="str">
        <f>Schedule!AC18</f>
        <v>TOT</v>
      </c>
      <c r="AD18" s="51" t="str">
        <f>Schedule!AD18</f>
        <v>@WHU</v>
      </c>
      <c r="AE18" s="51" t="str">
        <f>Schedule!AE18</f>
        <v>MCI</v>
      </c>
      <c r="AF18" s="51" t="str">
        <f>Schedule!AF18</f>
        <v>CRY</v>
      </c>
      <c r="AG18" s="51" t="str">
        <f>Schedule!AG18</f>
        <v>@ARS</v>
      </c>
      <c r="AH18" s="51" t="str">
        <f>Schedule!AH18</f>
        <v>BOU</v>
      </c>
      <c r="AI18" s="51" t="str">
        <f>Schedule!AI18</f>
        <v>@NEW</v>
      </c>
      <c r="AJ18" s="51" t="str">
        <f>Schedule!AJ18</f>
        <v>@NFO</v>
      </c>
      <c r="AK18" s="51" t="str">
        <f>Schedule!AK18</f>
        <v>FUL</v>
      </c>
      <c r="AL18" s="51" t="str">
        <f>Schedule!AL18</f>
        <v>@BHA</v>
      </c>
      <c r="AM18" s="51" t="str">
        <f>Schedule!AM18</f>
        <v>LIV</v>
      </c>
      <c r="AO18" s="52"/>
      <c r="AP18" s="51">
        <f>COUNTA(Schedule!AP18)+SUM(LEN(Schedule!AP18)-LEN(SUBSTITUTE(Schedule!AP18,",","")))/LEN(",")</f>
        <v>0</v>
      </c>
      <c r="AT18" s="62" t="str">
        <f>Schedule!A18</f>
        <v>SOU</v>
      </c>
      <c r="AU18" s="3">
        <f ca="1">VLOOKUP(AT18,'Team Ratings'!$A$2:$H$21,7,FALSE)*(1-Fixtures!$D$3)</f>
        <v>68.902314044909886</v>
      </c>
      <c r="AV18" s="62" t="str">
        <f>Schedule!A18</f>
        <v>SOU</v>
      </c>
      <c r="AW18" s="3">
        <f ca="1">VLOOKUP(AV18,'Team Ratings'!$A$2:$H$21,4,FALSE)*(1+Fixtures!$D$3)</f>
        <v>108.55837524146021</v>
      </c>
    </row>
    <row r="19" spans="1:57" x14ac:dyDescent="0.25">
      <c r="A19" s="37" t="str">
        <f>Schedule!A19</f>
        <v>TOT</v>
      </c>
      <c r="B19" s="51" t="str">
        <f>Schedule!B19</f>
        <v>SOU</v>
      </c>
      <c r="C19" s="51" t="str">
        <f>Schedule!C19</f>
        <v>@CHE</v>
      </c>
      <c r="D19" s="51" t="str">
        <f>Schedule!D19</f>
        <v>WOL</v>
      </c>
      <c r="E19" s="51" t="str">
        <f>Schedule!E19</f>
        <v>@NFO</v>
      </c>
      <c r="F19" s="51" t="str">
        <f>Schedule!F19</f>
        <v>@WHU</v>
      </c>
      <c r="G19" s="51" t="str">
        <f>Schedule!G19</f>
        <v>FUL</v>
      </c>
      <c r="H19" s="51" t="str">
        <f>Schedule!H19</f>
        <v>@MCI</v>
      </c>
      <c r="I19" s="51" t="str">
        <f>Schedule!I19</f>
        <v>LEI</v>
      </c>
      <c r="J19" s="51" t="str">
        <f>Schedule!J19</f>
        <v>@ARS</v>
      </c>
      <c r="K19" s="51" t="str">
        <f>Schedule!K19</f>
        <v>@BHA</v>
      </c>
      <c r="L19" s="51" t="str">
        <f>Schedule!L19</f>
        <v>EVE</v>
      </c>
      <c r="M19" s="51" t="str">
        <f>Schedule!M19</f>
        <v>@MUN</v>
      </c>
      <c r="N19" s="51" t="str">
        <f>Schedule!N19</f>
        <v>NEW</v>
      </c>
      <c r="O19" s="51" t="str">
        <f>Schedule!O19</f>
        <v>@BOU</v>
      </c>
      <c r="P19" s="51" t="str">
        <f>Schedule!P19</f>
        <v>LIV</v>
      </c>
      <c r="Q19" s="51" t="str">
        <f>Schedule!Q19</f>
        <v>LEE</v>
      </c>
      <c r="R19" s="51" t="str">
        <f>Schedule!R19</f>
        <v>@BRE</v>
      </c>
      <c r="S19" s="51" t="str">
        <f>Schedule!S19</f>
        <v>AVL</v>
      </c>
      <c r="T19" s="51" t="str">
        <f>Schedule!T19</f>
        <v>@CRY</v>
      </c>
      <c r="U19" s="51" t="str">
        <f>Schedule!U19</f>
        <v>ARS</v>
      </c>
      <c r="V19" s="51" t="str">
        <f>Schedule!V19</f>
        <v>@FUL</v>
      </c>
      <c r="W19" s="51" t="str">
        <f>Schedule!W19</f>
        <v>MCI</v>
      </c>
      <c r="X19" s="51" t="str">
        <f>Schedule!X19</f>
        <v>@LEI</v>
      </c>
      <c r="Y19" s="51" t="str">
        <f>Schedule!Y19</f>
        <v>WHU</v>
      </c>
      <c r="Z19" s="51" t="str">
        <f>Schedule!Z19</f>
        <v>CHE</v>
      </c>
      <c r="AA19" s="51" t="str">
        <f>Schedule!AA19</f>
        <v>@WOL</v>
      </c>
      <c r="AB19" s="51" t="str">
        <f>Schedule!AB19</f>
        <v>NFO</v>
      </c>
      <c r="AC19" s="51" t="str">
        <f>Schedule!AC19</f>
        <v>@SOU</v>
      </c>
      <c r="AD19" s="51" t="str">
        <f>Schedule!AD19</f>
        <v>@EVE</v>
      </c>
      <c r="AE19" s="51" t="str">
        <f>Schedule!AE19</f>
        <v>BHA</v>
      </c>
      <c r="AF19" s="51" t="str">
        <f>Schedule!AF19</f>
        <v>BOU</v>
      </c>
      <c r="AG19" s="51" t="str">
        <f>Schedule!AG19</f>
        <v>@NEW</v>
      </c>
      <c r="AH19" s="51" t="str">
        <f>Schedule!AH19</f>
        <v>MUN</v>
      </c>
      <c r="AI19" s="51" t="str">
        <f>Schedule!AI19</f>
        <v>@LIV</v>
      </c>
      <c r="AJ19" s="51" t="str">
        <f>Schedule!AJ19</f>
        <v>CRY</v>
      </c>
      <c r="AK19" s="51" t="str">
        <f>Schedule!AK19</f>
        <v>@AVL</v>
      </c>
      <c r="AL19" s="51" t="str">
        <f>Schedule!AL19</f>
        <v>BRE</v>
      </c>
      <c r="AM19" s="51" t="str">
        <f>Schedule!AM19</f>
        <v>@LEE</v>
      </c>
      <c r="AO19" s="52"/>
      <c r="AP19" s="51">
        <f>COUNTA(Schedule!AP19)+SUM(LEN(Schedule!AP19)-LEN(SUBSTITUTE(Schedule!AP19,",","")))/LEN(",")</f>
        <v>0</v>
      </c>
      <c r="AR19" s="68" t="s">
        <v>128</v>
      </c>
      <c r="AT19" s="62" t="str">
        <f>Schedule!A19</f>
        <v>TOT</v>
      </c>
      <c r="AU19" s="3">
        <f ca="1">VLOOKUP(AT19,'Team Ratings'!$A$2:$H$21,7,FALSE)*(1-Fixtures!$D$3)</f>
        <v>102.01374941748715</v>
      </c>
      <c r="AV19" s="62" t="str">
        <f>Schedule!A19</f>
        <v>TOT</v>
      </c>
      <c r="AW19" s="3">
        <f ca="1">VLOOKUP(AV19,'Team Ratings'!$A$2:$H$21,4,FALSE)*(1+Fixtures!$D$3)</f>
        <v>99.835498947164282</v>
      </c>
    </row>
    <row r="20" spans="1:57" x14ac:dyDescent="0.25">
      <c r="A20" s="37" t="str">
        <f>Schedule!A20</f>
        <v>WHU</v>
      </c>
      <c r="B20" s="51" t="str">
        <f>Schedule!B20</f>
        <v>MCI</v>
      </c>
      <c r="C20" s="51" t="str">
        <f>Schedule!C20</f>
        <v>@NFO</v>
      </c>
      <c r="D20" s="51" t="str">
        <f>Schedule!D20</f>
        <v>BHA</v>
      </c>
      <c r="E20" s="51" t="str">
        <f>Schedule!E20</f>
        <v>@AVL</v>
      </c>
      <c r="F20" s="51" t="str">
        <f>Schedule!F20</f>
        <v>TOT</v>
      </c>
      <c r="G20" s="51" t="str">
        <f>Schedule!G20</f>
        <v>@CHE</v>
      </c>
      <c r="H20" s="96" t="str">
        <f>Schedule!H20</f>
        <v>NEW</v>
      </c>
      <c r="I20" s="51" t="str">
        <f>Schedule!I20</f>
        <v>@EVE</v>
      </c>
      <c r="J20" s="51" t="str">
        <f>Schedule!J20</f>
        <v>WOL</v>
      </c>
      <c r="K20" s="51" t="str">
        <f>Schedule!K20</f>
        <v>FUL</v>
      </c>
      <c r="L20" s="51" t="str">
        <f>Schedule!L20</f>
        <v>@SOU</v>
      </c>
      <c r="M20" s="51" t="str">
        <f>Schedule!M20</f>
        <v>@LIV</v>
      </c>
      <c r="N20" s="51" t="str">
        <f>Schedule!N20</f>
        <v>BOU</v>
      </c>
      <c r="O20" s="51" t="str">
        <f>Schedule!O20</f>
        <v>@MUN</v>
      </c>
      <c r="P20" s="51" t="str">
        <f>Schedule!P20</f>
        <v>CRY</v>
      </c>
      <c r="Q20" s="51" t="str">
        <f>Schedule!Q20</f>
        <v>LEI</v>
      </c>
      <c r="R20" s="51" t="str">
        <f>Schedule!R20</f>
        <v>@ARS</v>
      </c>
      <c r="S20" s="51" t="str">
        <f>Schedule!S20</f>
        <v>BRE</v>
      </c>
      <c r="T20" s="51" t="str">
        <f>Schedule!T20</f>
        <v>@LEE</v>
      </c>
      <c r="U20" s="51" t="str">
        <f>Schedule!U20</f>
        <v>@WOL</v>
      </c>
      <c r="V20" s="51" t="str">
        <f>Schedule!V20</f>
        <v>EVE</v>
      </c>
      <c r="W20" s="51" t="str">
        <f>Schedule!W20</f>
        <v>@NEW</v>
      </c>
      <c r="X20" s="51" t="str">
        <f>Schedule!X20</f>
        <v>CHE</v>
      </c>
      <c r="Y20" s="51" t="str">
        <f>Schedule!Y20</f>
        <v>@TOT</v>
      </c>
      <c r="Z20" s="51" t="str">
        <f>Schedule!Z20</f>
        <v>NFO</v>
      </c>
      <c r="AA20" s="51" t="str">
        <f>Schedule!AA20</f>
        <v>@BHA</v>
      </c>
      <c r="AB20" s="51" t="str">
        <f>Schedule!AB20</f>
        <v>AVL</v>
      </c>
      <c r="AC20" s="89" t="str">
        <f>Schedule!AC20</f>
        <v>@MCI</v>
      </c>
      <c r="AD20" s="96" t="str">
        <f>Schedule!AD20</f>
        <v>SOU</v>
      </c>
      <c r="AE20" s="51" t="str">
        <f>Schedule!AE20</f>
        <v>@FUL</v>
      </c>
      <c r="AF20" s="51" t="str">
        <f>Schedule!AF20</f>
        <v>ARS</v>
      </c>
      <c r="AG20" s="51" t="str">
        <f>Schedule!AG20</f>
        <v>@BOU</v>
      </c>
      <c r="AH20" s="51" t="str">
        <f>Schedule!AH20</f>
        <v>LIV</v>
      </c>
      <c r="AI20" s="51" t="str">
        <f>Schedule!AI20</f>
        <v>@CRY</v>
      </c>
      <c r="AJ20" s="51" t="str">
        <f>Schedule!AJ20</f>
        <v>MUN</v>
      </c>
      <c r="AK20" s="51" t="str">
        <f>Schedule!AK20</f>
        <v>@BRE</v>
      </c>
      <c r="AL20" s="51" t="str">
        <f>Schedule!AL20</f>
        <v>LEE</v>
      </c>
      <c r="AM20" s="51" t="str">
        <f>Schedule!AM20</f>
        <v>@LEI</v>
      </c>
      <c r="AO20" s="52"/>
      <c r="AP20" s="51">
        <f>COUNTA(Schedule!AP20)+SUM(LEN(Schedule!AP20)-LEN(SUBSTITUTE(Schedule!AP20,",","")))/LEN(",")</f>
        <v>1</v>
      </c>
      <c r="AT20" s="62" t="str">
        <f>Schedule!A20</f>
        <v>WHU</v>
      </c>
      <c r="AU20" s="3">
        <f>VLOOKUP(AT20,'Team Ratings'!$A$2:$H$21,7,FALSE)*(1-Fixtures!$D$3)</f>
        <v>79.076779739986549</v>
      </c>
      <c r="AV20" s="62" t="str">
        <f>Schedule!A20</f>
        <v>WHU</v>
      </c>
      <c r="AW20" s="3">
        <f>VLOOKUP(AV20,'Team Ratings'!$A$2:$H$21,4,FALSE)*(1+Fixtures!$D$3)</f>
        <v>100.18754337271523</v>
      </c>
    </row>
    <row r="21" spans="1:57" x14ac:dyDescent="0.25">
      <c r="A21" s="37" t="str">
        <f>Schedule!A21</f>
        <v>WOL</v>
      </c>
      <c r="B21" s="51" t="str">
        <f>Schedule!B21</f>
        <v>@LEE</v>
      </c>
      <c r="C21" s="51" t="str">
        <f>Schedule!C21</f>
        <v>FUL</v>
      </c>
      <c r="D21" s="51" t="str">
        <f>Schedule!D21</f>
        <v>@TOT</v>
      </c>
      <c r="E21" s="51" t="str">
        <f>Schedule!E21</f>
        <v>NEW</v>
      </c>
      <c r="F21" s="51" t="str">
        <f>Schedule!F21</f>
        <v>@BOU</v>
      </c>
      <c r="G21" s="51" t="str">
        <f>Schedule!G21</f>
        <v>SOU</v>
      </c>
      <c r="H21" s="51" t="str">
        <f>Schedule!H21</f>
        <v>@LIV</v>
      </c>
      <c r="I21" s="51" t="str">
        <f>Schedule!I21</f>
        <v>MCI</v>
      </c>
      <c r="J21" s="51" t="str">
        <f>Schedule!J21</f>
        <v>@WHU</v>
      </c>
      <c r="K21" s="51" t="str">
        <f>Schedule!K21</f>
        <v>@CHE</v>
      </c>
      <c r="L21" s="51" t="str">
        <f>Schedule!L21</f>
        <v>NFO</v>
      </c>
      <c r="M21" s="51" t="str">
        <f>Schedule!M21</f>
        <v>@CRY</v>
      </c>
      <c r="N21" s="51" t="str">
        <f>Schedule!N21</f>
        <v>LEI</v>
      </c>
      <c r="O21" s="51" t="str">
        <f>Schedule!O21</f>
        <v>@BRE</v>
      </c>
      <c r="P21" s="51" t="str">
        <f>Schedule!P21</f>
        <v>BHA</v>
      </c>
      <c r="Q21" s="51" t="str">
        <f>Schedule!Q21</f>
        <v>ARS</v>
      </c>
      <c r="R21" s="51" t="str">
        <f>Schedule!R21</f>
        <v>@EVE</v>
      </c>
      <c r="S21" s="51" t="str">
        <f>Schedule!S21</f>
        <v>MUN</v>
      </c>
      <c r="T21" s="51" t="str">
        <f>Schedule!T21</f>
        <v>@AVL</v>
      </c>
      <c r="U21" s="51" t="str">
        <f>Schedule!U21</f>
        <v>WHU</v>
      </c>
      <c r="V21" s="51" t="str">
        <f>Schedule!V21</f>
        <v>@MCI</v>
      </c>
      <c r="W21" s="51" t="str">
        <f>Schedule!W21</f>
        <v>LIV</v>
      </c>
      <c r="X21" s="51" t="str">
        <f>Schedule!X21</f>
        <v>@SOU</v>
      </c>
      <c r="Y21" s="51" t="str">
        <f>Schedule!Y21</f>
        <v>BOU</v>
      </c>
      <c r="Z21" s="51" t="str">
        <f>Schedule!Z21</f>
        <v>@FUL</v>
      </c>
      <c r="AA21" s="51" t="str">
        <f>Schedule!AA21</f>
        <v>TOT</v>
      </c>
      <c r="AB21" s="51" t="str">
        <f>Schedule!AB21</f>
        <v>@NEW</v>
      </c>
      <c r="AC21" s="51" t="str">
        <f>Schedule!AC21</f>
        <v>LEE</v>
      </c>
      <c r="AD21" s="51" t="str">
        <f>Schedule!AD21</f>
        <v>@NFO</v>
      </c>
      <c r="AE21" s="51" t="str">
        <f>Schedule!AE21</f>
        <v>CHE</v>
      </c>
      <c r="AF21" s="51" t="str">
        <f>Schedule!AF21</f>
        <v>BRE</v>
      </c>
      <c r="AG21" s="51" t="str">
        <f>Schedule!AG21</f>
        <v>@LEI</v>
      </c>
      <c r="AH21" s="51" t="str">
        <f>Schedule!AH21</f>
        <v>CRY</v>
      </c>
      <c r="AI21" s="51" t="str">
        <f>Schedule!AI21</f>
        <v>@BHA</v>
      </c>
      <c r="AJ21" s="51" t="str">
        <f>Schedule!AJ21</f>
        <v>AVL</v>
      </c>
      <c r="AK21" s="51" t="str">
        <f>Schedule!AK21</f>
        <v>@MUN</v>
      </c>
      <c r="AL21" s="51" t="str">
        <f>Schedule!AL21</f>
        <v>EVE</v>
      </c>
      <c r="AM21" s="51" t="str">
        <f>Schedule!AM21</f>
        <v>@ARS</v>
      </c>
      <c r="AO21" s="52"/>
      <c r="AP21" s="51">
        <f>COUNTA(Schedule!AP21)+SUM(LEN(Schedule!AP21)-LEN(SUBSTITUTE(Schedule!AP21,",","")))/LEN(",")</f>
        <v>0</v>
      </c>
      <c r="AT21" s="62" t="str">
        <f>Schedule!A21</f>
        <v>WOL</v>
      </c>
      <c r="AU21" s="3">
        <f ca="1">VLOOKUP(AT21,'Team Ratings'!$A$2:$H$21,7,FALSE)*(1-Fixtures!$D$3)</f>
        <v>67.768205419228025</v>
      </c>
      <c r="AV21" s="62" t="str">
        <f>Schedule!A21</f>
        <v>WOL</v>
      </c>
      <c r="AW21" s="3">
        <f ca="1">VLOOKUP(AV21,'Team Ratings'!$A$2:$H$21,4,FALSE)*(1+Fixtures!$D$3)</f>
        <v>108.93904021884113</v>
      </c>
      <c r="BB21" s="52"/>
      <c r="BE21" s="52"/>
    </row>
    <row r="22" spans="1:57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G22" s="32"/>
      <c r="AH22" s="32"/>
      <c r="AI22" s="32"/>
      <c r="AJ22" s="32"/>
      <c r="AK22" s="32"/>
      <c r="AL22" s="32"/>
      <c r="AM22" s="32"/>
      <c r="AT22" s="62" t="str">
        <f>CONCATENATE("@",Schedule!A2)</f>
        <v>@ARS</v>
      </c>
      <c r="AU22" s="3">
        <f ca="1">VLOOKUP(RIGHT(AT22,3),'Team Ratings'!$A$2:$H$21,7,FALSE)*(1+Fixtures!$D$3)</f>
        <v>143.44537181444625</v>
      </c>
      <c r="AV22" s="62" t="str">
        <f>CONCATENATE("@",Schedule!A2)</f>
        <v>@ARS</v>
      </c>
      <c r="AW22" s="3">
        <f ca="1">VLOOKUP(RIGHT(AV22,3),'Team Ratings'!$A$2:$H$21,4,FALSE)*(1-Fixtures!$D$3)</f>
        <v>68.693823722270537</v>
      </c>
      <c r="BB22" s="52"/>
      <c r="BE22" s="52"/>
    </row>
    <row r="23" spans="1:57" x14ac:dyDescent="0.25">
      <c r="A23" s="33" t="s">
        <v>0</v>
      </c>
      <c r="B23" s="49">
        <v>1</v>
      </c>
      <c r="C23" s="49">
        <v>2</v>
      </c>
      <c r="D23" s="49">
        <v>3</v>
      </c>
      <c r="E23" s="49">
        <v>4</v>
      </c>
      <c r="F23" s="49">
        <v>5</v>
      </c>
      <c r="G23" s="49">
        <v>6</v>
      </c>
      <c r="H23" s="49">
        <v>7</v>
      </c>
      <c r="I23" s="49">
        <v>8</v>
      </c>
      <c r="J23" s="49">
        <v>9</v>
      </c>
      <c r="K23" s="49">
        <v>10</v>
      </c>
      <c r="L23" s="49">
        <v>11</v>
      </c>
      <c r="M23" s="49">
        <v>12</v>
      </c>
      <c r="N23" s="49">
        <v>13</v>
      </c>
      <c r="O23" s="49">
        <v>14</v>
      </c>
      <c r="P23" s="49">
        <v>15</v>
      </c>
      <c r="Q23" s="49">
        <v>16</v>
      </c>
      <c r="R23" s="49">
        <v>17</v>
      </c>
      <c r="S23" s="49">
        <v>18</v>
      </c>
      <c r="T23" s="49">
        <v>19</v>
      </c>
      <c r="U23" s="49">
        <v>20</v>
      </c>
      <c r="V23" s="49">
        <v>21</v>
      </c>
      <c r="W23" s="49">
        <v>22</v>
      </c>
      <c r="X23" s="49">
        <v>23</v>
      </c>
      <c r="Y23" s="49">
        <v>24</v>
      </c>
      <c r="Z23" s="49">
        <v>25</v>
      </c>
      <c r="AA23" s="49">
        <v>26</v>
      </c>
      <c r="AB23" s="49">
        <v>27</v>
      </c>
      <c r="AC23" s="49">
        <v>28</v>
      </c>
      <c r="AD23" s="49">
        <v>29</v>
      </c>
      <c r="AE23" s="49">
        <v>30</v>
      </c>
      <c r="AF23" s="31">
        <v>31</v>
      </c>
      <c r="AG23" s="31">
        <v>32</v>
      </c>
      <c r="AH23" s="31">
        <v>33</v>
      </c>
      <c r="AI23" s="31">
        <v>34</v>
      </c>
      <c r="AJ23" s="31">
        <v>35</v>
      </c>
      <c r="AK23" s="31">
        <v>36</v>
      </c>
      <c r="AL23" s="31">
        <v>37</v>
      </c>
      <c r="AM23" s="31">
        <v>38</v>
      </c>
      <c r="AN23" s="53" t="s">
        <v>17</v>
      </c>
      <c r="AO23" s="49" t="s">
        <v>0</v>
      </c>
      <c r="AP23" s="53" t="str">
        <f>CONCATENATE("GW ",Fixtures!$D$6+1,"-",Fixtures!$D$6+9)</f>
        <v>GW 29-37</v>
      </c>
      <c r="AQ23" s="53" t="str">
        <f>CONCATENATE("GW ",Fixtures!$D$6+1,"-",Fixtures!$D$6+6)</f>
        <v>GW 29-34</v>
      </c>
      <c r="AR23" s="53" t="str">
        <f>CONCATENATE("GW ",Fixtures!$D$6+1,"-",Fixtures!$D$6+4)</f>
        <v>GW 29-32</v>
      </c>
      <c r="AS23" s="54"/>
      <c r="AT23" s="62" t="str">
        <f>CONCATENATE("@",Schedule!A3)</f>
        <v>@AVL</v>
      </c>
      <c r="AU23" s="3">
        <f>VLOOKUP(RIGHT(AT23,3),'Team Ratings'!$A$2:$H$21,7,FALSE)*(1+Fixtures!$D$3)</f>
        <v>102.98002024308416</v>
      </c>
      <c r="AV23" s="62" t="str">
        <f>CONCATENATE("@",Schedule!A3)</f>
        <v>@AVL</v>
      </c>
      <c r="AW23" s="3">
        <f>VLOOKUP(RIGHT(AV23,3),'Team Ratings'!$A$2:$H$21,4,FALSE)*(1-Fixtures!$D$3)</f>
        <v>101.70051355182414</v>
      </c>
      <c r="AZ23" s="56"/>
      <c r="BB23" s="52"/>
      <c r="BE23" s="52"/>
    </row>
    <row r="24" spans="1:57" x14ac:dyDescent="0.25">
      <c r="A24" s="37" t="str">
        <f>$A2</f>
        <v>ARS</v>
      </c>
      <c r="B24" s="9">
        <f ca="1">(VLOOKUP(B2,$AV$2:$AW$41,2,FALSE)*VLOOKUP(B46,$AT$2:$AU$41,2,FALSE))/(100*100)*'Formula Data'!$AC$22</f>
        <v>1.4923251422144774</v>
      </c>
      <c r="C24" s="9">
        <f ca="1">(VLOOKUP(C2,$AV$2:$AW$41,2,FALSE)*VLOOKUP(C46,$AT$2:$AU$41,2,FALSE))/(100*100)*'Formula Data'!$AC$22</f>
        <v>2.2796750440069475</v>
      </c>
      <c r="D24" s="9">
        <f ca="1">(VLOOKUP(D2,$AV$2:$AW$41,2,FALSE)*VLOOKUP(D46,$AT$2:$AU$41,2,FALSE))/(100*100)*'Formula Data'!$AC$22</f>
        <v>1.7653033762567991</v>
      </c>
      <c r="E24" s="9">
        <f ca="1">(VLOOKUP(E2,$AV$2:$AW$41,2,FALSE)*VLOOKUP(E46,$AT$2:$AU$41,2,FALSE))/(100*100)*'Formula Data'!$AC$22</f>
        <v>2.7343000739411902</v>
      </c>
      <c r="F24" s="9">
        <f ca="1">(VLOOKUP(F2,$AV$2:$AW$41,2,FALSE)*VLOOKUP(F46,$AT$2:$AU$41,2,FALSE))/(100*100)*'Formula Data'!$AC$22</f>
        <v>2.3816549760693517</v>
      </c>
      <c r="G24" s="9">
        <f ca="1">(VLOOKUP(G2,$AV$2:$AW$41,2,FALSE)*VLOOKUP(G46,$AT$2:$AU$41,2,FALSE))/(100*100)*'Formula Data'!$AC$22</f>
        <v>1.3114655188853528</v>
      </c>
      <c r="H24" s="9">
        <f ca="1">(VLOOKUP(H2,$AV$2:$AW$41,2,FALSE)*VLOOKUP(H46,$AT$2:$AU$41,2,FALSE))/(100*100)*'Formula Data'!$AC$22</f>
        <v>2.4731761971032906</v>
      </c>
      <c r="I24" s="9">
        <f ca="1">(VLOOKUP(I2,$AV$2:$AW$41,2,FALSE)*VLOOKUP(I46,$AT$2:$AU$41,2,FALSE))/(100*100)*'Formula Data'!$AC$22</f>
        <v>1.5511207193357381</v>
      </c>
      <c r="J24" s="9">
        <f ca="1">(VLOOKUP(J2,$AV$2:$AW$41,2,FALSE)*VLOOKUP(J46,$AT$2:$AU$41,2,FALSE))/(100*100)*'Formula Data'!$AC$22</f>
        <v>1.9518911178394367</v>
      </c>
      <c r="K24" s="9">
        <f ca="1">(VLOOKUP(K2,$AV$2:$AW$41,2,FALSE)*VLOOKUP(K46,$AT$2:$AU$41,2,FALSE))/(100*100)*'Formula Data'!$AC$22</f>
        <v>2.4004762695948227</v>
      </c>
      <c r="L24" s="9">
        <f ca="1">(VLOOKUP(L2,$AV$2:$AW$41,2,FALSE)*VLOOKUP(L46,$AT$2:$AU$41,2,FALSE))/(100*100)*'Formula Data'!$AC$22</f>
        <v>1.7376124497703367</v>
      </c>
      <c r="M24" s="9">
        <f ca="1">(VLOOKUP(M2,$AV$2:$AW$41,2,FALSE)*VLOOKUP(M46,$AT$2:$AU$41,2,FALSE))/(100*100)*'Formula Data'!$AC$22</f>
        <v>1.3115943182347642</v>
      </c>
      <c r="N24" s="9">
        <f ca="1">(VLOOKUP(N2,$AV$2:$AW$41,2,FALSE)*VLOOKUP(N46,$AT$2:$AU$41,2,FALSE))/(100*100)*'Formula Data'!$AC$22</f>
        <v>1.4793254150550446</v>
      </c>
      <c r="O24" s="9">
        <f ca="1">(VLOOKUP(O2,$AV$2:$AW$41,2,FALSE)*VLOOKUP(O46,$AT$2:$AU$41,2,FALSE))/(100*100)*'Formula Data'!$AC$22</f>
        <v>2.5122364004123656</v>
      </c>
      <c r="P24" s="9">
        <f ca="1">(VLOOKUP(P2,$AV$2:$AW$41,2,FALSE)*VLOOKUP(P46,$AT$2:$AU$41,2,FALSE))/(100*100)*'Formula Data'!$AC$22</f>
        <v>1.4321762689730877</v>
      </c>
      <c r="Q24" s="9">
        <f ca="1">(VLOOKUP(Q2,$AV$2:$AW$41,2,FALSE)*VLOOKUP(Q46,$AT$2:$AU$41,2,FALSE))/(100*100)*'Formula Data'!$AC$22</f>
        <v>1.484512738229405</v>
      </c>
      <c r="R24" s="9">
        <f ca="1">(VLOOKUP(R2,$AV$2:$AW$41,2,FALSE)*VLOOKUP(R46,$AT$2:$AU$41,2,FALSE))/(100*100)*'Formula Data'!$AC$22</f>
        <v>1.958773964067124</v>
      </c>
      <c r="S24" s="9">
        <f ca="1">(VLOOKUP(S2,$AV$2:$AW$41,2,FALSE)*VLOOKUP(S46,$AT$2:$AU$41,2,FALSE))/(100*100)*'Formula Data'!$AC$22</f>
        <v>1.2247789593659026</v>
      </c>
      <c r="T24" s="9">
        <f ca="1">(VLOOKUP(T2,$AV$2:$AW$41,2,FALSE)*VLOOKUP(T46,$AT$2:$AU$41,2,FALSE))/(100*100)*'Formula Data'!$AC$22</f>
        <v>1.5904731501404559</v>
      </c>
      <c r="U24" s="9">
        <f ca="1">(VLOOKUP(U2,$AV$2:$AW$41,2,FALSE)*VLOOKUP(U46,$AT$2:$AU$41,2,FALSE))/(100*100)*'Formula Data'!$AC$22</f>
        <v>1.3604587447881804</v>
      </c>
      <c r="V24" s="9">
        <f ca="1">(VLOOKUP(V2,$AV$2:$AW$41,2,FALSE)*VLOOKUP(V46,$AT$2:$AU$41,2,FALSE))/(100*100)*'Formula Data'!$AC$22</f>
        <v>1.881599061692655</v>
      </c>
      <c r="W24" s="9">
        <f ca="1">(VLOOKUP(W2,$AV$2:$AW$41,2,FALSE)*VLOOKUP(W46,$AT$2:$AU$41,2,FALSE))/(100*100)*'Formula Data'!$AC$22</f>
        <v>1.7237919441303213</v>
      </c>
      <c r="X24" s="9">
        <f ca="1">(VLOOKUP(X2,$AV$2:$AW$41,2,FALSE)*VLOOKUP(X46,$AT$2:$AU$41,2,FALSE))/(100*100)*'Formula Data'!$AC$22</f>
        <v>2.225439592612958</v>
      </c>
      <c r="Y24" s="9">
        <f ca="1">(VLOOKUP(Y2,$AV$2:$AW$41,2,FALSE)*VLOOKUP(Y46,$AT$2:$AU$41,2,FALSE))/(100*100)*'Formula Data'!$AC$22</f>
        <v>1.6600020921496765</v>
      </c>
      <c r="Z24" s="9">
        <f ca="1">(VLOOKUP(Z2,$AV$2:$AW$41,2,FALSE)*VLOOKUP(Z46,$AT$2:$AU$41,2,FALSE))/(100*100)*'Formula Data'!$AC$22</f>
        <v>1.5889225687586506</v>
      </c>
      <c r="AA24" s="9">
        <f ca="1">(VLOOKUP(AA2,$AV$2:$AW$41,2,FALSE)*VLOOKUP(AA46,$AT$2:$AU$41,2,FALSE))/(100*100)*'Formula Data'!$AC$22</f>
        <v>2.5327338984792935</v>
      </c>
      <c r="AB24" s="67">
        <f ca="1">(VLOOKUP(AB2,$AV$2:$AW$41,2,FALSE)*VLOOKUP(AB46,$AT$2:$AU$41,2,FALSE))/(100*100)*'Formula Data'!$AC$22</f>
        <v>1.9057940335247032</v>
      </c>
      <c r="AC24" s="67">
        <f ca="1">(VLOOKUP(AC2,$AV$2:$AW$41,2,FALSE)*VLOOKUP(AC46,$AT$2:$AU$41,2,FALSE))/(100*100)*'Formula Data'!$AC$22</f>
        <v>2.1410838080727213</v>
      </c>
      <c r="AD24" s="67">
        <f ca="1">(VLOOKUP(AD2,$AV$2:$AW$41,2,FALSE)*VLOOKUP(AD46,$AT$2:$AU$41,2,FALSE))/(100*100)*'Formula Data'!$AC$22</f>
        <v>2.4930048926121682</v>
      </c>
      <c r="AE24" s="67">
        <f ca="1">(VLOOKUP(AE2,$AV$2:$AW$41,2,FALSE)*VLOOKUP(AE46,$AT$2:$AU$41,2,FALSE))/(100*100)*'Formula Data'!$AC$22</f>
        <v>1.6731204434403442</v>
      </c>
      <c r="AF24" s="67">
        <f ca="1">(VLOOKUP(AF2,$AV$2:$AW$41,2,FALSE)*VLOOKUP(AF46,$AT$2:$AU$41,2,FALSE))/(100*100)*'Formula Data'!$AC$22</f>
        <v>1.3652560555879012</v>
      </c>
      <c r="AG24" s="67">
        <f ca="1">(VLOOKUP(AG2,$AV$2:$AW$41,2,FALSE)*VLOOKUP(AG46,$AT$2:$AU$41,2,FALSE))/(100*100)*'Formula Data'!$AC$22</f>
        <v>2.1224327081595198</v>
      </c>
      <c r="AH24" s="67">
        <f ca="1">(VLOOKUP(AH2,$AV$2:$AW$41,2,FALSE)*VLOOKUP(AH46,$AT$2:$AU$41,2,FALSE))/(100*100)*'Formula Data'!$AC$22</f>
        <v>0.91417494733625793</v>
      </c>
      <c r="AI24" s="67">
        <f ca="1">(VLOOKUP(AI2,$AV$2:$AW$41,2,FALSE)*VLOOKUP(AI46,$AT$2:$AU$41,2,FALSE))/(100*100)*'Formula Data'!$AC$22</f>
        <v>2.0547864088478751</v>
      </c>
      <c r="AJ24" s="67">
        <f ca="1">(VLOOKUP(AJ2,$AV$2:$AW$41,2,FALSE)*VLOOKUP(AJ46,$AT$2:$AU$41,2,FALSE))/(100*100)*'Formula Data'!$AC$22</f>
        <v>1.1085521552321447</v>
      </c>
      <c r="AK24" s="67">
        <f ca="1">(VLOOKUP(AK2,$AV$2:$AW$41,2,FALSE)*VLOOKUP(AK46,$AT$2:$AU$41,2,FALSE))/(100*100)*'Formula Data'!$AC$22</f>
        <v>1.7572272450460438</v>
      </c>
      <c r="AL24" s="67">
        <f ca="1">(VLOOKUP(AL2,$AV$2:$AW$41,2,FALSE)*VLOOKUP(AL46,$AT$2:$AU$41,2,FALSE))/(100*100)*'Formula Data'!$AC$22</f>
        <v>1.7510167184424541</v>
      </c>
      <c r="AM24" s="67">
        <f ca="1">(VLOOKUP(AM2,$AV$2:$AW$41,2,FALSE)*VLOOKUP(AM46,$AT$2:$AU$41,2,FALSE))/(100*100)*'Formula Data'!$AC$22</f>
        <v>2.1298751168824492</v>
      </c>
      <c r="AN24" s="9">
        <f ca="1">IF(OR(Fixtures!$D$6&lt;=0,Fixtures!$D$6&gt;39),AVERAGE(B24:AM24),AVERAGE(OFFSET(A24,0,Fixtures!$D$6,1,38-Fixtures!$D$6+1)))</f>
        <v>1.7846937110987151</v>
      </c>
      <c r="AO24" s="37" t="str">
        <f>$A2</f>
        <v>ARS</v>
      </c>
      <c r="AP24" s="55">
        <f ca="1">AVERAGE(OFFSET(A24,0,Fixtures!$D$6+1,1,9))</f>
        <v>1.7366265182594418</v>
      </c>
      <c r="AQ24" s="55">
        <f ca="1">AVERAGE(OFFSET(A24,0,Fixtures!$D$6+1,1,6))</f>
        <v>1.784845475868152</v>
      </c>
      <c r="AR24" s="55">
        <f ca="1">AVERAGE(OFFSET(A24,0,Fixtures!$D$6+1,1,4))</f>
        <v>1.9181162999282837</v>
      </c>
      <c r="AS24" s="54"/>
      <c r="AT24" s="62" t="str">
        <f>CONCATENATE("@",Schedule!A4)</f>
        <v>@BOU</v>
      </c>
      <c r="AU24" s="3">
        <f>VLOOKUP(RIGHT(AT24,3),'Team Ratings'!$A$2:$H$21,7,FALSE)*(1+Fixtures!$D$3)</f>
        <v>74.867589677190935</v>
      </c>
      <c r="AV24" s="62" t="str">
        <f>CONCATENATE("@",Schedule!A4)</f>
        <v>@BOU</v>
      </c>
      <c r="AW24" s="3">
        <f>VLOOKUP(RIGHT(AV24,3),'Team Ratings'!$A$2:$H$21,4,FALSE)*(1-Fixtures!$D$3)</f>
        <v>108.1518275122136</v>
      </c>
      <c r="BB24" s="52"/>
      <c r="BE24" s="52"/>
    </row>
    <row r="25" spans="1:57" x14ac:dyDescent="0.25">
      <c r="A25" s="37" t="str">
        <f t="shared" ref="A25:A43" si="0">$A3</f>
        <v>AVL</v>
      </c>
      <c r="B25" s="67">
        <f>(VLOOKUP(B3,$AV$2:$AW$41,2,FALSE)*VLOOKUP(B47,$AT$2:$AU$41,2,FALSE))/(100*100)*'Formula Data'!$AC$22</f>
        <v>1.2673185277616741</v>
      </c>
      <c r="C25" s="67">
        <f ca="1">(VLOOKUP(C3,$AV$2:$AW$41,2,FALSE)*VLOOKUP(C47,$AT$2:$AU$41,2,FALSE))/(100*100)*'Formula Data'!$AC$22</f>
        <v>1.7755033266033988</v>
      </c>
      <c r="D25" s="67">
        <f ca="1">(VLOOKUP(D3,$AV$2:$AW$41,2,FALSE)*VLOOKUP(D47,$AT$2:$AU$41,2,FALSE))/(100*100)*'Formula Data'!$AC$22</f>
        <v>1.0713463349190704</v>
      </c>
      <c r="E25" s="67">
        <f>(VLOOKUP(E3,$AV$2:$AW$41,2,FALSE)*VLOOKUP(E47,$AT$2:$AU$41,2,FALSE))/(100*100)*'Formula Data'!$AC$22</f>
        <v>1.406211855563988</v>
      </c>
      <c r="F25" s="67">
        <f ca="1">(VLOOKUP(F3,$AV$2:$AW$41,2,FALSE)*VLOOKUP(F47,$AT$2:$AU$41,2,FALSE))/(100*100)*'Formula Data'!$AC$22</f>
        <v>0.8049513128772281</v>
      </c>
      <c r="G25" s="67">
        <f>(VLOOKUP(G3,$AV$2:$AW$41,2,FALSE)*VLOOKUP(G47,$AT$2:$AU$41,2,FALSE))/(100*100)*'Formula Data'!$AC$22</f>
        <v>0.94159893577638321</v>
      </c>
      <c r="H25" s="97">
        <f>(VLOOKUP(H3,$AV$2:$AW$41,2,FALSE)*VLOOKUP(H47,$AT$2:$AU$41,2,FALSE))/(100*100)*'Formula Data'!$AC$22</f>
        <v>1.1406940232768135</v>
      </c>
      <c r="I25" s="67">
        <f ca="1">(VLOOKUP(I3,$AV$2:$AW$41,2,FALSE)*VLOOKUP(I47,$AT$2:$AU$41,2,FALSE))/(100*100)*'Formula Data'!$AC$22</f>
        <v>1.5237031385967623</v>
      </c>
      <c r="J25" s="67">
        <f>(VLOOKUP(J3,$AV$2:$AW$41,2,FALSE)*VLOOKUP(J47,$AT$2:$AU$41,2,FALSE))/(100*100)*'Formula Data'!$AC$22</f>
        <v>1.2474390981638035</v>
      </c>
      <c r="K25" s="67">
        <f>(VLOOKUP(K3,$AV$2:$AW$41,2,FALSE)*VLOOKUP(K47,$AT$2:$AU$41,2,FALSE))/(100*100)*'Formula Data'!$AC$22</f>
        <v>1.2570620775721877</v>
      </c>
      <c r="L25" s="67">
        <f>(VLOOKUP(L3,$AV$2:$AW$41,2,FALSE)*VLOOKUP(L47,$AT$2:$AU$41,2,FALSE))/(100*100)*'Formula Data'!$AC$22</f>
        <v>1.4751395831166034</v>
      </c>
      <c r="M25" s="67">
        <f>(VLOOKUP(M3,$AV$2:$AW$41,2,FALSE)*VLOOKUP(M47,$AT$2:$AU$41,2,FALSE))/(100*100)*'Formula Data'!$AC$22</f>
        <v>1.3681773463238212</v>
      </c>
      <c r="N25" s="67">
        <f>(VLOOKUP(N3,$AV$2:$AW$41,2,FALSE)*VLOOKUP(N47,$AT$2:$AU$41,2,FALSE))/(100*100)*'Formula Data'!$AC$22</f>
        <v>1.597652203052558</v>
      </c>
      <c r="O25" s="67">
        <f>(VLOOKUP(O3,$AV$2:$AW$41,2,FALSE)*VLOOKUP(O47,$AT$2:$AU$41,2,FALSE))/(100*100)*'Formula Data'!$AC$22</f>
        <v>0.79583413492065003</v>
      </c>
      <c r="P25" s="67">
        <f>(VLOOKUP(P3,$AV$2:$AW$41,2,FALSE)*VLOOKUP(P47,$AT$2:$AU$41,2,FALSE))/(100*100)*'Formula Data'!$AC$22</f>
        <v>1.3508076768982493</v>
      </c>
      <c r="Q25" s="67">
        <f>(VLOOKUP(Q3,$AV$2:$AW$41,2,FALSE)*VLOOKUP(Q47,$AT$2:$AU$41,2,FALSE))/(100*100)*'Formula Data'!$AC$22</f>
        <v>0.87927383388818403</v>
      </c>
      <c r="R25" s="67">
        <f>(VLOOKUP(R3,$AV$2:$AW$41,2,FALSE)*VLOOKUP(R47,$AT$2:$AU$41,2,FALSE))/(100*100)*'Formula Data'!$AC$22</f>
        <v>1.7233117507317346</v>
      </c>
      <c r="S25" s="67">
        <f ca="1">(VLOOKUP(S3,$AV$2:$AW$41,2,FALSE)*VLOOKUP(S47,$AT$2:$AU$41,2,FALSE))/(100*100)*'Formula Data'!$AC$22</f>
        <v>0.97667890783812894</v>
      </c>
      <c r="T25" s="67">
        <f ca="1">(VLOOKUP(T3,$AV$2:$AW$41,2,FALSE)*VLOOKUP(T47,$AT$2:$AU$41,2,FALSE))/(100*100)*'Formula Data'!$AC$22</f>
        <v>1.5290460743168215</v>
      </c>
      <c r="U25" s="9">
        <f>(VLOOKUP(U3,$AV$2:$AW$41,2,FALSE)*VLOOKUP(U47,$AT$2:$AU$41,2,FALSE))/(100*100)*'Formula Data'!$AC$22</f>
        <v>1.789738428364225</v>
      </c>
      <c r="V25" s="9">
        <f ca="1">(VLOOKUP(V3,$AV$2:$AW$41,2,FALSE)*VLOOKUP(V47,$AT$2:$AU$41,2,FALSE))/(100*100)*'Formula Data'!$AC$22</f>
        <v>1.0620137775203928</v>
      </c>
      <c r="W25" s="9">
        <f>(VLOOKUP(W3,$AV$2:$AW$41,2,FALSE)*VLOOKUP(W47,$AT$2:$AU$41,2,FALSE))/(100*100)*'Formula Data'!$AC$22</f>
        <v>1.636588055857001</v>
      </c>
      <c r="X25" s="9">
        <f>(VLOOKUP(X3,$AV$2:$AW$41,2,FALSE)*VLOOKUP(X47,$AT$2:$AU$41,2,FALSE))/(100*100)*'Formula Data'!$AC$22</f>
        <v>0.65628994084371928</v>
      </c>
      <c r="Y25" s="9">
        <f ca="1">(VLOOKUP(Y3,$AV$2:$AW$41,2,FALSE)*VLOOKUP(Y47,$AT$2:$AU$41,2,FALSE))/(100*100)*'Formula Data'!$AC$22</f>
        <v>1.1548878816923498</v>
      </c>
      <c r="Z25" s="9">
        <f ca="1">(VLOOKUP(Z3,$AV$2:$AW$41,2,FALSE)*VLOOKUP(Z47,$AT$2:$AU$41,2,FALSE))/(100*100)*'Formula Data'!$AC$22</f>
        <v>1.2375173005304896</v>
      </c>
      <c r="AA25" s="9">
        <f ca="1">(VLOOKUP(AA3,$AV$2:$AW$41,2,FALSE)*VLOOKUP(AA47,$AT$2:$AU$41,2,FALSE))/(100*100)*'Formula Data'!$AC$22</f>
        <v>1.537092839653843</v>
      </c>
      <c r="AB25" s="67">
        <f>(VLOOKUP(AB3,$AV$2:$AW$41,2,FALSE)*VLOOKUP(AB47,$AT$2:$AU$41,2,FALSE))/(100*100)*'Formula Data'!$AC$22</f>
        <v>0.98012291691990439</v>
      </c>
      <c r="AC25" s="67">
        <f>(VLOOKUP(AC3,$AV$2:$AW$41,2,FALSE)*VLOOKUP(AC47,$AT$2:$AU$41,2,FALSE))/(100*100)*'Formula Data'!$AC$22</f>
        <v>1.8182600444797068</v>
      </c>
      <c r="AD25" s="97">
        <f>(VLOOKUP(AD3,$AV$2:$AW$41,2,FALSE)*VLOOKUP(AD47,$AT$2:$AU$41,2,FALSE))/(100*100)*'Formula Data'!$AC$22</f>
        <v>1.0281652123380685</v>
      </c>
      <c r="AE25" s="67">
        <f>(VLOOKUP(AE3,$AV$2:$AW$41,2,FALSE)*VLOOKUP(AE47,$AT$2:$AU$41,2,FALSE))/(100*100)*'Formula Data'!$AC$22</f>
        <v>1.8035448066218038</v>
      </c>
      <c r="AF25" s="67">
        <f>(VLOOKUP(AF3,$AV$2:$AW$41,2,FALSE)*VLOOKUP(AF47,$AT$2:$AU$41,2,FALSE))/(100*100)*'Formula Data'!$AC$22</f>
        <v>1.14180719200486</v>
      </c>
      <c r="AG25" s="67">
        <f>(VLOOKUP(AG3,$AV$2:$AW$41,2,FALSE)*VLOOKUP(AG47,$AT$2:$AU$41,2,FALSE))/(100*100)*'Formula Data'!$AC$22</f>
        <v>1.1135559206698284</v>
      </c>
      <c r="AH25" s="67">
        <f>(VLOOKUP(AH3,$AV$2:$AW$41,2,FALSE)*VLOOKUP(AH47,$AT$2:$AU$41,2,FALSE))/(100*100)*'Formula Data'!$AC$22</f>
        <v>1.962965227831581</v>
      </c>
      <c r="AI25" s="67">
        <f>(VLOOKUP(AI3,$AV$2:$AW$41,2,FALSE)*VLOOKUP(AI47,$AT$2:$AU$41,2,FALSE))/(100*100)*'Formula Data'!$AC$22</f>
        <v>0.94150647019564027</v>
      </c>
      <c r="AJ25" s="67">
        <f ca="1">(VLOOKUP(AJ3,$AV$2:$AW$41,2,FALSE)*VLOOKUP(AJ47,$AT$2:$AU$41,2,FALSE))/(100*100)*'Formula Data'!$AC$22</f>
        <v>1.0657377780841342</v>
      </c>
      <c r="AK25" s="67">
        <f ca="1">(VLOOKUP(AK3,$AV$2:$AW$41,2,FALSE)*VLOOKUP(AK47,$AT$2:$AU$41,2,FALSE))/(100*100)*'Formula Data'!$AC$22</f>
        <v>1.4012706320522657</v>
      </c>
      <c r="AL25" s="67">
        <f>(VLOOKUP(AL3,$AV$2:$AW$41,2,FALSE)*VLOOKUP(AL47,$AT$2:$AU$41,2,FALSE))/(100*100)*'Formula Data'!$AC$22</f>
        <v>1.2011400225409894</v>
      </c>
      <c r="AM25" s="67">
        <f>(VLOOKUP(AM3,$AV$2:$AW$41,2,FALSE)*VLOOKUP(AM47,$AT$2:$AU$41,2,FALSE))/(100*100)*'Formula Data'!$AC$22</f>
        <v>1.2615206400707057</v>
      </c>
      <c r="AN25" s="9">
        <f ca="1">IF(OR(Fixtures!$D$6&lt;=0,Fixtures!$D$6&gt;39),AVERAGE(B25:AM25),AVERAGE(OFFSET(A25,0,Fixtures!$D$6,1,38-Fixtures!$D$6+1)))</f>
        <v>1.3099664053174573</v>
      </c>
      <c r="AO25" s="37" t="str">
        <f t="shared" ref="AO25:AO43" si="1">$A3</f>
        <v>AVL</v>
      </c>
      <c r="AP25" s="55">
        <f ca="1">AVERAGE(OFFSET(A25,0,Fixtures!$D$6+1,1,9))</f>
        <v>1.3640903649197655</v>
      </c>
      <c r="AQ25" s="55">
        <f ca="1">AVERAGE(OFFSET(A25,0,Fixtures!$D$6+1,1,6))</f>
        <v>1.4780497339909748</v>
      </c>
      <c r="AR25" s="55">
        <f ca="1">AVERAGE(OFFSET(A25,0,Fixtures!$D$6+1,1,4))</f>
        <v>1.4479443138611097</v>
      </c>
      <c r="AS25" s="54"/>
      <c r="AT25" s="62" t="str">
        <f>CONCATENATE("@",Schedule!A5)</f>
        <v>@BRE</v>
      </c>
      <c r="AU25" s="3">
        <f>VLOOKUP(RIGHT(AT25,3),'Team Ratings'!$A$2:$H$21,7,FALSE)*(1+Fixtures!$D$3)</f>
        <v>112.22060580049391</v>
      </c>
      <c r="AV25" s="62" t="str">
        <f>CONCATENATE("@",Schedule!A5)</f>
        <v>@BRE</v>
      </c>
      <c r="AW25" s="3">
        <f>VLOOKUP(RIGHT(AV25,3),'Team Ratings'!$A$2:$H$21,4,FALSE)*(1-Fixtures!$D$3)</f>
        <v>95.029864410011669</v>
      </c>
      <c r="AY25" s="52"/>
      <c r="BB25" s="52"/>
      <c r="BE25" s="52"/>
    </row>
    <row r="26" spans="1:57" x14ac:dyDescent="0.25">
      <c r="A26" s="37" t="str">
        <f t="shared" si="0"/>
        <v>BOU</v>
      </c>
      <c r="B26" s="67">
        <f>(VLOOKUP(B4,$AV$2:$AW$41,2,FALSE)*VLOOKUP(B48,$AT$2:$AU$41,2,FALSE))/(100*100)*'Formula Data'!$AC$22</f>
        <v>1.2430430152298781</v>
      </c>
      <c r="C26" s="67">
        <f>(VLOOKUP(C4,$AV$2:$AW$41,2,FALSE)*VLOOKUP(C48,$AT$2:$AU$41,2,FALSE))/(100*100)*'Formula Data'!$AC$22</f>
        <v>0.47712989261774053</v>
      </c>
      <c r="D26" s="67">
        <f ca="1">(VLOOKUP(D4,$AV$2:$AW$41,2,FALSE)*VLOOKUP(D48,$AT$2:$AU$41,2,FALSE))/(100*100)*'Formula Data'!$AC$22</f>
        <v>0.83961599391421493</v>
      </c>
      <c r="E26" s="67">
        <f>(VLOOKUP(E4,$AV$2:$AW$41,2,FALSE)*VLOOKUP(E48,$AT$2:$AU$41,2,FALSE))/(100*100)*'Formula Data'!$AC$22</f>
        <v>0.87324180108121385</v>
      </c>
      <c r="F26" s="67">
        <f ca="1">(VLOOKUP(F4,$AV$2:$AW$41,2,FALSE)*VLOOKUP(F48,$AT$2:$AU$41,2,FALSE))/(100*100)*'Formula Data'!$AC$22</f>
        <v>1.1116330509476595</v>
      </c>
      <c r="G26" s="67">
        <f>(VLOOKUP(G4,$AV$2:$AW$41,2,FALSE)*VLOOKUP(G48,$AT$2:$AU$41,2,FALSE))/(100*100)*'Formula Data'!$AC$22</f>
        <v>0.9138977405546983</v>
      </c>
      <c r="H26" s="97">
        <f>(VLOOKUP(H4,$AV$2:$AW$41,2,FALSE)*VLOOKUP(H48,$AT$2:$AU$41,2,FALSE))/(100*100)*'Formula Data'!$AC$22</f>
        <v>0.9171391637637949</v>
      </c>
      <c r="I26" s="67">
        <f>(VLOOKUP(I4,$AV$2:$AW$41,2,FALSE)*VLOOKUP(I48,$AT$2:$AU$41,2,FALSE))/(100*100)*'Formula Data'!$AC$22</f>
        <v>0.57858003255095314</v>
      </c>
      <c r="J26" s="67">
        <f>(VLOOKUP(J4,$AV$2:$AW$41,2,FALSE)*VLOOKUP(J48,$AT$2:$AU$41,2,FALSE))/(100*100)*'Formula Data'!$AC$22</f>
        <v>1.1615104493342909</v>
      </c>
      <c r="K26" s="67">
        <f>(VLOOKUP(K4,$AV$2:$AW$41,2,FALSE)*VLOOKUP(K48,$AT$2:$AU$41,2,FALSE))/(100*100)*'Formula Data'!$AC$22</f>
        <v>1.1898172358800072</v>
      </c>
      <c r="L26" s="67">
        <f>(VLOOKUP(L4,$AV$2:$AW$41,2,FALSE)*VLOOKUP(L48,$AT$2:$AU$41,2,FALSE))/(100*100)*'Formula Data'!$AC$22</f>
        <v>0.99467974397760794</v>
      </c>
      <c r="M26" s="67">
        <f ca="1">(VLOOKUP(M4,$AV$2:$AW$41,2,FALSE)*VLOOKUP(M48,$AT$2:$AU$41,2,FALSE))/(100*100)*'Formula Data'!$AC$22</f>
        <v>1.1077486788314301</v>
      </c>
      <c r="N26" s="67">
        <f>(VLOOKUP(N4,$AV$2:$AW$41,2,FALSE)*VLOOKUP(N48,$AT$2:$AU$41,2,FALSE))/(100*100)*'Formula Data'!$AC$22</f>
        <v>0.71255997235151902</v>
      </c>
      <c r="O26" s="67">
        <f ca="1">(VLOOKUP(O4,$AV$2:$AW$41,2,FALSE)*VLOOKUP(O48,$AT$2:$AU$41,2,FALSE))/(100*100)*'Formula Data'!$AC$22</f>
        <v>1.0187389210018385</v>
      </c>
      <c r="P26" s="67">
        <f>(VLOOKUP(P4,$AV$2:$AW$41,2,FALSE)*VLOOKUP(P48,$AT$2:$AU$41,2,FALSE))/(100*100)*'Formula Data'!$AC$22</f>
        <v>0.90690173033719856</v>
      </c>
      <c r="Q26" s="67">
        <f ca="1">(VLOOKUP(Q4,$AV$2:$AW$41,2,FALSE)*VLOOKUP(Q48,$AT$2:$AU$41,2,FALSE))/(100*100)*'Formula Data'!$AC$22</f>
        <v>1.2908101417425952</v>
      </c>
      <c r="R26" s="67">
        <f>(VLOOKUP(R4,$AV$2:$AW$41,2,FALSE)*VLOOKUP(R48,$AT$2:$AU$41,2,FALSE))/(100*100)*'Formula Data'!$AC$22</f>
        <v>0.74748724127249255</v>
      </c>
      <c r="S26" s="67">
        <f ca="1">(VLOOKUP(S4,$AV$2:$AW$41,2,FALSE)*VLOOKUP(S48,$AT$2:$AU$41,2,FALSE))/(100*100)*'Formula Data'!$AC$22</f>
        <v>1.1174831364696738</v>
      </c>
      <c r="T26" s="67">
        <f>(VLOOKUP(T4,$AV$2:$AW$41,2,FALSE)*VLOOKUP(T48,$AT$2:$AU$41,2,FALSE))/(100*100)*'Formula Data'!$AC$22</f>
        <v>0.68448539748428916</v>
      </c>
      <c r="U26" s="9">
        <f>(VLOOKUP(U4,$AV$2:$AW$41,2,FALSE)*VLOOKUP(U48,$AT$2:$AU$41,2,FALSE))/(100*100)*'Formula Data'!$AC$22</f>
        <v>0.80956721075138993</v>
      </c>
      <c r="V26" s="9">
        <f>(VLOOKUP(V4,$AV$2:$AW$41,2,FALSE)*VLOOKUP(V48,$AT$2:$AU$41,2,FALSE))/(100*100)*'Formula Data'!$AC$22</f>
        <v>1.3111966013199337</v>
      </c>
      <c r="W26" s="9">
        <f>(VLOOKUP(W4,$AV$2:$AW$41,2,FALSE)*VLOOKUP(W48,$AT$2:$AU$41,2,FALSE))/(100*100)*'Formula Data'!$AC$22</f>
        <v>0.63924159709855954</v>
      </c>
      <c r="X26" s="9">
        <f>(VLOOKUP(X4,$AV$2:$AW$41,2,FALSE)*VLOOKUP(X48,$AT$2:$AU$41,2,FALSE))/(100*100)*'Formula Data'!$AC$22</f>
        <v>0.8301061908873173</v>
      </c>
      <c r="Y26" s="9">
        <f ca="1">(VLOOKUP(Y4,$AV$2:$AW$41,2,FALSE)*VLOOKUP(Y48,$AT$2:$AU$41,2,FALSE))/(100*100)*'Formula Data'!$AC$22</f>
        <v>0.77480290336651536</v>
      </c>
      <c r="Z26" s="9">
        <f>(VLOOKUP(Z4,$AV$2:$AW$41,2,FALSE)*VLOOKUP(Z48,$AT$2:$AU$41,2,FALSE))/(100*100)*'Formula Data'!$AC$22</f>
        <v>0.68455262096261016</v>
      </c>
      <c r="AA26" s="9">
        <f ca="1">(VLOOKUP(AA4,$AV$2:$AW$41,2,FALSE)*VLOOKUP(AA48,$AT$2:$AU$41,2,FALSE))/(100*100)*'Formula Data'!$AC$22</f>
        <v>0.58520831963669839</v>
      </c>
      <c r="AB26" s="67">
        <f>(VLOOKUP(AB4,$AV$2:$AW$41,2,FALSE)*VLOOKUP(AB48,$AT$2:$AU$41,2,FALSE))/(100*100)*'Formula Data'!$AC$22</f>
        <v>1.2528663010078374</v>
      </c>
      <c r="AC26" s="67">
        <f>(VLOOKUP(AC4,$AV$2:$AW$41,2,FALSE)*VLOOKUP(AC48,$AT$2:$AU$41,2,FALSE))/(100*100)*'Formula Data'!$AC$22</f>
        <v>0.86639501802193608</v>
      </c>
      <c r="AD26" s="97">
        <f>(VLOOKUP(AD4,$AV$2:$AW$41,2,FALSE)*VLOOKUP(AD48,$AT$2:$AU$41,2,FALSE))/(100*100)*'Formula Data'!$AC$22</f>
        <v>1.4270969735778238</v>
      </c>
      <c r="AE26" s="67">
        <f>(VLOOKUP(AE4,$AV$2:$AW$41,2,FALSE)*VLOOKUP(AE48,$AT$2:$AU$41,2,FALSE))/(100*100)*'Formula Data'!$AC$22</f>
        <v>0.82929690516979537</v>
      </c>
      <c r="AF26" s="67">
        <f ca="1">(VLOOKUP(AF4,$AV$2:$AW$41,2,FALSE)*VLOOKUP(AF48,$AT$2:$AU$41,2,FALSE))/(100*100)*'Formula Data'!$AC$22</f>
        <v>0.71005614046092269</v>
      </c>
      <c r="AG26" s="67">
        <f>(VLOOKUP(AG4,$AV$2:$AW$41,2,FALSE)*VLOOKUP(AG48,$AT$2:$AU$41,2,FALSE))/(100*100)*'Formula Data'!$AC$22</f>
        <v>1.0223312439932852</v>
      </c>
      <c r="AH26" s="67">
        <f ca="1">(VLOOKUP(AH4,$AV$2:$AW$41,2,FALSE)*VLOOKUP(AH48,$AT$2:$AU$41,2,FALSE))/(100*100)*'Formula Data'!$AC$22</f>
        <v>0.77209551463707371</v>
      </c>
      <c r="AI26" s="67">
        <f>(VLOOKUP(AI4,$AV$2:$AW$41,2,FALSE)*VLOOKUP(AI48,$AT$2:$AU$41,2,FALSE))/(100*100)*'Formula Data'!$AC$22</f>
        <v>1.3011592148455808</v>
      </c>
      <c r="AJ26" s="67">
        <f>(VLOOKUP(AJ4,$AV$2:$AW$41,2,FALSE)*VLOOKUP(AJ48,$AT$2:$AU$41,2,FALSE))/(100*100)*'Formula Data'!$AC$22</f>
        <v>1.0724424482017247</v>
      </c>
      <c r="AK26" s="67">
        <f ca="1">(VLOOKUP(AK4,$AV$2:$AW$41,2,FALSE)*VLOOKUP(AK48,$AT$2:$AU$41,2,FALSE))/(100*100)*'Formula Data'!$AC$22</f>
        <v>0.7788803849091297</v>
      </c>
      <c r="AL26" s="67">
        <f>(VLOOKUP(AL4,$AV$2:$AW$41,2,FALSE)*VLOOKUP(AL48,$AT$2:$AU$41,2,FALSE))/(100*100)*'Formula Data'!$AC$22</f>
        <v>0.98205180624451638</v>
      </c>
      <c r="AM26" s="67">
        <f ca="1">(VLOOKUP(AM4,$AV$2:$AW$41,2,FALSE)*VLOOKUP(AM48,$AT$2:$AU$41,2,FALSE))/(100*100)*'Formula Data'!$AC$22</f>
        <v>0.89968847603488189</v>
      </c>
      <c r="AN26" s="9">
        <f ca="1">IF(OR(Fixtures!$D$6&lt;=0,Fixtures!$D$6&gt;39),AVERAGE(B26:AM26),AVERAGE(OFFSET(A26,0,Fixtures!$D$6,1,38-Fixtures!$D$6+1)))</f>
        <v>0.99286336892537574</v>
      </c>
      <c r="AO26" s="37" t="str">
        <f t="shared" si="1"/>
        <v>BOU</v>
      </c>
      <c r="AP26" s="55">
        <f ca="1">AVERAGE(OFFSET(A26,0,Fixtures!$D$6+1,1,9))</f>
        <v>0.97552820486858571</v>
      </c>
      <c r="AQ26" s="55">
        <f ca="1">AVERAGE(OFFSET(A26,0,Fixtures!$D$6+1,1,6))</f>
        <v>0.93787863264347282</v>
      </c>
      <c r="AR26" s="55">
        <f ca="1">AVERAGE(OFFSET(A26,0,Fixtures!$D$6+1,1,4))</f>
        <v>0.95821125930761952</v>
      </c>
      <c r="AS26" s="54"/>
      <c r="AT26" s="62" t="str">
        <f>CONCATENATE("@",Schedule!A6)</f>
        <v>@BHA</v>
      </c>
      <c r="AU26" s="3">
        <f>VLOOKUP(RIGHT(AT26,3),'Team Ratings'!$A$2:$H$21,7,FALSE)*(1+Fixtures!$D$3)</f>
        <v>138.2155145932183</v>
      </c>
      <c r="AV26" s="62" t="str">
        <f>CONCATENATE("@",Schedule!A6)</f>
        <v>@BHA</v>
      </c>
      <c r="AW26" s="3">
        <f>VLOOKUP(RIGHT(AV26,3),'Team Ratings'!$A$2:$H$21,4,FALSE)*(1-Fixtures!$D$3)</f>
        <v>75.036441064768169</v>
      </c>
      <c r="AY26" s="52"/>
      <c r="BB26" s="52"/>
      <c r="BE26" s="52"/>
    </row>
    <row r="27" spans="1:57" x14ac:dyDescent="0.25">
      <c r="A27" s="37" t="str">
        <f t="shared" si="0"/>
        <v>BRE</v>
      </c>
      <c r="B27" s="67">
        <f>(VLOOKUP(B5,$AV$2:$AW$41,2,FALSE)*VLOOKUP(B49,$AT$2:$AU$41,2,FALSE))/(100*100)*'Formula Data'!$AC$22</f>
        <v>1.2430505842100326</v>
      </c>
      <c r="C27" s="67">
        <f>(VLOOKUP(C5,$AV$2:$AW$41,2,FALSE)*VLOOKUP(C49,$AT$2:$AU$41,2,FALSE))/(100*100)*'Formula Data'!$AC$22</f>
        <v>1.4720181202494922</v>
      </c>
      <c r="D27" s="67">
        <f>(VLOOKUP(D5,$AV$2:$AW$41,2,FALSE)*VLOOKUP(D49,$AT$2:$AU$41,2,FALSE))/(100*100)*'Formula Data'!$AC$22</f>
        <v>1.4909464018801504</v>
      </c>
      <c r="E27" s="67">
        <f ca="1">(VLOOKUP(E5,$AV$2:$AW$41,2,FALSE)*VLOOKUP(E49,$AT$2:$AU$41,2,FALSE))/(100*100)*'Formula Data'!$AC$22</f>
        <v>1.9348224873320179</v>
      </c>
      <c r="F27" s="67">
        <f ca="1">(VLOOKUP(F5,$AV$2:$AW$41,2,FALSE)*VLOOKUP(F49,$AT$2:$AU$41,2,FALSE))/(100*100)*'Formula Data'!$AC$22</f>
        <v>1.1674802009453968</v>
      </c>
      <c r="G27" s="67">
        <f>(VLOOKUP(G5,$AV$2:$AW$41,2,FALSE)*VLOOKUP(G49,$AT$2:$AU$41,2,FALSE))/(100*100)*'Formula Data'!$AC$22</f>
        <v>1.9503349308085365</v>
      </c>
      <c r="H27" s="67">
        <f ca="1">(VLOOKUP(H5,$AV$2:$AW$41,2,FALSE)*VLOOKUP(H49,$AT$2:$AU$41,2,FALSE))/(100*100)*'Formula Data'!$AC$22</f>
        <v>1.1573102161029458</v>
      </c>
      <c r="I27" s="67">
        <f ca="1">(VLOOKUP(I5,$AV$2:$AW$41,2,FALSE)*VLOOKUP(I49,$AT$2:$AU$41,2,FALSE))/(100*100)*'Formula Data'!$AC$22</f>
        <v>1.2585180835004581</v>
      </c>
      <c r="J27" s="67">
        <f>(VLOOKUP(J5,$AV$2:$AW$41,2,FALSE)*VLOOKUP(J49,$AT$2:$AU$41,2,FALSE))/(100*100)*'Formula Data'!$AC$22</f>
        <v>1.3810373370669069</v>
      </c>
      <c r="K27" s="67">
        <f>(VLOOKUP(K5,$AV$2:$AW$41,2,FALSE)*VLOOKUP(K49,$AT$2:$AU$41,2,FALSE))/(100*100)*'Formula Data'!$AC$22</f>
        <v>0.86724578735461166</v>
      </c>
      <c r="L27" s="67">
        <f>(VLOOKUP(L5,$AV$2:$AW$41,2,FALSE)*VLOOKUP(L49,$AT$2:$AU$41,2,FALSE))/(100*100)*'Formula Data'!$AC$22</f>
        <v>1.3747191943096242</v>
      </c>
      <c r="M27" s="67">
        <f>(VLOOKUP(M5,$AV$2:$AW$41,2,FALSE)*VLOOKUP(M49,$AT$2:$AU$41,2,FALSE))/(100*100)*'Formula Data'!$AC$22</f>
        <v>1.6075065558044548</v>
      </c>
      <c r="N27" s="67">
        <f>(VLOOKUP(N5,$AV$2:$AW$41,2,FALSE)*VLOOKUP(N49,$AT$2:$AU$41,2,FALSE))/(100*100)*'Formula Data'!$AC$22</f>
        <v>1.2986577263161534</v>
      </c>
      <c r="O27" s="67">
        <f ca="1">(VLOOKUP(O5,$AV$2:$AW$41,2,FALSE)*VLOOKUP(O49,$AT$2:$AU$41,2,FALSE))/(100*100)*'Formula Data'!$AC$22</f>
        <v>1.6662501750500895</v>
      </c>
      <c r="P27" s="67">
        <f>(VLOOKUP(P5,$AV$2:$AW$41,2,FALSE)*VLOOKUP(P49,$AT$2:$AU$41,2,FALSE))/(100*100)*'Formula Data'!$AC$22</f>
        <v>1.3698605568438125</v>
      </c>
      <c r="Q27" s="67">
        <f>(VLOOKUP(Q5,$AV$2:$AW$41,2,FALSE)*VLOOKUP(Q49,$AT$2:$AU$41,2,FALSE))/(100*100)*'Formula Data'!$AC$22</f>
        <v>0.71518003752964454</v>
      </c>
      <c r="R27" s="67">
        <f ca="1">(VLOOKUP(R5,$AV$2:$AW$41,2,FALSE)*VLOOKUP(R49,$AT$2:$AU$41,2,FALSE))/(100*100)*'Formula Data'!$AC$22</f>
        <v>1.5270092086615881</v>
      </c>
      <c r="S27" s="67">
        <f>(VLOOKUP(S5,$AV$2:$AW$41,2,FALSE)*VLOOKUP(S49,$AT$2:$AU$41,2,FALSE))/(100*100)*'Formula Data'!$AC$22</f>
        <v>1.0680711388099133</v>
      </c>
      <c r="T27" s="67">
        <f>(VLOOKUP(T5,$AV$2:$AW$41,2,FALSE)*VLOOKUP(T49,$AT$2:$AU$41,2,FALSE))/(100*100)*'Formula Data'!$AC$22</f>
        <v>1.8779476659037908</v>
      </c>
      <c r="U27" s="9">
        <f>(VLOOKUP(U5,$AV$2:$AW$41,2,FALSE)*VLOOKUP(U49,$AT$2:$AU$41,2,FALSE))/(100*100)*'Formula Data'!$AC$22</f>
        <v>1.9814158437014762</v>
      </c>
      <c r="V27" s="9">
        <f>(VLOOKUP(V5,$AV$2:$AW$41,2,FALSE)*VLOOKUP(V49,$AT$2:$AU$41,2,FALSE))/(100*100)*'Formula Data'!$AC$22</f>
        <v>1.3593740898935689</v>
      </c>
      <c r="W27" s="9">
        <f ca="1">(VLOOKUP(W5,$AV$2:$AW$41,2,FALSE)*VLOOKUP(W49,$AT$2:$AU$41,2,FALSE))/(100*100)*'Formula Data'!$AC$22</f>
        <v>1.660427807936131</v>
      </c>
      <c r="X27" s="9">
        <f ca="1">(VLOOKUP(X5,$AV$2:$AW$41,2,FALSE)*VLOOKUP(X49,$AT$2:$AU$41,2,FALSE))/(100*100)*'Formula Data'!$AC$22</f>
        <v>0.87718106636371451</v>
      </c>
      <c r="Y27" s="9">
        <f ca="1">(VLOOKUP(Y5,$AV$2:$AW$41,2,FALSE)*VLOOKUP(Y49,$AT$2:$AU$41,2,FALSE))/(100*100)*'Formula Data'!$AC$22</f>
        <v>1.675018991357597</v>
      </c>
      <c r="Z27" s="98">
        <f>(VLOOKUP(Z5,$AV$2:$AW$41,2,FALSE)*VLOOKUP(Z49,$AT$2:$AU$41,2,FALSE))/(100*100)*'Formula Data'!$AC$22</f>
        <v>1.0259895676951472</v>
      </c>
      <c r="AA27" s="9">
        <f>(VLOOKUP(AA5,$AV$2:$AW$41,2,FALSE)*VLOOKUP(AA49,$AT$2:$AU$41,2,FALSE))/(100*100)*'Formula Data'!$AC$22</f>
        <v>2.1391056878080028</v>
      </c>
      <c r="AB27" s="67">
        <f ca="1">(VLOOKUP(AB5,$AV$2:$AW$41,2,FALSE)*VLOOKUP(AB49,$AT$2:$AU$41,2,FALSE))/(100*100)*'Formula Data'!$AC$22</f>
        <v>1.348561991212561</v>
      </c>
      <c r="AC27" s="67">
        <f>(VLOOKUP(AC5,$AV$2:$AW$41,2,FALSE)*VLOOKUP(AC49,$AT$2:$AU$41,2,FALSE))/(100*100)*'Formula Data'!$AC$22</f>
        <v>1.7834420952782755</v>
      </c>
      <c r="AD27" s="97">
        <f>(VLOOKUP(AD5,$AV$2:$AW$41,2,FALSE)*VLOOKUP(AD49,$AT$2:$AU$41,2,FALSE))/(100*100)*'Formula Data'!$AC$22</f>
        <v>0.95817268311404735</v>
      </c>
      <c r="AE27" s="67">
        <f>(VLOOKUP(AE5,$AV$2:$AW$41,2,FALSE)*VLOOKUP(AE49,$AT$2:$AU$41,2,FALSE))/(100*100)*'Formula Data'!$AC$22</f>
        <v>1.2442636396039297</v>
      </c>
      <c r="AF27" s="67">
        <f ca="1">(VLOOKUP(AF5,$AV$2:$AW$41,2,FALSE)*VLOOKUP(AF49,$AT$2:$AU$41,2,FALSE))/(100*100)*'Formula Data'!$AC$22</f>
        <v>1.1613683780481263</v>
      </c>
      <c r="AG27" s="67">
        <f>(VLOOKUP(AG5,$AV$2:$AW$41,2,FALSE)*VLOOKUP(AG49,$AT$2:$AU$41,2,FALSE))/(100*100)*'Formula Data'!$AC$22</f>
        <v>1.8632233361142638</v>
      </c>
      <c r="AH27" s="67">
        <f>(VLOOKUP(AH5,$AV$2:$AW$41,2,FALSE)*VLOOKUP(AH49,$AT$2:$AU$41,2,FALSE))/(100*100)*'Formula Data'!$AC$22</f>
        <v>1.120424357260895</v>
      </c>
      <c r="AI27" s="67">
        <f>(VLOOKUP(AI5,$AV$2:$AW$41,2,FALSE)*VLOOKUP(AI49,$AT$2:$AU$41,2,FALSE))/(100*100)*'Formula Data'!$AC$22</f>
        <v>1.9653801806377658</v>
      </c>
      <c r="AJ27" s="67">
        <f>(VLOOKUP(AJ5,$AV$2:$AW$41,2,FALSE)*VLOOKUP(AJ49,$AT$2:$AU$41,2,FALSE))/(100*100)*'Formula Data'!$AC$22</f>
        <v>1.308920513538363</v>
      </c>
      <c r="AK27" s="67">
        <f>(VLOOKUP(AK5,$AV$2:$AW$41,2,FALSE)*VLOOKUP(AK49,$AT$2:$AU$41,2,FALSE))/(100*100)*'Formula Data'!$AC$22</f>
        <v>1.5323938171960614</v>
      </c>
      <c r="AL27" s="67">
        <f ca="1">(VLOOKUP(AL5,$AV$2:$AW$41,2,FALSE)*VLOOKUP(AL49,$AT$2:$AU$41,2,FALSE))/(100*100)*'Formula Data'!$AC$22</f>
        <v>1.064318092494454</v>
      </c>
      <c r="AM27" s="67">
        <f>(VLOOKUP(AM5,$AV$2:$AW$41,2,FALSE)*VLOOKUP(AM49,$AT$2:$AU$41,2,FALSE))/(100*100)*'Formula Data'!$AC$22</f>
        <v>1.0260903303815612</v>
      </c>
      <c r="AN27" s="9">
        <f ca="1">IF(OR(Fixtures!$D$6&lt;=0,Fixtures!$D$6&gt;39),AVERAGE(B27:AM27),AVERAGE(OFFSET(A27,0,Fixtures!$D$6,1,38-Fixtures!$D$6+1)))</f>
        <v>1.3647132845733585</v>
      </c>
      <c r="AO27" s="37" t="str">
        <f t="shared" si="1"/>
        <v>BRE</v>
      </c>
      <c r="AP27" s="55">
        <f ca="1">AVERAGE(OFFSET(A27,0,Fixtures!$D$6+1,1,9))</f>
        <v>1.4375098889768585</v>
      </c>
      <c r="AQ27" s="55">
        <f ca="1">AVERAGE(OFFSET(A27,0,Fixtures!$D$6+1,1,6))</f>
        <v>1.355149081569923</v>
      </c>
      <c r="AR27" s="55">
        <f ca="1">AVERAGE(OFFSET(A27,0,Fixtures!$D$6+1,1,4))</f>
        <v>1.2868116990110947</v>
      </c>
      <c r="AS27" s="54"/>
      <c r="AT27" s="62" t="str">
        <f>CONCATENATE("@",Schedule!A7)</f>
        <v>@CHE</v>
      </c>
      <c r="AU27" s="3">
        <f>VLOOKUP(RIGHT(AT27,3),'Team Ratings'!$A$2:$H$21,7,FALSE)*(1+Fixtures!$D$3)</f>
        <v>100.1289824286425</v>
      </c>
      <c r="AV27" s="62" t="str">
        <f>CONCATENATE("@",Schedule!A7)</f>
        <v>@CHE</v>
      </c>
      <c r="AW27" s="3">
        <f>VLOOKUP(RIGHT(AV27,3),'Team Ratings'!$A$2:$H$21,4,FALSE)*(1-Fixtures!$D$3)</f>
        <v>87.742697879784018</v>
      </c>
      <c r="AY27" s="52"/>
      <c r="BB27" s="52"/>
      <c r="BE27" s="52"/>
    </row>
    <row r="28" spans="1:57" x14ac:dyDescent="0.25">
      <c r="A28" s="37" t="str">
        <f t="shared" si="0"/>
        <v>BHA</v>
      </c>
      <c r="B28" s="67">
        <f>(VLOOKUP(B6,$AV$2:$AW$41,2,FALSE)*VLOOKUP(B50,$AT$2:$AU$41,2,FALSE))/(100*100)*'Formula Data'!$AC$22</f>
        <v>1.2636509583486333</v>
      </c>
      <c r="C28" s="67">
        <f>(VLOOKUP(C6,$AV$2:$AW$41,2,FALSE)*VLOOKUP(C50,$AT$2:$AU$41,2,FALSE))/(100*100)*'Formula Data'!$AC$22</f>
        <v>1.5324862845886629</v>
      </c>
      <c r="D28" s="67">
        <f>(VLOOKUP(D6,$AV$2:$AW$41,2,FALSE)*VLOOKUP(D50,$AT$2:$AU$41,2,FALSE))/(100*100)*'Formula Data'!$AC$22</f>
        <v>1.3154803524695207</v>
      </c>
      <c r="E28" s="67">
        <f>(VLOOKUP(E6,$AV$2:$AW$41,2,FALSE)*VLOOKUP(E50,$AT$2:$AU$41,2,FALSE))/(100*100)*'Formula Data'!$AC$22</f>
        <v>2.4021127329330838</v>
      </c>
      <c r="F28" s="67">
        <f>(VLOOKUP(F6,$AV$2:$AW$41,2,FALSE)*VLOOKUP(F50,$AT$2:$AU$41,2,FALSE))/(100*100)*'Formula Data'!$AC$22</f>
        <v>1.8363109225513135</v>
      </c>
      <c r="G28" s="67">
        <f>(VLOOKUP(G6,$AV$2:$AW$41,2,FALSE)*VLOOKUP(G50,$AT$2:$AU$41,2,FALSE))/(100*100)*'Formula Data'!$AC$22</f>
        <v>2.1965606511189355</v>
      </c>
      <c r="H28" s="97">
        <f>(VLOOKUP(H6,$AV$2:$AW$41,2,FALSE)*VLOOKUP(H50,$AT$2:$AU$41,2,FALSE))/(100*100)*'Formula Data'!$AC$22</f>
        <v>1.7009423969293016</v>
      </c>
      <c r="I28" s="67">
        <f ca="1">(VLOOKUP(I6,$AV$2:$AW$41,2,FALSE)*VLOOKUP(I50,$AT$2:$AU$41,2,FALSE))/(100*100)*'Formula Data'!$AC$22</f>
        <v>2.0630222960611109</v>
      </c>
      <c r="J28" s="67">
        <f>(VLOOKUP(J6,$AV$2:$AW$41,2,FALSE)*VLOOKUP(J50,$AT$2:$AU$41,2,FALSE))/(100*100)*'Formula Data'!$AC$22</f>
        <v>1.6121203503566199</v>
      </c>
      <c r="K28" s="67">
        <f ca="1">(VLOOKUP(K6,$AV$2:$AW$41,2,FALSE)*VLOOKUP(K50,$AT$2:$AU$41,2,FALSE))/(100*100)*'Formula Data'!$AC$22</f>
        <v>1.8807273589215963</v>
      </c>
      <c r="L28" s="67">
        <f>(VLOOKUP(L6,$AV$2:$AW$41,2,FALSE)*VLOOKUP(L50,$AT$2:$AU$41,2,FALSE))/(100*100)*'Formula Data'!$AC$22</f>
        <v>1.4945685992331263</v>
      </c>
      <c r="M28" s="67">
        <f>(VLOOKUP(M6,$AV$2:$AW$41,2,FALSE)*VLOOKUP(M50,$AT$2:$AU$41,2,FALSE))/(100*100)*'Formula Data'!$AC$22</f>
        <v>2.4206430815486253</v>
      </c>
      <c r="N28" s="67">
        <f>(VLOOKUP(N6,$AV$2:$AW$41,2,FALSE)*VLOOKUP(N50,$AT$2:$AU$41,2,FALSE))/(100*100)*'Formula Data'!$AC$22</f>
        <v>0.88084515503053851</v>
      </c>
      <c r="O28" s="67">
        <f>(VLOOKUP(O6,$AV$2:$AW$41,2,FALSE)*VLOOKUP(O50,$AT$2:$AU$41,2,FALSE))/(100*100)*'Formula Data'!$AC$22</f>
        <v>1.9798712031325252</v>
      </c>
      <c r="P28" s="67">
        <f ca="1">(VLOOKUP(P6,$AV$2:$AW$41,2,FALSE)*VLOOKUP(P50,$AT$2:$AU$41,2,FALSE))/(100*100)*'Formula Data'!$AC$22</f>
        <v>1.4303890703422544</v>
      </c>
      <c r="Q28" s="67">
        <f>(VLOOKUP(Q6,$AV$2:$AW$41,2,FALSE)*VLOOKUP(Q50,$AT$2:$AU$41,2,FALSE))/(100*100)*'Formula Data'!$AC$22</f>
        <v>2.2948225093433998</v>
      </c>
      <c r="R28" s="67">
        <f ca="1">(VLOOKUP(R6,$AV$2:$AW$41,2,FALSE)*VLOOKUP(R50,$AT$2:$AU$41,2,FALSE))/(100*100)*'Formula Data'!$AC$22</f>
        <v>1.4253908711474208</v>
      </c>
      <c r="S28" s="67">
        <f ca="1">(VLOOKUP(S6,$AV$2:$AW$41,2,FALSE)*VLOOKUP(S50,$AT$2:$AU$41,2,FALSE))/(100*100)*'Formula Data'!$AC$22</f>
        <v>1.5500426440856112</v>
      </c>
      <c r="T28" s="67">
        <f ca="1">(VLOOKUP(T6,$AV$2:$AW$41,2,FALSE)*VLOOKUP(T50,$AT$2:$AU$41,2,FALSE))/(100*100)*'Formula Data'!$AC$22</f>
        <v>1.6609444250164518</v>
      </c>
      <c r="U28" s="9">
        <f>(VLOOKUP(U6,$AV$2:$AW$41,2,FALSE)*VLOOKUP(U50,$AT$2:$AU$41,2,FALSE))/(100*100)*'Formula Data'!$AC$22</f>
        <v>2.3129575996361558</v>
      </c>
      <c r="V28" s="9">
        <f>(VLOOKUP(V6,$AV$2:$AW$41,2,FALSE)*VLOOKUP(V50,$AT$2:$AU$41,2,FALSE))/(100*100)*'Formula Data'!$AC$22</f>
        <v>1.5309922356633197</v>
      </c>
      <c r="W28" s="9">
        <f>(VLOOKUP(W6,$AV$2:$AW$41,2,FALSE)*VLOOKUP(W50,$AT$2:$AU$41,2,FALSE))/(100*100)*'Formula Data'!$AC$22</f>
        <v>2.4403932638470041</v>
      </c>
      <c r="X28" s="9">
        <f ca="1">(VLOOKUP(X6,$AV$2:$AW$41,2,FALSE)*VLOOKUP(X50,$AT$2:$AU$41,2,FALSE))/(100*100)*'Formula Data'!$AC$22</f>
        <v>1.4379166428484185</v>
      </c>
      <c r="Y28" s="9">
        <f>(VLOOKUP(Y6,$AV$2:$AW$41,2,FALSE)*VLOOKUP(Y50,$AT$2:$AU$41,2,FALSE))/(100*100)*'Formula Data'!$AC$22</f>
        <v>2.6346105628344594</v>
      </c>
      <c r="Z28" s="90">
        <f>(VLOOKUP(Z6,$AV$2:$AW$41,2,FALSE)*VLOOKUP(Z50,$AT$2:$AU$41,2,FALSE))/(100*100)*'Formula Data'!$AC$22</f>
        <v>1.0681355881389374</v>
      </c>
      <c r="AA28" s="9">
        <f>(VLOOKUP(AA6,$AV$2:$AW$41,2,FALSE)*VLOOKUP(AA50,$AT$2:$AU$41,2,FALSE))/(100*100)*'Formula Data'!$AC$22</f>
        <v>1.887359264302666</v>
      </c>
      <c r="AB28" s="67">
        <f>(VLOOKUP(AB6,$AV$2:$AW$41,2,FALSE)*VLOOKUP(AB50,$AT$2:$AU$41,2,FALSE))/(100*100)*'Formula Data'!$AC$22</f>
        <v>1.6742610505360545</v>
      </c>
      <c r="AC28" s="101">
        <f>(VLOOKUP(AC6,$AV$2:$AW$41,2,FALSE)*VLOOKUP(AC50,$AT$2:$AU$41,2,FALSE))/(100*100)*'Formula Data'!$AC$22</f>
        <v>1.8129980722304213</v>
      </c>
      <c r="AD28" s="97">
        <f>(VLOOKUP(AD6,$AV$2:$AW$41,2,FALSE)*VLOOKUP(AD50,$AT$2:$AU$41,2,FALSE))/(100*100)*'Formula Data'!$AC$22</f>
        <v>2.1443025633967854</v>
      </c>
      <c r="AE28" s="67">
        <f ca="1">(VLOOKUP(AE6,$AV$2:$AW$41,2,FALSE)*VLOOKUP(AE50,$AT$2:$AU$41,2,FALSE))/(100*100)*'Formula Data'!$AC$22</f>
        <v>1.3108579462359846</v>
      </c>
      <c r="AF28" s="67">
        <f>(VLOOKUP(AF6,$AV$2:$AW$41,2,FALSE)*VLOOKUP(AF50,$AT$2:$AU$41,2,FALSE))/(100*100)*'Formula Data'!$AC$22</f>
        <v>1.3799607300008789</v>
      </c>
      <c r="AG28" s="101">
        <f>(VLOOKUP(AG6,$AV$2:$AW$41,2,FALSE)*VLOOKUP(AG50,$AT$2:$AU$41,2,FALSE))/(100*100)*'Formula Data'!$AC$22</f>
        <v>1.2637750618183587</v>
      </c>
      <c r="AH28" s="67">
        <f>(VLOOKUP(AH6,$AV$2:$AW$41,2,FALSE)*VLOOKUP(AH50,$AT$2:$AU$41,2,FALSE))/(100*100)*'Formula Data'!$AC$22</f>
        <v>1.6871766146203322</v>
      </c>
      <c r="AI28" s="67">
        <f ca="1">(VLOOKUP(AI6,$AV$2:$AW$41,2,FALSE)*VLOOKUP(AI50,$AT$2:$AU$41,2,FALSE))/(100*100)*'Formula Data'!$AC$22</f>
        <v>2.0522222611684975</v>
      </c>
      <c r="AJ28" s="67">
        <f ca="1">(VLOOKUP(AJ6,$AV$2:$AW$41,2,FALSE)*VLOOKUP(AJ50,$AT$2:$AU$41,2,FALSE))/(100*100)*'Formula Data'!$AC$22</f>
        <v>2.3830069694023024</v>
      </c>
      <c r="AK28" s="67">
        <f ca="1">(VLOOKUP(AK6,$AV$2:$AW$41,2,FALSE)*VLOOKUP(AK50,$AT$2:$AU$41,2,FALSE))/(100*100)*'Formula Data'!$AC$22</f>
        <v>1.0803722864803422</v>
      </c>
      <c r="AL28" s="67">
        <f ca="1">(VLOOKUP(AL6,$AV$2:$AW$41,2,FALSE)*VLOOKUP(AL50,$AT$2:$AU$41,2,FALSE))/(100*100)*'Formula Data'!$AC$22</f>
        <v>2.0450511943125842</v>
      </c>
      <c r="AM28" s="67">
        <f>(VLOOKUP(AM6,$AV$2:$AW$41,2,FALSE)*VLOOKUP(AM50,$AT$2:$AU$41,2,FALSE))/(100*100)*'Formula Data'!$AC$22</f>
        <v>1.5994802794270424</v>
      </c>
      <c r="AN28" s="9">
        <f ca="1">IF(OR(Fixtures!$D$6&lt;=0,Fixtures!$D$6&gt;39),AVERAGE(B28:AM28),AVERAGE(OFFSET(A28,0,Fixtures!$D$6,1,38-Fixtures!$D$6+1)))</f>
        <v>1.7027887524691321</v>
      </c>
      <c r="AO28" s="37" t="str">
        <f t="shared" si="1"/>
        <v>BHA</v>
      </c>
      <c r="AP28" s="55">
        <f ca="1">AVERAGE(OFFSET(A28,0,Fixtures!$D$6+1,1,9))</f>
        <v>1.6794080561504336</v>
      </c>
      <c r="AQ28" s="55">
        <f ca="1">AVERAGE(OFFSET(A28,0,Fixtures!$D$6+1,1,6))</f>
        <v>1.599845164717127</v>
      </c>
      <c r="AR28" s="55">
        <f ca="1">AVERAGE(OFFSET(A28,0,Fixtures!$D$6+1,1,4))</f>
        <v>1.6620298279660177</v>
      </c>
      <c r="AS28" s="54"/>
      <c r="AT28" s="62" t="str">
        <f>CONCATENATE("@",Schedule!A8)</f>
        <v>@CRY</v>
      </c>
      <c r="AU28" s="3">
        <f ca="1">VLOOKUP(RIGHT(AT28,3),'Team Ratings'!$A$2:$H$21,7,FALSE)*(1+Fixtures!$D$3)</f>
        <v>77.02640142320152</v>
      </c>
      <c r="AV28" s="62" t="str">
        <f>CONCATENATE("@",Schedule!A8)</f>
        <v>@CRY</v>
      </c>
      <c r="AW28" s="3">
        <f ca="1">VLOOKUP(RIGHT(AV28,3),'Team Ratings'!$A$2:$H$21,4,FALSE)*(1-Fixtures!$D$3)</f>
        <v>91.427736186146191</v>
      </c>
      <c r="AY28" s="52"/>
      <c r="BB28" s="52"/>
      <c r="BE28" s="52"/>
    </row>
    <row r="29" spans="1:57" x14ac:dyDescent="0.25">
      <c r="A29" s="37" t="str">
        <f t="shared" si="0"/>
        <v>CHE</v>
      </c>
      <c r="B29" s="67">
        <f ca="1">(VLOOKUP(B7,$AV$2:$AW$41,2,FALSE)*VLOOKUP(B51,$AT$2:$AU$41,2,FALSE))/(100*100)*'Formula Data'!$AC$22</f>
        <v>1.2032562020037088</v>
      </c>
      <c r="C29" s="67">
        <f ca="1">(VLOOKUP(C7,$AV$2:$AW$41,2,FALSE)*VLOOKUP(C51,$AT$2:$AU$41,2,FALSE))/(100*100)*'Formula Data'!$AC$22</f>
        <v>1.3624759653701539</v>
      </c>
      <c r="D29" s="67">
        <f>(VLOOKUP(D7,$AV$2:$AW$41,2,FALSE)*VLOOKUP(D51,$AT$2:$AU$41,2,FALSE))/(100*100)*'Formula Data'!$AC$22</f>
        <v>1.2129033112054894</v>
      </c>
      <c r="E29" s="67">
        <f>(VLOOKUP(E7,$AV$2:$AW$41,2,FALSE)*VLOOKUP(E51,$AT$2:$AU$41,2,FALSE))/(100*100)*'Formula Data'!$AC$22</f>
        <v>1.5912785441391177</v>
      </c>
      <c r="F29" s="67">
        <f ca="1">(VLOOKUP(F7,$AV$2:$AW$41,2,FALSE)*VLOOKUP(F51,$AT$2:$AU$41,2,FALSE))/(100*100)*'Formula Data'!$AC$22</f>
        <v>1.0326115553027098</v>
      </c>
      <c r="G29" s="67">
        <f>(VLOOKUP(G7,$AV$2:$AW$41,2,FALSE)*VLOOKUP(G51,$AT$2:$AU$41,2,FALSE))/(100*100)*'Formula Data'!$AC$22</f>
        <v>1.3672803893837961</v>
      </c>
      <c r="H29" s="67">
        <f>(VLOOKUP(H7,$AV$2:$AW$41,2,FALSE)*VLOOKUP(H51,$AT$2:$AU$41,2,FALSE))/(100*100)*'Formula Data'!$AC$22</f>
        <v>1.3302988788111523</v>
      </c>
      <c r="I29" s="97">
        <f>(VLOOKUP(I7,$AV$2:$AW$41,2,FALSE)*VLOOKUP(I51,$AT$2:$AU$41,2,FALSE))/(100*100)*'Formula Data'!$AC$22</f>
        <v>1.675601263242898</v>
      </c>
      <c r="J29" s="67">
        <f ca="1">(VLOOKUP(J7,$AV$2:$AW$41,2,FALSE)*VLOOKUP(J51,$AT$2:$AU$41,2,FALSE))/(100*100)*'Formula Data'!$AC$22</f>
        <v>1.041685737591475</v>
      </c>
      <c r="K29" s="67">
        <f ca="1">(VLOOKUP(K7,$AV$2:$AW$41,2,FALSE)*VLOOKUP(K51,$AT$2:$AU$41,2,FALSE))/(100*100)*'Formula Data'!$AC$22</f>
        <v>1.4867138999046343</v>
      </c>
      <c r="L29" s="67">
        <f>(VLOOKUP(L7,$AV$2:$AW$41,2,FALSE)*VLOOKUP(L51,$AT$2:$AU$41,2,FALSE))/(100*100)*'Formula Data'!$AC$22</f>
        <v>1.1587290563223693</v>
      </c>
      <c r="M29" s="67">
        <f>(VLOOKUP(M7,$AV$2:$AW$41,2,FALSE)*VLOOKUP(M51,$AT$2:$AU$41,2,FALSE))/(100*100)*'Formula Data'!$AC$22</f>
        <v>1.082726736223846</v>
      </c>
      <c r="N29" s="67">
        <f>(VLOOKUP(N7,$AV$2:$AW$41,2,FALSE)*VLOOKUP(N51,$AT$2:$AU$41,2,FALSE))/(100*100)*'Formula Data'!$AC$22</f>
        <v>1.313410094748001</v>
      </c>
      <c r="O29" s="67">
        <f>(VLOOKUP(O7,$AV$2:$AW$41,2,FALSE)*VLOOKUP(O51,$AT$2:$AU$41,2,FALSE))/(100*100)*'Formula Data'!$AC$22</f>
        <v>0.85493083081101517</v>
      </c>
      <c r="P29" s="67">
        <f ca="1">(VLOOKUP(P7,$AV$2:$AW$41,2,FALSE)*VLOOKUP(P51,$AT$2:$AU$41,2,FALSE))/(100*100)*'Formula Data'!$AC$22</f>
        <v>1.1229144074749913</v>
      </c>
      <c r="Q29" s="67">
        <f>(VLOOKUP(Q7,$AV$2:$AW$41,2,FALSE)*VLOOKUP(Q51,$AT$2:$AU$41,2,FALSE))/(100*100)*'Formula Data'!$AC$22</f>
        <v>0.77380118904118356</v>
      </c>
      <c r="R29" s="67">
        <f>(VLOOKUP(R7,$AV$2:$AW$41,2,FALSE)*VLOOKUP(R51,$AT$2:$AU$41,2,FALSE))/(100*100)*'Formula Data'!$AC$22</f>
        <v>1.7679208803286086</v>
      </c>
      <c r="S29" s="67">
        <f>(VLOOKUP(S7,$AV$2:$AW$41,2,FALSE)*VLOOKUP(S51,$AT$2:$AU$41,2,FALSE))/(100*100)*'Formula Data'!$AC$22</f>
        <v>1.222259875069226</v>
      </c>
      <c r="T29" s="67">
        <f>(VLOOKUP(T7,$AV$2:$AW$41,2,FALSE)*VLOOKUP(T51,$AT$2:$AU$41,2,FALSE))/(100*100)*'Formula Data'!$AC$22</f>
        <v>0.91553044049351517</v>
      </c>
      <c r="U29" s="9">
        <f ca="1">(VLOOKUP(U7,$AV$2:$AW$41,2,FALSE)*VLOOKUP(U51,$AT$2:$AU$41,2,FALSE))/(100*100)*'Formula Data'!$AC$22</f>
        <v>1.4945378877338866</v>
      </c>
      <c r="V29" s="9">
        <f>(VLOOKUP(V7,$AV$2:$AW$41,2,FALSE)*VLOOKUP(V51,$AT$2:$AU$41,2,FALSE))/(100*100)*'Formula Data'!$AC$22</f>
        <v>1.167886041655958</v>
      </c>
      <c r="W29" s="9">
        <f>(VLOOKUP(W7,$AV$2:$AW$41,2,FALSE)*VLOOKUP(W51,$AT$2:$AU$41,2,FALSE))/(100*100)*'Formula Data'!$AC$22</f>
        <v>1.9086198501576261</v>
      </c>
      <c r="X29" s="9">
        <f>(VLOOKUP(X7,$AV$2:$AW$41,2,FALSE)*VLOOKUP(X51,$AT$2:$AU$41,2,FALSE))/(100*100)*'Formula Data'!$AC$22</f>
        <v>0.95298787176897692</v>
      </c>
      <c r="Y29" s="9">
        <f ca="1">(VLOOKUP(Y7,$AV$2:$AW$41,2,FALSE)*VLOOKUP(Y51,$AT$2:$AU$41,2,FALSE))/(100*100)*'Formula Data'!$AC$22</f>
        <v>1.4815188852253951</v>
      </c>
      <c r="Z29" s="9">
        <f ca="1">(VLOOKUP(Z7,$AV$2:$AW$41,2,FALSE)*VLOOKUP(Z51,$AT$2:$AU$41,2,FALSE))/(100*100)*'Formula Data'!$AC$22</f>
        <v>0.94963921128105744</v>
      </c>
      <c r="AA29" s="9">
        <f>(VLOOKUP(AA7,$AV$2:$AW$41,2,FALSE)*VLOOKUP(AA51,$AT$2:$AU$41,2,FALSE))/(100*100)*'Formula Data'!$AC$22</f>
        <v>1.7401888951132014</v>
      </c>
      <c r="AB29" s="67">
        <f>(VLOOKUP(AB7,$AV$2:$AW$41,2,FALSE)*VLOOKUP(AB51,$AT$2:$AU$41,2,FALSE))/(100*100)*'Formula Data'!$AC$22</f>
        <v>1.1091135109852732</v>
      </c>
      <c r="AC29" s="67">
        <f ca="1">(VLOOKUP(AC7,$AV$2:$AW$41,2,FALSE)*VLOOKUP(AC51,$AT$2:$AU$41,2,FALSE))/(100*100)*'Formula Data'!$AC$22</f>
        <v>1.7263478971146073</v>
      </c>
      <c r="AD29" s="97">
        <f>(VLOOKUP(AD7,$AV$2:$AW$41,2,FALSE)*VLOOKUP(AD51,$AT$2:$AU$41,2,FALSE))/(100*100)*'Formula Data'!$AC$22</f>
        <v>1.6624634607132078</v>
      </c>
      <c r="AE29" s="67">
        <f ca="1">(VLOOKUP(AE7,$AV$2:$AW$41,2,FALSE)*VLOOKUP(AE51,$AT$2:$AU$41,2,FALSE))/(100*100)*'Formula Data'!$AC$22</f>
        <v>1.0362324556106619</v>
      </c>
      <c r="AF29" s="67">
        <f>(VLOOKUP(AF7,$AV$2:$AW$41,2,FALSE)*VLOOKUP(AF51,$AT$2:$AU$41,2,FALSE))/(100*100)*'Formula Data'!$AC$22</f>
        <v>1.2265950007083291</v>
      </c>
      <c r="AG29" s="101">
        <f>(VLOOKUP(AG7,$AV$2:$AW$41,2,FALSE)*VLOOKUP(AG51,$AT$2:$AU$41,2,FALSE))/(100*100)*'Formula Data'!$AC$22</f>
        <v>0.91544053485465826</v>
      </c>
      <c r="AH29" s="67">
        <f>(VLOOKUP(AH7,$AV$2:$AW$41,2,FALSE)*VLOOKUP(AH51,$AT$2:$AU$41,2,FALSE))/(100*100)*'Formula Data'!$AC$22</f>
        <v>1.5534206440134664</v>
      </c>
      <c r="AI29" s="67">
        <f ca="1">(VLOOKUP(AI7,$AV$2:$AW$41,2,FALSE)*VLOOKUP(AI51,$AT$2:$AU$41,2,FALSE))/(100*100)*'Formula Data'!$AC$22</f>
        <v>0.78266595474290057</v>
      </c>
      <c r="AJ29" s="67">
        <f>(VLOOKUP(AJ7,$AV$2:$AW$41,2,FALSE)*VLOOKUP(AJ51,$AT$2:$AU$41,2,FALSE))/(100*100)*'Formula Data'!$AC$22</f>
        <v>1.2322323718543227</v>
      </c>
      <c r="AK29" s="67">
        <f>(VLOOKUP(AK7,$AV$2:$AW$41,2,FALSE)*VLOOKUP(AK51,$AT$2:$AU$41,2,FALSE))/(100*100)*'Formula Data'!$AC$22</f>
        <v>1.7536130389684184</v>
      </c>
      <c r="AL29" s="67">
        <f>(VLOOKUP(AL7,$AV$2:$AW$41,2,FALSE)*VLOOKUP(AL51,$AT$2:$AU$41,2,FALSE))/(100*100)*'Formula Data'!$AC$22</f>
        <v>0.63812032469714652</v>
      </c>
      <c r="AM29" s="67">
        <f>(VLOOKUP(AM7,$AV$2:$AW$41,2,FALSE)*VLOOKUP(AM51,$AT$2:$AU$41,2,FALSE))/(100*100)*'Formula Data'!$AC$22</f>
        <v>1.1101958612484366</v>
      </c>
      <c r="AN29" s="9">
        <f ca="1">IF(OR(Fixtures!$D$6&lt;=0,Fixtures!$D$6&gt;39),AVERAGE(B29:AM29),AVERAGE(OFFSET(A29,0,Fixtures!$D$6,1,38-Fixtures!$D$6+1)))</f>
        <v>1.2288700879592858</v>
      </c>
      <c r="AO29" s="37" t="str">
        <f t="shared" si="1"/>
        <v>CHE</v>
      </c>
      <c r="AP29" s="55">
        <f ca="1">AVERAGE(OFFSET(A29,0,Fixtures!$D$6+1,1,9))</f>
        <v>1.3210012620645084</v>
      </c>
      <c r="AQ29" s="55">
        <f ca="1">AVERAGE(OFFSET(A29,0,Fixtures!$D$6+1,1,6))</f>
        <v>1.3534166655024886</v>
      </c>
      <c r="AR29" s="55">
        <f ca="1">AVERAGE(OFFSET(A29,0,Fixtures!$D$6+1,1,4))</f>
        <v>1.4129097035367015</v>
      </c>
      <c r="AS29" s="54"/>
      <c r="AT29" s="62" t="str">
        <f>CONCATENATE("@",Schedule!A9)</f>
        <v>@EVE</v>
      </c>
      <c r="AU29" s="3">
        <f ca="1">VLOOKUP(RIGHT(AT29,3),'Team Ratings'!$A$2:$H$21,7,FALSE)*(1+Fixtures!$D$3)</f>
        <v>88.89909657480942</v>
      </c>
      <c r="AV29" s="62" t="str">
        <f>CONCATENATE("@",Schedule!A9)</f>
        <v>@EVE</v>
      </c>
      <c r="AW29" s="3">
        <f ca="1">VLOOKUP(RIGHT(AV29,3),'Team Ratings'!$A$2:$H$21,4,FALSE)*(1-Fixtures!$D$3)</f>
        <v>105.60861748525069</v>
      </c>
      <c r="AY29" s="52"/>
      <c r="BB29" s="52"/>
      <c r="BE29" s="52"/>
    </row>
    <row r="30" spans="1:57" x14ac:dyDescent="0.25">
      <c r="A30" s="37" t="str">
        <f t="shared" si="0"/>
        <v>CRY</v>
      </c>
      <c r="B30" s="67">
        <f ca="1">(VLOOKUP(B8,$AV$2:$AW$41,2,FALSE)*VLOOKUP(B52,$AT$2:$AU$41,2,FALSE))/(100*100)*'Formula Data'!$AC$22</f>
        <v>0.86382637490304726</v>
      </c>
      <c r="C30" s="67">
        <f ca="1">(VLOOKUP(C8,$AV$2:$AW$41,2,FALSE)*VLOOKUP(C52,$AT$2:$AU$41,2,FALSE))/(100*100)*'Formula Data'!$AC$22</f>
        <v>0.89842178437451714</v>
      </c>
      <c r="D30" s="67">
        <f ca="1">(VLOOKUP(D8,$AV$2:$AW$41,2,FALSE)*VLOOKUP(D52,$AT$2:$AU$41,2,FALSE))/(100*100)*'Formula Data'!$AC$22</f>
        <v>1.278886240230779</v>
      </c>
      <c r="E30" s="67">
        <f ca="1">(VLOOKUP(E8,$AV$2:$AW$41,2,FALSE)*VLOOKUP(E52,$AT$2:$AU$41,2,FALSE))/(100*100)*'Formula Data'!$AC$22</f>
        <v>0.49088796364683573</v>
      </c>
      <c r="F30" s="67">
        <f ca="1">(VLOOKUP(F8,$AV$2:$AW$41,2,FALSE)*VLOOKUP(F52,$AT$2:$AU$41,2,FALSE))/(100*100)*'Formula Data'!$AC$22</f>
        <v>1.1950026775728184</v>
      </c>
      <c r="G30" s="67">
        <f ca="1">(VLOOKUP(G8,$AV$2:$AW$41,2,FALSE)*VLOOKUP(G52,$AT$2:$AU$41,2,FALSE))/(100*100)*'Formula Data'!$AC$22</f>
        <v>0.5952634248661558</v>
      </c>
      <c r="H30" s="67">
        <f ca="1">(VLOOKUP(H8,$AV$2:$AW$41,2,FALSE)*VLOOKUP(H52,$AT$2:$AU$41,2,FALSE))/(100*100)*'Formula Data'!$AC$22</f>
        <v>1.0103693330094718</v>
      </c>
      <c r="I30" s="67">
        <f ca="1">(VLOOKUP(I8,$AV$2:$AW$41,2,FALSE)*VLOOKUP(I52,$AT$2:$AU$41,2,FALSE))/(100*100)*'Formula Data'!$AC$22</f>
        <v>0.65767416951480984</v>
      </c>
      <c r="J30" s="67">
        <f ca="1">(VLOOKUP(J8,$AV$2:$AW$41,2,FALSE)*VLOOKUP(J52,$AT$2:$AU$41,2,FALSE))/(100*100)*'Formula Data'!$AC$22</f>
        <v>1.1033663949199344</v>
      </c>
      <c r="K30" s="67">
        <f ca="1">(VLOOKUP(K8,$AV$2:$AW$41,2,FALSE)*VLOOKUP(K52,$AT$2:$AU$41,2,FALSE))/(100*100)*'Formula Data'!$AC$22</f>
        <v>1.3386782241866058</v>
      </c>
      <c r="L30" s="67">
        <f ca="1">(VLOOKUP(L8,$AV$2:$AW$41,2,FALSE)*VLOOKUP(L52,$AT$2:$AU$41,2,FALSE))/(100*100)*'Formula Data'!$AC$22</f>
        <v>0.85320973457341387</v>
      </c>
      <c r="M30" s="67">
        <f ca="1">(VLOOKUP(M8,$AV$2:$AW$41,2,FALSE)*VLOOKUP(M52,$AT$2:$AU$41,2,FALSE))/(100*100)*'Formula Data'!$AC$22</f>
        <v>1.1436870612074626</v>
      </c>
      <c r="N30" s="67">
        <f ca="1">(VLOOKUP(N8,$AV$2:$AW$41,2,FALSE)*VLOOKUP(N52,$AT$2:$AU$41,2,FALSE))/(100*100)*'Formula Data'!$AC$22</f>
        <v>0.92563105089523168</v>
      </c>
      <c r="O30" s="67">
        <f ca="1">(VLOOKUP(O8,$AV$2:$AW$41,2,FALSE)*VLOOKUP(O52,$AT$2:$AU$41,2,FALSE))/(100*100)*'Formula Data'!$AC$22</f>
        <v>1.1396906829723428</v>
      </c>
      <c r="P30" s="67">
        <f ca="1">(VLOOKUP(P8,$AV$2:$AW$41,2,FALSE)*VLOOKUP(P52,$AT$2:$AU$41,2,FALSE))/(100*100)*'Formula Data'!$AC$22</f>
        <v>0.73310668481658037</v>
      </c>
      <c r="Q30" s="67">
        <f ca="1">(VLOOKUP(Q8,$AV$2:$AW$41,2,FALSE)*VLOOKUP(Q52,$AT$2:$AU$41,2,FALSE))/(100*100)*'Formula Data'!$AC$22</f>
        <v>0.94025004046803562</v>
      </c>
      <c r="R30" s="67">
        <f ca="1">(VLOOKUP(R8,$AV$2:$AW$41,2,FALSE)*VLOOKUP(R52,$AT$2:$AU$41,2,FALSE))/(100*100)*'Formula Data'!$AC$22</f>
        <v>1.468247406262243</v>
      </c>
      <c r="S30" s="67">
        <f ca="1">(VLOOKUP(S8,$AV$2:$AW$41,2,FALSE)*VLOOKUP(S52,$AT$2:$AU$41,2,FALSE))/(100*100)*'Formula Data'!$AC$22</f>
        <v>0.94792160090866917</v>
      </c>
      <c r="T30" s="67">
        <f ca="1">(VLOOKUP(T8,$AV$2:$AW$41,2,FALSE)*VLOOKUP(T52,$AT$2:$AU$41,2,FALSE))/(100*100)*'Formula Data'!$AC$22</f>
        <v>1.0481143230718071</v>
      </c>
      <c r="U30" s="9">
        <f ca="1">(VLOOKUP(U8,$AV$2:$AW$41,2,FALSE)*VLOOKUP(U52,$AT$2:$AU$41,2,FALSE))/(100*100)*'Formula Data'!$AC$22</f>
        <v>0.76904108377510105</v>
      </c>
      <c r="V30" s="9">
        <f ca="1">(VLOOKUP(V8,$AV$2:$AW$41,2,FALSE)*VLOOKUP(V52,$AT$2:$AU$41,2,FALSE))/(100*100)*'Formula Data'!$AC$22</f>
        <v>0.8540423560964614</v>
      </c>
      <c r="W30" s="9">
        <f ca="1">(VLOOKUP(W8,$AV$2:$AW$41,2,FALSE)*VLOOKUP(W52,$AT$2:$AU$41,2,FALSE))/(100*100)*'Formula Data'!$AC$22</f>
        <v>0.70422257778397745</v>
      </c>
      <c r="X30" s="9">
        <f ca="1">(VLOOKUP(X8,$AV$2:$AW$41,2,FALSE)*VLOOKUP(X52,$AT$2:$AU$41,2,FALSE))/(100*100)*'Formula Data'!$AC$22</f>
        <v>0.94358493032308355</v>
      </c>
      <c r="Y30" s="9">
        <f ca="1">(VLOOKUP(Y8,$AV$2:$AW$41,2,FALSE)*VLOOKUP(Y52,$AT$2:$AU$41,2,FALSE))/(100*100)*'Formula Data'!$AC$22</f>
        <v>0.83291113315213428</v>
      </c>
      <c r="Z30" s="9">
        <f ca="1">(VLOOKUP(Z8,$AV$2:$AW$41,2,FALSE)*VLOOKUP(Z52,$AT$2:$AU$41,2,FALSE))/(100*100)*'Formula Data'!$AC$22</f>
        <v>1.2889927810836421</v>
      </c>
      <c r="AA30" s="9">
        <f ca="1">(VLOOKUP(AA8,$AV$2:$AW$41,2,FALSE)*VLOOKUP(AA52,$AT$2:$AU$41,2,FALSE))/(100*100)*'Formula Data'!$AC$22</f>
        <v>0.89137757388696937</v>
      </c>
      <c r="AB30" s="67">
        <f ca="1">(VLOOKUP(AB8,$AV$2:$AW$41,2,FALSE)*VLOOKUP(AB52,$AT$2:$AU$41,2,FALSE))/(100*100)*'Formula Data'!$AC$22</f>
        <v>0.70429173965560388</v>
      </c>
      <c r="AC30" s="67">
        <f ca="1">(VLOOKUP(AC8,$AV$2:$AW$41,2,FALSE)*VLOOKUP(AC52,$AT$2:$AU$41,2,FALSE))/(100*100)*'Formula Data'!$AC$22</f>
        <v>0.60208283903477267</v>
      </c>
      <c r="AD30" s="67">
        <f ca="1">(VLOOKUP(AD8,$AV$2:$AW$41,2,FALSE)*VLOOKUP(AD52,$AT$2:$AU$41,2,FALSE))/(100*100)*'Formula Data'!$AC$22</f>
        <v>1.2241256921225374</v>
      </c>
      <c r="AE30" s="67">
        <f ca="1">(VLOOKUP(AE8,$AV$2:$AW$41,2,FALSE)*VLOOKUP(AE52,$AT$2:$AU$41,2,FALSE))/(100*100)*'Formula Data'!$AC$22</f>
        <v>0.93305229984759541</v>
      </c>
      <c r="AF30" s="67">
        <f ca="1">(VLOOKUP(AF8,$AV$2:$AW$41,2,FALSE)*VLOOKUP(AF52,$AT$2:$AU$41,2,FALSE))/(100*100)*'Formula Data'!$AC$22</f>
        <v>0.79435893827909865</v>
      </c>
      <c r="AG30" s="67">
        <f ca="1">(VLOOKUP(AG8,$AV$2:$AW$41,2,FALSE)*VLOOKUP(AG52,$AT$2:$AU$41,2,FALSE))/(100*100)*'Formula Data'!$AC$22</f>
        <v>1.328030734897506</v>
      </c>
      <c r="AH30" s="67">
        <f ca="1">(VLOOKUP(AH8,$AV$2:$AW$41,2,FALSE)*VLOOKUP(AH52,$AT$2:$AU$41,2,FALSE))/(100*100)*'Formula Data'!$AC$22</f>
        <v>0.79714439473604892</v>
      </c>
      <c r="AI30" s="67">
        <f ca="1">(VLOOKUP(AI8,$AV$2:$AW$41,2,FALSE)*VLOOKUP(AI52,$AT$2:$AU$41,2,FALSE))/(100*100)*'Formula Data'!$AC$22</f>
        <v>1.0518102309269157</v>
      </c>
      <c r="AJ30" s="67">
        <f ca="1">(VLOOKUP(AJ8,$AV$2:$AW$41,2,FALSE)*VLOOKUP(AJ52,$AT$2:$AU$41,2,FALSE))/(100*100)*'Formula Data'!$AC$22</f>
        <v>0.73053065477296808</v>
      </c>
      <c r="AK30" s="67">
        <f ca="1">(VLOOKUP(AK8,$AV$2:$AW$41,2,FALSE)*VLOOKUP(AK52,$AT$2:$AU$41,2,FALSE))/(100*100)*'Formula Data'!$AC$22</f>
        <v>1.3600116580601251</v>
      </c>
      <c r="AL30" s="67">
        <f ca="1">(VLOOKUP(AL8,$AV$2:$AW$41,2,FALSE)*VLOOKUP(AL52,$AT$2:$AU$41,2,FALSE))/(100*100)*'Formula Data'!$AC$22</f>
        <v>1.0233613981363214</v>
      </c>
      <c r="AM30" s="67">
        <f ca="1">(VLOOKUP(AM8,$AV$2:$AW$41,2,FALSE)*VLOOKUP(AM52,$AT$2:$AU$41,2,FALSE))/(100*100)*'Formula Data'!$AC$22</f>
        <v>1.3490050393431627</v>
      </c>
      <c r="AN30" s="9">
        <f ca="1">IF(OR(Fixtures!$D$6&lt;=0,Fixtures!$D$6&gt;39),AVERAGE(B30:AM30),AVERAGE(OFFSET(A30,0,Fixtures!$D$6,1,38-Fixtures!$D$6+1)))</f>
        <v>0.99148380165105465</v>
      </c>
      <c r="AO30" s="37" t="str">
        <f t="shared" si="1"/>
        <v>CRY</v>
      </c>
      <c r="AP30" s="55">
        <f ca="1">AVERAGE(OFFSET(A30,0,Fixtures!$D$6+1,1,9))</f>
        <v>0.98012749363084084</v>
      </c>
      <c r="AQ30" s="55">
        <f ca="1">AVERAGE(OFFSET(A30,0,Fixtures!$D$6+1,1,6))</f>
        <v>0.94646581648625971</v>
      </c>
      <c r="AR30" s="55">
        <f ca="1">AVERAGE(OFFSET(A30,0,Fixtures!$D$6+1,1,4))</f>
        <v>0.88840494232100098</v>
      </c>
      <c r="AS30" s="54"/>
      <c r="AT30" s="62" t="str">
        <f>CONCATENATE("@",Schedule!A10)</f>
        <v>@FUL</v>
      </c>
      <c r="AU30" s="3">
        <f>VLOOKUP(RIGHT(AT30,3),'Team Ratings'!$A$2:$H$21,7,FALSE)*(1+Fixtures!$D$3)</f>
        <v>103.15043126255075</v>
      </c>
      <c r="AV30" s="62" t="str">
        <f>CONCATENATE("@",Schedule!A10)</f>
        <v>@FUL</v>
      </c>
      <c r="AW30" s="3">
        <f>VLOOKUP(RIGHT(AV30,3),'Team Ratings'!$A$2:$H$21,4,FALSE)*(1-Fixtures!$D$3)</f>
        <v>116.75902870849431</v>
      </c>
      <c r="AY30" s="52"/>
      <c r="BB30" s="52"/>
      <c r="BE30" s="52"/>
    </row>
    <row r="31" spans="1:57" x14ac:dyDescent="0.25">
      <c r="A31" s="37" t="str">
        <f t="shared" si="0"/>
        <v>EVE</v>
      </c>
      <c r="B31" s="67">
        <f ca="1">(VLOOKUP(B9,$AV$2:$AW$41,2,FALSE)*VLOOKUP(B53,$AT$2:$AU$41,2,FALSE))/(100*100)*'Formula Data'!$AC$22</f>
        <v>1.2734370798457277</v>
      </c>
      <c r="C31" s="67">
        <f ca="1">(VLOOKUP(C9,$AV$2:$AW$41,2,FALSE)*VLOOKUP(C53,$AT$2:$AU$41,2,FALSE))/(100*100)*'Formula Data'!$AC$22</f>
        <v>1.0287727267721989</v>
      </c>
      <c r="D31" s="67">
        <f ca="1">(VLOOKUP(D9,$AV$2:$AW$41,2,FALSE)*VLOOKUP(D53,$AT$2:$AU$41,2,FALSE))/(100*100)*'Formula Data'!$AC$22</f>
        <v>1.5569379726514012</v>
      </c>
      <c r="E31" s="67">
        <f ca="1">(VLOOKUP(E9,$AV$2:$AW$41,2,FALSE)*VLOOKUP(E53,$AT$2:$AU$41,2,FALSE))/(100*100)*'Formula Data'!$AC$22</f>
        <v>0.96129438603141137</v>
      </c>
      <c r="F31" s="67">
        <f ca="1">(VLOOKUP(F9,$AV$2:$AW$41,2,FALSE)*VLOOKUP(F53,$AT$2:$AU$41,2,FALSE))/(100*100)*'Formula Data'!$AC$22</f>
        <v>1.0768711114746998</v>
      </c>
      <c r="G31" s="67">
        <f ca="1">(VLOOKUP(G9,$AV$2:$AW$41,2,FALSE)*VLOOKUP(G53,$AT$2:$AU$41,2,FALSE))/(100*100)*'Formula Data'!$AC$22</f>
        <v>1.4876755451705488</v>
      </c>
      <c r="H31" s="67">
        <f ca="1">(VLOOKUP(H9,$AV$2:$AW$41,2,FALSE)*VLOOKUP(H53,$AT$2:$AU$41,2,FALSE))/(100*100)*'Formula Data'!$AC$22</f>
        <v>0.69488668124725927</v>
      </c>
      <c r="I31" s="67">
        <f ca="1">(VLOOKUP(I9,$AV$2:$AW$41,2,FALSE)*VLOOKUP(I53,$AT$2:$AU$41,2,FALSE))/(100*100)*'Formula Data'!$AC$22</f>
        <v>1.2139341520552898</v>
      </c>
      <c r="J31" s="67">
        <f ca="1">(VLOOKUP(J9,$AV$2:$AW$41,2,FALSE)*VLOOKUP(J53,$AT$2:$AU$41,2,FALSE))/(100*100)*'Formula Data'!$AC$22</f>
        <v>0.91679983310067392</v>
      </c>
      <c r="K31" s="67">
        <f ca="1">(VLOOKUP(K9,$AV$2:$AW$41,2,FALSE)*VLOOKUP(K53,$AT$2:$AU$41,2,FALSE))/(100*100)*'Formula Data'!$AC$22</f>
        <v>1.1661056371819469</v>
      </c>
      <c r="L31" s="67">
        <f ca="1">(VLOOKUP(L9,$AV$2:$AW$41,2,FALSE)*VLOOKUP(L53,$AT$2:$AU$41,2,FALSE))/(100*100)*'Formula Data'!$AC$22</f>
        <v>0.84313318588915498</v>
      </c>
      <c r="M31" s="67">
        <f ca="1">(VLOOKUP(M9,$AV$2:$AW$41,2,FALSE)*VLOOKUP(M53,$AT$2:$AU$41,2,FALSE))/(100*100)*'Formula Data'!$AC$22</f>
        <v>0.68701613624505076</v>
      </c>
      <c r="N31" s="67">
        <f ca="1">(VLOOKUP(N9,$AV$2:$AW$41,2,FALSE)*VLOOKUP(N53,$AT$2:$AU$41,2,FALSE))/(100*100)*'Formula Data'!$AC$22</f>
        <v>1.3269191875694142</v>
      </c>
      <c r="O31" s="67">
        <f ca="1">(VLOOKUP(O9,$AV$2:$AW$41,2,FALSE)*VLOOKUP(O53,$AT$2:$AU$41,2,FALSE))/(100*100)*'Formula Data'!$AC$22</f>
        <v>1.1811002731908686</v>
      </c>
      <c r="P31" s="67">
        <f ca="1">(VLOOKUP(P9,$AV$2:$AW$41,2,FALSE)*VLOOKUP(P53,$AT$2:$AU$41,2,FALSE))/(100*100)*'Formula Data'!$AC$22</f>
        <v>1.4128099731130308</v>
      </c>
      <c r="Q31" s="67">
        <f ca="1">(VLOOKUP(Q9,$AV$2:$AW$41,2,FALSE)*VLOOKUP(Q53,$AT$2:$AU$41,2,FALSE))/(100*100)*'Formula Data'!$AC$22</f>
        <v>1.0940323368026967</v>
      </c>
      <c r="R31" s="67">
        <f ca="1">(VLOOKUP(R9,$AV$2:$AW$41,2,FALSE)*VLOOKUP(R53,$AT$2:$AU$41,2,FALSE))/(100*100)*'Formula Data'!$AC$22</f>
        <v>1.3199726928307052</v>
      </c>
      <c r="S31" s="67">
        <f ca="1">(VLOOKUP(S9,$AV$2:$AW$41,2,FALSE)*VLOOKUP(S53,$AT$2:$AU$41,2,FALSE))/(100*100)*'Formula Data'!$AC$22</f>
        <v>0.56655245060567905</v>
      </c>
      <c r="T31" s="67">
        <f ca="1">(VLOOKUP(T9,$AV$2:$AW$41,2,FALSE)*VLOOKUP(T53,$AT$2:$AU$41,2,FALSE))/(100*100)*'Formula Data'!$AC$22</f>
        <v>1.0890272205038978</v>
      </c>
      <c r="U31" s="9">
        <f ca="1">(VLOOKUP(U9,$AV$2:$AW$41,2,FALSE)*VLOOKUP(U53,$AT$2:$AU$41,2,FALSE))/(100*100)*'Formula Data'!$AC$22</f>
        <v>1.3153603208633147</v>
      </c>
      <c r="V31" s="9">
        <f ca="1">(VLOOKUP(V9,$AV$2:$AW$41,2,FALSE)*VLOOKUP(V53,$AT$2:$AU$41,2,FALSE))/(100*100)*'Formula Data'!$AC$22</f>
        <v>0.8461062800412299</v>
      </c>
      <c r="W31" s="9">
        <f ca="1">(VLOOKUP(W9,$AV$2:$AW$41,2,FALSE)*VLOOKUP(W53,$AT$2:$AU$41,2,FALSE))/(100*100)*'Formula Data'!$AC$22</f>
        <v>0.99697484119051927</v>
      </c>
      <c r="X31" s="9">
        <f ca="1">(VLOOKUP(X9,$AV$2:$AW$41,2,FALSE)*VLOOKUP(X53,$AT$2:$AU$41,2,FALSE))/(100*100)*'Formula Data'!$AC$22</f>
        <v>1.0369027177474384</v>
      </c>
      <c r="Y31" s="9">
        <f ca="1">(VLOOKUP(Y9,$AV$2:$AW$41,2,FALSE)*VLOOKUP(Y53,$AT$2:$AU$41,2,FALSE))/(100*100)*'Formula Data'!$AC$22</f>
        <v>1.5450194029019333</v>
      </c>
      <c r="Z31" s="9">
        <f ca="1">(VLOOKUP(Z9,$AV$2:$AW$41,2,FALSE)*VLOOKUP(Z53,$AT$2:$AU$41,2,FALSE))/(100*100)*'Formula Data'!$AC$22</f>
        <v>1.4760112023645084</v>
      </c>
      <c r="AA31" s="9">
        <f ca="1">(VLOOKUP(AA9,$AV$2:$AW$41,2,FALSE)*VLOOKUP(AA53,$AT$2:$AU$41,2,FALSE))/(100*100)*'Formula Data'!$AC$22</f>
        <v>1.0851782974098356</v>
      </c>
      <c r="AB31" s="67">
        <f ca="1">(VLOOKUP(AB9,$AV$2:$AW$41,2,FALSE)*VLOOKUP(AB53,$AT$2:$AU$41,2,FALSE))/(100*100)*'Formula Data'!$AC$22</f>
        <v>1.3791979954642193</v>
      </c>
      <c r="AC31" s="67">
        <f ca="1">(VLOOKUP(AC9,$AV$2:$AW$41,2,FALSE)*VLOOKUP(AC53,$AT$2:$AU$41,2,FALSE))/(100*100)*'Formula Data'!$AC$22</f>
        <v>0.88757953524134925</v>
      </c>
      <c r="AD31" s="67">
        <f ca="1">(VLOOKUP(AD9,$AV$2:$AW$41,2,FALSE)*VLOOKUP(AD53,$AT$2:$AU$41,2,FALSE))/(100*100)*'Formula Data'!$AC$22</f>
        <v>1.2096685643701306</v>
      </c>
      <c r="AE31" s="67">
        <f ca="1">(VLOOKUP(AE9,$AV$2:$AW$41,2,FALSE)*VLOOKUP(AE53,$AT$2:$AU$41,2,FALSE))/(100*100)*'Formula Data'!$AC$22</f>
        <v>0.81277003463544306</v>
      </c>
      <c r="AF31" s="67">
        <f ca="1">(VLOOKUP(AF9,$AV$2:$AW$41,2,FALSE)*VLOOKUP(AF53,$AT$2:$AU$41,2,FALSE))/(100*100)*'Formula Data'!$AC$22</f>
        <v>1.6945601190412645</v>
      </c>
      <c r="AG31" s="67">
        <f ca="1">(VLOOKUP(AG9,$AV$2:$AW$41,2,FALSE)*VLOOKUP(AG53,$AT$2:$AU$41,2,FALSE))/(100*100)*'Formula Data'!$AC$22</f>
        <v>0.92485630774028449</v>
      </c>
      <c r="AH31" s="67">
        <f ca="1">(VLOOKUP(AH9,$AV$2:$AW$41,2,FALSE)*VLOOKUP(AH53,$AT$2:$AU$41,2,FALSE))/(100*100)*'Formula Data'!$AC$22</f>
        <v>0.98568273333262268</v>
      </c>
      <c r="AI31" s="67">
        <f ca="1">(VLOOKUP(AI9,$AV$2:$AW$41,2,FALSE)*VLOOKUP(AI53,$AT$2:$AU$41,2,FALSE))/(100*100)*'Formula Data'!$AC$22</f>
        <v>0.98472177319661702</v>
      </c>
      <c r="AJ31" s="67">
        <f ca="1">(VLOOKUP(AJ9,$AV$2:$AW$41,2,FALSE)*VLOOKUP(AJ53,$AT$2:$AU$41,2,FALSE))/(100*100)*'Formula Data'!$AC$22</f>
        <v>0.75904674800040206</v>
      </c>
      <c r="AK31" s="67">
        <f ca="1">(VLOOKUP(AK9,$AV$2:$AW$41,2,FALSE)*VLOOKUP(AK53,$AT$2:$AU$41,2,FALSE))/(100*100)*'Formula Data'!$AC$22</f>
        <v>0.81284985697935919</v>
      </c>
      <c r="AL31" s="67">
        <f ca="1">(VLOOKUP(AL9,$AV$2:$AW$41,2,FALSE)*VLOOKUP(AL53,$AT$2:$AU$41,2,FALSE))/(100*100)*'Formula Data'!$AC$22</f>
        <v>0.9200146342337403</v>
      </c>
      <c r="AM31" s="67">
        <f ca="1">(VLOOKUP(AM9,$AV$2:$AW$41,2,FALSE)*VLOOKUP(AM53,$AT$2:$AU$41,2,FALSE))/(100*100)*'Formula Data'!$AC$22</f>
        <v>1.5696411295197246</v>
      </c>
      <c r="AN31" s="9">
        <f ca="1">IF(OR(Fixtures!$D$6&lt;=0,Fixtures!$D$6&gt;39),AVERAGE(B31:AM31),AVERAGE(OFFSET(A31,0,Fixtures!$D$6,1,38-Fixtures!$D$6+1)))</f>
        <v>1.0783824526462631</v>
      </c>
      <c r="AO31" s="37" t="str">
        <f t="shared" si="1"/>
        <v>EVE</v>
      </c>
      <c r="AP31" s="55">
        <f ca="1">AVERAGE(OFFSET(A31,0,Fixtures!$D$6+1,1,9))</f>
        <v>1.0079706302819416</v>
      </c>
      <c r="AQ31" s="55">
        <f ca="1">AVERAGE(OFFSET(A31,0,Fixtures!$D$6+1,1,6))</f>
        <v>1.0858528823935159</v>
      </c>
      <c r="AR31" s="55">
        <f ca="1">AVERAGE(OFFSET(A31,0,Fixtures!$D$6+1,1,4))</f>
        <v>1.1511445633220467</v>
      </c>
      <c r="AS31" s="54"/>
      <c r="AT31" s="62" t="str">
        <f>CONCATENATE("@",Schedule!A11)</f>
        <v>@LEE</v>
      </c>
      <c r="AU31" s="3">
        <f>VLOOKUP(RIGHT(AT31,3),'Team Ratings'!$A$2:$H$21,7,FALSE)*(1+Fixtures!$D$3)</f>
        <v>99.425152358226498</v>
      </c>
      <c r="AV31" s="62" t="str">
        <f>CONCATENATE("@",Schedule!A11)</f>
        <v>@LEE</v>
      </c>
      <c r="AW31" s="3">
        <f>VLOOKUP(RIGHT(AV31,3),'Team Ratings'!$A$2:$H$21,4,FALSE)*(1-Fixtures!$D$3)</f>
        <v>106.45533480433265</v>
      </c>
      <c r="AY31" s="52"/>
      <c r="BB31" s="52"/>
      <c r="BE31" s="52"/>
    </row>
    <row r="32" spans="1:57" x14ac:dyDescent="0.25">
      <c r="A32" s="37" t="str">
        <f t="shared" si="0"/>
        <v>FUL</v>
      </c>
      <c r="B32" s="67">
        <f>(VLOOKUP(B10,$AV$2:$AW$41,2,FALSE)*VLOOKUP(B54,$AT$2:$AU$41,2,FALSE))/(100*100)*'Formula Data'!$AC$22</f>
        <v>1.7261634816947677</v>
      </c>
      <c r="C32" s="67">
        <f ca="1">(VLOOKUP(C10,$AV$2:$AW$41,2,FALSE)*VLOOKUP(C54,$AT$2:$AU$41,2,FALSE))/(100*100)*'Formula Data'!$AC$22</f>
        <v>1.0675013576680057</v>
      </c>
      <c r="D32" s="67">
        <f>(VLOOKUP(D10,$AV$2:$AW$41,2,FALSE)*VLOOKUP(D54,$AT$2:$AU$41,2,FALSE))/(100*100)*'Formula Data'!$AC$22</f>
        <v>1.6002959929841643</v>
      </c>
      <c r="E32" s="67">
        <f ca="1">(VLOOKUP(E10,$AV$2:$AW$41,2,FALSE)*VLOOKUP(E54,$AT$2:$AU$41,2,FALSE))/(100*100)*'Formula Data'!$AC$22</f>
        <v>0.80628334382385836</v>
      </c>
      <c r="F32" s="67">
        <f>(VLOOKUP(F10,$AV$2:$AW$41,2,FALSE)*VLOOKUP(F54,$AT$2:$AU$41,2,FALSE))/(100*100)*'Formula Data'!$AC$22</f>
        <v>1.2636082005299596</v>
      </c>
      <c r="G32" s="67">
        <f ca="1">(VLOOKUP(G10,$AV$2:$AW$41,2,FALSE)*VLOOKUP(G54,$AT$2:$AU$41,2,FALSE))/(100*100)*'Formula Data'!$AC$22</f>
        <v>0.97829511307855677</v>
      </c>
      <c r="H32" s="67">
        <f>(VLOOKUP(H10,$AV$2:$AW$41,2,FALSE)*VLOOKUP(H54,$AT$2:$AU$41,2,FALSE))/(100*100)*'Formula Data'!$AC$22</f>
        <v>1.477580639543093</v>
      </c>
      <c r="I32" s="67">
        <f>(VLOOKUP(I10,$AV$2:$AW$41,2,FALSE)*VLOOKUP(I54,$AT$2:$AU$41,2,FALSE))/(100*100)*'Formula Data'!$AC$22</f>
        <v>1.2591422600159881</v>
      </c>
      <c r="J32" s="67">
        <f>(VLOOKUP(J10,$AV$2:$AW$41,2,FALSE)*VLOOKUP(J54,$AT$2:$AU$41,2,FALSE))/(100*100)*'Formula Data'!$AC$22</f>
        <v>1.1436966510199633</v>
      </c>
      <c r="K32" s="67">
        <f>(VLOOKUP(K10,$AV$2:$AW$41,2,FALSE)*VLOOKUP(K54,$AT$2:$AU$41,2,FALSE))/(100*100)*'Formula Data'!$AC$22</f>
        <v>0.98174482129592444</v>
      </c>
      <c r="L32" s="67">
        <f>(VLOOKUP(L10,$AV$2:$AW$41,2,FALSE)*VLOOKUP(L54,$AT$2:$AU$41,2,FALSE))/(100*100)*'Formula Data'!$AC$22</f>
        <v>1.8212688955860064</v>
      </c>
      <c r="M32" s="67">
        <f>(VLOOKUP(M10,$AV$2:$AW$41,2,FALSE)*VLOOKUP(M54,$AT$2:$AU$41,2,FALSE))/(100*100)*'Formula Data'!$AC$22</f>
        <v>1.7126292385225117</v>
      </c>
      <c r="N32" s="67">
        <f>(VLOOKUP(N10,$AV$2:$AW$41,2,FALSE)*VLOOKUP(N54,$AT$2:$AU$41,2,FALSE))/(100*100)*'Formula Data'!$AC$22</f>
        <v>1.2495033565309974</v>
      </c>
      <c r="O32" s="67">
        <f ca="1">(VLOOKUP(O10,$AV$2:$AW$41,2,FALSE)*VLOOKUP(O54,$AT$2:$AU$41,2,FALSE))/(100*100)*'Formula Data'!$AC$22</f>
        <v>1.7784414240250019</v>
      </c>
      <c r="P32" s="67">
        <f>(VLOOKUP(P10,$AV$2:$AW$41,2,FALSE)*VLOOKUP(P54,$AT$2:$AU$41,2,FALSE))/(100*100)*'Formula Data'!$AC$22</f>
        <v>0.65737596741101711</v>
      </c>
      <c r="Q32" s="67">
        <f>(VLOOKUP(Q10,$AV$2:$AW$41,2,FALSE)*VLOOKUP(Q54,$AT$2:$AU$41,2,FALSE))/(100*100)*'Formula Data'!$AC$22</f>
        <v>1.3530429892703015</v>
      </c>
      <c r="R32" s="67">
        <f ca="1">(VLOOKUP(R10,$AV$2:$AW$41,2,FALSE)*VLOOKUP(R54,$AT$2:$AU$41,2,FALSE))/(100*100)*'Formula Data'!$AC$22</f>
        <v>1.0731191955254717</v>
      </c>
      <c r="S32" s="67">
        <f ca="1">(VLOOKUP(S10,$AV$2:$AW$41,2,FALSE)*VLOOKUP(S54,$AT$2:$AU$41,2,FALSE))/(100*100)*'Formula Data'!$AC$22</f>
        <v>1.5262245578448828</v>
      </c>
      <c r="T32" s="67">
        <f>(VLOOKUP(T10,$AV$2:$AW$41,2,FALSE)*VLOOKUP(T54,$AT$2:$AU$41,2,FALSE))/(100*100)*'Formula Data'!$AC$22</f>
        <v>1.1425816402237439</v>
      </c>
      <c r="U32" s="9">
        <f>(VLOOKUP(U10,$AV$2:$AW$41,2,FALSE)*VLOOKUP(U54,$AT$2:$AU$41,2,FALSE))/(100*100)*'Formula Data'!$AC$22</f>
        <v>0.79715107878935421</v>
      </c>
      <c r="V32" s="9">
        <f ca="1">(VLOOKUP(V10,$AV$2:$AW$41,2,FALSE)*VLOOKUP(V54,$AT$2:$AU$41,2,FALSE))/(100*100)*'Formula Data'!$AC$22</f>
        <v>1.4035894503666626</v>
      </c>
      <c r="W32" s="9">
        <f>(VLOOKUP(W10,$AV$2:$AW$41,2,FALSE)*VLOOKUP(W54,$AT$2:$AU$41,2,FALSE))/(100*100)*'Formula Data'!$AC$22</f>
        <v>1.0298666169561783</v>
      </c>
      <c r="X32" s="9">
        <f>(VLOOKUP(X10,$AV$2:$AW$41,2,FALSE)*VLOOKUP(X54,$AT$2:$AU$41,2,FALSE))/(100*100)*'Formula Data'!$AC$22</f>
        <v>1.8065293069979413</v>
      </c>
      <c r="Y32" s="9">
        <f>(VLOOKUP(Y10,$AV$2:$AW$41,2,FALSE)*VLOOKUP(Y54,$AT$2:$AU$41,2,FALSE))/(100*100)*'Formula Data'!$AC$22</f>
        <v>0.88072885351305386</v>
      </c>
      <c r="Z32" s="9">
        <f ca="1">(VLOOKUP(Z10,$AV$2:$AW$41,2,FALSE)*VLOOKUP(Z54,$AT$2:$AU$41,2,FALSE))/(100*100)*'Formula Data'!$AC$22</f>
        <v>1.5315763350384708</v>
      </c>
      <c r="AA32" s="9">
        <f>(VLOOKUP(AA10,$AV$2:$AW$41,2,FALSE)*VLOOKUP(AA54,$AT$2:$AU$41,2,FALSE))/(100*100)*'Formula Data'!$AC$22</f>
        <v>1.1153986295683747</v>
      </c>
      <c r="AB32" s="67">
        <f ca="1">(VLOOKUP(AB10,$AV$2:$AW$41,2,FALSE)*VLOOKUP(AB54,$AT$2:$AU$41,2,FALSE))/(100*100)*'Formula Data'!$AC$22</f>
        <v>1.1567989865923511</v>
      </c>
      <c r="AC32" s="101">
        <f>(VLOOKUP(AC10,$AV$2:$AW$41,2,FALSE)*VLOOKUP(AC54,$AT$2:$AU$41,2,FALSE))/(100*100)*'Formula Data'!$AC$22</f>
        <v>1.2031276653408274</v>
      </c>
      <c r="AD32" s="67">
        <f>(VLOOKUP(AD10,$AV$2:$AW$41,2,FALSE)*VLOOKUP(AD54,$AT$2:$AU$41,2,FALSE))/(100*100)*'Formula Data'!$AC$22</f>
        <v>1.2694156825475733</v>
      </c>
      <c r="AE32" s="67">
        <f>(VLOOKUP(AE10,$AV$2:$AW$41,2,FALSE)*VLOOKUP(AE54,$AT$2:$AU$41,2,FALSE))/(100*100)*'Formula Data'!$AC$22</f>
        <v>1.4085388505997922</v>
      </c>
      <c r="AF32" s="67">
        <f ca="1">(VLOOKUP(AF10,$AV$2:$AW$41,2,FALSE)*VLOOKUP(AF54,$AT$2:$AU$41,2,FALSE))/(100*100)*'Formula Data'!$AC$22</f>
        <v>1.2395651403376011</v>
      </c>
      <c r="AG32" s="67">
        <f>(VLOOKUP(AG10,$AV$2:$AW$41,2,FALSE)*VLOOKUP(AG54,$AT$2:$AU$41,2,FALSE))/(100*100)*'Formula Data'!$AC$22</f>
        <v>1.7927000819882599</v>
      </c>
      <c r="AH32" s="67">
        <f>(VLOOKUP(AH10,$AV$2:$AW$41,2,FALSE)*VLOOKUP(AH54,$AT$2:$AU$41,2,FALSE))/(100*100)*'Formula Data'!$AC$22</f>
        <v>1.193694362781325</v>
      </c>
      <c r="AI32" s="67">
        <f>(VLOOKUP(AI10,$AV$2:$AW$41,2,FALSE)*VLOOKUP(AI54,$AT$2:$AU$41,2,FALSE))/(100*100)*'Formula Data'!$AC$22</f>
        <v>0.94315709078738008</v>
      </c>
      <c r="AJ32" s="67">
        <f>(VLOOKUP(AJ10,$AV$2:$AW$41,2,FALSE)*VLOOKUP(AJ54,$AT$2:$AU$41,2,FALSE))/(100*100)*'Formula Data'!$AC$22</f>
        <v>1.6392962767175827</v>
      </c>
      <c r="AK32" s="67">
        <f ca="1">(VLOOKUP(AK10,$AV$2:$AW$41,2,FALSE)*VLOOKUP(AK54,$AT$2:$AU$41,2,FALSE))/(100*100)*'Formula Data'!$AC$22</f>
        <v>1.0637711946396324</v>
      </c>
      <c r="AL32" s="67">
        <f ca="1">(VLOOKUP(AL10,$AV$2:$AW$41,2,FALSE)*VLOOKUP(AL54,$AT$2:$AU$41,2,FALSE))/(100*100)*'Formula Data'!$AC$22</f>
        <v>1.5396364161379215</v>
      </c>
      <c r="AM32" s="67">
        <f>(VLOOKUP(AM10,$AV$2:$AW$41,2,FALSE)*VLOOKUP(AM54,$AT$2:$AU$41,2,FALSE))/(100*100)*'Formula Data'!$AC$22</f>
        <v>0.94306447219487965</v>
      </c>
      <c r="AN32" s="9">
        <f ca="1">IF(OR(Fixtures!$D$6&lt;=0,Fixtures!$D$6&gt;39),AVERAGE(B32:AM32),AVERAGE(OFFSET(A32,0,Fixtures!$D$6,1,38-Fixtures!$D$6+1)))</f>
        <v>1.2827305183887607</v>
      </c>
      <c r="AO32" s="37" t="str">
        <f t="shared" si="1"/>
        <v>FUL</v>
      </c>
      <c r="AP32" s="55">
        <f ca="1">AVERAGE(OFFSET(A32,0,Fixtures!$D$6+1,1,9))</f>
        <v>1.305918482859997</v>
      </c>
      <c r="AQ32" s="55">
        <f ca="1">AVERAGE(OFFSET(A32,0,Fixtures!$D$6+1,1,6))</f>
        <v>1.3511736305992299</v>
      </c>
      <c r="AR32" s="55">
        <f ca="1">AVERAGE(OFFSET(A32,0,Fixtures!$D$6+1,1,4))</f>
        <v>1.2801618347064485</v>
      </c>
      <c r="AS32" s="54"/>
      <c r="AT32" s="62" t="str">
        <f>CONCATENATE("@",Schedule!A12)</f>
        <v>@LEI</v>
      </c>
      <c r="AU32" s="3">
        <f>VLOOKUP(RIGHT(AT32,3),'Team Ratings'!$A$2:$H$21,7,FALSE)*(1+Fixtures!$D$3)</f>
        <v>99.813761128963037</v>
      </c>
      <c r="AV32" s="62" t="str">
        <f>CONCATENATE("@",Schedule!A12)</f>
        <v>@LEI</v>
      </c>
      <c r="AW32" s="3">
        <f>VLOOKUP(RIGHT(AV32,3),'Team Ratings'!$A$2:$H$21,4,FALSE)*(1-Fixtures!$D$3)</f>
        <v>97.345805767977325</v>
      </c>
      <c r="AY32" s="52"/>
      <c r="BB32" s="52"/>
      <c r="BE32" s="52"/>
    </row>
    <row r="33" spans="1:57" x14ac:dyDescent="0.25">
      <c r="A33" s="37" t="str">
        <f t="shared" si="0"/>
        <v>LEE</v>
      </c>
      <c r="B33" s="67">
        <f ca="1">(VLOOKUP(B11,$AV$2:$AW$41,2,FALSE)*VLOOKUP(B55,$AT$2:$AU$41,2,FALSE))/(100*100)*'Formula Data'!$AC$22</f>
        <v>1.4762634396734613</v>
      </c>
      <c r="C33" s="67">
        <f ca="1">(VLOOKUP(C11,$AV$2:$AW$41,2,FALSE)*VLOOKUP(C55,$AT$2:$AU$41,2,FALSE))/(100*100)*'Formula Data'!$AC$22</f>
        <v>1.0253530868148368</v>
      </c>
      <c r="D33" s="67">
        <f>(VLOOKUP(D11,$AV$2:$AW$41,2,FALSE)*VLOOKUP(D55,$AT$2:$AU$41,2,FALSE))/(100*100)*'Formula Data'!$AC$22</f>
        <v>1.4242177992858638</v>
      </c>
      <c r="E33" s="67">
        <f>(VLOOKUP(E11,$AV$2:$AW$41,2,FALSE)*VLOOKUP(E55,$AT$2:$AU$41,2,FALSE))/(100*100)*'Formula Data'!$AC$22</f>
        <v>0.84892132175324198</v>
      </c>
      <c r="F33" s="67">
        <f ca="1">(VLOOKUP(F11,$AV$2:$AW$41,2,FALSE)*VLOOKUP(F55,$AT$2:$AU$41,2,FALSE))/(100*100)*'Formula Data'!$AC$22</f>
        <v>1.7142129933882599</v>
      </c>
      <c r="G33" s="67">
        <f>(VLOOKUP(G11,$AV$2:$AW$41,2,FALSE)*VLOOKUP(G55,$AT$2:$AU$41,2,FALSE))/(100*100)*'Formula Data'!$AC$22</f>
        <v>1.0751159963909429</v>
      </c>
      <c r="H33" s="97">
        <f>(VLOOKUP(H11,$AV$2:$AW$41,2,FALSE)*VLOOKUP(H55,$AT$2:$AU$41,2,FALSE))/(100*100)*'Formula Data'!$AC$22</f>
        <v>1.7412864821737444</v>
      </c>
      <c r="I33" s="67">
        <f>(VLOOKUP(I11,$AV$2:$AW$41,2,FALSE)*VLOOKUP(I55,$AT$2:$AU$41,2,FALSE))/(100*100)*'Formula Data'!$AC$22</f>
        <v>0.90900568891414757</v>
      </c>
      <c r="J33" s="67">
        <f>(VLOOKUP(J11,$AV$2:$AW$41,2,FALSE)*VLOOKUP(J55,$AT$2:$AU$41,2,FALSE))/(100*100)*'Formula Data'!$AC$22</f>
        <v>1.6507776156537948</v>
      </c>
      <c r="K33" s="67">
        <f ca="1">(VLOOKUP(K11,$AV$2:$AW$41,2,FALSE)*VLOOKUP(K55,$AT$2:$AU$41,2,FALSE))/(100*100)*'Formula Data'!$AC$22</f>
        <v>1.0343634845508745</v>
      </c>
      <c r="L33" s="67">
        <f ca="1">(VLOOKUP(L11,$AV$2:$AW$41,2,FALSE)*VLOOKUP(L55,$AT$2:$AU$41,2,FALSE))/(100*100)*'Formula Data'!$AC$22</f>
        <v>1.1150211790878206</v>
      </c>
      <c r="M33" s="67">
        <f>(VLOOKUP(M11,$AV$2:$AW$41,2,FALSE)*VLOOKUP(M55,$AT$2:$AU$41,2,FALSE))/(100*100)*'Formula Data'!$AC$22</f>
        <v>1.1013172923320735</v>
      </c>
      <c r="N33" s="67">
        <f>(VLOOKUP(N11,$AV$2:$AW$41,2,FALSE)*VLOOKUP(N55,$AT$2:$AU$41,2,FALSE))/(100*100)*'Formula Data'!$AC$22</f>
        <v>1.8952037141803015</v>
      </c>
      <c r="O33" s="67">
        <f>(VLOOKUP(O11,$AV$2:$AW$41,2,FALSE)*VLOOKUP(O55,$AT$2:$AU$41,2,FALSE))/(100*100)*'Formula Data'!$AC$22</f>
        <v>1.1596766971185521</v>
      </c>
      <c r="P33" s="67">
        <f>(VLOOKUP(P11,$AV$2:$AW$41,2,FALSE)*VLOOKUP(P55,$AT$2:$AU$41,2,FALSE))/(100*100)*'Formula Data'!$AC$22</f>
        <v>1.7554937503657293</v>
      </c>
      <c r="Q33" s="67">
        <f ca="1">(VLOOKUP(Q11,$AV$2:$AW$41,2,FALSE)*VLOOKUP(Q55,$AT$2:$AU$41,2,FALSE))/(100*100)*'Formula Data'!$AC$22</f>
        <v>0.94296397483368743</v>
      </c>
      <c r="R33" s="67">
        <f>(VLOOKUP(R11,$AV$2:$AW$41,2,FALSE)*VLOOKUP(R55,$AT$2:$AU$41,2,FALSE))/(100*100)*'Formula Data'!$AC$22</f>
        <v>0.90909496258521061</v>
      </c>
      <c r="S33" s="67">
        <f>(VLOOKUP(S11,$AV$2:$AW$41,2,FALSE)*VLOOKUP(S55,$AT$2:$AU$41,2,FALSE))/(100*100)*'Formula Data'!$AC$22</f>
        <v>0.76836195923817452</v>
      </c>
      <c r="T33" s="67">
        <f>(VLOOKUP(T11,$AV$2:$AW$41,2,FALSE)*VLOOKUP(T55,$AT$2:$AU$41,2,FALSE))/(100*100)*'Formula Data'!$AC$22</f>
        <v>1.3576694552726438</v>
      </c>
      <c r="U33" s="9">
        <f>(VLOOKUP(U11,$AV$2:$AW$41,2,FALSE)*VLOOKUP(U55,$AT$2:$AU$41,2,FALSE))/(100*100)*'Formula Data'!$AC$22</f>
        <v>1.1505840783796881</v>
      </c>
      <c r="V33" s="9">
        <f>(VLOOKUP(V11,$AV$2:$AW$41,2,FALSE)*VLOOKUP(V55,$AT$2:$AU$41,2,FALSE))/(100*100)*'Formula Data'!$AC$22</f>
        <v>1.5425012864534227</v>
      </c>
      <c r="W33" s="9">
        <f>(VLOOKUP(W11,$AV$2:$AW$41,2,FALSE)*VLOOKUP(W55,$AT$2:$AU$41,2,FALSE))/(100*100)*'Formula Data'!$AC$22</f>
        <v>1.2136683241209307</v>
      </c>
      <c r="X33" s="9">
        <f>(VLOOKUP(X11,$AV$2:$AW$41,2,FALSE)*VLOOKUP(X55,$AT$2:$AU$41,2,FALSE))/(100*100)*'Formula Data'!$AC$22</f>
        <v>1.3041778275557288</v>
      </c>
      <c r="Y33" s="9">
        <f ca="1">(VLOOKUP(Y11,$AV$2:$AW$41,2,FALSE)*VLOOKUP(Y55,$AT$2:$AU$41,2,FALSE))/(100*100)*'Formula Data'!$AC$22</f>
        <v>1.1947982323245669</v>
      </c>
      <c r="Z33" s="9">
        <f ca="1">(VLOOKUP(Z11,$AV$2:$AW$41,2,FALSE)*VLOOKUP(Z55,$AT$2:$AU$41,2,FALSE))/(100*100)*'Formula Data'!$AC$22</f>
        <v>1.4711049419692159</v>
      </c>
      <c r="AA33" s="9">
        <f>(VLOOKUP(AA11,$AV$2:$AW$41,2,FALSE)*VLOOKUP(AA55,$AT$2:$AU$41,2,FALSE))/(100*100)*'Formula Data'!$AC$22</f>
        <v>0.99267297330916893</v>
      </c>
      <c r="AB33" s="67">
        <f>(VLOOKUP(AB11,$AV$2:$AW$41,2,FALSE)*VLOOKUP(AB55,$AT$2:$AU$41,2,FALSE))/(100*100)*'Formula Data'!$AC$22</f>
        <v>1.2179729771465124</v>
      </c>
      <c r="AC33" s="67">
        <f ca="1">(VLOOKUP(AC11,$AV$2:$AW$41,2,FALSE)*VLOOKUP(AC55,$AT$2:$AU$41,2,FALSE))/(100*100)*'Formula Data'!$AC$22</f>
        <v>1.0289485349664114</v>
      </c>
      <c r="AD33" s="97">
        <f ca="1">(VLOOKUP(AD11,$AV$2:$AW$41,2,FALSE)*VLOOKUP(AD55,$AT$2:$AU$41,2,FALSE))/(100*100)*'Formula Data'!$AC$22</f>
        <v>0.77716441242540546</v>
      </c>
      <c r="AE33" s="67">
        <f ca="1">(VLOOKUP(AE11,$AV$2:$AW$41,2,FALSE)*VLOOKUP(AE55,$AT$2:$AU$41,2,FALSE))/(100*100)*'Formula Data'!$AC$22</f>
        <v>1.4840324308596715</v>
      </c>
      <c r="AF33" s="67">
        <f>(VLOOKUP(AF11,$AV$2:$AW$41,2,FALSE)*VLOOKUP(AF55,$AT$2:$AU$41,2,FALSE))/(100*100)*'Formula Data'!$AC$22</f>
        <v>1.6638230694922735</v>
      </c>
      <c r="AG33" s="67">
        <f>(VLOOKUP(AG11,$AV$2:$AW$41,2,FALSE)*VLOOKUP(AG55,$AT$2:$AU$41,2,FALSE))/(100*100)*'Formula Data'!$AC$22</f>
        <v>1.3209478963998886</v>
      </c>
      <c r="AH33" s="67">
        <f>(VLOOKUP(AH11,$AV$2:$AW$41,2,FALSE)*VLOOKUP(AH55,$AT$2:$AU$41,2,FALSE))/(100*100)*'Formula Data'!$AC$22</f>
        <v>1.5800930745317434</v>
      </c>
      <c r="AI33" s="67">
        <f>(VLOOKUP(AI11,$AV$2:$AW$41,2,FALSE)*VLOOKUP(AI55,$AT$2:$AU$41,2,FALSE))/(100*100)*'Formula Data'!$AC$22</f>
        <v>1.2235707218902958</v>
      </c>
      <c r="AJ33" s="67">
        <f>(VLOOKUP(AJ11,$AV$2:$AW$41,2,FALSE)*VLOOKUP(AJ55,$AT$2:$AU$41,2,FALSE))/(100*100)*'Formula Data'!$AC$22</f>
        <v>0.63363482746975242</v>
      </c>
      <c r="AK33" s="67">
        <f>(VLOOKUP(AK11,$AV$2:$AW$41,2,FALSE)*VLOOKUP(AK55,$AT$2:$AU$41,2,FALSE))/(100*100)*'Formula Data'!$AC$22</f>
        <v>1.1023920345017213</v>
      </c>
      <c r="AL33" s="67">
        <f>(VLOOKUP(AL11,$AV$2:$AW$41,2,FALSE)*VLOOKUP(AL55,$AT$2:$AU$41,2,FALSE))/(100*100)*'Formula Data'!$AC$22</f>
        <v>0.94628909680269024</v>
      </c>
      <c r="AM33" s="67">
        <f ca="1">(VLOOKUP(AM11,$AV$2:$AW$41,2,FALSE)*VLOOKUP(AM55,$AT$2:$AU$41,2,FALSE))/(100*100)*'Formula Data'!$AC$22</f>
        <v>1.35289880268072</v>
      </c>
      <c r="AN33" s="9">
        <f ca="1">IF(OR(Fixtures!$D$6&lt;=0,Fixtures!$D$6&gt;39),AVERAGE(B33:AM33),AVERAGE(OFFSET(A33,0,Fixtures!$D$6,1,38-Fixtures!$D$6+1)))</f>
        <v>1.1943139899305903</v>
      </c>
      <c r="AO33" s="37" t="str">
        <f t="shared" si="1"/>
        <v>LEE</v>
      </c>
      <c r="AP33" s="55">
        <f ca="1">AVERAGE(OFFSET(A33,0,Fixtures!$D$6+1,1,9))</f>
        <v>1.2016230002819068</v>
      </c>
      <c r="AQ33" s="55">
        <f ca="1">AVERAGE(OFFSET(A33,0,Fixtures!$D$6+1,1,6))</f>
        <v>1.309168236445899</v>
      </c>
      <c r="AR33" s="55">
        <f ca="1">AVERAGE(OFFSET(A33,0,Fixtures!$D$6+1,1,4))</f>
        <v>1.2384921119359404</v>
      </c>
      <c r="AS33" s="54"/>
      <c r="AT33" s="62" t="str">
        <f>CONCATENATE("@",Schedule!A13)</f>
        <v>@LIV</v>
      </c>
      <c r="AU33" s="3">
        <f>VLOOKUP(RIGHT(AT33,3),'Team Ratings'!$A$2:$H$21,7,FALSE)*(1+Fixtures!$D$3)</f>
        <v>156.62692462584545</v>
      </c>
      <c r="AV33" s="62" t="str">
        <f>CONCATENATE("@",Schedule!A13)</f>
        <v>@LIV</v>
      </c>
      <c r="AW33" s="3">
        <f>VLOOKUP(RIGHT(AV33,3),'Team Ratings'!$A$2:$H$21,4,FALSE)*(1-Fixtures!$D$3)</f>
        <v>102.50421317938692</v>
      </c>
      <c r="AY33" s="52"/>
      <c r="BB33" s="52"/>
      <c r="BE33" s="52"/>
    </row>
    <row r="34" spans="1:57" x14ac:dyDescent="0.25">
      <c r="A34" s="37" t="str">
        <f t="shared" si="0"/>
        <v>LEI</v>
      </c>
      <c r="B34" s="67">
        <f>(VLOOKUP(B12,$AV$2:$AW$41,2,FALSE)*VLOOKUP(B56,$AT$2:$AU$41,2,FALSE))/(100*100)*'Formula Data'!$AC$22</f>
        <v>1.5485302390330318</v>
      </c>
      <c r="C34" s="67">
        <f ca="1">(VLOOKUP(C12,$AV$2:$AW$41,2,FALSE)*VLOOKUP(C56,$AT$2:$AU$41,2,FALSE))/(100*100)*'Formula Data'!$AC$22</f>
        <v>0.78020200301299314</v>
      </c>
      <c r="D34" s="67">
        <f ca="1">(VLOOKUP(D12,$AV$2:$AW$41,2,FALSE)*VLOOKUP(D56,$AT$2:$AU$41,2,FALSE))/(100*100)*'Formula Data'!$AC$22</f>
        <v>1.4768548379418502</v>
      </c>
      <c r="E34" s="67">
        <f>(VLOOKUP(E12,$AV$2:$AW$41,2,FALSE)*VLOOKUP(E56,$AT$2:$AU$41,2,FALSE))/(100*100)*'Formula Data'!$AC$22</f>
        <v>0.99655289116447354</v>
      </c>
      <c r="F34" s="67">
        <f>(VLOOKUP(F12,$AV$2:$AW$41,2,FALSE)*VLOOKUP(F56,$AT$2:$AU$41,2,FALSE))/(100*100)*'Formula Data'!$AC$22</f>
        <v>1.3092752795622615</v>
      </c>
      <c r="G34" s="67">
        <f>(VLOOKUP(G12,$AV$2:$AW$41,2,FALSE)*VLOOKUP(G56,$AT$2:$AU$41,2,FALSE))/(100*100)*'Formula Data'!$AC$22</f>
        <v>0.85223937823566953</v>
      </c>
      <c r="H34" s="97">
        <f>(VLOOKUP(H12,$AV$2:$AW$41,2,FALSE)*VLOOKUP(H56,$AT$2:$AU$41,2,FALSE))/(100*100)*'Formula Data'!$AC$22</f>
        <v>1.6572297723240432</v>
      </c>
      <c r="I34" s="67">
        <f ca="1">(VLOOKUP(I12,$AV$2:$AW$41,2,FALSE)*VLOOKUP(I56,$AT$2:$AU$41,2,FALSE))/(100*100)*'Formula Data'!$AC$22</f>
        <v>0.94664960228727857</v>
      </c>
      <c r="J34" s="67">
        <f>(VLOOKUP(J12,$AV$2:$AW$41,2,FALSE)*VLOOKUP(J56,$AT$2:$AU$41,2,FALSE))/(100*100)*'Formula Data'!$AC$22</f>
        <v>1.748092397812673</v>
      </c>
      <c r="K34" s="67">
        <f>(VLOOKUP(K12,$AV$2:$AW$41,2,FALSE)*VLOOKUP(K56,$AT$2:$AU$41,2,FALSE))/(100*100)*'Formula Data'!$AC$22</f>
        <v>1.228353116514443</v>
      </c>
      <c r="L34" s="67">
        <f ca="1">(VLOOKUP(L12,$AV$2:$AW$41,2,FALSE)*VLOOKUP(L56,$AT$2:$AU$41,2,FALSE))/(100*100)*'Formula Data'!$AC$22</f>
        <v>1.489832854645915</v>
      </c>
      <c r="M34" s="67">
        <f>(VLOOKUP(M12,$AV$2:$AW$41,2,FALSE)*VLOOKUP(M56,$AT$2:$AU$41,2,FALSE))/(100*100)*'Formula Data'!$AC$22</f>
        <v>1.7347105152085993</v>
      </c>
      <c r="N34" s="67">
        <f ca="1">(VLOOKUP(N12,$AV$2:$AW$41,2,FALSE)*VLOOKUP(N56,$AT$2:$AU$41,2,FALSE))/(100*100)*'Formula Data'!$AC$22</f>
        <v>1.0329702378840371</v>
      </c>
      <c r="O34" s="67">
        <f>(VLOOKUP(O12,$AV$2:$AW$41,2,FALSE)*VLOOKUP(O56,$AT$2:$AU$41,2,FALSE))/(100*100)*'Formula Data'!$AC$22</f>
        <v>0.9126482111094889</v>
      </c>
      <c r="P34" s="67">
        <f ca="1">(VLOOKUP(P12,$AV$2:$AW$41,2,FALSE)*VLOOKUP(P56,$AT$2:$AU$41,2,FALSE))/(100*100)*'Formula Data'!$AC$22</f>
        <v>1.1994681680634527</v>
      </c>
      <c r="Q34" s="67">
        <f>(VLOOKUP(Q12,$AV$2:$AW$41,2,FALSE)*VLOOKUP(Q56,$AT$2:$AU$41,2,FALSE))/(100*100)*'Formula Data'!$AC$22</f>
        <v>0.9499877206815347</v>
      </c>
      <c r="R34" s="67">
        <f>(VLOOKUP(R12,$AV$2:$AW$41,2,FALSE)*VLOOKUP(R56,$AT$2:$AU$41,2,FALSE))/(100*100)*'Formula Data'!$AC$22</f>
        <v>1.1067007954463759</v>
      </c>
      <c r="S34" s="67">
        <f>(VLOOKUP(S12,$AV$2:$AW$41,2,FALSE)*VLOOKUP(S56,$AT$2:$AU$41,2,FALSE))/(100*100)*'Formula Data'!$AC$22</f>
        <v>1.1642093583720681</v>
      </c>
      <c r="T34" s="67">
        <f>(VLOOKUP(T12,$AV$2:$AW$41,2,FALSE)*VLOOKUP(T56,$AT$2:$AU$41,2,FALSE))/(100*100)*'Formula Data'!$AC$22</f>
        <v>1.902611223932053</v>
      </c>
      <c r="U34" s="9">
        <f>(VLOOKUP(U12,$AV$2:$AW$41,2,FALSE)*VLOOKUP(U56,$AT$2:$AU$41,2,FALSE))/(100*100)*'Formula Data'!$AC$22</f>
        <v>1.2184120146693667</v>
      </c>
      <c r="V34" s="9">
        <f>(VLOOKUP(V12,$AV$2:$AW$41,2,FALSE)*VLOOKUP(V56,$AT$2:$AU$41,2,FALSE))/(100*100)*'Formula Data'!$AC$22</f>
        <v>1.22273349267214</v>
      </c>
      <c r="W34" s="9">
        <f>(VLOOKUP(W12,$AV$2:$AW$41,2,FALSE)*VLOOKUP(W56,$AT$2:$AU$41,2,FALSE))/(100*100)*'Formula Data'!$AC$22</f>
        <v>1.1550812006241398</v>
      </c>
      <c r="X34" s="9">
        <f ca="1">(VLOOKUP(X12,$AV$2:$AW$41,2,FALSE)*VLOOKUP(X56,$AT$2:$AU$41,2,FALSE))/(100*100)*'Formula Data'!$AC$22</f>
        <v>1.3581866833444221</v>
      </c>
      <c r="Y34" s="9">
        <f>(VLOOKUP(Y12,$AV$2:$AW$41,2,FALSE)*VLOOKUP(Y56,$AT$2:$AU$41,2,FALSE))/(100*100)*'Formula Data'!$AC$22</f>
        <v>0.91255858850728777</v>
      </c>
      <c r="Z34" s="9">
        <f ca="1">(VLOOKUP(Z12,$AV$2:$AW$41,2,FALSE)*VLOOKUP(Z56,$AT$2:$AU$41,2,FALSE))/(100*100)*'Formula Data'!$AC$22</f>
        <v>1.119379301750679</v>
      </c>
      <c r="AA34" s="9">
        <f ca="1">(VLOOKUP(AA12,$AV$2:$AW$41,2,FALSE)*VLOOKUP(AA56,$AT$2:$AU$41,2,FALSE))/(100*100)*'Formula Data'!$AC$22</f>
        <v>1.0293607367222002</v>
      </c>
      <c r="AB34" s="67">
        <f>(VLOOKUP(AB12,$AV$2:$AW$41,2,FALSE)*VLOOKUP(AB56,$AT$2:$AU$41,2,FALSE))/(100*100)*'Formula Data'!$AC$22</f>
        <v>1.4297844342380279</v>
      </c>
      <c r="AC34" s="67">
        <f>(VLOOKUP(AC12,$AV$2:$AW$41,2,FALSE)*VLOOKUP(AC56,$AT$2:$AU$41,2,FALSE))/(100*100)*'Formula Data'!$AC$22</f>
        <v>1.0793181474145725</v>
      </c>
      <c r="AD34" s="97">
        <f ca="1">(VLOOKUP(AD12,$AV$2:$AW$41,2,FALSE)*VLOOKUP(AD56,$AT$2:$AU$41,2,FALSE))/(100*100)*'Formula Data'!$AC$22</f>
        <v>1.0384063521019127</v>
      </c>
      <c r="AE34" s="67">
        <f>(VLOOKUP(AE12,$AV$2:$AW$41,2,FALSE)*VLOOKUP(AE56,$AT$2:$AU$41,2,FALSE))/(100*100)*'Formula Data'!$AC$22</f>
        <v>1.7623551959072694</v>
      </c>
      <c r="AF34" s="67">
        <f>(VLOOKUP(AF12,$AV$2:$AW$41,2,FALSE)*VLOOKUP(AF56,$AT$2:$AU$41,2,FALSE))/(100*100)*'Formula Data'!$AC$22</f>
        <v>0.63611142464419479</v>
      </c>
      <c r="AG34" s="67">
        <f ca="1">(VLOOKUP(AG12,$AV$2:$AW$41,2,FALSE)*VLOOKUP(AG56,$AT$2:$AU$41,2,FALSE))/(100*100)*'Formula Data'!$AC$22</f>
        <v>1.4820334979229854</v>
      </c>
      <c r="AH34" s="67">
        <f>(VLOOKUP(AH12,$AV$2:$AW$41,2,FALSE)*VLOOKUP(AH56,$AT$2:$AU$41,2,FALSE))/(100*100)*'Formula Data'!$AC$22</f>
        <v>1.2090849066949254</v>
      </c>
      <c r="AI34" s="67">
        <f ca="1">(VLOOKUP(AI12,$AV$2:$AW$41,2,FALSE)*VLOOKUP(AI56,$AT$2:$AU$41,2,FALSE))/(100*100)*'Formula Data'!$AC$22</f>
        <v>1.7209130907815342</v>
      </c>
      <c r="AJ34" s="67">
        <f>(VLOOKUP(AJ12,$AV$2:$AW$41,2,FALSE)*VLOOKUP(AJ56,$AT$2:$AU$41,2,FALSE))/(100*100)*'Formula Data'!$AC$22</f>
        <v>1.3261108951587686</v>
      </c>
      <c r="AK34" s="67">
        <f>(VLOOKUP(AK12,$AV$2:$AW$41,2,FALSE)*VLOOKUP(AK56,$AT$2:$AU$41,2,FALSE))/(100*100)*'Formula Data'!$AC$22</f>
        <v>1.670326215048731</v>
      </c>
      <c r="AL34" s="67">
        <f>(VLOOKUP(AL12,$AV$2:$AW$41,2,FALSE)*VLOOKUP(AL56,$AT$2:$AU$41,2,FALSE))/(100*100)*'Formula Data'!$AC$22</f>
        <v>0.77136514494499098</v>
      </c>
      <c r="AM34" s="67">
        <f>(VLOOKUP(AM12,$AV$2:$AW$41,2,FALSE)*VLOOKUP(AM56,$AT$2:$AU$41,2,FALSE))/(100*100)*'Formula Data'!$AC$22</f>
        <v>1.3629759822989149</v>
      </c>
      <c r="AN34" s="9">
        <f ca="1">IF(OR(Fixtures!$D$6&lt;=0,Fixtures!$D$6&gt;39),AVERAGE(B34:AM34),AVERAGE(OFFSET(A34,0,Fixtures!$D$6,1,38-Fixtures!$D$6+1)))</f>
        <v>1.2907321072630691</v>
      </c>
      <c r="AO34" s="37" t="str">
        <f t="shared" si="1"/>
        <v>LEI</v>
      </c>
      <c r="AP34" s="55">
        <f ca="1">AVERAGE(OFFSET(A34,0,Fixtures!$D$6+1,1,9))</f>
        <v>1.3249621917416547</v>
      </c>
      <c r="AQ34" s="55">
        <f ca="1">AVERAGE(OFFSET(A34,0,Fixtures!$D$6+1,1,6))</f>
        <v>1.2012182541143102</v>
      </c>
      <c r="AR34" s="55">
        <f ca="1">AVERAGE(OFFSET(A34,0,Fixtures!$D$6+1,1,4))</f>
        <v>1.1290477800169874</v>
      </c>
      <c r="AS34" s="54"/>
      <c r="AT34" s="62" t="str">
        <f>CONCATENATE("@",Schedule!A14)</f>
        <v>@MCI</v>
      </c>
      <c r="AU34" s="3">
        <f>VLOOKUP(RIGHT(AT34,3),'Team Ratings'!$A$2:$H$21,7,FALSE)*(1+Fixtures!$D$3)</f>
        <v>161.2262056819286</v>
      </c>
      <c r="AV34" s="62" t="str">
        <f>CONCATENATE("@",Schedule!A14)</f>
        <v>@MCI</v>
      </c>
      <c r="AW34" s="3">
        <f>VLOOKUP(RIGHT(AV34,3),'Team Ratings'!$A$2:$H$21,4,FALSE)*(1-Fixtures!$D$3)</f>
        <v>56.007195448718917</v>
      </c>
      <c r="AY34" s="52"/>
      <c r="BB34" s="52"/>
      <c r="BE34" s="52"/>
    </row>
    <row r="35" spans="1:57" x14ac:dyDescent="0.25">
      <c r="A35" s="37" t="str">
        <f t="shared" si="0"/>
        <v>LIV</v>
      </c>
      <c r="B35" s="67">
        <f>(VLOOKUP(B13,$AV$2:$AW$41,2,FALSE)*VLOOKUP(B57,$AT$2:$AU$41,2,FALSE))/(100*100)*'Formula Data'!$AC$22</f>
        <v>2.0809221982245796</v>
      </c>
      <c r="C35" s="67">
        <f ca="1">(VLOOKUP(C13,$AV$2:$AW$41,2,FALSE)*VLOOKUP(C57,$AT$2:$AU$41,2,FALSE))/(100*100)*'Formula Data'!$AC$22</f>
        <v>2.3378333367103541</v>
      </c>
      <c r="D35" s="67">
        <f>(VLOOKUP(D13,$AV$2:$AW$41,2,FALSE)*VLOOKUP(D57,$AT$2:$AU$41,2,FALSE))/(100*100)*'Formula Data'!$AC$22</f>
        <v>1.4319793547717981</v>
      </c>
      <c r="E35" s="67">
        <f>(VLOOKUP(E13,$AV$2:$AW$41,2,FALSE)*VLOOKUP(E57,$AT$2:$AU$41,2,FALSE))/(100*100)*'Formula Data'!$AC$22</f>
        <v>2.7654731302699953</v>
      </c>
      <c r="F35" s="67">
        <f>(VLOOKUP(F13,$AV$2:$AW$41,2,FALSE)*VLOOKUP(F57,$AT$2:$AU$41,2,FALSE))/(100*100)*'Formula Data'!$AC$22</f>
        <v>1.7366256928018391</v>
      </c>
      <c r="G35" s="67">
        <f ca="1">(VLOOKUP(G13,$AV$2:$AW$41,2,FALSE)*VLOOKUP(G57,$AT$2:$AU$41,2,FALSE))/(100*100)*'Formula Data'!$AC$22</f>
        <v>1.8821954831222292</v>
      </c>
      <c r="H35" s="67">
        <f ca="1">(VLOOKUP(H13,$AV$2:$AW$41,2,FALSE)*VLOOKUP(H57,$AT$2:$AU$41,2,FALSE))/(100*100)*'Formula Data'!$AC$22</f>
        <v>2.3255946509444301</v>
      </c>
      <c r="I35" s="97">
        <f>(VLOOKUP(I13,$AV$2:$AW$41,2,FALSE)*VLOOKUP(I57,$AT$2:$AU$41,2,FALSE))/(100*100)*'Formula Data'!$AC$22</f>
        <v>1.5637825166052624</v>
      </c>
      <c r="J35" s="67">
        <f>(VLOOKUP(J13,$AV$2:$AW$41,2,FALSE)*VLOOKUP(J57,$AT$2:$AU$41,2,FALSE))/(100*100)*'Formula Data'!$AC$22</f>
        <v>1.9187032371900528</v>
      </c>
      <c r="K35" s="67">
        <f ca="1">(VLOOKUP(K13,$AV$2:$AW$41,2,FALSE)*VLOOKUP(K57,$AT$2:$AU$41,2,FALSE))/(100*100)*'Formula Data'!$AC$22</f>
        <v>1.2242865005453709</v>
      </c>
      <c r="L35" s="67">
        <f>(VLOOKUP(L13,$AV$2:$AW$41,2,FALSE)*VLOOKUP(L57,$AT$2:$AU$41,2,FALSE))/(100*100)*'Formula Data'!$AC$22</f>
        <v>1.4321199898145114</v>
      </c>
      <c r="M35" s="67">
        <f>(VLOOKUP(M13,$AV$2:$AW$41,2,FALSE)*VLOOKUP(M57,$AT$2:$AU$41,2,FALSE))/(100*100)*'Formula Data'!$AC$22</f>
        <v>2.1387705866583611</v>
      </c>
      <c r="N35" s="67">
        <f>(VLOOKUP(N13,$AV$2:$AW$41,2,FALSE)*VLOOKUP(N57,$AT$2:$AU$41,2,FALSE))/(100*100)*'Formula Data'!$AC$22</f>
        <v>1.9119220098146197</v>
      </c>
      <c r="O35" s="67">
        <f>(VLOOKUP(O13,$AV$2:$AW$41,2,FALSE)*VLOOKUP(O57,$AT$2:$AU$41,2,FALSE))/(100*100)*'Formula Data'!$AC$22</f>
        <v>2.72209332701319</v>
      </c>
      <c r="P35" s="67">
        <f ca="1">(VLOOKUP(P13,$AV$2:$AW$41,2,FALSE)*VLOOKUP(P57,$AT$2:$AU$41,2,FALSE))/(100*100)*'Formula Data'!$AC$22</f>
        <v>1.4854746903381872</v>
      </c>
      <c r="Q35" s="67">
        <f ca="1">(VLOOKUP(Q13,$AV$2:$AW$41,2,FALSE)*VLOOKUP(Q57,$AT$2:$AU$41,2,FALSE))/(100*100)*'Formula Data'!$AC$22</f>
        <v>2.3174683407307497</v>
      </c>
      <c r="R35" s="67">
        <f>(VLOOKUP(R13,$AV$2:$AW$41,2,FALSE)*VLOOKUP(R57,$AT$2:$AU$41,2,FALSE))/(100*100)*'Formula Data'!$AC$22</f>
        <v>1.8125438226211816</v>
      </c>
      <c r="S35" s="67">
        <f>(VLOOKUP(S13,$AV$2:$AW$41,2,FALSE)*VLOOKUP(S57,$AT$2:$AU$41,2,FALSE))/(100*100)*'Formula Data'!$AC$22</f>
        <v>2.489160066809057</v>
      </c>
      <c r="T35" s="67">
        <f>(VLOOKUP(T13,$AV$2:$AW$41,2,FALSE)*VLOOKUP(T57,$AT$2:$AU$41,2,FALSE))/(100*100)*'Formula Data'!$AC$22</f>
        <v>1.6936570690286907</v>
      </c>
      <c r="U35" s="9">
        <f>(VLOOKUP(U13,$AV$2:$AW$41,2,FALSE)*VLOOKUP(U57,$AT$2:$AU$41,2,FALSE))/(100*100)*'Formula Data'!$AC$22</f>
        <v>1.3373269511969383</v>
      </c>
      <c r="V35" s="9">
        <f>(VLOOKUP(V13,$AV$2:$AW$41,2,FALSE)*VLOOKUP(V57,$AT$2:$AU$41,2,FALSE))/(100*100)*'Formula Data'!$AC$22</f>
        <v>2.2436058543397084</v>
      </c>
      <c r="W35" s="9">
        <f ca="1">(VLOOKUP(W13,$AV$2:$AW$41,2,FALSE)*VLOOKUP(W57,$AT$2:$AU$41,2,FALSE))/(100*100)*'Formula Data'!$AC$22</f>
        <v>1.6209283144912738</v>
      </c>
      <c r="X35" s="9">
        <f ca="1">(VLOOKUP(X13,$AV$2:$AW$41,2,FALSE)*VLOOKUP(X57,$AT$2:$AU$41,2,FALSE))/(100*100)*'Formula Data'!$AC$22</f>
        <v>2.7004425232429905</v>
      </c>
      <c r="Y35" s="9">
        <f>(VLOOKUP(Y13,$AV$2:$AW$41,2,FALSE)*VLOOKUP(Y57,$AT$2:$AU$41,2,FALSE))/(100*100)*'Formula Data'!$AC$22</f>
        <v>1.2104197762892037</v>
      </c>
      <c r="Z35" s="9">
        <f ca="1">(VLOOKUP(Z13,$AV$2:$AW$41,2,FALSE)*VLOOKUP(Z57,$AT$2:$AU$41,2,FALSE))/(100*100)*'Formula Data'!$AC$22</f>
        <v>1.6294586197540981</v>
      </c>
      <c r="AA35" s="9">
        <f>(VLOOKUP(AA13,$AV$2:$AW$41,2,FALSE)*VLOOKUP(AA57,$AT$2:$AU$41,2,FALSE))/(100*100)*'Formula Data'!$AC$22</f>
        <v>2.0545038901151718</v>
      </c>
      <c r="AB35" s="67">
        <f>(VLOOKUP(AB13,$AV$2:$AW$41,2,FALSE)*VLOOKUP(AB57,$AT$2:$AU$41,2,FALSE))/(100*100)*'Formula Data'!$AC$22</f>
        <v>1.9275215042307743</v>
      </c>
      <c r="AC35" s="101">
        <f>(VLOOKUP(AC13,$AV$2:$AW$41,2,FALSE)*VLOOKUP(AC57,$AT$2:$AU$41,2,FALSE))/(100*100)*'Formula Data'!$AC$22</f>
        <v>2.9855617240799703</v>
      </c>
      <c r="AD35" s="97">
        <f>(VLOOKUP(AD13,$AV$2:$AW$41,2,FALSE)*VLOOKUP(AD57,$AT$2:$AU$41,2,FALSE))/(100*100)*'Formula Data'!$AC$22</f>
        <v>0.99818076219627705</v>
      </c>
      <c r="AE35" s="67">
        <f ca="1">(VLOOKUP(AE13,$AV$2:$AW$41,2,FALSE)*VLOOKUP(AE57,$AT$2:$AU$41,2,FALSE))/(100*100)*'Formula Data'!$AC$22</f>
        <v>1.7565206995507248</v>
      </c>
      <c r="AF35" s="67">
        <f>(VLOOKUP(AF13,$AV$2:$AW$41,2,FALSE)*VLOOKUP(AF57,$AT$2:$AU$41,2,FALSE))/(100*100)*'Formula Data'!$AC$22</f>
        <v>1.8972859894786824</v>
      </c>
      <c r="AG35" s="67">
        <f>(VLOOKUP(AG13,$AV$2:$AW$41,2,FALSE)*VLOOKUP(AG57,$AT$2:$AU$41,2,FALSE))/(100*100)*'Formula Data'!$AC$22</f>
        <v>2.7430920660074265</v>
      </c>
      <c r="AH35" s="67">
        <f>(VLOOKUP(AH13,$AV$2:$AW$41,2,FALSE)*VLOOKUP(AH57,$AT$2:$AU$41,2,FALSE))/(100*100)*'Formula Data'!$AC$22</f>
        <v>1.4907128379865235</v>
      </c>
      <c r="AI35" s="67">
        <f ca="1">(VLOOKUP(AI13,$AV$2:$AW$41,2,FALSE)*VLOOKUP(AI57,$AT$2:$AU$41,2,FALSE))/(100*100)*'Formula Data'!$AC$22</f>
        <v>2.131255258532545</v>
      </c>
      <c r="AJ35" s="67">
        <f>(VLOOKUP(AJ13,$AV$2:$AW$41,2,FALSE)*VLOOKUP(AJ57,$AT$2:$AU$41,2,FALSE))/(100*100)*'Formula Data'!$AC$22</f>
        <v>2.4299407845827652</v>
      </c>
      <c r="AK35" s="67">
        <f>(VLOOKUP(AK13,$AV$2:$AW$41,2,FALSE)*VLOOKUP(AK57,$AT$2:$AU$41,2,FALSE))/(100*100)*'Formula Data'!$AC$22</f>
        <v>1.7349326246314112</v>
      </c>
      <c r="AL35" s="67">
        <f>(VLOOKUP(AL13,$AV$2:$AW$41,2,FALSE)*VLOOKUP(AL57,$AT$2:$AU$41,2,FALSE))/(100*100)*'Formula Data'!$AC$22</f>
        <v>2.600511189054735</v>
      </c>
      <c r="AM35" s="67">
        <f ca="1">(VLOOKUP(AM13,$AV$2:$AW$41,2,FALSE)*VLOOKUP(AM57,$AT$2:$AU$41,2,FALSE))/(100*100)*'Formula Data'!$AC$22</f>
        <v>1.6152643152589288</v>
      </c>
      <c r="AN35" s="9">
        <f ca="1">IF(OR(Fixtures!$D$6&lt;=0,Fixtures!$D$6&gt;39),AVERAGE(B35:AM35),AVERAGE(OFFSET(A35,0,Fixtures!$D$6,1,38-Fixtures!$D$6+1)))</f>
        <v>2.025898312965897</v>
      </c>
      <c r="AO35" s="37" t="str">
        <f t="shared" si="1"/>
        <v>LIV</v>
      </c>
      <c r="AP35" s="55">
        <f ca="1">AVERAGE(OFFSET(A35,0,Fixtures!$D$6+1,1,9))</f>
        <v>2.0186091941162583</v>
      </c>
      <c r="AQ35" s="55">
        <f ca="1">AVERAGE(OFFSET(A35,0,Fixtures!$D$6+1,1,6))</f>
        <v>1.9785590132166007</v>
      </c>
      <c r="AR35" s="55">
        <f ca="1">AVERAGE(OFFSET(A35,0,Fixtures!$D$6+1,1,4))</f>
        <v>1.9093872938264136</v>
      </c>
      <c r="AS35" s="54"/>
      <c r="AT35" s="62" t="str">
        <f>CONCATENATE("@",Schedule!A15)</f>
        <v>@MUN</v>
      </c>
      <c r="AU35" s="3">
        <f>VLOOKUP(RIGHT(AT35,3),'Team Ratings'!$A$2:$H$21,7,FALSE)*(1+Fixtures!$D$3)</f>
        <v>133.89467697283897</v>
      </c>
      <c r="AV35" s="62" t="str">
        <f>CONCATENATE("@",Schedule!A15)</f>
        <v>@MUN</v>
      </c>
      <c r="AW35" s="3">
        <f>VLOOKUP(RIGHT(AV35,3),'Team Ratings'!$A$2:$H$21,4,FALSE)*(1-Fixtures!$D$3)</f>
        <v>80.347318480441885</v>
      </c>
      <c r="AY35" s="52"/>
      <c r="BB35" s="52"/>
      <c r="BE35" s="52"/>
    </row>
    <row r="36" spans="1:57" x14ac:dyDescent="0.25">
      <c r="A36" s="37" t="str">
        <f t="shared" si="0"/>
        <v>MCI</v>
      </c>
      <c r="B36" s="67">
        <f>(VLOOKUP(B14,$AV$2:$AW$41,2,FALSE)*VLOOKUP(B58,$AT$2:$AU$41,2,FALSE))/(100*100)*'Formula Data'!$AC$22</f>
        <v>1.5344869677039377</v>
      </c>
      <c r="C36" s="67">
        <f>(VLOOKUP(C14,$AV$2:$AW$41,2,FALSE)*VLOOKUP(C58,$AT$2:$AU$41,2,FALSE))/(100*100)*'Formula Data'!$AC$22</f>
        <v>2.846680037763976</v>
      </c>
      <c r="D36" s="67">
        <f>(VLOOKUP(D14,$AV$2:$AW$41,2,FALSE)*VLOOKUP(D58,$AT$2:$AU$41,2,FALSE))/(100*100)*'Formula Data'!$AC$22</f>
        <v>1.245963222987746</v>
      </c>
      <c r="E36" s="67">
        <f ca="1">(VLOOKUP(E14,$AV$2:$AW$41,2,FALSE)*VLOOKUP(E58,$AT$2:$AU$41,2,FALSE))/(100*100)*'Formula Data'!$AC$22</f>
        <v>2.4064827889261666</v>
      </c>
      <c r="F36" s="67">
        <f>(VLOOKUP(F14,$AV$2:$AW$41,2,FALSE)*VLOOKUP(F58,$AT$2:$AU$41,2,FALSE))/(100*100)*'Formula Data'!$AC$22</f>
        <v>2.8236417633498085</v>
      </c>
      <c r="G36" s="67">
        <f>(VLOOKUP(G14,$AV$2:$AW$41,2,FALSE)*VLOOKUP(G58,$AT$2:$AU$41,2,FALSE))/(100*100)*'Formula Data'!$AC$22</f>
        <v>1.8657683782754304</v>
      </c>
      <c r="H36" s="67">
        <f ca="1">(VLOOKUP(H14,$AV$2:$AW$41,2,FALSE)*VLOOKUP(H58,$AT$2:$AU$41,2,FALSE))/(100*100)*'Formula Data'!$AC$22</f>
        <v>2.1938386359413924</v>
      </c>
      <c r="I36" s="67">
        <f ca="1">(VLOOKUP(I14,$AV$2:$AW$41,2,FALSE)*VLOOKUP(I58,$AT$2:$AU$41,2,FALSE))/(100*100)*'Formula Data'!$AC$22</f>
        <v>1.6685261646560363</v>
      </c>
      <c r="J36" s="67">
        <f>(VLOOKUP(J14,$AV$2:$AW$41,2,FALSE)*VLOOKUP(J58,$AT$2:$AU$41,2,FALSE))/(100*100)*'Formula Data'!$AC$22</f>
        <v>2.1148334971991929</v>
      </c>
      <c r="K36" s="67">
        <f ca="1">(VLOOKUP(K14,$AV$2:$AW$41,2,FALSE)*VLOOKUP(K58,$AT$2:$AU$41,2,FALSE))/(100*100)*'Formula Data'!$AC$22</f>
        <v>2.3855197837572737</v>
      </c>
      <c r="L36" s="67">
        <f>(VLOOKUP(L14,$AV$2:$AW$41,2,FALSE)*VLOOKUP(L58,$AT$2:$AU$41,2,FALSE))/(100*100)*'Formula Data'!$AC$22</f>
        <v>1.8805128205438979</v>
      </c>
      <c r="M36" s="67">
        <f ca="1">(VLOOKUP(M14,$AV$2:$AW$41,2,FALSE)*VLOOKUP(M58,$AT$2:$AU$41,2,FALSE))/(100*100)*'Formula Data'!$AC$22</f>
        <v>1.2602371375295787</v>
      </c>
      <c r="N36" s="67">
        <f>(VLOOKUP(N14,$AV$2:$AW$41,2,FALSE)*VLOOKUP(N58,$AT$2:$AU$41,2,FALSE))/(100*100)*'Formula Data'!$AC$22</f>
        <v>1.9750451175668413</v>
      </c>
      <c r="O36" s="67">
        <f>(VLOOKUP(O14,$AV$2:$AW$41,2,FALSE)*VLOOKUP(O58,$AT$2:$AU$41,2,FALSE))/(100*100)*'Formula Data'!$AC$22</f>
        <v>1.785878161441953</v>
      </c>
      <c r="P36" s="67">
        <f>(VLOOKUP(P14,$AV$2:$AW$41,2,FALSE)*VLOOKUP(P58,$AT$2:$AU$41,2,FALSE))/(100*100)*'Formula Data'!$AC$22</f>
        <v>3.0732314367563185</v>
      </c>
      <c r="Q36" s="67">
        <f>(VLOOKUP(Q14,$AV$2:$AW$41,2,FALSE)*VLOOKUP(Q58,$AT$2:$AU$41,2,FALSE))/(100*100)*'Formula Data'!$AC$22</f>
        <v>2.5012949316723079</v>
      </c>
      <c r="R36" s="67">
        <f>(VLOOKUP(R14,$AV$2:$AW$41,2,FALSE)*VLOOKUP(R58,$AT$2:$AU$41,2,FALSE))/(100*100)*'Formula Data'!$AC$22</f>
        <v>1.9529989617548511</v>
      </c>
      <c r="S36" s="67">
        <f ca="1">(VLOOKUP(S14,$AV$2:$AW$41,2,FALSE)*VLOOKUP(S58,$AT$2:$AU$41,2,FALSE))/(100*100)*'Formula Data'!$AC$22</f>
        <v>2.779739835437955</v>
      </c>
      <c r="T36" s="67">
        <f>(VLOOKUP(T14,$AV$2:$AW$41,2,FALSE)*VLOOKUP(T58,$AT$2:$AU$41,2,FALSE))/(100*100)*'Formula Data'!$AC$22</f>
        <v>1.6097023054387452</v>
      </c>
      <c r="U36" s="67">
        <f>(VLOOKUP(U14,$AV$2:$AW$41,2,FALSE)*VLOOKUP(U58,$AT$2:$AU$41,2,FALSE))/(100*100)*'Formula Data'!$AC$22</f>
        <v>1.4740288014734881</v>
      </c>
      <c r="V36" s="9">
        <f ca="1">(VLOOKUP(V14,$AV$2:$AW$41,2,FALSE)*VLOOKUP(V58,$AT$2:$AU$41,2,FALSE))/(100*100)*'Formula Data'!$AC$22</f>
        <v>2.3938847195119393</v>
      </c>
      <c r="W36" s="9">
        <f ca="1">(VLOOKUP(W14,$AV$2:$AW$41,2,FALSE)*VLOOKUP(W58,$AT$2:$AU$41,2,FALSE))/(100*100)*'Formula Data'!$AC$22</f>
        <v>1.5290950041436464</v>
      </c>
      <c r="X36" s="9">
        <f>(VLOOKUP(X14,$AV$2:$AW$41,2,FALSE)*VLOOKUP(X58,$AT$2:$AU$41,2,FALSE))/(100*100)*'Formula Data'!$AC$22</f>
        <v>2.6768740613803148</v>
      </c>
      <c r="Y36" s="9">
        <f>(VLOOKUP(Y14,$AV$2:$AW$41,2,FALSE)*VLOOKUP(Y58,$AT$2:$AU$41,2,FALSE))/(100*100)*'Formula Data'!$AC$22</f>
        <v>1.9680647624189684</v>
      </c>
      <c r="Z36" s="9">
        <f>(VLOOKUP(Z14,$AV$2:$AW$41,2,FALSE)*VLOOKUP(Z58,$AT$2:$AU$41,2,FALSE))/(100*100)*'Formula Data'!$AC$22</f>
        <v>1.9841223291577716</v>
      </c>
      <c r="AA36" s="9">
        <f>(VLOOKUP(AA14,$AV$2:$AW$41,2,FALSE)*VLOOKUP(AA58,$AT$2:$AU$41,2,FALSE))/(100*100)*'Formula Data'!$AC$22</f>
        <v>1.7876209458178254</v>
      </c>
      <c r="AB36" s="67">
        <f ca="1">(VLOOKUP(AB14,$AV$2:$AW$41,2,FALSE)*VLOOKUP(AB58,$AT$2:$AU$41,2,FALSE))/(100*100)*'Formula Data'!$AC$22</f>
        <v>1.6773069585975577</v>
      </c>
      <c r="AC36" s="101">
        <f>(VLOOKUP(AC14,$AV$2:$AW$41,2,FALSE)*VLOOKUP(AC58,$AT$2:$AU$41,2,FALSE))/(100*100)*'Formula Data'!$AC$22</f>
        <v>2.2015746483867265</v>
      </c>
      <c r="AD36" s="67">
        <f>(VLOOKUP(AD14,$AV$2:$AW$41,2,FALSE)*VLOOKUP(AD58,$AT$2:$AU$41,2,FALSE))/(100*100)*'Formula Data'!$AC$22</f>
        <v>2.6980283565852017</v>
      </c>
      <c r="AE36" s="67">
        <f ca="1">(VLOOKUP(AE14,$AV$2:$AW$41,2,FALSE)*VLOOKUP(AE58,$AT$2:$AU$41,2,FALSE))/(100*100)*'Formula Data'!$AC$22</f>
        <v>1.662695844566449</v>
      </c>
      <c r="AF36" s="67">
        <f>(VLOOKUP(AF14,$AV$2:$AW$41,2,FALSE)*VLOOKUP(AF58,$AT$2:$AU$41,2,FALSE))/(100*100)*'Formula Data'!$AC$22</f>
        <v>2.5622531621895717</v>
      </c>
      <c r="AG36" s="101">
        <f>(VLOOKUP(AG14,$AV$2:$AW$41,2,FALSE)*VLOOKUP(AG58,$AT$2:$AU$41,2,FALSE))/(100*100)*'Formula Data'!$AC$22</f>
        <v>1.3765969715151092</v>
      </c>
      <c r="AH36" s="67">
        <f ca="1">(VLOOKUP(AH14,$AV$2:$AW$41,2,FALSE)*VLOOKUP(AH58,$AT$2:$AU$41,2,FALSE))/(100*100)*'Formula Data'!$AC$22</f>
        <v>1.8081001607280436</v>
      </c>
      <c r="AI36" s="67">
        <f>(VLOOKUP(AI14,$AV$2:$AW$41,2,FALSE)*VLOOKUP(AI58,$AT$2:$AU$41,2,FALSE))/(100*100)*'Formula Data'!$AC$22</f>
        <v>2.1420275673578888</v>
      </c>
      <c r="AJ36" s="67">
        <f>(VLOOKUP(AJ14,$AV$2:$AW$41,2,FALSE)*VLOOKUP(AJ58,$AT$2:$AU$41,2,FALSE))/(100*100)*'Formula Data'!$AC$22</f>
        <v>2.8020264055801696</v>
      </c>
      <c r="AK36" s="67">
        <f ca="1">(VLOOKUP(AK14,$AV$2:$AW$41,2,FALSE)*VLOOKUP(AK58,$AT$2:$AU$41,2,FALSE))/(100*100)*'Formula Data'!$AC$22</f>
        <v>1.9374653292872404</v>
      </c>
      <c r="AL36" s="67">
        <f>(VLOOKUP(AL14,$AV$2:$AW$41,2,FALSE)*VLOOKUP(AL58,$AT$2:$AU$41,2,FALSE))/(100*100)*'Formula Data'!$AC$22</f>
        <v>2.3094883577970937</v>
      </c>
      <c r="AM36" s="67">
        <f>(VLOOKUP(AM14,$AV$2:$AW$41,2,FALSE)*VLOOKUP(AM58,$AT$2:$AU$41,2,FALSE))/(100*100)*'Formula Data'!$AC$22</f>
        <v>1.7433905672231615</v>
      </c>
      <c r="AN36" s="9">
        <f ca="1">IF(OR(Fixtures!$D$6&lt;=0,Fixtures!$D$6&gt;39),AVERAGE(B36:AM36),AVERAGE(OFFSET(A36,0,Fixtures!$D$6,1,38-Fixtures!$D$6+1)))</f>
        <v>2.0767461941511844</v>
      </c>
      <c r="AO36" s="37" t="str">
        <f t="shared" si="1"/>
        <v>MCI</v>
      </c>
      <c r="AP36" s="55">
        <f ca="1">AVERAGE(OFFSET(A36,0,Fixtures!$D$6+1,1,9))</f>
        <v>2.132307605132933</v>
      </c>
      <c r="AQ36" s="55">
        <f ca="1">AVERAGE(OFFSET(A36,0,Fixtures!$D$6+1,1,6))</f>
        <v>2.0515415239951835</v>
      </c>
      <c r="AR36" s="55">
        <f ca="1">AVERAGE(OFFSET(A36,0,Fixtures!$D$6+1,1,4))</f>
        <v>2.281138002931987</v>
      </c>
      <c r="AS36" s="54"/>
      <c r="AT36" s="62" t="str">
        <f>CONCATENATE("@",Schedule!A16)</f>
        <v>@NEW</v>
      </c>
      <c r="AU36" s="3">
        <f>VLOOKUP(RIGHT(AT36,3),'Team Ratings'!$A$2:$H$21,7,FALSE)*(1+Fixtures!$D$3)</f>
        <v>128.57561288740058</v>
      </c>
      <c r="AV36" s="62" t="str">
        <f>CONCATENATE("@",Schedule!A16)</f>
        <v>@NEW</v>
      </c>
      <c r="AW36" s="3">
        <f>VLOOKUP(RIGHT(AV36,3),'Team Ratings'!$A$2:$H$21,4,FALSE)*(1-Fixtures!$D$3)</f>
        <v>67.91577192537973</v>
      </c>
      <c r="AY36" s="52"/>
      <c r="BB36" s="52"/>
      <c r="BE36" s="52"/>
    </row>
    <row r="37" spans="1:57" x14ac:dyDescent="0.25">
      <c r="A37" s="37" t="str">
        <f t="shared" si="0"/>
        <v>MUN</v>
      </c>
      <c r="B37" s="67">
        <f>(VLOOKUP(B15,$AV$2:$AW$41,2,FALSE)*VLOOKUP(B59,$AT$2:$AU$41,2,FALSE))/(100*100)*'Formula Data'!$AC$22</f>
        <v>1.6402298057246669</v>
      </c>
      <c r="C37" s="67">
        <f>(VLOOKUP(C15,$AV$2:$AW$41,2,FALSE)*VLOOKUP(C59,$AT$2:$AU$41,2,FALSE))/(100*100)*'Formula Data'!$AC$22</f>
        <v>1.4478459990329244</v>
      </c>
      <c r="D37" s="67">
        <f>(VLOOKUP(D15,$AV$2:$AW$41,2,FALSE)*VLOOKUP(D59,$AT$2:$AU$41,2,FALSE))/(100*100)*'Formula Data'!$AC$22</f>
        <v>2.2406508528844382</v>
      </c>
      <c r="E37" s="67">
        <f ca="1">(VLOOKUP(E15,$AV$2:$AW$41,2,FALSE)*VLOOKUP(E59,$AT$2:$AU$41,2,FALSE))/(100*100)*'Formula Data'!$AC$22</f>
        <v>1.3808308771559705</v>
      </c>
      <c r="F37" s="67">
        <f>(VLOOKUP(F15,$AV$2:$AW$41,2,FALSE)*VLOOKUP(F59,$AT$2:$AU$41,2,FALSE))/(100*100)*'Formula Data'!$AC$22</f>
        <v>1.4831309744450563</v>
      </c>
      <c r="G37" s="67">
        <f ca="1">(VLOOKUP(G15,$AV$2:$AW$41,2,FALSE)*VLOOKUP(G59,$AT$2:$AU$41,2,FALSE))/(100*100)*'Formula Data'!$AC$22</f>
        <v>1.5015858366897938</v>
      </c>
      <c r="H37" s="67">
        <f ca="1">(VLOOKUP(H15,$AV$2:$AW$41,2,FALSE)*VLOOKUP(H59,$AT$2:$AU$41,2,FALSE))/(100*100)*'Formula Data'!$AC$22</f>
        <v>1.3929650732386356</v>
      </c>
      <c r="I37" s="67">
        <f>(VLOOKUP(I15,$AV$2:$AW$41,2,FALSE)*VLOOKUP(I59,$AT$2:$AU$41,2,FALSE))/(100*100)*'Formula Data'!$AC$22</f>
        <v>2.3270188543956682</v>
      </c>
      <c r="J37" s="67">
        <f>(VLOOKUP(J15,$AV$2:$AW$41,2,FALSE)*VLOOKUP(J59,$AT$2:$AU$41,2,FALSE))/(100*100)*'Formula Data'!$AC$22</f>
        <v>0.85330852938625978</v>
      </c>
      <c r="K37" s="67">
        <f ca="1">(VLOOKUP(K15,$AV$2:$AW$41,2,FALSE)*VLOOKUP(K59,$AT$2:$AU$41,2,FALSE))/(100*100)*'Formula Data'!$AC$22</f>
        <v>1.6090206509156064</v>
      </c>
      <c r="L37" s="67">
        <f>(VLOOKUP(L15,$AV$2:$AW$41,2,FALSE)*VLOOKUP(L59,$AT$2:$AU$41,2,FALSE))/(100*100)*'Formula Data'!$AC$22</f>
        <v>1.4845783170160347</v>
      </c>
      <c r="M37" s="67">
        <f ca="1">(VLOOKUP(M15,$AV$2:$AW$41,2,FALSE)*VLOOKUP(M59,$AT$2:$AU$41,2,FALSE))/(100*100)*'Formula Data'!$AC$22</f>
        <v>1.8219328194661548</v>
      </c>
      <c r="N37" s="67">
        <f>(VLOOKUP(N15,$AV$2:$AW$41,2,FALSE)*VLOOKUP(N59,$AT$2:$AU$41,2,FALSE))/(100*100)*'Formula Data'!$AC$22</f>
        <v>1.3368209547420566</v>
      </c>
      <c r="O37" s="67">
        <f>(VLOOKUP(O15,$AV$2:$AW$41,2,FALSE)*VLOOKUP(O59,$AT$2:$AU$41,2,FALSE))/(100*100)*'Formula Data'!$AC$22</f>
        <v>1.8283574008984647</v>
      </c>
      <c r="P37" s="67">
        <f>(VLOOKUP(P15,$AV$2:$AW$41,2,FALSE)*VLOOKUP(P59,$AT$2:$AU$41,2,FALSE))/(100*100)*'Formula Data'!$AC$22</f>
        <v>1.5494779726328798</v>
      </c>
      <c r="Q37" s="67">
        <f>(VLOOKUP(Q15,$AV$2:$AW$41,2,FALSE)*VLOOKUP(Q59,$AT$2:$AU$41,2,FALSE))/(100*100)*'Formula Data'!$AC$22</f>
        <v>1.7789049117990119</v>
      </c>
      <c r="R37" s="67">
        <f>(VLOOKUP(R15,$AV$2:$AW$41,2,FALSE)*VLOOKUP(R59,$AT$2:$AU$41,2,FALSE))/(100*100)*'Formula Data'!$AC$22</f>
        <v>2.3449699147333893</v>
      </c>
      <c r="S37" s="67">
        <f ca="1">(VLOOKUP(S15,$AV$2:$AW$41,2,FALSE)*VLOOKUP(S59,$AT$2:$AU$41,2,FALSE))/(100*100)*'Formula Data'!$AC$22</f>
        <v>1.3856728246653203</v>
      </c>
      <c r="T37" s="67">
        <f>(VLOOKUP(T15,$AV$2:$AW$41,2,FALSE)*VLOOKUP(T59,$AT$2:$AU$41,2,FALSE))/(100*100)*'Formula Data'!$AC$22</f>
        <v>2.3641026748057947</v>
      </c>
      <c r="U37" s="9">
        <f>(VLOOKUP(U15,$AV$2:$AW$41,2,FALSE)*VLOOKUP(U59,$AT$2:$AU$41,2,FALSE))/(100*100)*'Formula Data'!$AC$22</f>
        <v>1.2242674360147507</v>
      </c>
      <c r="V37" s="9">
        <f ca="1">(VLOOKUP(V15,$AV$2:$AW$41,2,FALSE)*VLOOKUP(V59,$AT$2:$AU$41,2,FALSE))/(100*100)*'Formula Data'!$AC$22</f>
        <v>1.0465981242006721</v>
      </c>
      <c r="W37" s="9">
        <f ca="1">(VLOOKUP(W15,$AV$2:$AW$41,2,FALSE)*VLOOKUP(W59,$AT$2:$AU$41,2,FALSE))/(100*100)*'Formula Data'!$AC$22</f>
        <v>1.9985289258722652</v>
      </c>
      <c r="X37" s="9">
        <f>(VLOOKUP(X15,$AV$2:$AW$41,2,FALSE)*VLOOKUP(X59,$AT$2:$AU$41,2,FALSE))/(100*100)*'Formula Data'!$AC$22</f>
        <v>1.6219209774640628</v>
      </c>
      <c r="Y37" s="9">
        <f>(VLOOKUP(Y15,$AV$2:$AW$41,2,FALSE)*VLOOKUP(Y59,$AT$2:$AU$41,2,FALSE))/(100*100)*'Formula Data'!$AC$22</f>
        <v>2.1278926587829625</v>
      </c>
      <c r="Z37" s="98">
        <f>(VLOOKUP(Z15,$AV$2:$AW$41,2,FALSE)*VLOOKUP(Z59,$AT$2:$AU$41,2,FALSE))/(100*100)*'Formula Data'!$AC$22</f>
        <v>2.0772682423028836</v>
      </c>
      <c r="AA37" s="9">
        <f>(VLOOKUP(AA15,$AV$2:$AW$41,2,FALSE)*VLOOKUP(AA59,$AT$2:$AU$41,2,FALSE))/(100*100)*'Formula Data'!$AC$22</f>
        <v>1.561722894767783</v>
      </c>
      <c r="AB37" s="67">
        <f ca="1">(VLOOKUP(AB15,$AV$2:$AW$41,2,FALSE)*VLOOKUP(AB59,$AT$2:$AU$41,2,FALSE))/(100*100)*'Formula Data'!$AC$22</f>
        <v>1.9811196294517672</v>
      </c>
      <c r="AC37" s="101">
        <f>(VLOOKUP(AC15,$AV$2:$AW$41,2,FALSE)*VLOOKUP(AC59,$AT$2:$AU$41,2,FALSE))/(100*100)*'Formula Data'!$AC$22</f>
        <v>1.1432323054630054</v>
      </c>
      <c r="AD37" s="97">
        <f>(VLOOKUP(AD15,$AV$2:$AW$41,2,FALSE)*VLOOKUP(AD59,$AT$2:$AU$41,2,FALSE))/(100*100)*'Formula Data'!$AC$22</f>
        <v>1.0347439645829291</v>
      </c>
      <c r="AE37" s="67">
        <f ca="1">(VLOOKUP(AE15,$AV$2:$AW$41,2,FALSE)*VLOOKUP(AE59,$AT$2:$AU$41,2,FALSE))/(100*100)*'Formula Data'!$AC$22</f>
        <v>2.308510367531496</v>
      </c>
      <c r="AF37" s="67">
        <f>(VLOOKUP(AF15,$AV$2:$AW$41,2,FALSE)*VLOOKUP(AF59,$AT$2:$AU$41,2,FALSE))/(100*100)*'Formula Data'!$AC$22</f>
        <v>1.6344327803978791</v>
      </c>
      <c r="AG37" s="101">
        <f>(VLOOKUP(AG15,$AV$2:$AW$41,2,FALSE)*VLOOKUP(AG59,$AT$2:$AU$41,2,FALSE))/(100*100)*'Formula Data'!$AC$22</f>
        <v>1.9179772688431798</v>
      </c>
      <c r="AH37" s="67">
        <f ca="1">(VLOOKUP(AH15,$AV$2:$AW$41,2,FALSE)*VLOOKUP(AH59,$AT$2:$AU$41,2,FALSE))/(100*100)*'Formula Data'!$AC$22</f>
        <v>1.2698784343068115</v>
      </c>
      <c r="AI37" s="67">
        <f>(VLOOKUP(AI15,$AV$2:$AW$41,2,FALSE)*VLOOKUP(AI59,$AT$2:$AU$41,2,FALSE))/(100*100)*'Formula Data'!$AC$22</f>
        <v>2.223082694463379</v>
      </c>
      <c r="AJ37" s="67">
        <f>(VLOOKUP(AJ15,$AV$2:$AW$41,2,FALSE)*VLOOKUP(AJ59,$AT$2:$AU$41,2,FALSE))/(100*100)*'Formula Data'!$AC$22</f>
        <v>1.2743563367427142</v>
      </c>
      <c r="AK37" s="67">
        <f ca="1">(VLOOKUP(AK15,$AV$2:$AW$41,2,FALSE)*VLOOKUP(AK59,$AT$2:$AU$41,2,FALSE))/(100*100)*'Formula Data'!$AC$22</f>
        <v>1.9880665173105505</v>
      </c>
      <c r="AL37" s="67">
        <f>(VLOOKUP(AL15,$AV$2:$AW$41,2,FALSE)*VLOOKUP(AL59,$AT$2:$AU$41,2,FALSE))/(100*100)*'Formula Data'!$AC$22</f>
        <v>1.6477682223774754</v>
      </c>
      <c r="AM37" s="67">
        <f>(VLOOKUP(AM15,$AV$2:$AW$41,2,FALSE)*VLOOKUP(AM59,$AT$2:$AU$41,2,FALSE))/(100*100)*'Formula Data'!$AC$22</f>
        <v>2.5522484309967473</v>
      </c>
      <c r="AN37" s="9">
        <f ca="1">IF(OR(Fixtures!$D$6&lt;=0,Fixtures!$D$6&gt;39),AVERAGE(B37:AM37),AVERAGE(OFFSET(A37,0,Fixtures!$D$6,1,38-Fixtures!$D$6+1)))</f>
        <v>1.7479514127056612</v>
      </c>
      <c r="AO37" s="37" t="str">
        <f t="shared" si="1"/>
        <v>MUN</v>
      </c>
      <c r="AP37" s="55">
        <f ca="1">AVERAGE(OFFSET(A37,0,Fixtures!$D$6+1,1,9))</f>
        <v>1.6438089632935493</v>
      </c>
      <c r="AQ37" s="55">
        <f ca="1">AVERAGE(OFFSET(A37,0,Fixtures!$D$6+1,1,6))</f>
        <v>1.55146252018755</v>
      </c>
      <c r="AR37" s="55">
        <f ca="1">AVERAGE(OFFSET(A37,0,Fixtures!$D$6+1,1,4))</f>
        <v>1.5302298544938273</v>
      </c>
      <c r="AS37" s="54"/>
      <c r="AT37" s="62" t="str">
        <f>CONCATENATE("@",Schedule!A17)</f>
        <v>@NFO</v>
      </c>
      <c r="AU37" s="3">
        <f>VLOOKUP(RIGHT(AT37,3),'Team Ratings'!$A$2:$H$21,7,FALSE)*(1+Fixtures!$D$3)</f>
        <v>78.290778406942621</v>
      </c>
      <c r="AV37" s="62" t="str">
        <f>CONCATENATE("@",Schedule!A17)</f>
        <v>@NFO</v>
      </c>
      <c r="AW37" s="3">
        <f>VLOOKUP(RIGHT(AV37,3),'Team Ratings'!$A$2:$H$21,4,FALSE)*(1-Fixtures!$D$3)</f>
        <v>107.27655124387077</v>
      </c>
      <c r="AY37" s="52"/>
      <c r="BB37" s="52"/>
      <c r="BE37" s="52"/>
    </row>
    <row r="38" spans="1:57" x14ac:dyDescent="0.25">
      <c r="A38" s="37" t="str">
        <f t="shared" si="0"/>
        <v>NEW</v>
      </c>
      <c r="B38" s="67">
        <f>(VLOOKUP(B16,$AV$2:$AW$41,2,FALSE)*VLOOKUP(B60,$AT$2:$AU$41,2,FALSE))/(100*100)*'Formula Data'!$AC$22</f>
        <v>2.2518142677958934</v>
      </c>
      <c r="C38" s="67">
        <f>(VLOOKUP(C16,$AV$2:$AW$41,2,FALSE)*VLOOKUP(C60,$AT$2:$AU$41,2,FALSE))/(100*100)*'Formula Data'!$AC$22</f>
        <v>1.0978165650110174</v>
      </c>
      <c r="D38" s="67">
        <f>(VLOOKUP(D16,$AV$2:$AW$41,2,FALSE)*VLOOKUP(D60,$AT$2:$AU$41,2,FALSE))/(100*100)*'Formula Data'!$AC$22</f>
        <v>1.1756325156646401</v>
      </c>
      <c r="E38" s="67">
        <f ca="1">(VLOOKUP(E16,$AV$2:$AW$41,2,FALSE)*VLOOKUP(E60,$AT$2:$AU$41,2,FALSE))/(100*100)*'Formula Data'!$AC$22</f>
        <v>1.3306259570640011</v>
      </c>
      <c r="F38" s="67">
        <f>(VLOOKUP(F16,$AV$2:$AW$41,2,FALSE)*VLOOKUP(F60,$AT$2:$AU$41,2,FALSE))/(100*100)*'Formula Data'!$AC$22</f>
        <v>1.4996823092211948</v>
      </c>
      <c r="G38" s="67">
        <f ca="1">(VLOOKUP(G16,$AV$2:$AW$41,2,FALSE)*VLOOKUP(G60,$AT$2:$AU$41,2,FALSE))/(100*100)*'Formula Data'!$AC$22</f>
        <v>1.9191359008943316</v>
      </c>
      <c r="H38" s="97">
        <f>(VLOOKUP(H16,$AV$2:$AW$41,2,FALSE)*VLOOKUP(H60,$AT$2:$AU$41,2,FALSE))/(100*100)*'Formula Data'!$AC$22</f>
        <v>1.2237315981342178</v>
      </c>
      <c r="I38" s="67">
        <f>(VLOOKUP(I16,$AV$2:$AW$41,2,FALSE)*VLOOKUP(I60,$AT$2:$AU$41,2,FALSE))/(100*100)*'Formula Data'!$AC$22</f>
        <v>2.2701869649646991</v>
      </c>
      <c r="J38" s="67">
        <f>(VLOOKUP(J16,$AV$2:$AW$41,2,FALSE)*VLOOKUP(J60,$AT$2:$AU$41,2,FALSE))/(100*100)*'Formula Data'!$AC$22</f>
        <v>1.7082366115970589</v>
      </c>
      <c r="K38" s="67">
        <f>(VLOOKUP(K16,$AV$2:$AW$41,2,FALSE)*VLOOKUP(K60,$AT$2:$AU$41,2,FALSE))/(100*100)*'Formula Data'!$AC$22</f>
        <v>1.9947472403238702</v>
      </c>
      <c r="L38" s="67">
        <f>(VLOOKUP(L16,$AV$2:$AW$41,2,FALSE)*VLOOKUP(L60,$AT$2:$AU$41,2,FALSE))/(100*100)*'Formula Data'!$AC$22</f>
        <v>1.17551706784586</v>
      </c>
      <c r="M38" s="67">
        <f ca="1">(VLOOKUP(M16,$AV$2:$AW$41,2,FALSE)*VLOOKUP(M60,$AT$2:$AU$41,2,FALSE))/(100*100)*'Formula Data'!$AC$22</f>
        <v>2.2168031028036395</v>
      </c>
      <c r="N38" s="67">
        <f ca="1">(VLOOKUP(N16,$AV$2:$AW$41,2,FALSE)*VLOOKUP(N60,$AT$2:$AU$41,2,FALSE))/(100*100)*'Formula Data'!$AC$22</f>
        <v>1.2194315836514691</v>
      </c>
      <c r="O38" s="67">
        <f>(VLOOKUP(O16,$AV$2:$AW$41,2,FALSE)*VLOOKUP(O60,$AT$2:$AU$41,2,FALSE))/(100*100)*'Formula Data'!$AC$22</f>
        <v>2.1347691066014924</v>
      </c>
      <c r="P38" s="67">
        <f ca="1">(VLOOKUP(P16,$AV$2:$AW$41,2,FALSE)*VLOOKUP(P60,$AT$2:$AU$41,2,FALSE))/(100*100)*'Formula Data'!$AC$22</f>
        <v>1.325976359464915</v>
      </c>
      <c r="Q38" s="67">
        <f>(VLOOKUP(Q16,$AV$2:$AW$41,2,FALSE)*VLOOKUP(Q60,$AT$2:$AU$41,2,FALSE))/(100*100)*'Formula Data'!$AC$22</f>
        <v>1.8417842174236643</v>
      </c>
      <c r="R38" s="67">
        <f>(VLOOKUP(R16,$AV$2:$AW$41,2,FALSE)*VLOOKUP(R60,$AT$2:$AU$41,2,FALSE))/(100*100)*'Formula Data'!$AC$22</f>
        <v>1.4242125104812331</v>
      </c>
      <c r="S38" s="67">
        <f>(VLOOKUP(S16,$AV$2:$AW$41,2,FALSE)*VLOOKUP(S60,$AT$2:$AU$41,2,FALSE))/(100*100)*'Formula Data'!$AC$22</f>
        <v>2.2345763264745266</v>
      </c>
      <c r="T38" s="67">
        <f ca="1">(VLOOKUP(T16,$AV$2:$AW$41,2,FALSE)*VLOOKUP(T60,$AT$2:$AU$41,2,FALSE))/(100*100)*'Formula Data'!$AC$22</f>
        <v>1.0050212473584934</v>
      </c>
      <c r="U38" s="9">
        <f>(VLOOKUP(U16,$AV$2:$AW$41,2,FALSE)*VLOOKUP(U60,$AT$2:$AU$41,2,FALSE))/(100*100)*'Formula Data'!$AC$22</f>
        <v>2.4508584932236039</v>
      </c>
      <c r="V38" s="9">
        <f ca="1">(VLOOKUP(V16,$AV$2:$AW$41,2,FALSE)*VLOOKUP(V60,$AT$2:$AU$41,2,FALSE))/(100*100)*'Formula Data'!$AC$22</f>
        <v>1.3376285157230838</v>
      </c>
      <c r="W38" s="9">
        <f>(VLOOKUP(W16,$AV$2:$AW$41,2,FALSE)*VLOOKUP(W60,$AT$2:$AU$41,2,FALSE))/(100*100)*'Formula Data'!$AC$22</f>
        <v>1.7557245643560737</v>
      </c>
      <c r="X38" s="9">
        <f>(VLOOKUP(X16,$AV$2:$AW$41,2,FALSE)*VLOOKUP(X60,$AT$2:$AU$41,2,FALSE))/(100*100)*'Formula Data'!$AC$22</f>
        <v>1.5823094231859838</v>
      </c>
      <c r="Y38" s="9">
        <f>(VLOOKUP(Y16,$AV$2:$AW$41,2,FALSE)*VLOOKUP(Y60,$AT$2:$AU$41,2,FALSE))/(100*100)*'Formula Data'!$AC$22</f>
        <v>2.1516393570652115</v>
      </c>
      <c r="Z38" s="90">
        <f>(VLOOKUP(Z16,$AV$2:$AW$41,2,FALSE)*VLOOKUP(Z60,$AT$2:$AU$41,2,FALSE))/(100*100)*'Formula Data'!$AC$22</f>
        <v>1.5750704756546188</v>
      </c>
      <c r="AA38" s="9">
        <f>(VLOOKUP(AA16,$AV$2:$AW$41,2,FALSE)*VLOOKUP(AA60,$AT$2:$AU$41,2,FALSE))/(100*100)*'Formula Data'!$AC$22</f>
        <v>0.81941022323195722</v>
      </c>
      <c r="AB38" s="67">
        <f ca="1">(VLOOKUP(AB16,$AV$2:$AW$41,2,FALSE)*VLOOKUP(AB60,$AT$2:$AU$41,2,FALSE))/(100*100)*'Formula Data'!$AC$22</f>
        <v>1.9090891191736985</v>
      </c>
      <c r="AC38" s="67">
        <f>(VLOOKUP(AC16,$AV$2:$AW$41,2,FALSE)*VLOOKUP(AC60,$AT$2:$AU$41,2,FALSE))/(100*100)*'Formula Data'!$AC$22</f>
        <v>1.5695037414037363</v>
      </c>
      <c r="AD38" s="97">
        <f>(VLOOKUP(AD16,$AV$2:$AW$41,2,FALSE)*VLOOKUP(AD60,$AT$2:$AU$41,2,FALSE))/(100*100)*'Formula Data'!$AC$22</f>
        <v>1.6865497262500502</v>
      </c>
      <c r="AE38" s="67">
        <f>(VLOOKUP(AE16,$AV$2:$AW$41,2,FALSE)*VLOOKUP(AE60,$AT$2:$AU$41,2,FALSE))/(100*100)*'Formula Data'!$AC$22</f>
        <v>1.3903292565543277</v>
      </c>
      <c r="AF38" s="67">
        <f>(VLOOKUP(AF16,$AV$2:$AW$41,2,FALSE)*VLOOKUP(AF60,$AT$2:$AU$41,2,FALSE))/(100*100)*'Formula Data'!$AC$22</f>
        <v>1.4879238255842906</v>
      </c>
      <c r="AG38" s="67">
        <f ca="1">(VLOOKUP(AG16,$AV$2:$AW$41,2,FALSE)*VLOOKUP(AG60,$AT$2:$AU$41,2,FALSE))/(100*100)*'Formula Data'!$AC$22</f>
        <v>1.7495552041254812</v>
      </c>
      <c r="AH38" s="67">
        <f ca="1">(VLOOKUP(AH16,$AV$2:$AW$41,2,FALSE)*VLOOKUP(AH60,$AT$2:$AU$41,2,FALSE))/(100*100)*'Formula Data'!$AC$22</f>
        <v>1.545101127372859</v>
      </c>
      <c r="AI38" s="67">
        <f ca="1">(VLOOKUP(AI16,$AV$2:$AW$41,2,FALSE)*VLOOKUP(AI60,$AT$2:$AU$41,2,FALSE))/(100*100)*'Formula Data'!$AC$22</f>
        <v>1.9024182015218767</v>
      </c>
      <c r="AJ38" s="67">
        <f ca="1">(VLOOKUP(AJ16,$AV$2:$AW$41,2,FALSE)*VLOOKUP(AJ60,$AT$2:$AU$41,2,FALSE))/(100*100)*'Formula Data'!$AC$22</f>
        <v>1.4419342398099579</v>
      </c>
      <c r="AK38" s="67">
        <f>(VLOOKUP(AK16,$AV$2:$AW$41,2,FALSE)*VLOOKUP(AK60,$AT$2:$AU$41,2,FALSE))/(100*100)*'Formula Data'!$AC$22</f>
        <v>1.5574889790030764</v>
      </c>
      <c r="AL38" s="67">
        <f>(VLOOKUP(AL16,$AV$2:$AW$41,2,FALSE)*VLOOKUP(AL60,$AT$2:$AU$41,2,FALSE))/(100*100)*'Formula Data'!$AC$22</f>
        <v>2.0433605647901865</v>
      </c>
      <c r="AM38" s="67">
        <f>(VLOOKUP(AM16,$AV$2:$AW$41,2,FALSE)*VLOOKUP(AM60,$AT$2:$AU$41,2,FALSE))/(100*100)*'Formula Data'!$AC$22</f>
        <v>1.2837147634446058</v>
      </c>
      <c r="AN38" s="9">
        <f ca="1">IF(OR(Fixtures!$D$6&lt;=0,Fixtures!$D$6&gt;39),AVERAGE(B38:AM38),AVERAGE(OFFSET(A38,0,Fixtures!$D$6,1,38-Fixtures!$D$6+1)))</f>
        <v>1.6305807290861793</v>
      </c>
      <c r="AO38" s="37" t="str">
        <f t="shared" si="1"/>
        <v>NEW</v>
      </c>
      <c r="AP38" s="55">
        <f ca="1">AVERAGE(OFFSET(A38,0,Fixtures!$D$6+1,1,9))</f>
        <v>1.5923115890695174</v>
      </c>
      <c r="AQ38" s="55">
        <f ca="1">AVERAGE(OFFSET(A38,0,Fixtures!$D$6+1,1,6))</f>
        <v>1.5714938135484573</v>
      </c>
      <c r="AR38" s="55">
        <f ca="1">AVERAGE(OFFSET(A38,0,Fixtures!$D$6+1,1,4))</f>
        <v>1.533576637448101</v>
      </c>
      <c r="AS38" s="54"/>
      <c r="AT38" s="62" t="str">
        <f>CONCATENATE("@",Schedule!A18)</f>
        <v>@SOU</v>
      </c>
      <c r="AU38" s="3">
        <f ca="1">VLOOKUP(RIGHT(AT38,3),'Team Ratings'!$A$2:$H$21,7,FALSE)*(1+Fixtures!$D$3)</f>
        <v>82.531343196650312</v>
      </c>
      <c r="AV38" s="62" t="str">
        <f>CONCATENATE("@",Schedule!A18)</f>
        <v>@SOU</v>
      </c>
      <c r="AW38" s="3">
        <f ca="1">VLOOKUP(RIGHT(AV38,3),'Team Ratings'!$A$2:$H$21,4,FALSE)*(1-Fixtures!$D$3)</f>
        <v>90.631304100668615</v>
      </c>
      <c r="AY38" s="52"/>
      <c r="BB38" s="52"/>
      <c r="BE38" s="52"/>
    </row>
    <row r="39" spans="1:57" x14ac:dyDescent="0.25">
      <c r="A39" s="37" t="str">
        <f t="shared" si="0"/>
        <v>NFO</v>
      </c>
      <c r="B39" s="67">
        <f>(VLOOKUP(B17,$AV$2:$AW$41,2,FALSE)*VLOOKUP(B61,$AT$2:$AU$41,2,FALSE))/(100*100)*'Formula Data'!$AC$22</f>
        <v>0.60503458591947412</v>
      </c>
      <c r="C39" s="67">
        <f>(VLOOKUP(C17,$AV$2:$AW$41,2,FALSE)*VLOOKUP(C61,$AT$2:$AU$41,2,FALSE))/(100*100)*'Formula Data'!$AC$22</f>
        <v>1.0690755402582022</v>
      </c>
      <c r="D39" s="67">
        <f ca="1">(VLOOKUP(D17,$AV$2:$AW$41,2,FALSE)*VLOOKUP(D61,$AT$2:$AU$41,2,FALSE))/(100*100)*'Formula Data'!$AC$22</f>
        <v>0.9408251476537941</v>
      </c>
      <c r="E39" s="67">
        <f ca="1">(VLOOKUP(E17,$AV$2:$AW$41,2,FALSE)*VLOOKUP(E61,$AT$2:$AU$41,2,FALSE))/(100*100)*'Formula Data'!$AC$22</f>
        <v>1.0653189646224404</v>
      </c>
      <c r="F39" s="67">
        <f>(VLOOKUP(F17,$AV$2:$AW$41,2,FALSE)*VLOOKUP(F61,$AT$2:$AU$41,2,FALSE))/(100*100)*'Formula Data'!$AC$22</f>
        <v>0.49894581694599865</v>
      </c>
      <c r="G39" s="67">
        <f>(VLOOKUP(G17,$AV$2:$AW$41,2,FALSE)*VLOOKUP(G61,$AT$2:$AU$41,2,FALSE))/(100*100)*'Formula Data'!$AC$22</f>
        <v>1.3823360482211438</v>
      </c>
      <c r="H39" s="97">
        <f>(VLOOKUP(H17,$AV$2:$AW$41,2,FALSE)*VLOOKUP(H61,$AT$2:$AU$41,2,FALSE))/(100*100)*'Formula Data'!$AC$22</f>
        <v>0.94836821530977944</v>
      </c>
      <c r="I39" s="67">
        <f>(VLOOKUP(I17,$AV$2:$AW$41,2,FALSE)*VLOOKUP(I61,$AT$2:$AU$41,2,FALSE))/(100*100)*'Formula Data'!$AC$22</f>
        <v>1.4923484702171324</v>
      </c>
      <c r="J39" s="67">
        <f>(VLOOKUP(J17,$AV$2:$AW$41,2,FALSE)*VLOOKUP(J61,$AT$2:$AU$41,2,FALSE))/(100*100)*'Formula Data'!$AC$22</f>
        <v>0.86721504613887834</v>
      </c>
      <c r="K39" s="67">
        <f>(VLOOKUP(K17,$AV$2:$AW$41,2,FALSE)*VLOOKUP(K61,$AT$2:$AU$41,2,FALSE))/(100*100)*'Formula Data'!$AC$22</f>
        <v>1.2998789686601762</v>
      </c>
      <c r="L39" s="67">
        <f ca="1">(VLOOKUP(L17,$AV$2:$AW$41,2,FALSE)*VLOOKUP(L61,$AT$2:$AU$41,2,FALSE))/(100*100)*'Formula Data'!$AC$22</f>
        <v>0.81022940204263316</v>
      </c>
      <c r="M39" s="67">
        <f>(VLOOKUP(M17,$AV$2:$AW$41,2,FALSE)*VLOOKUP(M61,$AT$2:$AU$41,2,FALSE))/(100*100)*'Formula Data'!$AC$22</f>
        <v>0.66846979370821891</v>
      </c>
      <c r="N39" s="67">
        <f>(VLOOKUP(N17,$AV$2:$AW$41,2,FALSE)*VLOOKUP(N61,$AT$2:$AU$41,2,FALSE))/(100*100)*'Formula Data'!$AC$22</f>
        <v>1.3101514068859332</v>
      </c>
      <c r="O39" s="67">
        <f ca="1">(VLOOKUP(O17,$AV$2:$AW$41,2,FALSE)*VLOOKUP(O61,$AT$2:$AU$41,2,FALSE))/(100*100)*'Formula Data'!$AC$22</f>
        <v>0.61196593976277502</v>
      </c>
      <c r="P39" s="67">
        <f>(VLOOKUP(P17,$AV$2:$AW$41,2,FALSE)*VLOOKUP(P61,$AT$2:$AU$41,2,FALSE))/(100*100)*'Formula Data'!$AC$22</f>
        <v>1.2146184697312841</v>
      </c>
      <c r="Q39" s="67">
        <f ca="1">(VLOOKUP(Q17,$AV$2:$AW$41,2,FALSE)*VLOOKUP(Q61,$AT$2:$AU$41,2,FALSE))/(100*100)*'Formula Data'!$AC$22</f>
        <v>1.1685780854982781</v>
      </c>
      <c r="R39" s="67">
        <f>(VLOOKUP(R17,$AV$2:$AW$41,2,FALSE)*VLOOKUP(R61,$AT$2:$AU$41,2,FALSE))/(100*100)*'Formula Data'!$AC$22</f>
        <v>0.7157822872125511</v>
      </c>
      <c r="S39" s="67">
        <f>(VLOOKUP(S17,$AV$2:$AW$41,2,FALSE)*VLOOKUP(S61,$AT$2:$AU$41,2,FALSE))/(100*100)*'Formula Data'!$AC$22</f>
        <v>1.1214779910557229</v>
      </c>
      <c r="T39" s="67">
        <f ca="1">(VLOOKUP(T17,$AV$2:$AW$41,2,FALSE)*VLOOKUP(T61,$AT$2:$AU$41,2,FALSE))/(100*100)*'Formula Data'!$AC$22</f>
        <v>0.8073982227300347</v>
      </c>
      <c r="U39" s="9">
        <f>(VLOOKUP(U17,$AV$2:$AW$41,2,FALSE)*VLOOKUP(U61,$AT$2:$AU$41,2,FALSE))/(100*100)*'Formula Data'!$AC$22</f>
        <v>1.2442195342562514</v>
      </c>
      <c r="V39" s="9">
        <f>(VLOOKUP(V17,$AV$2:$AW$41,2,FALSE)*VLOOKUP(V61,$AT$2:$AU$41,2,FALSE))/(100*100)*'Formula Data'!$AC$22</f>
        <v>0.96348159374794129</v>
      </c>
      <c r="W39" s="9">
        <f>(VLOOKUP(W17,$AV$2:$AW$41,2,FALSE)*VLOOKUP(W61,$AT$2:$AU$41,2,FALSE))/(100*100)*'Formula Data'!$AC$22</f>
        <v>1.3606524291867514</v>
      </c>
      <c r="X39" s="9">
        <f>(VLOOKUP(X17,$AV$2:$AW$41,2,FALSE)*VLOOKUP(X61,$AT$2:$AU$41,2,FALSE))/(100*100)*'Formula Data'!$AC$22</f>
        <v>1.0401597240861939</v>
      </c>
      <c r="Y39" s="9">
        <f>(VLOOKUP(Y17,$AV$2:$AW$41,2,FALSE)*VLOOKUP(Y61,$AT$2:$AU$41,2,FALSE))/(100*100)*'Formula Data'!$AC$22</f>
        <v>0.71585258436606813</v>
      </c>
      <c r="Z39" s="9">
        <f>(VLOOKUP(Z17,$AV$2:$AW$41,2,FALSE)*VLOOKUP(Z61,$AT$2:$AU$41,2,FALSE))/(100*100)*'Formula Data'!$AC$22</f>
        <v>0.74514052258885377</v>
      </c>
      <c r="AA39" s="9">
        <f ca="1">(VLOOKUP(AA17,$AV$2:$AW$41,2,FALSE)*VLOOKUP(AA61,$AT$2:$AU$41,2,FALSE))/(100*100)*'Formula Data'!$AC$22</f>
        <v>1.3498301629362071</v>
      </c>
      <c r="AB39" s="67">
        <f ca="1">(VLOOKUP(AB17,$AV$2:$AW$41,2,FALSE)*VLOOKUP(AB61,$AT$2:$AU$41,2,FALSE))/(100*100)*'Formula Data'!$AC$22</f>
        <v>0.74252220739318464</v>
      </c>
      <c r="AC39" s="67">
        <f>(VLOOKUP(AC17,$AV$2:$AW$41,2,FALSE)*VLOOKUP(AC61,$AT$2:$AU$41,2,FALSE))/(100*100)*'Formula Data'!$AC$22</f>
        <v>0.8680613350210451</v>
      </c>
      <c r="AD39" s="97">
        <f ca="1">(VLOOKUP(AD17,$AV$2:$AW$41,2,FALSE)*VLOOKUP(AD61,$AT$2:$AU$41,2,FALSE))/(100*100)*'Formula Data'!$AC$22</f>
        <v>1.1624605151151459</v>
      </c>
      <c r="AE39" s="67">
        <f>(VLOOKUP(AE17,$AV$2:$AW$41,2,FALSE)*VLOOKUP(AE61,$AT$2:$AU$41,2,FALSE))/(100*100)*'Formula Data'!$AC$22</f>
        <v>0.9060094048880496</v>
      </c>
      <c r="AF39" s="67">
        <f>(VLOOKUP(AF17,$AV$2:$AW$41,2,FALSE)*VLOOKUP(AF61,$AT$2:$AU$41,2,FALSE))/(100*100)*'Formula Data'!$AC$22</f>
        <v>1.0269543961323901</v>
      </c>
      <c r="AG39" s="67">
        <f>(VLOOKUP(AG17,$AV$2:$AW$41,2,FALSE)*VLOOKUP(AG61,$AT$2:$AU$41,2,FALSE))/(100*100)*'Formula Data'!$AC$22</f>
        <v>0.91316924504859953</v>
      </c>
      <c r="AH39" s="67">
        <f>(VLOOKUP(AH17,$AV$2:$AW$41,2,FALSE)*VLOOKUP(AH61,$AT$2:$AU$41,2,FALSE))/(100*100)*'Formula Data'!$AC$22</f>
        <v>0.95907373735627943</v>
      </c>
      <c r="AI39" s="67">
        <f>(VLOOKUP(AI17,$AV$2:$AW$41,2,FALSE)*VLOOKUP(AI61,$AT$2:$AU$41,2,FALSE))/(100*100)*'Formula Data'!$AC$22</f>
        <v>0.84658324617833192</v>
      </c>
      <c r="AJ39" s="67">
        <f ca="1">(VLOOKUP(AJ17,$AV$2:$AW$41,2,FALSE)*VLOOKUP(AJ61,$AT$2:$AU$41,2,FALSE))/(100*100)*'Formula Data'!$AC$22</f>
        <v>1.1583985369225387</v>
      </c>
      <c r="AK39" s="67">
        <f>(VLOOKUP(AK17,$AV$2:$AW$41,2,FALSE)*VLOOKUP(AK61,$AT$2:$AU$41,2,FALSE))/(100*100)*'Formula Data'!$AC$22</f>
        <v>0.78166477938998735</v>
      </c>
      <c r="AL39" s="67">
        <f ca="1">(VLOOKUP(AL17,$AV$2:$AW$41,2,FALSE)*VLOOKUP(AL61,$AT$2:$AU$41,2,FALSE))/(100*100)*'Formula Data'!$AC$22</f>
        <v>0.87800595704885065</v>
      </c>
      <c r="AM39" s="67">
        <f ca="1">(VLOOKUP(AM17,$AV$2:$AW$41,2,FALSE)*VLOOKUP(AM61,$AT$2:$AU$41,2,FALSE))/(100*100)*'Formula Data'!$AC$22</f>
        <v>0.81449331925016766</v>
      </c>
      <c r="AN39" s="9">
        <f ca="1">IF(OR(Fixtures!$D$6&lt;=0,Fixtures!$D$6&gt;39),AVERAGE(B39:AM39),AVERAGE(OFFSET(A39,0,Fixtures!$D$6,1,38-Fixtures!$D$6+1)))</f>
        <v>0.92144972331204744</v>
      </c>
      <c r="AO39" s="37" t="str">
        <f t="shared" si="1"/>
        <v>NFO</v>
      </c>
      <c r="AP39" s="55">
        <f ca="1">AVERAGE(OFFSET(A39,0,Fixtures!$D$6+1,1,9))</f>
        <v>0.95804168845026305</v>
      </c>
      <c r="AQ39" s="55">
        <f ca="1">AVERAGE(OFFSET(A39,0,Fixtures!$D$6+1,1,6))</f>
        <v>0.9726214389269181</v>
      </c>
      <c r="AR39" s="55">
        <f ca="1">AVERAGE(OFFSET(A39,0,Fixtures!$D$6+1,1,4))</f>
        <v>0.99087141278915758</v>
      </c>
      <c r="AS39" s="54"/>
      <c r="AT39" s="62" t="str">
        <f>CONCATENATE("@",Schedule!A19)</f>
        <v>@TOT</v>
      </c>
      <c r="AU39" s="3">
        <f ca="1">VLOOKUP(RIGHT(AT39,3),'Team Ratings'!$A$2:$H$21,7,FALSE)*(1+Fixtures!$D$3)</f>
        <v>122.19229325830878</v>
      </c>
      <c r="AV39" s="62" t="str">
        <f>CONCATENATE("@",Schedule!A19)</f>
        <v>@TOT</v>
      </c>
      <c r="AW39" s="3">
        <f ca="1">VLOOKUP(RIGHT(AV39,3),'Team Ratings'!$A$2:$H$21,4,FALSE)*(1-Fixtures!$D$3)</f>
        <v>83.348902790751822</v>
      </c>
      <c r="AY39" s="52"/>
      <c r="BB39" s="52"/>
      <c r="BE39" s="52"/>
    </row>
    <row r="40" spans="1:57" x14ac:dyDescent="0.25">
      <c r="A40" s="37" t="str">
        <f t="shared" si="0"/>
        <v>SOU</v>
      </c>
      <c r="B40" s="67">
        <f ca="1">(VLOOKUP(B18,$AV$2:$AW$41,2,FALSE)*VLOOKUP(B62,$AT$2:$AU$41,2,FALSE))/(100*100)*'Formula Data'!$AC$22</f>
        <v>0.78274039901571613</v>
      </c>
      <c r="C40" s="67">
        <f ca="1">(VLOOKUP(C18,$AV$2:$AW$41,2,FALSE)*VLOOKUP(C62,$AT$2:$AU$41,2,FALSE))/(100*100)*'Formula Data'!$AC$22</f>
        <v>1.434351208272181</v>
      </c>
      <c r="D40" s="67">
        <f ca="1">(VLOOKUP(D18,$AV$2:$AW$41,2,FALSE)*VLOOKUP(D62,$AT$2:$AU$41,2,FALSE))/(100*100)*'Formula Data'!$AC$22</f>
        <v>0.91418713741949276</v>
      </c>
      <c r="E40" s="67">
        <f ca="1">(VLOOKUP(E18,$AV$2:$AW$41,2,FALSE)*VLOOKUP(E62,$AT$2:$AU$41,2,FALSE))/(100*100)*'Formula Data'!$AC$22</f>
        <v>1.0825786566326325</v>
      </c>
      <c r="F40" s="67">
        <f ca="1">(VLOOKUP(F18,$AV$2:$AW$41,2,FALSE)*VLOOKUP(F62,$AT$2:$AU$41,2,FALSE))/(100*100)*'Formula Data'!$AC$22</f>
        <v>1.1822220554024032</v>
      </c>
      <c r="G40" s="67">
        <f ca="1">(VLOOKUP(G18,$AV$2:$AW$41,2,FALSE)*VLOOKUP(G62,$AT$2:$AU$41,2,FALSE))/(100*100)*'Formula Data'!$AC$22</f>
        <v>0.85411490610581953</v>
      </c>
      <c r="H40" s="67">
        <f ca="1">(VLOOKUP(H18,$AV$2:$AW$41,2,FALSE)*VLOOKUP(H62,$AT$2:$AU$41,2,FALSE))/(100*100)*'Formula Data'!$AC$22</f>
        <v>1.2804074224084279</v>
      </c>
      <c r="I40" s="67">
        <f ca="1">(VLOOKUP(I18,$AV$2:$AW$41,2,FALSE)*VLOOKUP(I62,$AT$2:$AU$41,2,FALSE))/(100*100)*'Formula Data'!$AC$22</f>
        <v>0.95508276524656122</v>
      </c>
      <c r="J40" s="67">
        <f ca="1">(VLOOKUP(J18,$AV$2:$AW$41,2,FALSE)*VLOOKUP(J62,$AT$2:$AU$41,2,FALSE))/(100*100)*'Formula Data'!$AC$22</f>
        <v>1.4229427616037034</v>
      </c>
      <c r="K40" s="67">
        <f ca="1">(VLOOKUP(K18,$AV$2:$AW$41,2,FALSE)*VLOOKUP(K62,$AT$2:$AU$41,2,FALSE))/(100*100)*'Formula Data'!$AC$22</f>
        <v>0.52597086518751057</v>
      </c>
      <c r="L40" s="67">
        <f ca="1">(VLOOKUP(L18,$AV$2:$AW$41,2,FALSE)*VLOOKUP(L62,$AT$2:$AU$41,2,FALSE))/(100*100)*'Formula Data'!$AC$22</f>
        <v>1.1269812628197067</v>
      </c>
      <c r="M40" s="67">
        <f ca="1">(VLOOKUP(M18,$AV$2:$AW$41,2,FALSE)*VLOOKUP(M62,$AT$2:$AU$41,2,FALSE))/(100*100)*'Formula Data'!$AC$22</f>
        <v>1.0156678946778177</v>
      </c>
      <c r="N40" s="67">
        <f ca="1">(VLOOKUP(N18,$AV$2:$AW$41,2,FALSE)*VLOOKUP(N62,$AT$2:$AU$41,2,FALSE))/(100*100)*'Formula Data'!$AC$22</f>
        <v>0.92556253040749281</v>
      </c>
      <c r="O40" s="67">
        <f ca="1">(VLOOKUP(O18,$AV$2:$AW$41,2,FALSE)*VLOOKUP(O62,$AT$2:$AU$41,2,FALSE))/(100*100)*'Formula Data'!$AC$22</f>
        <v>0.85860977538132965</v>
      </c>
      <c r="P40" s="67">
        <f ca="1">(VLOOKUP(P18,$AV$2:$AW$41,2,FALSE)*VLOOKUP(P62,$AT$2:$AU$41,2,FALSE))/(100*100)*'Formula Data'!$AC$22</f>
        <v>0.91507926494202874</v>
      </c>
      <c r="Q40" s="67">
        <f ca="1">(VLOOKUP(Q18,$AV$2:$AW$41,2,FALSE)*VLOOKUP(Q62,$AT$2:$AU$41,2,FALSE))/(100*100)*'Formula Data'!$AC$22</f>
        <v>0.9626304130991864</v>
      </c>
      <c r="R40" s="67">
        <f ca="1">(VLOOKUP(R18,$AV$2:$AW$41,2,FALSE)*VLOOKUP(R62,$AT$2:$AU$41,2,FALSE))/(100*100)*'Formula Data'!$AC$22</f>
        <v>1.0110212898538</v>
      </c>
      <c r="S40" s="67">
        <f ca="1">(VLOOKUP(S18,$AV$2:$AW$41,2,FALSE)*VLOOKUP(S62,$AT$2:$AU$41,2,FALSE))/(100*100)*'Formula Data'!$AC$22</f>
        <v>1.0964992418606248</v>
      </c>
      <c r="T40" s="67">
        <f ca="1">(VLOOKUP(T18,$AV$2:$AW$41,2,FALSE)*VLOOKUP(T62,$AT$2:$AU$41,2,FALSE))/(100*100)*'Formula Data'!$AC$22</f>
        <v>1.4454160627904584</v>
      </c>
      <c r="U40" s="9">
        <f ca="1">(VLOOKUP(U18,$AV$2:$AW$41,2,FALSE)*VLOOKUP(U62,$AT$2:$AU$41,2,FALSE))/(100*100)*'Formula Data'!$AC$22</f>
        <v>0.99178427816179315</v>
      </c>
      <c r="V40" s="9">
        <f ca="1">(VLOOKUP(V18,$AV$2:$AW$41,2,FALSE)*VLOOKUP(V62,$AT$2:$AU$41,2,FALSE))/(100*100)*'Formula Data'!$AC$22</f>
        <v>1.3702859961229799</v>
      </c>
      <c r="W40" s="9">
        <f ca="1">(VLOOKUP(W18,$AV$2:$AW$41,2,FALSE)*VLOOKUP(W62,$AT$2:$AU$41,2,FALSE))/(100*100)*'Formula Data'!$AC$22</f>
        <v>0.89243783056680326</v>
      </c>
      <c r="X40" s="9">
        <f ca="1">(VLOOKUP(X18,$AV$2:$AW$41,2,FALSE)*VLOOKUP(X62,$AT$2:$AU$41,2,FALSE))/(100*100)*'Formula Data'!$AC$22</f>
        <v>1.2254243689703228</v>
      </c>
      <c r="Y40" s="9">
        <f ca="1">(VLOOKUP(Y18,$AV$2:$AW$41,2,FALSE)*VLOOKUP(Y62,$AT$2:$AU$41,2,FALSE))/(100*100)*'Formula Data'!$AC$22</f>
        <v>0.82400310081536066</v>
      </c>
      <c r="Z40" s="9">
        <f ca="1">(VLOOKUP(Z18,$AV$2:$AW$41,2,FALSE)*VLOOKUP(Z62,$AT$2:$AU$41,2,FALSE))/(100*100)*'Formula Data'!$AC$22</f>
        <v>0.99973591075683288</v>
      </c>
      <c r="AA40" s="9">
        <f ca="1">(VLOOKUP(AA18,$AV$2:$AW$41,2,FALSE)*VLOOKUP(AA62,$AT$2:$AU$41,2,FALSE))/(100*100)*'Formula Data'!$AC$22</f>
        <v>1.3116118077141643</v>
      </c>
      <c r="AB40" s="67">
        <f ca="1">(VLOOKUP(AB18,$AV$2:$AW$41,2,FALSE)*VLOOKUP(AB62,$AT$2:$AU$41,2,FALSE))/(100*100)*'Formula Data'!$AC$22</f>
        <v>0.75455212991960507</v>
      </c>
      <c r="AC40" s="67">
        <f ca="1">(VLOOKUP(AC18,$AV$2:$AW$41,2,FALSE)*VLOOKUP(AC62,$AT$2:$AU$41,2,FALSE))/(100*100)*'Formula Data'!$AC$22</f>
        <v>1.123021214914349</v>
      </c>
      <c r="AD40" s="67">
        <f ca="1">(VLOOKUP(AD18,$AV$2:$AW$41,2,FALSE)*VLOOKUP(AD62,$AT$2:$AU$41,2,FALSE))/(100*100)*'Formula Data'!$AC$22</f>
        <v>0.78550053340711978</v>
      </c>
      <c r="AE40" s="67">
        <f ca="1">(VLOOKUP(AE18,$AV$2:$AW$41,2,FALSE)*VLOOKUP(AE62,$AT$2:$AU$41,2,FALSE))/(100*100)*'Formula Data'!$AC$22</f>
        <v>0.75462623466885803</v>
      </c>
      <c r="AF40" s="67">
        <f ca="1">(VLOOKUP(AF18,$AV$2:$AW$41,2,FALSE)*VLOOKUP(AF62,$AT$2:$AU$41,2,FALSE))/(100*100)*'Formula Data'!$AC$22</f>
        <v>1.2318732932382053</v>
      </c>
      <c r="AG40" s="67">
        <f ca="1">(VLOOKUP(AG18,$AV$2:$AW$41,2,FALSE)*VLOOKUP(AG62,$AT$2:$AU$41,2,FALSE))/(100*100)*'Formula Data'!$AC$22</f>
        <v>0.64511264323747564</v>
      </c>
      <c r="AH40" s="67">
        <f ca="1">(VLOOKUP(AH18,$AV$2:$AW$41,2,FALSE)*VLOOKUP(AH62,$AT$2:$AU$41,2,FALSE))/(100*100)*'Formula Data'!$AC$22</f>
        <v>1.4572093052369461</v>
      </c>
      <c r="AI40" s="67">
        <f ca="1">(VLOOKUP(AI18,$AV$2:$AW$41,2,FALSE)*VLOOKUP(AI62,$AT$2:$AU$41,2,FALSE))/(100*100)*'Formula Data'!$AC$22</f>
        <v>0.63780585750230956</v>
      </c>
      <c r="AJ40" s="67">
        <f ca="1">(VLOOKUP(AJ18,$AV$2:$AW$41,2,FALSE)*VLOOKUP(AJ62,$AT$2:$AU$41,2,FALSE))/(100*100)*'Formula Data'!$AC$22</f>
        <v>1.0074480612715921</v>
      </c>
      <c r="AK40" s="67">
        <f ca="1">(VLOOKUP(AK18,$AV$2:$AW$41,2,FALSE)*VLOOKUP(AK62,$AT$2:$AU$41,2,FALSE))/(100*100)*'Formula Data'!$AC$22</f>
        <v>1.5731804724726588</v>
      </c>
      <c r="AL40" s="67">
        <f ca="1">(VLOOKUP(AL18,$AV$2:$AW$41,2,FALSE)*VLOOKUP(AL62,$AT$2:$AU$41,2,FALSE))/(100*100)*'Formula Data'!$AC$22</f>
        <v>0.70467698857666183</v>
      </c>
      <c r="AM40" s="67">
        <f ca="1">(VLOOKUP(AM18,$AV$2:$AW$41,2,FALSE)*VLOOKUP(AM62,$AT$2:$AU$41,2,FALSE))/(100*100)*'Formula Data'!$AC$22</f>
        <v>1.3811148337195309</v>
      </c>
      <c r="AN40" s="9">
        <f ca="1">IF(OR(Fixtures!$D$6&lt;=0,Fixtures!$D$6&gt;39),AVERAGE(B40:AM40),AVERAGE(OFFSET(A40,0,Fixtures!$D$6,1,38-Fixtures!$D$6+1)))</f>
        <v>1.0046767973471094</v>
      </c>
      <c r="AO40" s="37" t="str">
        <f t="shared" si="1"/>
        <v>SOU</v>
      </c>
      <c r="AP40" s="55">
        <f ca="1">AVERAGE(OFFSET(A40,0,Fixtures!$D$6+1,1,9))</f>
        <v>1.0239752906610571</v>
      </c>
      <c r="AQ40" s="55">
        <f ca="1">AVERAGE(OFFSET(A40,0,Fixtures!$D$6+1,1,6))</f>
        <v>0.99955720411715898</v>
      </c>
      <c r="AR40" s="55">
        <f ca="1">AVERAGE(OFFSET(A40,0,Fixtures!$D$6+1,1,4))</f>
        <v>0.97375531905713308</v>
      </c>
      <c r="AS40" s="54"/>
      <c r="AT40" s="62" t="str">
        <f>CONCATENATE("@",Schedule!A20)</f>
        <v>@WHU</v>
      </c>
      <c r="AU40" s="3">
        <f>VLOOKUP(RIGHT(AT40,3),'Team Ratings'!$A$2:$H$21,7,FALSE)*(1+Fixtures!$D$3)</f>
        <v>94.718340567676194</v>
      </c>
      <c r="AV40" s="62" t="str">
        <f>CONCATENATE("@",Schedule!A20)</f>
        <v>@WHU</v>
      </c>
      <c r="AW40" s="3">
        <f>VLOOKUP(RIGHT(AV40,3),'Team Ratings'!$A$2:$H$21,4,FALSE)*(1-Fixtures!$D$3)</f>
        <v>83.642811439606291</v>
      </c>
      <c r="AY40" s="52"/>
      <c r="BB40" s="52"/>
      <c r="BE40" s="52"/>
    </row>
    <row r="41" spans="1:57" x14ac:dyDescent="0.25">
      <c r="A41" s="37" t="str">
        <f t="shared" si="0"/>
        <v>TOT</v>
      </c>
      <c r="B41" s="67">
        <f ca="1">(VLOOKUP(B19,$AV$2:$AW$41,2,FALSE)*VLOOKUP(B63,$AT$2:$AU$41,2,FALSE))/(100*100)*'Formula Data'!$AC$22</f>
        <v>1.8079699373774858</v>
      </c>
      <c r="C41" s="67">
        <f ca="1">(VLOOKUP(C19,$AV$2:$AW$41,2,FALSE)*VLOOKUP(C63,$AT$2:$AU$41,2,FALSE))/(100*100)*'Formula Data'!$AC$22</f>
        <v>1.219982913651076</v>
      </c>
      <c r="D41" s="67">
        <f ca="1">(VLOOKUP(D19,$AV$2:$AW$41,2,FALSE)*VLOOKUP(D63,$AT$2:$AU$41,2,FALSE))/(100*100)*'Formula Data'!$AC$22</f>
        <v>1.8143096678108717</v>
      </c>
      <c r="E41" s="67">
        <f ca="1">(VLOOKUP(E19,$AV$2:$AW$41,2,FALSE)*VLOOKUP(E63,$AT$2:$AU$41,2,FALSE))/(100*100)*'Formula Data'!$AC$22</f>
        <v>1.4915834903121918</v>
      </c>
      <c r="F41" s="67">
        <f ca="1">(VLOOKUP(F19,$AV$2:$AW$41,2,FALSE)*VLOOKUP(F63,$AT$2:$AU$41,2,FALSE))/(100*100)*'Formula Data'!$AC$22</f>
        <v>1.1629776981084732</v>
      </c>
      <c r="G41" s="67">
        <f ca="1">(VLOOKUP(G19,$AV$2:$AW$41,2,FALSE)*VLOOKUP(G63,$AT$2:$AU$41,2,FALSE))/(100*100)*'Formula Data'!$AC$22</f>
        <v>2.3291821288136494</v>
      </c>
      <c r="H41" s="67">
        <f ca="1">(VLOOKUP(H19,$AV$2:$AW$41,2,FALSE)*VLOOKUP(H63,$AT$2:$AU$41,2,FALSE))/(100*100)*'Formula Data'!$AC$22</f>
        <v>0.77872943435782094</v>
      </c>
      <c r="I41" s="67">
        <f ca="1">(VLOOKUP(I19,$AV$2:$AW$41,2,FALSE)*VLOOKUP(I63,$AT$2:$AU$41,2,FALSE))/(100*100)*'Formula Data'!$AC$22</f>
        <v>1.9419150160611285</v>
      </c>
      <c r="J41" s="67">
        <f ca="1">(VLOOKUP(J19,$AV$2:$AW$41,2,FALSE)*VLOOKUP(J63,$AT$2:$AU$41,2,FALSE))/(100*100)*'Formula Data'!$AC$22</f>
        <v>0.9551255345413513</v>
      </c>
      <c r="K41" s="67">
        <f ca="1">(VLOOKUP(K19,$AV$2:$AW$41,2,FALSE)*VLOOKUP(K63,$AT$2:$AU$41,2,FALSE))/(100*100)*'Formula Data'!$AC$22</f>
        <v>1.0433138963384292</v>
      </c>
      <c r="L41" s="67">
        <f ca="1">(VLOOKUP(L19,$AV$2:$AW$41,2,FALSE)*VLOOKUP(L63,$AT$2:$AU$41,2,FALSE))/(100*100)*'Formula Data'!$AC$22</f>
        <v>2.1067467519748839</v>
      </c>
      <c r="M41" s="67">
        <f ca="1">(VLOOKUP(M19,$AV$2:$AW$41,2,FALSE)*VLOOKUP(M63,$AT$2:$AU$41,2,FALSE))/(100*100)*'Formula Data'!$AC$22</f>
        <v>1.1171568469221282</v>
      </c>
      <c r="N41" s="67">
        <f ca="1">(VLOOKUP(N19,$AV$2:$AW$41,2,FALSE)*VLOOKUP(N63,$AT$2:$AU$41,2,FALSE))/(100*100)*'Formula Data'!$AC$22</f>
        <v>1.3548262946595575</v>
      </c>
      <c r="O41" s="67">
        <f ca="1">(VLOOKUP(O19,$AV$2:$AW$41,2,FALSE)*VLOOKUP(O63,$AT$2:$AU$41,2,FALSE))/(100*100)*'Formula Data'!$AC$22</f>
        <v>1.5037534157636012</v>
      </c>
      <c r="P41" s="67">
        <f ca="1">(VLOOKUP(P19,$AV$2:$AW$41,2,FALSE)*VLOOKUP(P63,$AT$2:$AU$41,2,FALSE))/(100*100)*'Formula Data'!$AC$22</f>
        <v>2.0448181533062311</v>
      </c>
      <c r="Q41" s="67">
        <f ca="1">(VLOOKUP(Q19,$AV$2:$AW$41,2,FALSE)*VLOOKUP(Q63,$AT$2:$AU$41,2,FALSE))/(100*100)*'Formula Data'!$AC$22</f>
        <v>2.1236375986149878</v>
      </c>
      <c r="R41" s="67">
        <f ca="1">(VLOOKUP(R19,$AV$2:$AW$41,2,FALSE)*VLOOKUP(R63,$AT$2:$AU$41,2,FALSE))/(100*100)*'Formula Data'!$AC$22</f>
        <v>1.3213043782359488</v>
      </c>
      <c r="S41" s="67">
        <f ca="1">(VLOOKUP(S19,$AV$2:$AW$41,2,FALSE)*VLOOKUP(S63,$AT$2:$AU$41,2,FALSE))/(100*100)*'Formula Data'!$AC$22</f>
        <v>2.0287854504809357</v>
      </c>
      <c r="T41" s="67">
        <f ca="1">(VLOOKUP(T19,$AV$2:$AW$41,2,FALSE)*VLOOKUP(T63,$AT$2:$AU$41,2,FALSE))/(100*100)*'Formula Data'!$AC$22</f>
        <v>1.2712200408257048</v>
      </c>
      <c r="U41" s="67">
        <f ca="1">(VLOOKUP(U19,$AV$2:$AW$41,2,FALSE)*VLOOKUP(U63,$AT$2:$AU$41,2,FALSE))/(100*100)*'Formula Data'!$AC$22</f>
        <v>1.3703473585177872</v>
      </c>
      <c r="V41" s="9">
        <f ca="1">(VLOOKUP(V19,$AV$2:$AW$41,2,FALSE)*VLOOKUP(V63,$AT$2:$AU$41,2,FALSE))/(100*100)*'Formula Data'!$AC$22</f>
        <v>1.6234287693549221</v>
      </c>
      <c r="W41" s="9">
        <f ca="1">(VLOOKUP(W19,$AV$2:$AW$41,2,FALSE)*VLOOKUP(W63,$AT$2:$AU$41,2,FALSE))/(100*100)*'Formula Data'!$AC$22</f>
        <v>1.1172665631693359</v>
      </c>
      <c r="X41" s="9">
        <f ca="1">(VLOOKUP(X19,$AV$2:$AW$41,2,FALSE)*VLOOKUP(X63,$AT$2:$AU$41,2,FALSE))/(100*100)*'Formula Data'!$AC$22</f>
        <v>1.3535054497098058</v>
      </c>
      <c r="Y41" s="9">
        <f ca="1">(VLOOKUP(Y19,$AV$2:$AW$41,2,FALSE)*VLOOKUP(Y63,$AT$2:$AU$41,2,FALSE))/(100*100)*'Formula Data'!$AC$22</f>
        <v>1.6685591149893453</v>
      </c>
      <c r="Z41" s="9">
        <f ca="1">(VLOOKUP(Z19,$AV$2:$AW$41,2,FALSE)*VLOOKUP(Z63,$AT$2:$AU$41,2,FALSE))/(100*100)*'Formula Data'!$AC$22</f>
        <v>1.7503462138737391</v>
      </c>
      <c r="AA41" s="9">
        <f ca="1">(VLOOKUP(AA19,$AV$2:$AW$41,2,FALSE)*VLOOKUP(AA63,$AT$2:$AU$41,2,FALSE))/(100*100)*'Formula Data'!$AC$22</f>
        <v>1.2645651341757285</v>
      </c>
      <c r="AB41" s="67">
        <f ca="1">(VLOOKUP(AB19,$AV$2:$AW$41,2,FALSE)*VLOOKUP(AB63,$AT$2:$AU$41,2,FALSE))/(100*100)*'Formula Data'!$AC$22</f>
        <v>2.1400197377610373</v>
      </c>
      <c r="AC41" s="67">
        <f ca="1">(VLOOKUP(AC19,$AV$2:$AW$41,2,FALSE)*VLOOKUP(AC63,$AT$2:$AU$41,2,FALSE))/(100*100)*'Formula Data'!$AC$22</f>
        <v>1.2601463724789967</v>
      </c>
      <c r="AD41" s="67">
        <f ca="1">(VLOOKUP(AD19,$AV$2:$AW$41,2,FALSE)*VLOOKUP(AD63,$AT$2:$AU$41,2,FALSE))/(100*100)*'Formula Data'!$AC$22</f>
        <v>1.4683923788489193</v>
      </c>
      <c r="AE41" s="67">
        <f ca="1">(VLOOKUP(AE19,$AV$2:$AW$41,2,FALSE)*VLOOKUP(AE63,$AT$2:$AU$41,2,FALSE))/(100*100)*'Formula Data'!$AC$22</f>
        <v>1.4968738561039585</v>
      </c>
      <c r="AF41" s="67">
        <f ca="1">(VLOOKUP(AF19,$AV$2:$AW$41,2,FALSE)*VLOOKUP(AF63,$AT$2:$AU$41,2,FALSE))/(100*100)*'Formula Data'!$AC$22</f>
        <v>2.1574802961825079</v>
      </c>
      <c r="AG41" s="67">
        <f ca="1">(VLOOKUP(AG19,$AV$2:$AW$41,2,FALSE)*VLOOKUP(AG63,$AT$2:$AU$41,2,FALSE))/(100*100)*'Formula Data'!$AC$22</f>
        <v>0.94430742749564811</v>
      </c>
      <c r="AH41" s="67">
        <f ca="1">(VLOOKUP(AH19,$AV$2:$AW$41,2,FALSE)*VLOOKUP(AH63,$AT$2:$AU$41,2,FALSE))/(100*100)*'Formula Data'!$AC$22</f>
        <v>1.6028185603528329</v>
      </c>
      <c r="AI41" s="67">
        <f ca="1">(VLOOKUP(AI19,$AV$2:$AW$41,2,FALSE)*VLOOKUP(AI63,$AT$2:$AU$41,2,FALSE))/(100*100)*'Formula Data'!$AC$22</f>
        <v>1.4252284426840249</v>
      </c>
      <c r="AJ41" s="67">
        <f ca="1">(VLOOKUP(AJ19,$AV$2:$AW$41,2,FALSE)*VLOOKUP(AJ63,$AT$2:$AU$41,2,FALSE))/(100*100)*'Formula Data'!$AC$22</f>
        <v>1.8238576627279555</v>
      </c>
      <c r="AK41" s="67">
        <f ca="1">(VLOOKUP(AK19,$AV$2:$AW$41,2,FALSE)*VLOOKUP(AK63,$AT$2:$AU$41,2,FALSE))/(100*100)*'Formula Data'!$AC$22</f>
        <v>1.4140537257329038</v>
      </c>
      <c r="AL41" s="67">
        <f ca="1">(VLOOKUP(AL19,$AV$2:$AW$41,2,FALSE)*VLOOKUP(AL63,$AT$2:$AU$41,2,FALSE))/(100*100)*'Formula Data'!$AC$22</f>
        <v>1.8957151694024039</v>
      </c>
      <c r="AM41" s="67">
        <f ca="1">(VLOOKUP(AM19,$AV$2:$AW$41,2,FALSE)*VLOOKUP(AM63,$AT$2:$AU$41,2,FALSE))/(100*100)*'Formula Data'!$AC$22</f>
        <v>1.4801652179219524</v>
      </c>
      <c r="AN41" s="9">
        <f ca="1">IF(OR(Fixtures!$D$6&lt;=0,Fixtures!$D$6&gt;39),AVERAGE(B41:AM41),AVERAGE(OFFSET(A41,0,Fixtures!$D$6,1,38-Fixtures!$D$6+1)))</f>
        <v>1.5924215706410951</v>
      </c>
      <c r="AO41" s="37" t="str">
        <f t="shared" si="1"/>
        <v>TOT</v>
      </c>
      <c r="AP41" s="55">
        <f ca="1">AVERAGE(OFFSET(A41,0,Fixtures!$D$6+1,1,9))</f>
        <v>1.5103509691786388</v>
      </c>
      <c r="AQ41" s="55">
        <f ca="1">AVERAGE(OFFSET(A41,0,Fixtures!$D$6+1,1,6))</f>
        <v>1.4883364819104772</v>
      </c>
      <c r="AR41" s="55">
        <f ca="1">AVERAGE(OFFSET(A41,0,Fixtures!$D$6+1,1,4))</f>
        <v>1.5957232259035954</v>
      </c>
      <c r="AS41" s="54"/>
      <c r="AT41" s="62" t="str">
        <f>CONCATENATE("@",Schedule!A21)</f>
        <v>@WOL</v>
      </c>
      <c r="AU41" s="3">
        <f ca="1">VLOOKUP(RIGHT(AT41,3),'Team Ratings'!$A$2:$H$21,7,FALSE)*(1+Fixtures!$D$3)</f>
        <v>81.172905392262138</v>
      </c>
      <c r="AV41" s="62" t="str">
        <f>CONCATENATE("@",Schedule!A21)</f>
        <v>@WOL</v>
      </c>
      <c r="AW41" s="3">
        <f ca="1">VLOOKUP(RIGHT(AV41,3),'Team Ratings'!$A$2:$H$21,4,FALSE)*(1-Fixtures!$D$3)</f>
        <v>90.949106971693055</v>
      </c>
      <c r="AY41" s="52"/>
      <c r="BB41" s="52"/>
      <c r="BE41" s="52"/>
    </row>
    <row r="42" spans="1:57" x14ac:dyDescent="0.3">
      <c r="A42" s="37" t="str">
        <f t="shared" si="0"/>
        <v>WHU</v>
      </c>
      <c r="B42" s="67">
        <f>(VLOOKUP(B20,$AV$2:$AW$41,2,FALSE)*VLOOKUP(B64,$AT$2:$AU$41,2,FALSE))/(100*100)*'Formula Data'!$AC$22</f>
        <v>0.86605817775626681</v>
      </c>
      <c r="C42" s="67">
        <f>(VLOOKUP(C20,$AV$2:$AW$41,2,FALSE)*VLOOKUP(C64,$AT$2:$AU$41,2,FALSE))/(100*100)*'Formula Data'!$AC$22</f>
        <v>1.1562129595346358</v>
      </c>
      <c r="D42" s="67">
        <f>(VLOOKUP(D20,$AV$2:$AW$41,2,FALSE)*VLOOKUP(D64,$AT$2:$AU$41,2,FALSE))/(100*100)*'Formula Data'!$AC$22</f>
        <v>1.160313829200228</v>
      </c>
      <c r="E42" s="67">
        <f>(VLOOKUP(E20,$AV$2:$AW$41,2,FALSE)*VLOOKUP(E64,$AT$2:$AU$41,2,FALSE))/(100*100)*'Formula Data'!$AC$22</f>
        <v>1.096115137898463</v>
      </c>
      <c r="F42" s="67">
        <f ca="1">(VLOOKUP(F20,$AV$2:$AW$41,2,FALSE)*VLOOKUP(F64,$AT$2:$AU$41,2,FALSE))/(100*100)*'Formula Data'!$AC$22</f>
        <v>1.2888522321214331</v>
      </c>
      <c r="G42" s="67">
        <f>(VLOOKUP(G20,$AV$2:$AW$41,2,FALSE)*VLOOKUP(G64,$AT$2:$AU$41,2,FALSE))/(100*100)*'Formula Data'!$AC$22</f>
        <v>0.94567958437175059</v>
      </c>
      <c r="H42" s="97">
        <f>(VLOOKUP(H20,$AV$2:$AW$41,2,FALSE)*VLOOKUP(H64,$AT$2:$AU$41,2,FALSE))/(100*100)*'Formula Data'!$AC$22</f>
        <v>1.0502045175331127</v>
      </c>
      <c r="I42" s="67">
        <f ca="1">(VLOOKUP(I20,$AV$2:$AW$41,2,FALSE)*VLOOKUP(I64,$AT$2:$AU$41,2,FALSE))/(100*100)*'Formula Data'!$AC$22</f>
        <v>1.1382361826434975</v>
      </c>
      <c r="J42" s="67">
        <f ca="1">(VLOOKUP(J20,$AV$2:$AW$41,2,FALSE)*VLOOKUP(J64,$AT$2:$AU$41,2,FALSE))/(100*100)*'Formula Data'!$AC$22</f>
        <v>1.4063767560827927</v>
      </c>
      <c r="K42" s="67">
        <f>(VLOOKUP(K20,$AV$2:$AW$41,2,FALSE)*VLOOKUP(K64,$AT$2:$AU$41,2,FALSE))/(100*100)*'Formula Data'!$AC$22</f>
        <v>1.8054842923255709</v>
      </c>
      <c r="L42" s="67">
        <f ca="1">(VLOOKUP(L20,$AV$2:$AW$41,2,FALSE)*VLOOKUP(L64,$AT$2:$AU$41,2,FALSE))/(100*100)*'Formula Data'!$AC$22</f>
        <v>0.97681261306118616</v>
      </c>
      <c r="M42" s="67">
        <f>(VLOOKUP(M20,$AV$2:$AW$41,2,FALSE)*VLOOKUP(M64,$AT$2:$AU$41,2,FALSE))/(100*100)*'Formula Data'!$AC$22</f>
        <v>1.1047773097728066</v>
      </c>
      <c r="N42" s="67">
        <f>(VLOOKUP(N20,$AV$2:$AW$41,2,FALSE)*VLOOKUP(N64,$AT$2:$AU$41,2,FALSE))/(100*100)*'Formula Data'!$AC$22</f>
        <v>1.6723882334368925</v>
      </c>
      <c r="O42" s="67">
        <f>(VLOOKUP(O20,$AV$2:$AW$41,2,FALSE)*VLOOKUP(O64,$AT$2:$AU$41,2,FALSE))/(100*100)*'Formula Data'!$AC$22</f>
        <v>0.86597313032330925</v>
      </c>
      <c r="P42" s="67">
        <f ca="1">(VLOOKUP(P20,$AV$2:$AW$41,2,FALSE)*VLOOKUP(P64,$AT$2:$AU$41,2,FALSE))/(100*100)*'Formula Data'!$AC$22</f>
        <v>1.4137779612666828</v>
      </c>
      <c r="Q42" s="67">
        <f>(VLOOKUP(Q20,$AV$2:$AW$41,2,FALSE)*VLOOKUP(Q64,$AT$2:$AU$41,2,FALSE))/(100*100)*'Formula Data'!$AC$22</f>
        <v>1.5052910698380333</v>
      </c>
      <c r="R42" s="67">
        <f ca="1">(VLOOKUP(R20,$AV$2:$AW$41,2,FALSE)*VLOOKUP(R64,$AT$2:$AU$41,2,FALSE))/(100*100)*'Formula Data'!$AC$22</f>
        <v>0.74037325311774427</v>
      </c>
      <c r="S42" s="67">
        <f>(VLOOKUP(S20,$AV$2:$AW$41,2,FALSE)*VLOOKUP(S64,$AT$2:$AU$41,2,FALSE))/(100*100)*'Formula Data'!$AC$22</f>
        <v>1.4694788864890815</v>
      </c>
      <c r="T42" s="67">
        <f>(VLOOKUP(T20,$AV$2:$AW$41,2,FALSE)*VLOOKUP(T64,$AT$2:$AU$41,2,FALSE))/(100*100)*'Formula Data'!$AC$22</f>
        <v>1.1473619936994426</v>
      </c>
      <c r="U42" s="9">
        <f ca="1">(VLOOKUP(U20,$AV$2:$AW$41,2,FALSE)*VLOOKUP(U64,$AT$2:$AU$41,2,FALSE))/(100*100)*'Formula Data'!$AC$22</f>
        <v>0.98023785179038858</v>
      </c>
      <c r="V42" s="9">
        <f ca="1">(VLOOKUP(V20,$AV$2:$AW$41,2,FALSE)*VLOOKUP(V64,$AT$2:$AU$41,2,FALSE))/(100*100)*'Formula Data'!$AC$22</f>
        <v>1.6330617179069429</v>
      </c>
      <c r="W42" s="9">
        <f>(VLOOKUP(W20,$AV$2:$AW$41,2,FALSE)*VLOOKUP(W64,$AT$2:$AU$41,2,FALSE))/(100*100)*'Formula Data'!$AC$22</f>
        <v>0.73198751028463138</v>
      </c>
      <c r="X42" s="9">
        <f>(VLOOKUP(X20,$AV$2:$AW$41,2,FALSE)*VLOOKUP(X64,$AT$2:$AU$41,2,FALSE))/(100*100)*'Formula Data'!$AC$22</f>
        <v>1.3567949694385664</v>
      </c>
      <c r="Y42" s="9">
        <f ca="1">(VLOOKUP(Y20,$AV$2:$AW$41,2,FALSE)*VLOOKUP(Y64,$AT$2:$AU$41,2,FALSE))/(100*100)*'Formula Data'!$AC$22</f>
        <v>0.89832382242215181</v>
      </c>
      <c r="Z42" s="9">
        <f>(VLOOKUP(Z20,$AV$2:$AW$41,2,FALSE)*VLOOKUP(Z64,$AT$2:$AU$41,2,FALSE))/(100*100)*'Formula Data'!$AC$22</f>
        <v>1.6588535409046019</v>
      </c>
      <c r="AA42" s="9">
        <f>(VLOOKUP(AA20,$AV$2:$AW$41,2,FALSE)*VLOOKUP(AA64,$AT$2:$AU$41,2,FALSE))/(100*100)*'Formula Data'!$AC$22</f>
        <v>0.80873317225882402</v>
      </c>
      <c r="AB42" s="67">
        <f>(VLOOKUP(AB20,$AV$2:$AW$41,2,FALSE)*VLOOKUP(AB64,$AT$2:$AU$41,2,FALSE))/(100*100)*'Formula Data'!$AC$22</f>
        <v>1.5726293869546719</v>
      </c>
      <c r="AC42" s="101">
        <f>(VLOOKUP(AC20,$AV$2:$AW$41,2,FALSE)*VLOOKUP(AC64,$AT$2:$AU$41,2,FALSE))/(100*100)*'Formula Data'!$AC$22</f>
        <v>0.60363839491622295</v>
      </c>
      <c r="AD42" s="97">
        <f ca="1">(VLOOKUP(AD20,$AV$2:$AW$41,2,FALSE)*VLOOKUP(AD64,$AT$2:$AU$41,2,FALSE))/(100*100)*'Formula Data'!$AC$22</f>
        <v>1.4014624629609895</v>
      </c>
      <c r="AE42" s="67">
        <f>(VLOOKUP(AE20,$AV$2:$AW$41,2,FALSE)*VLOOKUP(AE64,$AT$2:$AU$41,2,FALSE))/(100*100)*'Formula Data'!$AC$22</f>
        <v>1.2584138898028832</v>
      </c>
      <c r="AF42" s="67">
        <f ca="1">(VLOOKUP(AF20,$AV$2:$AW$41,2,FALSE)*VLOOKUP(AF64,$AT$2:$AU$41,2,FALSE))/(100*100)*'Formula Data'!$AC$22</f>
        <v>1.0622357952290689</v>
      </c>
      <c r="AG42" s="67">
        <f>(VLOOKUP(AG20,$AV$2:$AW$41,2,FALSE)*VLOOKUP(AG64,$AT$2:$AU$41,2,FALSE))/(100*100)*'Formula Data'!$AC$22</f>
        <v>1.1656465752959266</v>
      </c>
      <c r="AH42" s="67">
        <f>(VLOOKUP(AH20,$AV$2:$AW$41,2,FALSE)*VLOOKUP(AH64,$AT$2:$AU$41,2,FALSE))/(100*100)*'Formula Data'!$AC$22</f>
        <v>1.5850572657179949</v>
      </c>
      <c r="AI42" s="67">
        <f ca="1">(VLOOKUP(AI20,$AV$2:$AW$41,2,FALSE)*VLOOKUP(AI64,$AT$2:$AU$41,2,FALSE))/(100*100)*'Formula Data'!$AC$22</f>
        <v>0.98539645629571571</v>
      </c>
      <c r="AJ42" s="67">
        <f>(VLOOKUP(AJ20,$AV$2:$AW$41,2,FALSE)*VLOOKUP(AJ64,$AT$2:$AU$41,2,FALSE))/(100*100)*'Formula Data'!$AC$22</f>
        <v>1.2424377202477042</v>
      </c>
      <c r="AK42" s="67">
        <f>(VLOOKUP(AK20,$AV$2:$AW$41,2,FALSE)*VLOOKUP(AK64,$AT$2:$AU$41,2,FALSE))/(100*100)*'Formula Data'!$AC$22</f>
        <v>1.0242197339463077</v>
      </c>
      <c r="AL42" s="67">
        <f>(VLOOKUP(AL20,$AV$2:$AW$41,2,FALSE)*VLOOKUP(AL64,$AT$2:$AU$41,2,FALSE))/(100*100)*'Formula Data'!$AC$22</f>
        <v>1.6461547937619945</v>
      </c>
      <c r="AM42" s="67">
        <f>(VLOOKUP(AM20,$AV$2:$AW$41,2,FALSE)*VLOOKUP(AM64,$AT$2:$AU$41,2,FALSE))/(100*100)*'Formula Data'!$AC$22</f>
        <v>1.0491806539288573</v>
      </c>
      <c r="AN42" s="9">
        <f ca="1">IF(OR(Fixtures!$D$6&lt;=0,Fixtures!$D$6&gt;39),AVERAGE(B42:AM42),AVERAGE(OFFSET(A42,0,Fixtures!$D$6,1,38-Fixtures!$D$6+1)))</f>
        <v>1.2163727607548613</v>
      </c>
      <c r="AO42" s="37" t="str">
        <f t="shared" si="1"/>
        <v>WHU</v>
      </c>
      <c r="AP42" s="55">
        <f ca="1">AVERAGE(OFFSET(A42,0,Fixtures!$D$6+1,1,9))</f>
        <v>1.1476120327125348</v>
      </c>
      <c r="AQ42" s="55">
        <f ca="1">AVERAGE(OFFSET(A42,0,Fixtures!$D$6+1,1,6))</f>
        <v>1.179409063987181</v>
      </c>
      <c r="AR42" s="55">
        <f ca="1">AVERAGE(OFFSET(A42,0,Fixtures!$D$6+1,1,4))</f>
        <v>1.081437635727291</v>
      </c>
      <c r="AS42" s="69"/>
      <c r="AY42" s="52"/>
      <c r="BE42" s="52"/>
    </row>
    <row r="43" spans="1:57" x14ac:dyDescent="0.3">
      <c r="A43" s="37" t="str">
        <f t="shared" si="0"/>
        <v>WOL</v>
      </c>
      <c r="B43" s="9">
        <f ca="1">(VLOOKUP(B21,$AV$2:$AW$41,2,FALSE)*VLOOKUP(B65,$AT$2:$AU$41,2,FALSE))/(100*100)*'Formula Data'!$AC$22</f>
        <v>0.98328059810863588</v>
      </c>
      <c r="C43" s="9">
        <f ca="1">(VLOOKUP(C21,$AV$2:$AW$41,2,FALSE)*VLOOKUP(C65,$AT$2:$AU$41,2,FALSE))/(100*100)*'Formula Data'!$AC$22</f>
        <v>1.5472864576152967</v>
      </c>
      <c r="D43" s="9">
        <f ca="1">(VLOOKUP(D21,$AV$2:$AW$41,2,FALSE)*VLOOKUP(D65,$AT$2:$AU$41,2,FALSE))/(100*100)*'Formula Data'!$AC$22</f>
        <v>0.76985675859669067</v>
      </c>
      <c r="E43" s="9">
        <f ca="1">(VLOOKUP(E21,$AV$2:$AW$41,2,FALSE)*VLOOKUP(E65,$AT$2:$AU$41,2,FALSE))/(100*100)*'Formula Data'!$AC$22</f>
        <v>0.90001737185557973</v>
      </c>
      <c r="F43" s="9">
        <f ca="1">(VLOOKUP(F21,$AV$2:$AW$41,2,FALSE)*VLOOKUP(F65,$AT$2:$AU$41,2,FALSE))/(100*100)*'Formula Data'!$AC$22</f>
        <v>0.99895034699964425</v>
      </c>
      <c r="G43" s="9">
        <f ca="1">(VLOOKUP(G21,$AV$2:$AW$41,2,FALSE)*VLOOKUP(G65,$AT$2:$AU$41,2,FALSE))/(100*100)*'Formula Data'!$AC$22</f>
        <v>1.2010427889143294</v>
      </c>
      <c r="H43" s="9">
        <f ca="1">(VLOOKUP(H21,$AV$2:$AW$41,2,FALSE)*VLOOKUP(H65,$AT$2:$AU$41,2,FALSE))/(100*100)*'Formula Data'!$AC$22</f>
        <v>0.94678584430679558</v>
      </c>
      <c r="I43" s="9">
        <f ca="1">(VLOOKUP(I21,$AV$2:$AW$41,2,FALSE)*VLOOKUP(I65,$AT$2:$AU$41,2,FALSE))/(100*100)*'Formula Data'!$AC$22</f>
        <v>0.74220534382118697</v>
      </c>
      <c r="J43" s="9">
        <f ca="1">(VLOOKUP(J21,$AV$2:$AW$41,2,FALSE)*VLOOKUP(J65,$AT$2:$AU$41,2,FALSE))/(100*100)*'Formula Data'!$AC$22</f>
        <v>0.7725714621159282</v>
      </c>
      <c r="K43" s="9">
        <f ca="1">(VLOOKUP(K21,$AV$2:$AW$41,2,FALSE)*VLOOKUP(K65,$AT$2:$AU$41,2,FALSE))/(100*100)*'Formula Data'!$AC$22</f>
        <v>0.81044029037601617</v>
      </c>
      <c r="L43" s="9">
        <f ca="1">(VLOOKUP(L21,$AV$2:$AW$41,2,FALSE)*VLOOKUP(L65,$AT$2:$AU$41,2,FALSE))/(100*100)*'Formula Data'!$AC$22</f>
        <v>1.4216250066084946</v>
      </c>
      <c r="M43" s="9">
        <f ca="1">(VLOOKUP(M21,$AV$2:$AW$41,2,FALSE)*VLOOKUP(M65,$AT$2:$AU$41,2,FALSE))/(100*100)*'Formula Data'!$AC$22</f>
        <v>0.84447735086333675</v>
      </c>
      <c r="N43" s="9">
        <f ca="1">(VLOOKUP(N21,$AV$2:$AW$41,2,FALSE)*VLOOKUP(N65,$AT$2:$AU$41,2,FALSE))/(100*100)*'Formula Data'!$AC$22</f>
        <v>1.2900231240060194</v>
      </c>
      <c r="O43" s="9">
        <f ca="1">(VLOOKUP(O21,$AV$2:$AW$41,2,FALSE)*VLOOKUP(O65,$AT$2:$AU$41,2,FALSE))/(100*100)*'Formula Data'!$AC$22</f>
        <v>0.87774860778001973</v>
      </c>
      <c r="P43" s="9">
        <f ca="1">(VLOOKUP(P21,$AV$2:$AW$41,2,FALSE)*VLOOKUP(P65,$AT$2:$AU$41,2,FALSE))/(100*100)*'Formula Data'!$AC$22</f>
        <v>0.9943802237087086</v>
      </c>
      <c r="Q43" s="9">
        <f ca="1">(VLOOKUP(Q21,$AV$2:$AW$41,2,FALSE)*VLOOKUP(Q65,$AT$2:$AU$41,2,FALSE))/(100*100)*'Formula Data'!$AC$22</f>
        <v>0.91032808634137774</v>
      </c>
      <c r="R43" s="9">
        <f ca="1">(VLOOKUP(R21,$AV$2:$AW$41,2,FALSE)*VLOOKUP(R65,$AT$2:$AU$41,2,FALSE))/(100*100)*'Formula Data'!$AC$22</f>
        <v>0.97545984667831909</v>
      </c>
      <c r="S43" s="9">
        <f ca="1">(VLOOKUP(S21,$AV$2:$AW$41,2,FALSE)*VLOOKUP(S65,$AT$2:$AU$41,2,FALSE))/(100*100)*'Formula Data'!$AC$22</f>
        <v>1.0647597805979916</v>
      </c>
      <c r="T43" s="9">
        <f ca="1">(VLOOKUP(T21,$AV$2:$AW$41,2,FALSE)*VLOOKUP(T65,$AT$2:$AU$41,2,FALSE))/(100*100)*'Formula Data'!$AC$22</f>
        <v>0.93936242816760307</v>
      </c>
      <c r="U43" s="9">
        <f ca="1">(VLOOKUP(U21,$AV$2:$AW$41,2,FALSE)*VLOOKUP(U65,$AT$2:$AU$41,2,FALSE))/(100*100)*'Formula Data'!$AC$22</f>
        <v>1.1084315350077698</v>
      </c>
      <c r="V43" s="9">
        <f ca="1">(VLOOKUP(V21,$AV$2:$AW$41,2,FALSE)*VLOOKUP(V65,$AT$2:$AU$41,2,FALSE))/(100*100)*'Formula Data'!$AC$22</f>
        <v>0.51731356385685123</v>
      </c>
      <c r="W43" s="9">
        <f ca="1">(VLOOKUP(W21,$AV$2:$AW$41,2,FALSE)*VLOOKUP(W65,$AT$2:$AU$41,2,FALSE))/(100*100)*'Formula Data'!$AC$22</f>
        <v>1.3583821538713972</v>
      </c>
      <c r="X43" s="9">
        <f ca="1">(VLOOKUP(X21,$AV$2:$AW$41,2,FALSE)*VLOOKUP(X65,$AT$2:$AU$41,2,FALSE))/(100*100)*'Formula Data'!$AC$22</f>
        <v>0.83712106177927448</v>
      </c>
      <c r="Y43" s="9">
        <f ca="1">(VLOOKUP(Y21,$AV$2:$AW$41,2,FALSE)*VLOOKUP(Y65,$AT$2:$AU$41,2,FALSE))/(100*100)*'Formula Data'!$AC$22</f>
        <v>1.4332241363002989</v>
      </c>
      <c r="Z43" s="9">
        <f ca="1">(VLOOKUP(Z21,$AV$2:$AW$41,2,FALSE)*VLOOKUP(Z65,$AT$2:$AU$41,2,FALSE))/(100*100)*'Formula Data'!$AC$22</f>
        <v>1.0784512377335469</v>
      </c>
      <c r="AA43" s="9">
        <f ca="1">(VLOOKUP(AA21,$AV$2:$AW$41,2,FALSE)*VLOOKUP(AA65,$AT$2:$AU$41,2,FALSE))/(100*100)*'Formula Data'!$AC$22</f>
        <v>1.1045366681424083</v>
      </c>
      <c r="AB43" s="67">
        <f ca="1">(VLOOKUP(AB21,$AV$2:$AW$41,2,FALSE)*VLOOKUP(AB65,$AT$2:$AU$41,2,FALSE))/(100*100)*'Formula Data'!$AC$22</f>
        <v>0.62730779028163064</v>
      </c>
      <c r="AC43" s="67">
        <f ca="1">(VLOOKUP(AC21,$AV$2:$AW$41,2,FALSE)*VLOOKUP(AC65,$AT$2:$AU$41,2,FALSE))/(100*100)*'Formula Data'!$AC$22</f>
        <v>1.410742275827642</v>
      </c>
      <c r="AD43" s="67">
        <f ca="1">(VLOOKUP(AD21,$AV$2:$AW$41,2,FALSE)*VLOOKUP(AD65,$AT$2:$AU$41,2,FALSE))/(100*100)*'Formula Data'!$AC$22</f>
        <v>0.99086580925216272</v>
      </c>
      <c r="AE43" s="67">
        <f ca="1">(VLOOKUP(AE21,$AV$2:$AW$41,2,FALSE)*VLOOKUP(AE65,$AT$2:$AU$41,2,FALSE))/(100*100)*'Formula Data'!$AC$22</f>
        <v>1.1627630829558566</v>
      </c>
      <c r="AF43" s="67">
        <f ca="1">(VLOOKUP(AF21,$AV$2:$AW$41,2,FALSE)*VLOOKUP(AF65,$AT$2:$AU$41,2,FALSE))/(100*100)*'Formula Data'!$AC$22</f>
        <v>1.2593323522562991</v>
      </c>
      <c r="AG43" s="67">
        <f ca="1">(VLOOKUP(AG21,$AV$2:$AW$41,2,FALSE)*VLOOKUP(AG65,$AT$2:$AU$41,2,FALSE))/(100*100)*'Formula Data'!$AC$22</f>
        <v>0.89913992844826585</v>
      </c>
      <c r="AH43" s="67">
        <f ca="1">(VLOOKUP(AH21,$AV$2:$AW$41,2,FALSE)*VLOOKUP(AH65,$AT$2:$AU$41,2,FALSE))/(100*100)*'Formula Data'!$AC$22</f>
        <v>1.2115970783247556</v>
      </c>
      <c r="AI43" s="67">
        <f ca="1">(VLOOKUP(AI21,$AV$2:$AW$41,2,FALSE)*VLOOKUP(AI65,$AT$2:$AU$41,2,FALSE))/(100*100)*'Formula Data'!$AC$22</f>
        <v>0.69307824531031204</v>
      </c>
      <c r="AJ43" s="67">
        <f ca="1">(VLOOKUP(AJ21,$AV$2:$AW$41,2,FALSE)*VLOOKUP(AJ65,$AT$2:$AU$41,2,FALSE))/(100*100)*'Formula Data'!$AC$22</f>
        <v>1.3477315552541111</v>
      </c>
      <c r="AK43" s="67">
        <f ca="1">(VLOOKUP(AK21,$AV$2:$AW$41,2,FALSE)*VLOOKUP(AK65,$AT$2:$AU$41,2,FALSE))/(100*100)*'Formula Data'!$AC$22</f>
        <v>0.74213245881087164</v>
      </c>
      <c r="AL43" s="67">
        <f ca="1">(VLOOKUP(AL21,$AV$2:$AW$41,2,FALSE)*VLOOKUP(AL65,$AT$2:$AU$41,2,FALSE))/(100*100)*'Formula Data'!$AC$22</f>
        <v>1.3995216083063771</v>
      </c>
      <c r="AM43" s="67">
        <f ca="1">(VLOOKUP(AM21,$AV$2:$AW$41,2,FALSE)*VLOOKUP(AM65,$AT$2:$AU$41,2,FALSE))/(100*100)*'Formula Data'!$AC$22</f>
        <v>0.63449430881179603</v>
      </c>
      <c r="AN43" s="9">
        <f ca="1">IF(OR(Fixtures!$D$6&lt;=0,Fixtures!$D$6&gt;39),AVERAGE(B43:AM43),AVERAGE(OFFSET(A43,0,Fixtures!$D$6,1,38-Fixtures!$D$6+1)))</f>
        <v>1.0315588744866735</v>
      </c>
      <c r="AO43" s="37" t="str">
        <f t="shared" si="1"/>
        <v>WOL</v>
      </c>
      <c r="AP43" s="55">
        <f ca="1">AVERAGE(OFFSET(A43,0,Fixtures!$D$6+1,1,9))</f>
        <v>1.0797091984933642</v>
      </c>
      <c r="AQ43" s="55">
        <f ca="1">AVERAGE(OFFSET(A43,0,Fixtures!$D$6+1,1,6))</f>
        <v>1.1557400878441637</v>
      </c>
      <c r="AR43" s="55">
        <f ca="1">AVERAGE(OFFSET(A43,0,Fixtures!$D$6+1,1,4))</f>
        <v>1.2059258800729902</v>
      </c>
      <c r="AS43" s="69"/>
      <c r="AY43" s="52"/>
    </row>
    <row r="44" spans="1:57" x14ac:dyDescent="0.3">
      <c r="X44" s="52"/>
      <c r="Y44" s="52"/>
      <c r="Z44" s="52"/>
      <c r="AG44" s="32"/>
      <c r="AH44" s="32"/>
      <c r="AI44" s="32"/>
      <c r="AJ44" s="32"/>
      <c r="AK44" s="32"/>
      <c r="AL44" s="32"/>
      <c r="AM44" s="32"/>
      <c r="AY44" s="52"/>
    </row>
    <row r="45" spans="1:57" hidden="1" x14ac:dyDescent="0.3">
      <c r="A45" s="49" t="s">
        <v>0</v>
      </c>
      <c r="B45" s="49">
        <v>1</v>
      </c>
      <c r="C45" s="49">
        <v>2</v>
      </c>
      <c r="D45" s="49">
        <v>3</v>
      </c>
      <c r="E45" s="49">
        <v>4</v>
      </c>
      <c r="F45" s="49">
        <v>5</v>
      </c>
      <c r="G45" s="49">
        <v>6</v>
      </c>
      <c r="H45" s="49">
        <v>7</v>
      </c>
      <c r="I45" s="49">
        <v>8</v>
      </c>
      <c r="J45" s="49">
        <v>9</v>
      </c>
      <c r="K45" s="49">
        <v>10</v>
      </c>
      <c r="L45" s="49">
        <v>11</v>
      </c>
      <c r="M45" s="49">
        <v>12</v>
      </c>
      <c r="N45" s="49">
        <v>13</v>
      </c>
      <c r="O45" s="49">
        <v>14</v>
      </c>
      <c r="P45" s="49">
        <v>15</v>
      </c>
      <c r="Q45" s="49">
        <v>16</v>
      </c>
      <c r="R45" s="49">
        <v>17</v>
      </c>
      <c r="S45" s="49">
        <v>18</v>
      </c>
      <c r="T45" s="49">
        <v>19</v>
      </c>
      <c r="U45" s="49">
        <v>20</v>
      </c>
      <c r="V45" s="49">
        <v>21</v>
      </c>
      <c r="W45" s="49">
        <v>22</v>
      </c>
      <c r="X45" s="49">
        <v>23</v>
      </c>
      <c r="Y45" s="49">
        <v>24</v>
      </c>
      <c r="Z45" s="49">
        <v>25</v>
      </c>
      <c r="AA45" s="49">
        <v>26</v>
      </c>
      <c r="AB45" s="49">
        <v>27</v>
      </c>
      <c r="AC45" s="49">
        <v>28</v>
      </c>
      <c r="AD45" s="49">
        <v>29</v>
      </c>
      <c r="AE45" s="49">
        <v>30</v>
      </c>
      <c r="AF45" s="31">
        <v>31</v>
      </c>
      <c r="AG45" s="31">
        <v>32</v>
      </c>
      <c r="AH45" s="31">
        <v>33</v>
      </c>
      <c r="AI45" s="31">
        <v>34</v>
      </c>
      <c r="AJ45" s="31">
        <v>35</v>
      </c>
      <c r="AK45" s="31">
        <v>36</v>
      </c>
      <c r="AL45" s="31">
        <v>37</v>
      </c>
      <c r="AM45" s="31">
        <v>38</v>
      </c>
      <c r="AP45" s="56"/>
    </row>
    <row r="46" spans="1:57" hidden="1" x14ac:dyDescent="0.3">
      <c r="A46" s="37" t="str">
        <f>$A24</f>
        <v>ARS</v>
      </c>
      <c r="B46" s="63" t="str">
        <f t="shared" ref="B46:Q46" si="2">IF(IFERROR(FIND("@",B2),0), $A46, CONCATENATE("@", $A46))</f>
        <v>ARS</v>
      </c>
      <c r="C46" s="63" t="str">
        <f t="shared" si="2"/>
        <v>@ARS</v>
      </c>
      <c r="D46" s="63" t="str">
        <f t="shared" si="2"/>
        <v>ARS</v>
      </c>
      <c r="E46" s="63" t="str">
        <f t="shared" si="2"/>
        <v>@ARS</v>
      </c>
      <c r="F46" s="63" t="str">
        <f t="shared" si="2"/>
        <v>@ARS</v>
      </c>
      <c r="G46" s="63" t="str">
        <f t="shared" si="2"/>
        <v>ARS</v>
      </c>
      <c r="H46" s="63" t="str">
        <f t="shared" si="2"/>
        <v>@ARS</v>
      </c>
      <c r="I46" s="63" t="str">
        <f t="shared" si="2"/>
        <v>ARS</v>
      </c>
      <c r="J46" s="63" t="str">
        <f t="shared" si="2"/>
        <v>@ARS</v>
      </c>
      <c r="K46" s="63" t="str">
        <f t="shared" si="2"/>
        <v>@ARS</v>
      </c>
      <c r="L46" s="63" t="str">
        <f t="shared" si="2"/>
        <v>ARS</v>
      </c>
      <c r="M46" s="63" t="str">
        <f t="shared" si="2"/>
        <v>@ARS</v>
      </c>
      <c r="N46" s="63" t="str">
        <f t="shared" si="2"/>
        <v>ARS</v>
      </c>
      <c r="O46" s="63" t="str">
        <f t="shared" si="2"/>
        <v>@ARS</v>
      </c>
      <c r="P46" s="63" t="str">
        <f t="shared" si="2"/>
        <v>ARS</v>
      </c>
      <c r="Q46" s="63" t="str">
        <f t="shared" si="2"/>
        <v>ARS</v>
      </c>
      <c r="R46" s="63" t="str">
        <f t="shared" ref="C46:AM53" si="3">IF(IFERROR(FIND("@",R2),0), $A46, CONCATENATE("@", $A46))</f>
        <v>@ARS</v>
      </c>
      <c r="S46" s="63" t="str">
        <f t="shared" si="3"/>
        <v>ARS</v>
      </c>
      <c r="T46" s="63" t="str">
        <f t="shared" si="3"/>
        <v>@ARS</v>
      </c>
      <c r="U46" s="63" t="str">
        <f t="shared" si="3"/>
        <v>ARS</v>
      </c>
      <c r="V46" s="63" t="str">
        <f t="shared" si="3"/>
        <v>@ARS</v>
      </c>
      <c r="W46" s="63" t="str">
        <f t="shared" si="3"/>
        <v>ARS</v>
      </c>
      <c r="X46" s="63" t="str">
        <f t="shared" si="3"/>
        <v>@ARS</v>
      </c>
      <c r="Y46" s="63" t="str">
        <f t="shared" si="3"/>
        <v>ARS</v>
      </c>
      <c r="Z46" s="63" t="str">
        <f t="shared" si="3"/>
        <v>ARS</v>
      </c>
      <c r="AA46" s="63" t="str">
        <f t="shared" si="3"/>
        <v>@ARS</v>
      </c>
      <c r="AB46" s="63" t="str">
        <f t="shared" si="3"/>
        <v>ARS</v>
      </c>
      <c r="AC46" s="63" t="str">
        <f t="shared" si="3"/>
        <v>@ARS</v>
      </c>
      <c r="AD46" s="63" t="str">
        <f t="shared" si="3"/>
        <v>@ARS</v>
      </c>
      <c r="AE46" s="63" t="str">
        <f t="shared" si="3"/>
        <v>ARS</v>
      </c>
      <c r="AF46" s="63" t="str">
        <f t="shared" si="3"/>
        <v>ARS</v>
      </c>
      <c r="AG46" s="63" t="str">
        <f t="shared" si="3"/>
        <v>@ARS</v>
      </c>
      <c r="AH46" s="63" t="str">
        <f t="shared" si="3"/>
        <v>ARS</v>
      </c>
      <c r="AI46" s="63" t="str">
        <f t="shared" si="3"/>
        <v>@ARS</v>
      </c>
      <c r="AJ46" s="63" t="str">
        <f t="shared" si="3"/>
        <v>ARS</v>
      </c>
      <c r="AK46" s="63" t="str">
        <f t="shared" si="3"/>
        <v>@ARS</v>
      </c>
      <c r="AL46" s="63" t="str">
        <f t="shared" si="3"/>
        <v>ARS</v>
      </c>
      <c r="AM46" s="63" t="str">
        <f t="shared" si="3"/>
        <v>@ARS</v>
      </c>
      <c r="AP46" s="56"/>
    </row>
    <row r="47" spans="1:57" hidden="1" x14ac:dyDescent="0.3">
      <c r="A47" s="37" t="str">
        <f t="shared" ref="A47:A65" si="4">$A25</f>
        <v>AVL</v>
      </c>
      <c r="B47" s="63" t="str">
        <f t="shared" ref="B47:B65" si="5">IF(IFERROR(FIND("@",B3),0), $A47, CONCATENATE("@", $A47))</f>
        <v>AVL</v>
      </c>
      <c r="C47" s="63" t="str">
        <f t="shared" si="3"/>
        <v>@AVL</v>
      </c>
      <c r="D47" s="63" t="str">
        <f t="shared" si="3"/>
        <v>AVL</v>
      </c>
      <c r="E47" s="63" t="str">
        <f t="shared" si="3"/>
        <v>@AVL</v>
      </c>
      <c r="F47" s="63" t="str">
        <f t="shared" si="3"/>
        <v>AVL</v>
      </c>
      <c r="G47" s="63" t="str">
        <f t="shared" si="3"/>
        <v>@AVL</v>
      </c>
      <c r="H47" s="63" t="str">
        <f t="shared" si="3"/>
        <v>AVL</v>
      </c>
      <c r="I47" s="63" t="str">
        <f t="shared" si="3"/>
        <v>@AVL</v>
      </c>
      <c r="J47" s="63" t="str">
        <f t="shared" si="3"/>
        <v>AVL</v>
      </c>
      <c r="K47" s="63" t="str">
        <f t="shared" si="3"/>
        <v>AVL</v>
      </c>
      <c r="L47" s="63" t="str">
        <f t="shared" si="3"/>
        <v>@AVL</v>
      </c>
      <c r="M47" s="63" t="str">
        <f t="shared" si="3"/>
        <v>AVL</v>
      </c>
      <c r="N47" s="63" t="str">
        <f t="shared" si="3"/>
        <v>@AVL</v>
      </c>
      <c r="O47" s="63" t="str">
        <f t="shared" si="3"/>
        <v>AVL</v>
      </c>
      <c r="P47" s="63" t="str">
        <f t="shared" si="3"/>
        <v>@AVL</v>
      </c>
      <c r="Q47" s="63" t="str">
        <f t="shared" si="3"/>
        <v>AVL</v>
      </c>
      <c r="R47" s="63" t="str">
        <f t="shared" si="3"/>
        <v>@AVL</v>
      </c>
      <c r="S47" s="63" t="str">
        <f t="shared" si="3"/>
        <v>AVL</v>
      </c>
      <c r="T47" s="63" t="str">
        <f t="shared" si="3"/>
        <v>@AVL</v>
      </c>
      <c r="U47" s="63" t="str">
        <f t="shared" si="3"/>
        <v>@AVL</v>
      </c>
      <c r="V47" s="63" t="str">
        <f t="shared" si="3"/>
        <v>AVL</v>
      </c>
      <c r="W47" s="63" t="str">
        <f t="shared" si="3"/>
        <v>@AVL</v>
      </c>
      <c r="X47" s="63" t="str">
        <f t="shared" si="3"/>
        <v>AVL</v>
      </c>
      <c r="Y47" s="63" t="str">
        <f t="shared" si="3"/>
        <v>@AVL</v>
      </c>
      <c r="Z47" s="63" t="str">
        <f t="shared" si="3"/>
        <v>AVL</v>
      </c>
      <c r="AA47" s="63" t="str">
        <f t="shared" si="3"/>
        <v>@AVL</v>
      </c>
      <c r="AB47" s="63" t="str">
        <f t="shared" si="3"/>
        <v>AVL</v>
      </c>
      <c r="AC47" s="63" t="str">
        <f t="shared" si="3"/>
        <v>@AVL</v>
      </c>
      <c r="AD47" s="63" t="str">
        <f t="shared" si="3"/>
        <v>AVL</v>
      </c>
      <c r="AE47" s="63" t="str">
        <f t="shared" si="3"/>
        <v>@AVL</v>
      </c>
      <c r="AF47" s="63" t="str">
        <f t="shared" si="3"/>
        <v>@AVL</v>
      </c>
      <c r="AG47" s="63" t="str">
        <f t="shared" si="3"/>
        <v>AVL</v>
      </c>
      <c r="AH47" s="63" t="str">
        <f t="shared" si="3"/>
        <v>@AVL</v>
      </c>
      <c r="AI47" s="63" t="str">
        <f t="shared" si="3"/>
        <v>AVL</v>
      </c>
      <c r="AJ47" s="63" t="str">
        <f t="shared" si="3"/>
        <v>AVL</v>
      </c>
      <c r="AK47" s="63" t="str">
        <f t="shared" si="3"/>
        <v>@AVL</v>
      </c>
      <c r="AL47" s="63" t="str">
        <f t="shared" si="3"/>
        <v>AVL</v>
      </c>
      <c r="AM47" s="63" t="str">
        <f t="shared" si="3"/>
        <v>@AVL</v>
      </c>
      <c r="AP47" s="56"/>
    </row>
    <row r="48" spans="1:57" hidden="1" x14ac:dyDescent="0.3">
      <c r="A48" s="37" t="str">
        <f t="shared" si="4"/>
        <v>BOU</v>
      </c>
      <c r="B48" s="63" t="str">
        <f t="shared" si="5"/>
        <v>@BOU</v>
      </c>
      <c r="C48" s="63" t="str">
        <f t="shared" si="3"/>
        <v>BOU</v>
      </c>
      <c r="D48" s="63" t="str">
        <f t="shared" si="3"/>
        <v>@BOU</v>
      </c>
      <c r="E48" s="63" t="str">
        <f t="shared" si="3"/>
        <v>BOU</v>
      </c>
      <c r="F48" s="63" t="str">
        <f t="shared" si="3"/>
        <v>@BOU</v>
      </c>
      <c r="G48" s="63" t="str">
        <f t="shared" si="3"/>
        <v>BOU</v>
      </c>
      <c r="H48" s="63" t="str">
        <f t="shared" si="3"/>
        <v>@BOU</v>
      </c>
      <c r="I48" s="63" t="str">
        <f t="shared" si="3"/>
        <v>BOU</v>
      </c>
      <c r="J48" s="63" t="str">
        <f t="shared" si="3"/>
        <v>@BOU</v>
      </c>
      <c r="K48" s="63" t="str">
        <f t="shared" si="3"/>
        <v>@BOU</v>
      </c>
      <c r="L48" s="63" t="str">
        <f t="shared" si="3"/>
        <v>BOU</v>
      </c>
      <c r="M48" s="63" t="str">
        <f t="shared" si="3"/>
        <v>@BOU</v>
      </c>
      <c r="N48" s="63" t="str">
        <f t="shared" si="3"/>
        <v>BOU</v>
      </c>
      <c r="O48" s="63" t="str">
        <f t="shared" si="3"/>
        <v>@BOU</v>
      </c>
      <c r="P48" s="63" t="str">
        <f t="shared" si="3"/>
        <v>BOU</v>
      </c>
      <c r="Q48" s="63" t="str">
        <f t="shared" si="3"/>
        <v>@BOU</v>
      </c>
      <c r="R48" s="63" t="str">
        <f t="shared" si="3"/>
        <v>BOU</v>
      </c>
      <c r="S48" s="63" t="str">
        <f t="shared" si="3"/>
        <v>@BOU</v>
      </c>
      <c r="T48" s="63" t="str">
        <f t="shared" si="3"/>
        <v>BOU</v>
      </c>
      <c r="U48" s="63" t="str">
        <f t="shared" si="3"/>
        <v>BOU</v>
      </c>
      <c r="V48" s="63" t="str">
        <f t="shared" si="3"/>
        <v>@BOU</v>
      </c>
      <c r="W48" s="63" t="str">
        <f t="shared" si="3"/>
        <v>BOU</v>
      </c>
      <c r="X48" s="63" t="str">
        <f t="shared" si="3"/>
        <v>@BOU</v>
      </c>
      <c r="Y48" s="63" t="str">
        <f t="shared" si="3"/>
        <v>BOU</v>
      </c>
      <c r="Z48" s="63" t="str">
        <f t="shared" si="3"/>
        <v>@BOU</v>
      </c>
      <c r="AA48" s="63" t="str">
        <f t="shared" si="3"/>
        <v>BOU</v>
      </c>
      <c r="AB48" s="63" t="str">
        <f t="shared" si="3"/>
        <v>@BOU</v>
      </c>
      <c r="AC48" s="63" t="str">
        <f t="shared" si="3"/>
        <v>BOU</v>
      </c>
      <c r="AD48" s="63" t="str">
        <f t="shared" si="3"/>
        <v>@BOU</v>
      </c>
      <c r="AE48" s="63" t="str">
        <f t="shared" si="3"/>
        <v>BOU</v>
      </c>
      <c r="AF48" s="63" t="str">
        <f t="shared" si="3"/>
        <v>BOU</v>
      </c>
      <c r="AG48" s="63" t="str">
        <f t="shared" si="3"/>
        <v>@BOU</v>
      </c>
      <c r="AH48" s="63" t="str">
        <f t="shared" si="3"/>
        <v>BOU</v>
      </c>
      <c r="AI48" s="63" t="str">
        <f t="shared" si="3"/>
        <v>@BOU</v>
      </c>
      <c r="AJ48" s="63" t="str">
        <f t="shared" si="3"/>
        <v>@BOU</v>
      </c>
      <c r="AK48" s="63" t="str">
        <f t="shared" si="3"/>
        <v>BOU</v>
      </c>
      <c r="AL48" s="63" t="str">
        <f t="shared" si="3"/>
        <v>@BOU</v>
      </c>
      <c r="AM48" s="63" t="str">
        <f t="shared" si="3"/>
        <v>BOU</v>
      </c>
      <c r="AP48" s="56"/>
    </row>
    <row r="49" spans="1:42" hidden="1" x14ac:dyDescent="0.3">
      <c r="A49" s="37" t="str">
        <f t="shared" si="4"/>
        <v>BRE</v>
      </c>
      <c r="B49" s="63" t="str">
        <f t="shared" si="5"/>
        <v>BRE</v>
      </c>
      <c r="C49" s="63" t="str">
        <f t="shared" si="3"/>
        <v>@BRE</v>
      </c>
      <c r="D49" s="63" t="str">
        <f t="shared" si="3"/>
        <v>BRE</v>
      </c>
      <c r="E49" s="63" t="str">
        <f t="shared" si="3"/>
        <v>@BRE</v>
      </c>
      <c r="F49" s="63" t="str">
        <f t="shared" si="3"/>
        <v>BRE</v>
      </c>
      <c r="G49" s="63" t="str">
        <f t="shared" si="3"/>
        <v>@BRE</v>
      </c>
      <c r="H49" s="63" t="str">
        <f t="shared" si="3"/>
        <v>BRE</v>
      </c>
      <c r="I49" s="63" t="str">
        <f t="shared" si="3"/>
        <v>@BRE</v>
      </c>
      <c r="J49" s="63" t="str">
        <f t="shared" si="3"/>
        <v>BRE</v>
      </c>
      <c r="K49" s="63" t="str">
        <f t="shared" si="3"/>
        <v>BRE</v>
      </c>
      <c r="L49" s="63" t="str">
        <f t="shared" si="3"/>
        <v>@BRE</v>
      </c>
      <c r="M49" s="63" t="str">
        <f t="shared" si="3"/>
        <v>@BRE</v>
      </c>
      <c r="N49" s="63" t="str">
        <f t="shared" si="3"/>
        <v>BRE</v>
      </c>
      <c r="O49" s="63" t="str">
        <f t="shared" si="3"/>
        <v>@BRE</v>
      </c>
      <c r="P49" s="63" t="str">
        <f t="shared" si="3"/>
        <v>BRE</v>
      </c>
      <c r="Q49" s="63" t="str">
        <f t="shared" si="3"/>
        <v>BRE</v>
      </c>
      <c r="R49" s="63" t="str">
        <f t="shared" si="3"/>
        <v>@BRE</v>
      </c>
      <c r="S49" s="63" t="str">
        <f t="shared" si="3"/>
        <v>BRE</v>
      </c>
      <c r="T49" s="63" t="str">
        <f t="shared" si="3"/>
        <v>@BRE</v>
      </c>
      <c r="U49" s="63" t="str">
        <f t="shared" si="3"/>
        <v>@BRE</v>
      </c>
      <c r="V49" s="63" t="str">
        <f t="shared" si="3"/>
        <v>BRE</v>
      </c>
      <c r="W49" s="63" t="str">
        <f t="shared" si="3"/>
        <v>@BRE</v>
      </c>
      <c r="X49" s="63" t="str">
        <f t="shared" si="3"/>
        <v>BRE</v>
      </c>
      <c r="Y49" s="63" t="str">
        <f t="shared" si="3"/>
        <v>@BRE</v>
      </c>
      <c r="Z49" s="63" t="str">
        <f t="shared" si="3"/>
        <v>BRE</v>
      </c>
      <c r="AA49" s="63" t="str">
        <f t="shared" si="3"/>
        <v>@BRE</v>
      </c>
      <c r="AB49" s="63" t="str">
        <f t="shared" si="3"/>
        <v>BRE</v>
      </c>
      <c r="AC49" s="63" t="str">
        <f t="shared" si="3"/>
        <v>@BRE</v>
      </c>
      <c r="AD49" s="63" t="str">
        <f t="shared" si="3"/>
        <v>BRE</v>
      </c>
      <c r="AE49" s="63" t="str">
        <f t="shared" si="3"/>
        <v>@BRE</v>
      </c>
      <c r="AF49" s="63" t="str">
        <f t="shared" si="3"/>
        <v>BRE</v>
      </c>
      <c r="AG49" s="63" t="str">
        <f t="shared" si="3"/>
        <v>@BRE</v>
      </c>
      <c r="AH49" s="63" t="str">
        <f t="shared" si="3"/>
        <v>BRE</v>
      </c>
      <c r="AI49" s="63" t="str">
        <f t="shared" si="3"/>
        <v>@BRE</v>
      </c>
      <c r="AJ49" s="63" t="str">
        <f t="shared" si="3"/>
        <v>BRE</v>
      </c>
      <c r="AK49" s="63" t="str">
        <f t="shared" si="3"/>
        <v>@BRE</v>
      </c>
      <c r="AL49" s="63" t="str">
        <f t="shared" si="3"/>
        <v>BRE</v>
      </c>
      <c r="AM49" s="63" t="str">
        <f t="shared" si="3"/>
        <v>@BRE</v>
      </c>
      <c r="AP49" s="56"/>
    </row>
    <row r="50" spans="1:42" hidden="1" x14ac:dyDescent="0.3">
      <c r="A50" s="37" t="str">
        <f t="shared" si="4"/>
        <v>BHA</v>
      </c>
      <c r="B50" s="63" t="str">
        <f t="shared" si="5"/>
        <v>BHA</v>
      </c>
      <c r="C50" s="63" t="str">
        <f t="shared" si="3"/>
        <v>@BHA</v>
      </c>
      <c r="D50" s="63" t="str">
        <f t="shared" si="3"/>
        <v>BHA</v>
      </c>
      <c r="E50" s="63" t="str">
        <f t="shared" si="3"/>
        <v>@BHA</v>
      </c>
      <c r="F50" s="63" t="str">
        <f t="shared" si="3"/>
        <v>BHA</v>
      </c>
      <c r="G50" s="63" t="str">
        <f t="shared" si="3"/>
        <v>@BHA</v>
      </c>
      <c r="H50" s="63" t="str">
        <f t="shared" si="3"/>
        <v>BHA</v>
      </c>
      <c r="I50" s="63" t="str">
        <f t="shared" si="3"/>
        <v>@BHA</v>
      </c>
      <c r="J50" s="63" t="str">
        <f t="shared" si="3"/>
        <v>BHA</v>
      </c>
      <c r="K50" s="63" t="str">
        <f t="shared" si="3"/>
        <v>@BHA</v>
      </c>
      <c r="L50" s="63" t="str">
        <f t="shared" si="3"/>
        <v>BHA</v>
      </c>
      <c r="M50" s="63" t="str">
        <f t="shared" si="3"/>
        <v>@BHA</v>
      </c>
      <c r="N50" s="63" t="str">
        <f t="shared" si="3"/>
        <v>BHA</v>
      </c>
      <c r="O50" s="63" t="str">
        <f t="shared" si="3"/>
        <v>@BHA</v>
      </c>
      <c r="P50" s="63" t="str">
        <f t="shared" si="3"/>
        <v>BHA</v>
      </c>
      <c r="Q50" s="63" t="str">
        <f t="shared" si="3"/>
        <v>@BHA</v>
      </c>
      <c r="R50" s="63" t="str">
        <f t="shared" si="3"/>
        <v>BHA</v>
      </c>
      <c r="S50" s="63" t="str">
        <f t="shared" si="3"/>
        <v>@BHA</v>
      </c>
      <c r="T50" s="63" t="str">
        <f t="shared" si="3"/>
        <v>BHA</v>
      </c>
      <c r="U50" s="63" t="str">
        <f t="shared" si="3"/>
        <v>@BHA</v>
      </c>
      <c r="V50" s="63" t="str">
        <f t="shared" si="3"/>
        <v>BHA</v>
      </c>
      <c r="W50" s="63" t="str">
        <f t="shared" si="3"/>
        <v>@BHA</v>
      </c>
      <c r="X50" s="63" t="str">
        <f t="shared" si="3"/>
        <v>BHA</v>
      </c>
      <c r="Y50" s="63" t="str">
        <f t="shared" si="3"/>
        <v>@BHA</v>
      </c>
      <c r="Z50" s="63" t="str">
        <f t="shared" si="3"/>
        <v>BHA</v>
      </c>
      <c r="AA50" s="63" t="str">
        <f t="shared" si="3"/>
        <v>@BHA</v>
      </c>
      <c r="AB50" s="63" t="str">
        <f t="shared" si="3"/>
        <v>BHA</v>
      </c>
      <c r="AC50" s="63" t="str">
        <f t="shared" si="3"/>
        <v>@BHA</v>
      </c>
      <c r="AD50" s="63" t="str">
        <f t="shared" si="3"/>
        <v>@BHA</v>
      </c>
      <c r="AE50" s="63" t="str">
        <f t="shared" si="3"/>
        <v>BHA</v>
      </c>
      <c r="AF50" s="63" t="str">
        <f t="shared" si="3"/>
        <v>BHA</v>
      </c>
      <c r="AG50" s="63" t="str">
        <f t="shared" si="3"/>
        <v>@BHA</v>
      </c>
      <c r="AH50" s="63" t="str">
        <f t="shared" si="3"/>
        <v>BHA</v>
      </c>
      <c r="AI50" s="63" t="str">
        <f t="shared" si="3"/>
        <v>@BHA</v>
      </c>
      <c r="AJ50" s="63" t="str">
        <f t="shared" si="3"/>
        <v>@BHA</v>
      </c>
      <c r="AK50" s="63" t="str">
        <f t="shared" si="3"/>
        <v>BHA</v>
      </c>
      <c r="AL50" s="63" t="str">
        <f t="shared" si="3"/>
        <v>@BHA</v>
      </c>
      <c r="AM50" s="63" t="str">
        <f t="shared" si="3"/>
        <v>BHA</v>
      </c>
      <c r="AP50" s="56"/>
    </row>
    <row r="51" spans="1:42" hidden="1" x14ac:dyDescent="0.3">
      <c r="A51" s="37" t="str">
        <f t="shared" si="4"/>
        <v>CHE</v>
      </c>
      <c r="B51" s="63" t="str">
        <f t="shared" si="5"/>
        <v>CHE</v>
      </c>
      <c r="C51" s="63" t="str">
        <f t="shared" si="3"/>
        <v>@CHE</v>
      </c>
      <c r="D51" s="63" t="str">
        <f t="shared" si="3"/>
        <v>CHE</v>
      </c>
      <c r="E51" s="63" t="str">
        <f t="shared" si="3"/>
        <v>@CHE</v>
      </c>
      <c r="F51" s="63" t="str">
        <f t="shared" si="3"/>
        <v>CHE</v>
      </c>
      <c r="G51" s="63" t="str">
        <f t="shared" si="3"/>
        <v>@CHE</v>
      </c>
      <c r="H51" s="63" t="str">
        <f t="shared" si="3"/>
        <v>CHE</v>
      </c>
      <c r="I51" s="63" t="str">
        <f t="shared" si="3"/>
        <v>@CHE</v>
      </c>
      <c r="J51" s="63" t="str">
        <f t="shared" si="3"/>
        <v>CHE</v>
      </c>
      <c r="K51" s="63" t="str">
        <f t="shared" si="3"/>
        <v>@CHE</v>
      </c>
      <c r="L51" s="63" t="str">
        <f t="shared" si="3"/>
        <v>CHE</v>
      </c>
      <c r="M51" s="63" t="str">
        <f t="shared" si="3"/>
        <v>CHE</v>
      </c>
      <c r="N51" s="63" t="str">
        <f t="shared" si="3"/>
        <v>@CHE</v>
      </c>
      <c r="O51" s="63" t="str">
        <f t="shared" si="3"/>
        <v>CHE</v>
      </c>
      <c r="P51" s="63" t="str">
        <f t="shared" si="3"/>
        <v>@CHE</v>
      </c>
      <c r="Q51" s="63" t="str">
        <f t="shared" si="3"/>
        <v>CHE</v>
      </c>
      <c r="R51" s="63" t="str">
        <f t="shared" si="3"/>
        <v>@CHE</v>
      </c>
      <c r="S51" s="63" t="str">
        <f t="shared" si="3"/>
        <v>CHE</v>
      </c>
      <c r="T51" s="63" t="str">
        <f t="shared" si="3"/>
        <v>@CHE</v>
      </c>
      <c r="U51" s="63" t="str">
        <f t="shared" si="3"/>
        <v>@CHE</v>
      </c>
      <c r="V51" s="63" t="str">
        <f t="shared" si="3"/>
        <v>CHE</v>
      </c>
      <c r="W51" s="63" t="str">
        <f t="shared" si="3"/>
        <v>@CHE</v>
      </c>
      <c r="X51" s="63" t="str">
        <f t="shared" si="3"/>
        <v>CHE</v>
      </c>
      <c r="Y51" s="63" t="str">
        <f t="shared" si="3"/>
        <v>@CHE</v>
      </c>
      <c r="Z51" s="63" t="str">
        <f t="shared" si="3"/>
        <v>CHE</v>
      </c>
      <c r="AA51" s="63" t="str">
        <f t="shared" si="3"/>
        <v>@CHE</v>
      </c>
      <c r="AB51" s="63" t="str">
        <f t="shared" si="3"/>
        <v>CHE</v>
      </c>
      <c r="AC51" s="63" t="str">
        <f t="shared" si="3"/>
        <v>@CHE</v>
      </c>
      <c r="AD51" s="63" t="str">
        <f t="shared" si="3"/>
        <v>@CHE</v>
      </c>
      <c r="AE51" s="63" t="str">
        <f t="shared" si="3"/>
        <v>CHE</v>
      </c>
      <c r="AF51" s="63" t="str">
        <f t="shared" si="3"/>
        <v>@CHE</v>
      </c>
      <c r="AG51" s="63" t="str">
        <f t="shared" si="3"/>
        <v>CHE</v>
      </c>
      <c r="AH51" s="63" t="str">
        <f t="shared" si="3"/>
        <v>@CHE</v>
      </c>
      <c r="AI51" s="63" t="str">
        <f t="shared" si="3"/>
        <v>CHE</v>
      </c>
      <c r="AJ51" s="63" t="str">
        <f t="shared" si="3"/>
        <v>CHE</v>
      </c>
      <c r="AK51" s="63" t="str">
        <f t="shared" si="3"/>
        <v>@CHE</v>
      </c>
      <c r="AL51" s="63" t="str">
        <f t="shared" si="3"/>
        <v>CHE</v>
      </c>
      <c r="AM51" s="63" t="str">
        <f t="shared" si="3"/>
        <v>@CHE</v>
      </c>
      <c r="AP51" s="56"/>
    </row>
    <row r="52" spans="1:42" hidden="1" x14ac:dyDescent="0.3">
      <c r="A52" s="37" t="str">
        <f t="shared" si="4"/>
        <v>CRY</v>
      </c>
      <c r="B52" s="63" t="str">
        <f t="shared" si="5"/>
        <v>@CRY</v>
      </c>
      <c r="C52" s="63" t="str">
        <f t="shared" si="3"/>
        <v>CRY</v>
      </c>
      <c r="D52" s="63" t="str">
        <f t="shared" si="3"/>
        <v>@CRY</v>
      </c>
      <c r="E52" s="63" t="str">
        <f t="shared" si="3"/>
        <v>CRY</v>
      </c>
      <c r="F52" s="63" t="str">
        <f t="shared" si="3"/>
        <v>@CRY</v>
      </c>
      <c r="G52" s="63" t="str">
        <f t="shared" si="3"/>
        <v>CRY</v>
      </c>
      <c r="H52" s="63" t="str">
        <f t="shared" si="3"/>
        <v>@CRY</v>
      </c>
      <c r="I52" s="63" t="str">
        <f t="shared" si="3"/>
        <v>CRY</v>
      </c>
      <c r="J52" s="63" t="str">
        <f t="shared" si="3"/>
        <v>@CRY</v>
      </c>
      <c r="K52" s="63" t="str">
        <f t="shared" si="3"/>
        <v>@CRY</v>
      </c>
      <c r="L52" s="63" t="str">
        <f t="shared" si="3"/>
        <v>CRY</v>
      </c>
      <c r="M52" s="63" t="str">
        <f t="shared" si="3"/>
        <v>@CRY</v>
      </c>
      <c r="N52" s="63" t="str">
        <f t="shared" si="3"/>
        <v>CRY</v>
      </c>
      <c r="O52" s="63" t="str">
        <f t="shared" si="3"/>
        <v>@CRY</v>
      </c>
      <c r="P52" s="63" t="str">
        <f t="shared" si="3"/>
        <v>CRY</v>
      </c>
      <c r="Q52" s="63" t="str">
        <f t="shared" si="3"/>
        <v>CRY</v>
      </c>
      <c r="R52" s="63" t="str">
        <f t="shared" si="3"/>
        <v>@CRY</v>
      </c>
      <c r="S52" s="63" t="str">
        <f t="shared" si="3"/>
        <v>CRY</v>
      </c>
      <c r="T52" s="63" t="str">
        <f t="shared" si="3"/>
        <v>@CRY</v>
      </c>
      <c r="U52" s="63" t="str">
        <f t="shared" si="3"/>
        <v>CRY</v>
      </c>
      <c r="V52" s="63" t="str">
        <f t="shared" si="3"/>
        <v>@CRY</v>
      </c>
      <c r="W52" s="63" t="str">
        <f t="shared" si="3"/>
        <v>CRY</v>
      </c>
      <c r="X52" s="63" t="str">
        <f t="shared" si="3"/>
        <v>@CRY</v>
      </c>
      <c r="Y52" s="63" t="str">
        <f t="shared" si="3"/>
        <v>CRY</v>
      </c>
      <c r="Z52" s="63" t="str">
        <f t="shared" si="3"/>
        <v>@CRY</v>
      </c>
      <c r="AA52" s="63" t="str">
        <f t="shared" si="3"/>
        <v>CRY</v>
      </c>
      <c r="AB52" s="63" t="str">
        <f t="shared" si="3"/>
        <v>@CRY</v>
      </c>
      <c r="AC52" s="63" t="str">
        <f t="shared" si="3"/>
        <v>CRY</v>
      </c>
      <c r="AD52" s="63" t="str">
        <f t="shared" si="3"/>
        <v>@CRY</v>
      </c>
      <c r="AE52" s="63" t="str">
        <f t="shared" si="3"/>
        <v>CRY</v>
      </c>
      <c r="AF52" s="63" t="str">
        <f t="shared" si="3"/>
        <v>CRY</v>
      </c>
      <c r="AG52" s="63" t="str">
        <f t="shared" si="3"/>
        <v>@CRY</v>
      </c>
      <c r="AH52" s="63" t="str">
        <f t="shared" si="3"/>
        <v>CRY</v>
      </c>
      <c r="AI52" s="63" t="str">
        <f t="shared" si="3"/>
        <v>@CRY</v>
      </c>
      <c r="AJ52" s="63" t="str">
        <f t="shared" si="3"/>
        <v>CRY</v>
      </c>
      <c r="AK52" s="63" t="str">
        <f t="shared" si="3"/>
        <v>@CRY</v>
      </c>
      <c r="AL52" s="63" t="str">
        <f t="shared" si="3"/>
        <v>CRY</v>
      </c>
      <c r="AM52" s="63" t="str">
        <f t="shared" si="3"/>
        <v>@CRY</v>
      </c>
      <c r="AP52" s="56"/>
    </row>
    <row r="53" spans="1:42" hidden="1" x14ac:dyDescent="0.3">
      <c r="A53" s="37" t="str">
        <f t="shared" si="4"/>
        <v>EVE</v>
      </c>
      <c r="B53" s="63" t="str">
        <f t="shared" si="5"/>
        <v>@EVE</v>
      </c>
      <c r="C53" s="63" t="str">
        <f t="shared" si="3"/>
        <v>EVE</v>
      </c>
      <c r="D53" s="63" t="str">
        <f t="shared" si="3"/>
        <v>@EVE</v>
      </c>
      <c r="E53" s="63" t="str">
        <f t="shared" si="3"/>
        <v>EVE</v>
      </c>
      <c r="F53" s="63" t="str">
        <f t="shared" si="3"/>
        <v>EVE</v>
      </c>
      <c r="G53" s="63" t="str">
        <f t="shared" si="3"/>
        <v>@EVE</v>
      </c>
      <c r="H53" s="63" t="str">
        <f t="shared" si="3"/>
        <v>EVE</v>
      </c>
      <c r="I53" s="63" t="str">
        <f t="shared" si="3"/>
        <v>@EVE</v>
      </c>
      <c r="J53" s="63" t="str">
        <f t="shared" si="3"/>
        <v>EVE</v>
      </c>
      <c r="K53" s="63" t="str">
        <f t="shared" si="3"/>
        <v>@EVE</v>
      </c>
      <c r="L53" s="63" t="str">
        <f t="shared" si="3"/>
        <v>EVE</v>
      </c>
      <c r="M53" s="63" t="str">
        <f t="shared" si="3"/>
        <v>EVE</v>
      </c>
      <c r="N53" s="63" t="str">
        <f t="shared" ref="C53:AM60" si="6">IF(IFERROR(FIND("@",N9),0), $A53, CONCATENATE("@", $A53))</f>
        <v>@EVE</v>
      </c>
      <c r="O53" s="63" t="str">
        <f t="shared" si="6"/>
        <v>EVE</v>
      </c>
      <c r="P53" s="63" t="str">
        <f t="shared" si="6"/>
        <v>@EVE</v>
      </c>
      <c r="Q53" s="63" t="str">
        <f t="shared" si="6"/>
        <v>EVE</v>
      </c>
      <c r="R53" s="63" t="str">
        <f t="shared" si="6"/>
        <v>@EVE</v>
      </c>
      <c r="S53" s="63" t="str">
        <f t="shared" si="6"/>
        <v>EVE</v>
      </c>
      <c r="T53" s="63" t="str">
        <f t="shared" si="6"/>
        <v>@EVE</v>
      </c>
      <c r="U53" s="63" t="str">
        <f t="shared" si="6"/>
        <v>@EVE</v>
      </c>
      <c r="V53" s="63" t="str">
        <f t="shared" si="6"/>
        <v>EVE</v>
      </c>
      <c r="W53" s="63" t="str">
        <f t="shared" si="6"/>
        <v>@EVE</v>
      </c>
      <c r="X53" s="63" t="str">
        <f t="shared" si="6"/>
        <v>EVE</v>
      </c>
      <c r="Y53" s="63" t="str">
        <f t="shared" si="6"/>
        <v>@EVE</v>
      </c>
      <c r="Z53" s="63" t="str">
        <f t="shared" si="6"/>
        <v>@EVE</v>
      </c>
      <c r="AA53" s="63" t="str">
        <f t="shared" si="6"/>
        <v>EVE</v>
      </c>
      <c r="AB53" s="63" t="str">
        <f t="shared" si="6"/>
        <v>@EVE</v>
      </c>
      <c r="AC53" s="63" t="str">
        <f t="shared" si="6"/>
        <v>EVE</v>
      </c>
      <c r="AD53" s="63" t="str">
        <f t="shared" si="6"/>
        <v>@EVE</v>
      </c>
      <c r="AE53" s="63" t="str">
        <f t="shared" si="6"/>
        <v>EVE</v>
      </c>
      <c r="AF53" s="63" t="str">
        <f t="shared" si="6"/>
        <v>@EVE</v>
      </c>
      <c r="AG53" s="63" t="str">
        <f t="shared" si="6"/>
        <v>EVE</v>
      </c>
      <c r="AH53" s="63" t="str">
        <f t="shared" si="6"/>
        <v>@EVE</v>
      </c>
      <c r="AI53" s="63" t="str">
        <f t="shared" si="6"/>
        <v>EVE</v>
      </c>
      <c r="AJ53" s="63" t="str">
        <f t="shared" si="6"/>
        <v>EVE</v>
      </c>
      <c r="AK53" s="63" t="str">
        <f t="shared" si="6"/>
        <v>@EVE</v>
      </c>
      <c r="AL53" s="63" t="str">
        <f t="shared" si="6"/>
        <v>EVE</v>
      </c>
      <c r="AM53" s="63" t="str">
        <f t="shared" si="6"/>
        <v>@EVE</v>
      </c>
      <c r="AP53" s="56"/>
    </row>
    <row r="54" spans="1:42" hidden="1" x14ac:dyDescent="0.3">
      <c r="A54" s="37" t="str">
        <f t="shared" si="4"/>
        <v>FUL</v>
      </c>
      <c r="B54" s="63" t="str">
        <f t="shared" si="5"/>
        <v>@FUL</v>
      </c>
      <c r="C54" s="63" t="str">
        <f t="shared" si="6"/>
        <v>FUL</v>
      </c>
      <c r="D54" s="63" t="str">
        <f t="shared" si="6"/>
        <v>@FUL</v>
      </c>
      <c r="E54" s="63" t="str">
        <f t="shared" si="6"/>
        <v>FUL</v>
      </c>
      <c r="F54" s="63" t="str">
        <f t="shared" si="6"/>
        <v>@FUL</v>
      </c>
      <c r="G54" s="63" t="str">
        <f t="shared" si="6"/>
        <v>FUL</v>
      </c>
      <c r="H54" s="63" t="str">
        <f t="shared" si="6"/>
        <v>@FUL</v>
      </c>
      <c r="I54" s="63" t="str">
        <f t="shared" si="6"/>
        <v>FUL</v>
      </c>
      <c r="J54" s="63" t="str">
        <f t="shared" si="6"/>
        <v>@FUL</v>
      </c>
      <c r="K54" s="63" t="str">
        <f t="shared" si="6"/>
        <v>FUL</v>
      </c>
      <c r="L54" s="63" t="str">
        <f t="shared" si="6"/>
        <v>@FUL</v>
      </c>
      <c r="M54" s="63" t="str">
        <f t="shared" si="6"/>
        <v>@FUL</v>
      </c>
      <c r="N54" s="63" t="str">
        <f t="shared" si="6"/>
        <v>FUL</v>
      </c>
      <c r="O54" s="63" t="str">
        <f t="shared" si="6"/>
        <v>@FUL</v>
      </c>
      <c r="P54" s="63" t="str">
        <f t="shared" si="6"/>
        <v>FUL</v>
      </c>
      <c r="Q54" s="63" t="str">
        <f t="shared" si="6"/>
        <v>@FUL</v>
      </c>
      <c r="R54" s="63" t="str">
        <f t="shared" si="6"/>
        <v>FUL</v>
      </c>
      <c r="S54" s="63" t="str">
        <f t="shared" si="6"/>
        <v>@FUL</v>
      </c>
      <c r="T54" s="63" t="str">
        <f t="shared" si="6"/>
        <v>FUL</v>
      </c>
      <c r="U54" s="63" t="str">
        <f t="shared" si="6"/>
        <v>FUL</v>
      </c>
      <c r="V54" s="63" t="str">
        <f t="shared" si="6"/>
        <v>@FUL</v>
      </c>
      <c r="W54" s="63" t="str">
        <f t="shared" si="6"/>
        <v>FUL</v>
      </c>
      <c r="X54" s="63" t="str">
        <f t="shared" si="6"/>
        <v>@FUL</v>
      </c>
      <c r="Y54" s="63" t="str">
        <f t="shared" si="6"/>
        <v>FUL</v>
      </c>
      <c r="Z54" s="63" t="str">
        <f t="shared" si="6"/>
        <v>@FUL</v>
      </c>
      <c r="AA54" s="63" t="str">
        <f t="shared" si="6"/>
        <v>FUL</v>
      </c>
      <c r="AB54" s="63" t="str">
        <f t="shared" si="6"/>
        <v>@FUL</v>
      </c>
      <c r="AC54" s="63" t="str">
        <f t="shared" si="6"/>
        <v>FUL</v>
      </c>
      <c r="AD54" s="63" t="str">
        <f t="shared" si="6"/>
        <v>FUL</v>
      </c>
      <c r="AE54" s="63" t="str">
        <f t="shared" si="6"/>
        <v>@FUL</v>
      </c>
      <c r="AF54" s="63" t="str">
        <f t="shared" si="6"/>
        <v>FUL</v>
      </c>
      <c r="AG54" s="63" t="str">
        <f t="shared" si="6"/>
        <v>@FUL</v>
      </c>
      <c r="AH54" s="63" t="str">
        <f t="shared" si="6"/>
        <v>FUL</v>
      </c>
      <c r="AI54" s="63" t="str">
        <f t="shared" si="6"/>
        <v>@FUL</v>
      </c>
      <c r="AJ54" s="63" t="str">
        <f t="shared" si="6"/>
        <v>@FUL</v>
      </c>
      <c r="AK54" s="63" t="str">
        <f t="shared" si="6"/>
        <v>FUL</v>
      </c>
      <c r="AL54" s="63" t="str">
        <f t="shared" si="6"/>
        <v>@FUL</v>
      </c>
      <c r="AM54" s="63" t="str">
        <f t="shared" si="6"/>
        <v>FUL</v>
      </c>
      <c r="AP54" s="56"/>
    </row>
    <row r="55" spans="1:42" hidden="1" x14ac:dyDescent="0.3">
      <c r="A55" s="37" t="str">
        <f t="shared" si="4"/>
        <v>LEE</v>
      </c>
      <c r="B55" s="63" t="str">
        <f t="shared" si="5"/>
        <v>@LEE</v>
      </c>
      <c r="C55" s="63" t="str">
        <f t="shared" si="6"/>
        <v>LEE</v>
      </c>
      <c r="D55" s="63" t="str">
        <f t="shared" si="6"/>
        <v>@LEE</v>
      </c>
      <c r="E55" s="63" t="str">
        <f t="shared" si="6"/>
        <v>LEE</v>
      </c>
      <c r="F55" s="63" t="str">
        <f t="shared" si="6"/>
        <v>@LEE</v>
      </c>
      <c r="G55" s="63" t="str">
        <f t="shared" si="6"/>
        <v>LEE</v>
      </c>
      <c r="H55" s="63" t="str">
        <f t="shared" si="6"/>
        <v>@LEE</v>
      </c>
      <c r="I55" s="63" t="str">
        <f t="shared" si="6"/>
        <v>LEE</v>
      </c>
      <c r="J55" s="63" t="str">
        <f t="shared" si="6"/>
        <v>@LEE</v>
      </c>
      <c r="K55" s="63" t="str">
        <f t="shared" si="6"/>
        <v>LEE</v>
      </c>
      <c r="L55" s="63" t="str">
        <f t="shared" si="6"/>
        <v>@LEE</v>
      </c>
      <c r="M55" s="63" t="str">
        <f t="shared" si="6"/>
        <v>LEE</v>
      </c>
      <c r="N55" s="63" t="str">
        <f t="shared" si="6"/>
        <v>@LEE</v>
      </c>
      <c r="O55" s="63" t="str">
        <f t="shared" si="6"/>
        <v>LEE</v>
      </c>
      <c r="P55" s="63" t="str">
        <f t="shared" si="6"/>
        <v>@LEE</v>
      </c>
      <c r="Q55" s="63" t="str">
        <f t="shared" si="6"/>
        <v>LEE</v>
      </c>
      <c r="R55" s="63" t="str">
        <f t="shared" si="6"/>
        <v>@LEE</v>
      </c>
      <c r="S55" s="63" t="str">
        <f t="shared" si="6"/>
        <v>LEE</v>
      </c>
      <c r="T55" s="63" t="str">
        <f t="shared" si="6"/>
        <v>@LEE</v>
      </c>
      <c r="U55" s="63" t="str">
        <f t="shared" si="6"/>
        <v>LEE</v>
      </c>
      <c r="V55" s="63" t="str">
        <f t="shared" si="6"/>
        <v>@LEE</v>
      </c>
      <c r="W55" s="63" t="str">
        <f t="shared" si="6"/>
        <v>LEE</v>
      </c>
      <c r="X55" s="63" t="str">
        <f t="shared" si="6"/>
        <v>@LEE</v>
      </c>
      <c r="Y55" s="63" t="str">
        <f t="shared" si="6"/>
        <v>LEE</v>
      </c>
      <c r="Z55" s="63" t="str">
        <f t="shared" si="6"/>
        <v>@LEE</v>
      </c>
      <c r="AA55" s="63" t="str">
        <f t="shared" si="6"/>
        <v>LEE</v>
      </c>
      <c r="AB55" s="63" t="str">
        <f t="shared" si="6"/>
        <v>@LEE</v>
      </c>
      <c r="AC55" s="63" t="str">
        <f t="shared" si="6"/>
        <v>LEE</v>
      </c>
      <c r="AD55" s="63" t="str">
        <f t="shared" si="6"/>
        <v>LEE</v>
      </c>
      <c r="AE55" s="63" t="str">
        <f t="shared" si="6"/>
        <v>@LEE</v>
      </c>
      <c r="AF55" s="63" t="str">
        <f t="shared" si="6"/>
        <v>@LEE</v>
      </c>
      <c r="AG55" s="63" t="str">
        <f t="shared" si="6"/>
        <v>LEE</v>
      </c>
      <c r="AH55" s="63" t="str">
        <f t="shared" si="6"/>
        <v>@LEE</v>
      </c>
      <c r="AI55" s="63" t="str">
        <f t="shared" si="6"/>
        <v>LEE</v>
      </c>
      <c r="AJ55" s="63" t="str">
        <f t="shared" si="6"/>
        <v>LEE</v>
      </c>
      <c r="AK55" s="63" t="str">
        <f t="shared" si="6"/>
        <v>@LEE</v>
      </c>
      <c r="AL55" s="63" t="str">
        <f t="shared" si="6"/>
        <v>LEE</v>
      </c>
      <c r="AM55" s="63" t="str">
        <f t="shared" si="6"/>
        <v>@LEE</v>
      </c>
      <c r="AP55" s="56"/>
    </row>
    <row r="56" spans="1:42" hidden="1" x14ac:dyDescent="0.3">
      <c r="A56" s="37" t="str">
        <f t="shared" si="4"/>
        <v>LEI</v>
      </c>
      <c r="B56" s="63" t="str">
        <f t="shared" si="5"/>
        <v>@LEI</v>
      </c>
      <c r="C56" s="63" t="str">
        <f t="shared" si="6"/>
        <v>LEI</v>
      </c>
      <c r="D56" s="63" t="str">
        <f t="shared" si="6"/>
        <v>@LEI</v>
      </c>
      <c r="E56" s="63" t="str">
        <f t="shared" si="6"/>
        <v>LEI</v>
      </c>
      <c r="F56" s="63" t="str">
        <f t="shared" si="6"/>
        <v>@LEI</v>
      </c>
      <c r="G56" s="63" t="str">
        <f t="shared" si="6"/>
        <v>LEI</v>
      </c>
      <c r="H56" s="63" t="str">
        <f t="shared" si="6"/>
        <v>@LEI</v>
      </c>
      <c r="I56" s="63" t="str">
        <f t="shared" si="6"/>
        <v>LEI</v>
      </c>
      <c r="J56" s="63" t="str">
        <f t="shared" si="6"/>
        <v>@LEI</v>
      </c>
      <c r="K56" s="63" t="str">
        <f t="shared" si="6"/>
        <v>LEI</v>
      </c>
      <c r="L56" s="63" t="str">
        <f t="shared" si="6"/>
        <v>@LEI</v>
      </c>
      <c r="M56" s="63" t="str">
        <f t="shared" si="6"/>
        <v>@LEI</v>
      </c>
      <c r="N56" s="63" t="str">
        <f t="shared" si="6"/>
        <v>LEI</v>
      </c>
      <c r="O56" s="63" t="str">
        <f t="shared" si="6"/>
        <v>@LEI</v>
      </c>
      <c r="P56" s="63" t="str">
        <f t="shared" si="6"/>
        <v>LEI</v>
      </c>
      <c r="Q56" s="63" t="str">
        <f t="shared" si="6"/>
        <v>LEI</v>
      </c>
      <c r="R56" s="63" t="str">
        <f t="shared" si="6"/>
        <v>@LEI</v>
      </c>
      <c r="S56" s="63" t="str">
        <f t="shared" si="6"/>
        <v>LEI</v>
      </c>
      <c r="T56" s="63" t="str">
        <f t="shared" si="6"/>
        <v>@LEI</v>
      </c>
      <c r="U56" s="63" t="str">
        <f t="shared" si="6"/>
        <v>LEI</v>
      </c>
      <c r="V56" s="63" t="str">
        <f t="shared" si="6"/>
        <v>@LEI</v>
      </c>
      <c r="W56" s="63" t="str">
        <f t="shared" si="6"/>
        <v>LEI</v>
      </c>
      <c r="X56" s="63" t="str">
        <f t="shared" si="6"/>
        <v>@LEI</v>
      </c>
      <c r="Y56" s="63" t="str">
        <f t="shared" si="6"/>
        <v>LEI</v>
      </c>
      <c r="Z56" s="63" t="str">
        <f t="shared" si="6"/>
        <v>@LEI</v>
      </c>
      <c r="AA56" s="63" t="str">
        <f t="shared" si="6"/>
        <v>LEI</v>
      </c>
      <c r="AB56" s="63" t="str">
        <f t="shared" si="6"/>
        <v>@LEI</v>
      </c>
      <c r="AC56" s="63" t="str">
        <f t="shared" si="6"/>
        <v>LEI</v>
      </c>
      <c r="AD56" s="63" t="str">
        <f t="shared" si="6"/>
        <v>LEI</v>
      </c>
      <c r="AE56" s="63" t="str">
        <f t="shared" si="6"/>
        <v>@LEI</v>
      </c>
      <c r="AF56" s="63" t="str">
        <f t="shared" si="6"/>
        <v>LEI</v>
      </c>
      <c r="AG56" s="63" t="str">
        <f t="shared" si="6"/>
        <v>@LEI</v>
      </c>
      <c r="AH56" s="63" t="str">
        <f t="shared" si="6"/>
        <v>LEI</v>
      </c>
      <c r="AI56" s="63" t="str">
        <f t="shared" si="6"/>
        <v>@LEI</v>
      </c>
      <c r="AJ56" s="63" t="str">
        <f t="shared" si="6"/>
        <v>LEI</v>
      </c>
      <c r="AK56" s="63" t="str">
        <f t="shared" si="6"/>
        <v>@LEI</v>
      </c>
      <c r="AL56" s="63" t="str">
        <f t="shared" si="6"/>
        <v>LEI</v>
      </c>
      <c r="AM56" s="63" t="str">
        <f t="shared" si="6"/>
        <v>@LEI</v>
      </c>
      <c r="AP56" s="56"/>
    </row>
    <row r="57" spans="1:42" hidden="1" x14ac:dyDescent="0.3">
      <c r="A57" s="37" t="str">
        <f t="shared" si="4"/>
        <v>LIV</v>
      </c>
      <c r="B57" s="63" t="str">
        <f t="shared" si="5"/>
        <v>LIV</v>
      </c>
      <c r="C57" s="63" t="str">
        <f t="shared" si="6"/>
        <v>@LIV</v>
      </c>
      <c r="D57" s="63" t="str">
        <f t="shared" si="6"/>
        <v>LIV</v>
      </c>
      <c r="E57" s="63" t="str">
        <f t="shared" si="6"/>
        <v>@LIV</v>
      </c>
      <c r="F57" s="63" t="str">
        <f t="shared" si="6"/>
        <v>@LIV</v>
      </c>
      <c r="G57" s="63" t="str">
        <f t="shared" si="6"/>
        <v>LIV</v>
      </c>
      <c r="H57" s="63" t="str">
        <f t="shared" si="6"/>
        <v>@LIV</v>
      </c>
      <c r="I57" s="63" t="str">
        <f t="shared" si="6"/>
        <v>LIV</v>
      </c>
      <c r="J57" s="63" t="str">
        <f t="shared" si="6"/>
        <v>@LIV</v>
      </c>
      <c r="K57" s="63" t="str">
        <f t="shared" si="6"/>
        <v>LIV</v>
      </c>
      <c r="L57" s="63" t="str">
        <f t="shared" si="6"/>
        <v>@LIV</v>
      </c>
      <c r="M57" s="63" t="str">
        <f t="shared" si="6"/>
        <v>@LIV</v>
      </c>
      <c r="N57" s="63" t="str">
        <f t="shared" si="6"/>
        <v>LIV</v>
      </c>
      <c r="O57" s="63" t="str">
        <f t="shared" si="6"/>
        <v>@LIV</v>
      </c>
      <c r="P57" s="63" t="str">
        <f t="shared" si="6"/>
        <v>LIV</v>
      </c>
      <c r="Q57" s="63" t="str">
        <f t="shared" si="6"/>
        <v>@LIV</v>
      </c>
      <c r="R57" s="63" t="str">
        <f t="shared" si="6"/>
        <v>LIV</v>
      </c>
      <c r="S57" s="63" t="str">
        <f t="shared" si="6"/>
        <v>@LIV</v>
      </c>
      <c r="T57" s="63" t="str">
        <f t="shared" si="6"/>
        <v>LIV</v>
      </c>
      <c r="U57" s="63" t="str">
        <f t="shared" si="6"/>
        <v>LIV</v>
      </c>
      <c r="V57" s="63" t="str">
        <f t="shared" si="6"/>
        <v>@LIV</v>
      </c>
      <c r="W57" s="63" t="str">
        <f t="shared" si="6"/>
        <v>LIV</v>
      </c>
      <c r="X57" s="63" t="str">
        <f t="shared" si="6"/>
        <v>@LIV</v>
      </c>
      <c r="Y57" s="63" t="str">
        <f t="shared" si="6"/>
        <v>LIV</v>
      </c>
      <c r="Z57" s="63" t="str">
        <f t="shared" si="6"/>
        <v>LIV</v>
      </c>
      <c r="AA57" s="63" t="str">
        <f t="shared" si="6"/>
        <v>@LIV</v>
      </c>
      <c r="AB57" s="63" t="str">
        <f t="shared" si="6"/>
        <v>LIV</v>
      </c>
      <c r="AC57" s="63" t="str">
        <f t="shared" si="6"/>
        <v>@LIV</v>
      </c>
      <c r="AD57" s="63" t="str">
        <f t="shared" si="6"/>
        <v>LIV</v>
      </c>
      <c r="AE57" s="63" t="str">
        <f t="shared" si="6"/>
        <v>@LIV</v>
      </c>
      <c r="AF57" s="63" t="str">
        <f t="shared" si="6"/>
        <v>LIV</v>
      </c>
      <c r="AG57" s="63" t="str">
        <f t="shared" si="6"/>
        <v>@LIV</v>
      </c>
      <c r="AH57" s="63" t="str">
        <f t="shared" si="6"/>
        <v>LIV</v>
      </c>
      <c r="AI57" s="63" t="str">
        <f t="shared" si="6"/>
        <v>@LIV</v>
      </c>
      <c r="AJ57" s="63" t="str">
        <f t="shared" si="6"/>
        <v>@LIV</v>
      </c>
      <c r="AK57" s="63" t="str">
        <f t="shared" si="6"/>
        <v>LIV</v>
      </c>
      <c r="AL57" s="63" t="str">
        <f t="shared" si="6"/>
        <v>@LIV</v>
      </c>
      <c r="AM57" s="63" t="str">
        <f t="shared" si="6"/>
        <v>LIV</v>
      </c>
      <c r="AP57" s="56"/>
    </row>
    <row r="58" spans="1:42" hidden="1" x14ac:dyDescent="0.3">
      <c r="A58" s="37" t="str">
        <f t="shared" si="4"/>
        <v>MCI</v>
      </c>
      <c r="B58" s="63" t="str">
        <f t="shared" si="5"/>
        <v>MCI</v>
      </c>
      <c r="C58" s="63" t="str">
        <f t="shared" si="6"/>
        <v>@MCI</v>
      </c>
      <c r="D58" s="63" t="str">
        <f t="shared" si="6"/>
        <v>MCI</v>
      </c>
      <c r="E58" s="63" t="str">
        <f t="shared" si="6"/>
        <v>@MCI</v>
      </c>
      <c r="F58" s="63" t="str">
        <f t="shared" si="6"/>
        <v>@MCI</v>
      </c>
      <c r="G58" s="63" t="str">
        <f t="shared" si="6"/>
        <v>MCI</v>
      </c>
      <c r="H58" s="63" t="str">
        <f t="shared" si="6"/>
        <v>@MCI</v>
      </c>
      <c r="I58" s="63" t="str">
        <f t="shared" si="6"/>
        <v>MCI</v>
      </c>
      <c r="J58" s="63" t="str">
        <f t="shared" si="6"/>
        <v>@MCI</v>
      </c>
      <c r="K58" s="63" t="str">
        <f t="shared" si="6"/>
        <v>@MCI</v>
      </c>
      <c r="L58" s="63" t="str">
        <f t="shared" si="6"/>
        <v>MCI</v>
      </c>
      <c r="M58" s="63" t="str">
        <f t="shared" si="6"/>
        <v>MCI</v>
      </c>
      <c r="N58" s="63" t="str">
        <f t="shared" si="6"/>
        <v>@MCI</v>
      </c>
      <c r="O58" s="63" t="str">
        <f t="shared" si="6"/>
        <v>MCI</v>
      </c>
      <c r="P58" s="63" t="str">
        <f t="shared" si="6"/>
        <v>@MCI</v>
      </c>
      <c r="Q58" s="63" t="str">
        <f t="shared" si="6"/>
        <v>@MCI</v>
      </c>
      <c r="R58" s="63" t="str">
        <f t="shared" si="6"/>
        <v>MCI</v>
      </c>
      <c r="S58" s="63" t="str">
        <f t="shared" si="6"/>
        <v>@MCI</v>
      </c>
      <c r="T58" s="63" t="str">
        <f t="shared" si="6"/>
        <v>MCI</v>
      </c>
      <c r="U58" s="63" t="str">
        <f t="shared" si="6"/>
        <v>MCI</v>
      </c>
      <c r="V58" s="63" t="str">
        <f t="shared" si="6"/>
        <v>@MCI</v>
      </c>
      <c r="W58" s="63" t="str">
        <f t="shared" si="6"/>
        <v>MCI</v>
      </c>
      <c r="X58" s="63" t="str">
        <f t="shared" si="6"/>
        <v>@MCI</v>
      </c>
      <c r="Y58" s="63" t="str">
        <f t="shared" si="6"/>
        <v>MCI</v>
      </c>
      <c r="Z58" s="63" t="str">
        <f t="shared" si="6"/>
        <v>MCI</v>
      </c>
      <c r="AA58" s="63" t="str">
        <f t="shared" si="6"/>
        <v>@MCI</v>
      </c>
      <c r="AB58" s="63" t="str">
        <f t="shared" si="6"/>
        <v>MCI</v>
      </c>
      <c r="AC58" s="63" t="str">
        <f t="shared" si="6"/>
        <v>@MCI</v>
      </c>
      <c r="AD58" s="63" t="str">
        <f t="shared" si="6"/>
        <v>@MCI</v>
      </c>
      <c r="AE58" s="63" t="str">
        <f t="shared" si="6"/>
        <v>MCI</v>
      </c>
      <c r="AF58" s="63" t="str">
        <f t="shared" si="6"/>
        <v>@MCI</v>
      </c>
      <c r="AG58" s="63" t="str">
        <f t="shared" si="6"/>
        <v>MCI</v>
      </c>
      <c r="AH58" s="63" t="str">
        <f t="shared" si="6"/>
        <v>@MCI</v>
      </c>
      <c r="AI58" s="63" t="str">
        <f t="shared" si="6"/>
        <v>MCI</v>
      </c>
      <c r="AJ58" s="63" t="str">
        <f t="shared" si="6"/>
        <v>@MCI</v>
      </c>
      <c r="AK58" s="63" t="str">
        <f t="shared" si="6"/>
        <v>MCI</v>
      </c>
      <c r="AL58" s="63" t="str">
        <f t="shared" si="6"/>
        <v>@MCI</v>
      </c>
      <c r="AM58" s="63" t="str">
        <f t="shared" si="6"/>
        <v>MCI</v>
      </c>
      <c r="AP58" s="56"/>
    </row>
    <row r="59" spans="1:42" hidden="1" x14ac:dyDescent="0.3">
      <c r="A59" s="37" t="str">
        <f t="shared" si="4"/>
        <v>MUN</v>
      </c>
      <c r="B59" s="63" t="str">
        <f t="shared" si="5"/>
        <v>@MUN</v>
      </c>
      <c r="C59" s="63" t="str">
        <f t="shared" si="6"/>
        <v>MUN</v>
      </c>
      <c r="D59" s="63" t="str">
        <f t="shared" si="6"/>
        <v>@MUN</v>
      </c>
      <c r="E59" s="63" t="str">
        <f t="shared" si="6"/>
        <v>MUN</v>
      </c>
      <c r="F59" s="63" t="str">
        <f t="shared" si="6"/>
        <v>MUN</v>
      </c>
      <c r="G59" s="63" t="str">
        <f t="shared" si="6"/>
        <v>@MUN</v>
      </c>
      <c r="H59" s="63" t="str">
        <f t="shared" si="6"/>
        <v>MUN</v>
      </c>
      <c r="I59" s="63" t="str">
        <f t="shared" si="6"/>
        <v>@MUN</v>
      </c>
      <c r="J59" s="63" t="str">
        <f t="shared" si="6"/>
        <v>MUN</v>
      </c>
      <c r="K59" s="63" t="str">
        <f t="shared" si="6"/>
        <v>MUN</v>
      </c>
      <c r="L59" s="63" t="str">
        <f t="shared" si="6"/>
        <v>@MUN</v>
      </c>
      <c r="M59" s="63" t="str">
        <f t="shared" si="6"/>
        <v>@MUN</v>
      </c>
      <c r="N59" s="63" t="str">
        <f t="shared" si="6"/>
        <v>MUN</v>
      </c>
      <c r="O59" s="63" t="str">
        <f t="shared" si="6"/>
        <v>@MUN</v>
      </c>
      <c r="P59" s="63" t="str">
        <f t="shared" si="6"/>
        <v>MUN</v>
      </c>
      <c r="Q59" s="63" t="str">
        <f t="shared" si="6"/>
        <v>MUN</v>
      </c>
      <c r="R59" s="63" t="str">
        <f t="shared" si="6"/>
        <v>@MUN</v>
      </c>
      <c r="S59" s="63" t="str">
        <f t="shared" si="6"/>
        <v>MUN</v>
      </c>
      <c r="T59" s="63" t="str">
        <f t="shared" si="6"/>
        <v>@MUN</v>
      </c>
      <c r="U59" s="63" t="str">
        <f t="shared" si="6"/>
        <v>@MUN</v>
      </c>
      <c r="V59" s="63" t="str">
        <f t="shared" si="6"/>
        <v>MUN</v>
      </c>
      <c r="W59" s="63" t="str">
        <f t="shared" si="6"/>
        <v>@MUN</v>
      </c>
      <c r="X59" s="63" t="str">
        <f t="shared" si="6"/>
        <v>MUN</v>
      </c>
      <c r="Y59" s="63" t="str">
        <f t="shared" si="6"/>
        <v>@MUN</v>
      </c>
      <c r="Z59" s="63" t="str">
        <f t="shared" si="6"/>
        <v>@MUN</v>
      </c>
      <c r="AA59" s="63" t="str">
        <f t="shared" si="6"/>
        <v>MUN</v>
      </c>
      <c r="AB59" s="63" t="str">
        <f t="shared" si="6"/>
        <v>@MUN</v>
      </c>
      <c r="AC59" s="63" t="str">
        <f t="shared" si="6"/>
        <v>MUN</v>
      </c>
      <c r="AD59" s="63" t="str">
        <f t="shared" si="6"/>
        <v>MUN</v>
      </c>
      <c r="AE59" s="63" t="str">
        <f t="shared" si="6"/>
        <v>@MUN</v>
      </c>
      <c r="AF59" s="63" t="str">
        <f t="shared" si="6"/>
        <v>MUN</v>
      </c>
      <c r="AG59" s="63" t="str">
        <f t="shared" si="6"/>
        <v>@MUN</v>
      </c>
      <c r="AH59" s="63" t="str">
        <f t="shared" si="6"/>
        <v>MUN</v>
      </c>
      <c r="AI59" s="63" t="str">
        <f t="shared" si="6"/>
        <v>@MUN</v>
      </c>
      <c r="AJ59" s="63" t="str">
        <f t="shared" si="6"/>
        <v>MUN</v>
      </c>
      <c r="AK59" s="63" t="str">
        <f t="shared" si="6"/>
        <v>@MUN</v>
      </c>
      <c r="AL59" s="63" t="str">
        <f t="shared" si="6"/>
        <v>MUN</v>
      </c>
      <c r="AM59" s="63" t="str">
        <f t="shared" si="6"/>
        <v>@MUN</v>
      </c>
      <c r="AP59" s="56"/>
    </row>
    <row r="60" spans="1:42" hidden="1" x14ac:dyDescent="0.3">
      <c r="A60" s="37" t="str">
        <f t="shared" si="4"/>
        <v>NEW</v>
      </c>
      <c r="B60" s="63" t="str">
        <f t="shared" si="5"/>
        <v>@NEW</v>
      </c>
      <c r="C60" s="63" t="str">
        <f t="shared" si="6"/>
        <v>NEW</v>
      </c>
      <c r="D60" s="63" t="str">
        <f t="shared" si="6"/>
        <v>@NEW</v>
      </c>
      <c r="E60" s="63" t="str">
        <f t="shared" si="6"/>
        <v>NEW</v>
      </c>
      <c r="F60" s="63" t="str">
        <f t="shared" si="6"/>
        <v>NEW</v>
      </c>
      <c r="G60" s="63" t="str">
        <f t="shared" si="6"/>
        <v>@NEW</v>
      </c>
      <c r="H60" s="63" t="str">
        <f t="shared" si="6"/>
        <v>NEW</v>
      </c>
      <c r="I60" s="63" t="str">
        <f t="shared" si="6"/>
        <v>@NEW</v>
      </c>
      <c r="J60" s="63" t="str">
        <f t="shared" ref="C60:AM65" si="7">IF(IFERROR(FIND("@",J16),0), $A60, CONCATENATE("@", $A60))</f>
        <v>NEW</v>
      </c>
      <c r="K60" s="63" t="str">
        <f t="shared" si="7"/>
        <v>@NEW</v>
      </c>
      <c r="L60" s="63" t="str">
        <f t="shared" si="7"/>
        <v>NEW</v>
      </c>
      <c r="M60" s="63" t="str">
        <f t="shared" si="7"/>
        <v>@NEW</v>
      </c>
      <c r="N60" s="63" t="str">
        <f t="shared" si="7"/>
        <v>NEW</v>
      </c>
      <c r="O60" s="63" t="str">
        <f t="shared" si="7"/>
        <v>@NEW</v>
      </c>
      <c r="P60" s="63" t="str">
        <f t="shared" si="7"/>
        <v>NEW</v>
      </c>
      <c r="Q60" s="63" t="str">
        <f t="shared" si="7"/>
        <v>@NEW</v>
      </c>
      <c r="R60" s="63" t="str">
        <f t="shared" si="7"/>
        <v>NEW</v>
      </c>
      <c r="S60" s="63" t="str">
        <f t="shared" si="7"/>
        <v>@NEW</v>
      </c>
      <c r="T60" s="63" t="str">
        <f t="shared" si="7"/>
        <v>NEW</v>
      </c>
      <c r="U60" s="63" t="str">
        <f t="shared" si="7"/>
        <v>@NEW</v>
      </c>
      <c r="V60" s="63" t="str">
        <f t="shared" si="7"/>
        <v>NEW</v>
      </c>
      <c r="W60" s="63" t="str">
        <f t="shared" si="7"/>
        <v>@NEW</v>
      </c>
      <c r="X60" s="63" t="str">
        <f t="shared" si="7"/>
        <v>NEW</v>
      </c>
      <c r="Y60" s="63" t="str">
        <f t="shared" si="7"/>
        <v>@NEW</v>
      </c>
      <c r="Z60" s="63" t="str">
        <f t="shared" si="7"/>
        <v>@NEW</v>
      </c>
      <c r="AA60" s="63" t="str">
        <f t="shared" si="7"/>
        <v>NEW</v>
      </c>
      <c r="AB60" s="63" t="str">
        <f t="shared" si="7"/>
        <v>@NEW</v>
      </c>
      <c r="AC60" s="63" t="str">
        <f t="shared" si="7"/>
        <v>NEW</v>
      </c>
      <c r="AD60" s="63" t="str">
        <f t="shared" si="7"/>
        <v>@NEW</v>
      </c>
      <c r="AE60" s="63" t="str">
        <f t="shared" si="7"/>
        <v>NEW</v>
      </c>
      <c r="AF60" s="63" t="str">
        <f t="shared" si="7"/>
        <v>NEW</v>
      </c>
      <c r="AG60" s="63" t="str">
        <f t="shared" si="7"/>
        <v>@NEW</v>
      </c>
      <c r="AH60" s="63" t="str">
        <f t="shared" si="7"/>
        <v>NEW</v>
      </c>
      <c r="AI60" s="63" t="str">
        <f t="shared" si="7"/>
        <v>@NEW</v>
      </c>
      <c r="AJ60" s="63" t="str">
        <f t="shared" si="7"/>
        <v>@NEW</v>
      </c>
      <c r="AK60" s="63" t="str">
        <f t="shared" si="7"/>
        <v>NEW</v>
      </c>
      <c r="AL60" s="63" t="str">
        <f t="shared" si="7"/>
        <v>@NEW</v>
      </c>
      <c r="AM60" s="63" t="str">
        <f t="shared" si="7"/>
        <v>NEW</v>
      </c>
      <c r="AP60" s="56"/>
    </row>
    <row r="61" spans="1:42" hidden="1" x14ac:dyDescent="0.3">
      <c r="A61" s="37" t="str">
        <f t="shared" si="4"/>
        <v>NFO</v>
      </c>
      <c r="B61" s="63" t="str">
        <f t="shared" si="5"/>
        <v>NFO</v>
      </c>
      <c r="C61" s="63" t="str">
        <f t="shared" si="7"/>
        <v>@NFO</v>
      </c>
      <c r="D61" s="63" t="str">
        <f t="shared" si="7"/>
        <v>NFO</v>
      </c>
      <c r="E61" s="63" t="str">
        <f t="shared" si="7"/>
        <v>@NFO</v>
      </c>
      <c r="F61" s="63" t="str">
        <f t="shared" si="7"/>
        <v>NFO</v>
      </c>
      <c r="G61" s="63" t="str">
        <f t="shared" si="7"/>
        <v>@NFO</v>
      </c>
      <c r="H61" s="63" t="str">
        <f t="shared" si="7"/>
        <v>NFO</v>
      </c>
      <c r="I61" s="63" t="str">
        <f t="shared" si="7"/>
        <v>@NFO</v>
      </c>
      <c r="J61" s="63" t="str">
        <f t="shared" si="7"/>
        <v>NFO</v>
      </c>
      <c r="K61" s="63" t="str">
        <f t="shared" si="7"/>
        <v>@NFO</v>
      </c>
      <c r="L61" s="63" t="str">
        <f t="shared" si="7"/>
        <v>NFO</v>
      </c>
      <c r="M61" s="63" t="str">
        <f t="shared" si="7"/>
        <v>NFO</v>
      </c>
      <c r="N61" s="63" t="str">
        <f t="shared" si="7"/>
        <v>@NFO</v>
      </c>
      <c r="O61" s="63" t="str">
        <f t="shared" si="7"/>
        <v>NFO</v>
      </c>
      <c r="P61" s="63" t="str">
        <f t="shared" si="7"/>
        <v>@NFO</v>
      </c>
      <c r="Q61" s="63" t="str">
        <f t="shared" si="7"/>
        <v>@NFO</v>
      </c>
      <c r="R61" s="63" t="str">
        <f t="shared" si="7"/>
        <v>NFO</v>
      </c>
      <c r="S61" s="63" t="str">
        <f t="shared" si="7"/>
        <v>@NFO</v>
      </c>
      <c r="T61" s="63" t="str">
        <f t="shared" si="7"/>
        <v>NFO</v>
      </c>
      <c r="U61" s="63" t="str">
        <f t="shared" si="7"/>
        <v>@NFO</v>
      </c>
      <c r="V61" s="63" t="str">
        <f t="shared" si="7"/>
        <v>NFO</v>
      </c>
      <c r="W61" s="63" t="str">
        <f t="shared" si="7"/>
        <v>@NFO</v>
      </c>
      <c r="X61" s="63" t="str">
        <f t="shared" si="7"/>
        <v>NFO</v>
      </c>
      <c r="Y61" s="63" t="str">
        <f t="shared" si="7"/>
        <v>@NFO</v>
      </c>
      <c r="Z61" s="63" t="str">
        <f t="shared" si="7"/>
        <v>NFO</v>
      </c>
      <c r="AA61" s="63" t="str">
        <f t="shared" si="7"/>
        <v>@NFO</v>
      </c>
      <c r="AB61" s="63" t="str">
        <f t="shared" si="7"/>
        <v>NFO</v>
      </c>
      <c r="AC61" s="63" t="str">
        <f t="shared" si="7"/>
        <v>@NFO</v>
      </c>
      <c r="AD61" s="63" t="str">
        <f t="shared" si="7"/>
        <v>@NFO</v>
      </c>
      <c r="AE61" s="63" t="str">
        <f t="shared" si="7"/>
        <v>NFO</v>
      </c>
      <c r="AF61" s="63" t="str">
        <f t="shared" si="7"/>
        <v>@NFO</v>
      </c>
      <c r="AG61" s="63" t="str">
        <f t="shared" si="7"/>
        <v>NFO</v>
      </c>
      <c r="AH61" s="63" t="str">
        <f t="shared" si="7"/>
        <v>@NFO</v>
      </c>
      <c r="AI61" s="63" t="str">
        <f t="shared" si="7"/>
        <v>NFO</v>
      </c>
      <c r="AJ61" s="63" t="str">
        <f t="shared" si="7"/>
        <v>@NFO</v>
      </c>
      <c r="AK61" s="63" t="str">
        <f t="shared" si="7"/>
        <v>NFO</v>
      </c>
      <c r="AL61" s="63" t="str">
        <f t="shared" si="7"/>
        <v>@NFO</v>
      </c>
      <c r="AM61" s="63" t="str">
        <f t="shared" si="7"/>
        <v>NFO</v>
      </c>
      <c r="AP61" s="56"/>
    </row>
    <row r="62" spans="1:42" hidden="1" x14ac:dyDescent="0.3">
      <c r="A62" s="37" t="str">
        <f t="shared" si="4"/>
        <v>SOU</v>
      </c>
      <c r="B62" s="63" t="str">
        <f t="shared" si="5"/>
        <v>SOU</v>
      </c>
      <c r="C62" s="63" t="str">
        <f t="shared" si="7"/>
        <v>@SOU</v>
      </c>
      <c r="D62" s="63" t="str">
        <f t="shared" si="7"/>
        <v>SOU</v>
      </c>
      <c r="E62" s="63" t="str">
        <f t="shared" si="7"/>
        <v>@SOU</v>
      </c>
      <c r="F62" s="63" t="str">
        <f t="shared" si="7"/>
        <v>@SOU</v>
      </c>
      <c r="G62" s="63" t="str">
        <f t="shared" si="7"/>
        <v>SOU</v>
      </c>
      <c r="H62" s="63" t="str">
        <f t="shared" si="7"/>
        <v>@SOU</v>
      </c>
      <c r="I62" s="63" t="str">
        <f t="shared" si="7"/>
        <v>SOU</v>
      </c>
      <c r="J62" s="63" t="str">
        <f t="shared" si="7"/>
        <v>@SOU</v>
      </c>
      <c r="K62" s="63" t="str">
        <f t="shared" si="7"/>
        <v>SOU</v>
      </c>
      <c r="L62" s="63" t="str">
        <f t="shared" si="7"/>
        <v>@SOU</v>
      </c>
      <c r="M62" s="63" t="str">
        <f t="shared" si="7"/>
        <v>SOU</v>
      </c>
      <c r="N62" s="63" t="str">
        <f t="shared" si="7"/>
        <v>@SOU</v>
      </c>
      <c r="O62" s="63" t="str">
        <f t="shared" si="7"/>
        <v>SOU</v>
      </c>
      <c r="P62" s="63" t="str">
        <f t="shared" si="7"/>
        <v>@SOU</v>
      </c>
      <c r="Q62" s="63" t="str">
        <f t="shared" si="7"/>
        <v>SOU</v>
      </c>
      <c r="R62" s="63" t="str">
        <f t="shared" si="7"/>
        <v>@SOU</v>
      </c>
      <c r="S62" s="63" t="str">
        <f t="shared" si="7"/>
        <v>SOU</v>
      </c>
      <c r="T62" s="63" t="str">
        <f t="shared" si="7"/>
        <v>@SOU</v>
      </c>
      <c r="U62" s="63" t="str">
        <f t="shared" si="7"/>
        <v>SOU</v>
      </c>
      <c r="V62" s="63" t="str">
        <f t="shared" si="7"/>
        <v>@SOU</v>
      </c>
      <c r="W62" s="63" t="str">
        <f t="shared" si="7"/>
        <v>SOU</v>
      </c>
      <c r="X62" s="63" t="str">
        <f t="shared" si="7"/>
        <v>@SOU</v>
      </c>
      <c r="Y62" s="63" t="str">
        <f t="shared" si="7"/>
        <v>SOU</v>
      </c>
      <c r="Z62" s="63" t="str">
        <f t="shared" si="7"/>
        <v>SOU</v>
      </c>
      <c r="AA62" s="63" t="str">
        <f t="shared" si="7"/>
        <v>@SOU</v>
      </c>
      <c r="AB62" s="63" t="str">
        <f t="shared" si="7"/>
        <v>SOU</v>
      </c>
      <c r="AC62" s="63" t="str">
        <f t="shared" si="7"/>
        <v>@SOU</v>
      </c>
      <c r="AD62" s="63" t="str">
        <f t="shared" si="7"/>
        <v>SOU</v>
      </c>
      <c r="AE62" s="63" t="str">
        <f t="shared" si="7"/>
        <v>@SOU</v>
      </c>
      <c r="AF62" s="63" t="str">
        <f t="shared" si="7"/>
        <v>@SOU</v>
      </c>
      <c r="AG62" s="63" t="str">
        <f t="shared" si="7"/>
        <v>SOU</v>
      </c>
      <c r="AH62" s="63" t="str">
        <f t="shared" si="7"/>
        <v>@SOU</v>
      </c>
      <c r="AI62" s="63" t="str">
        <f t="shared" si="7"/>
        <v>SOU</v>
      </c>
      <c r="AJ62" s="63" t="str">
        <f t="shared" si="7"/>
        <v>SOU</v>
      </c>
      <c r="AK62" s="63" t="str">
        <f t="shared" si="7"/>
        <v>@SOU</v>
      </c>
      <c r="AL62" s="63" t="str">
        <f t="shared" si="7"/>
        <v>SOU</v>
      </c>
      <c r="AM62" s="63" t="str">
        <f t="shared" si="7"/>
        <v>@SOU</v>
      </c>
      <c r="AP62" s="56"/>
    </row>
    <row r="63" spans="1:42" hidden="1" x14ac:dyDescent="0.3">
      <c r="A63" s="37" t="str">
        <f t="shared" si="4"/>
        <v>TOT</v>
      </c>
      <c r="B63" s="63" t="str">
        <f t="shared" si="5"/>
        <v>@TOT</v>
      </c>
      <c r="C63" s="63" t="str">
        <f t="shared" si="7"/>
        <v>TOT</v>
      </c>
      <c r="D63" s="63" t="str">
        <f t="shared" si="7"/>
        <v>@TOT</v>
      </c>
      <c r="E63" s="63" t="str">
        <f t="shared" si="7"/>
        <v>TOT</v>
      </c>
      <c r="F63" s="63" t="str">
        <f t="shared" si="7"/>
        <v>TOT</v>
      </c>
      <c r="G63" s="63" t="str">
        <f t="shared" si="7"/>
        <v>@TOT</v>
      </c>
      <c r="H63" s="63" t="str">
        <f t="shared" si="7"/>
        <v>TOT</v>
      </c>
      <c r="I63" s="63" t="str">
        <f t="shared" si="7"/>
        <v>@TOT</v>
      </c>
      <c r="J63" s="63" t="str">
        <f t="shared" si="7"/>
        <v>TOT</v>
      </c>
      <c r="K63" s="63" t="str">
        <f t="shared" si="7"/>
        <v>TOT</v>
      </c>
      <c r="L63" s="63" t="str">
        <f t="shared" si="7"/>
        <v>@TOT</v>
      </c>
      <c r="M63" s="63" t="str">
        <f t="shared" si="7"/>
        <v>TOT</v>
      </c>
      <c r="N63" s="63" t="str">
        <f t="shared" si="7"/>
        <v>@TOT</v>
      </c>
      <c r="O63" s="63" t="str">
        <f t="shared" si="7"/>
        <v>TOT</v>
      </c>
      <c r="P63" s="63" t="str">
        <f t="shared" si="7"/>
        <v>@TOT</v>
      </c>
      <c r="Q63" s="63" t="str">
        <f t="shared" si="7"/>
        <v>@TOT</v>
      </c>
      <c r="R63" s="63" t="str">
        <f t="shared" si="7"/>
        <v>TOT</v>
      </c>
      <c r="S63" s="63" t="str">
        <f t="shared" si="7"/>
        <v>@TOT</v>
      </c>
      <c r="T63" s="63" t="str">
        <f t="shared" si="7"/>
        <v>TOT</v>
      </c>
      <c r="U63" s="63" t="str">
        <f t="shared" si="7"/>
        <v>@TOT</v>
      </c>
      <c r="V63" s="63" t="str">
        <f t="shared" si="7"/>
        <v>TOT</v>
      </c>
      <c r="W63" s="63" t="str">
        <f t="shared" si="7"/>
        <v>@TOT</v>
      </c>
      <c r="X63" s="63" t="str">
        <f t="shared" si="7"/>
        <v>TOT</v>
      </c>
      <c r="Y63" s="63" t="str">
        <f t="shared" si="7"/>
        <v>@TOT</v>
      </c>
      <c r="Z63" s="63" t="str">
        <f t="shared" si="7"/>
        <v>@TOT</v>
      </c>
      <c r="AA63" s="63" t="str">
        <f t="shared" si="7"/>
        <v>TOT</v>
      </c>
      <c r="AB63" s="63" t="str">
        <f t="shared" si="7"/>
        <v>@TOT</v>
      </c>
      <c r="AC63" s="63" t="str">
        <f t="shared" si="7"/>
        <v>TOT</v>
      </c>
      <c r="AD63" s="63" t="str">
        <f t="shared" si="7"/>
        <v>TOT</v>
      </c>
      <c r="AE63" s="63" t="str">
        <f t="shared" si="7"/>
        <v>@TOT</v>
      </c>
      <c r="AF63" s="63" t="str">
        <f t="shared" si="7"/>
        <v>@TOT</v>
      </c>
      <c r="AG63" s="63" t="str">
        <f t="shared" si="7"/>
        <v>TOT</v>
      </c>
      <c r="AH63" s="63" t="str">
        <f t="shared" si="7"/>
        <v>@TOT</v>
      </c>
      <c r="AI63" s="63" t="str">
        <f t="shared" si="7"/>
        <v>TOT</v>
      </c>
      <c r="AJ63" s="63" t="str">
        <f t="shared" si="7"/>
        <v>@TOT</v>
      </c>
      <c r="AK63" s="63" t="str">
        <f t="shared" si="7"/>
        <v>TOT</v>
      </c>
      <c r="AL63" s="63" t="str">
        <f t="shared" si="7"/>
        <v>@TOT</v>
      </c>
      <c r="AM63" s="63" t="str">
        <f t="shared" si="7"/>
        <v>TOT</v>
      </c>
      <c r="AP63" s="56"/>
    </row>
    <row r="64" spans="1:42" hidden="1" x14ac:dyDescent="0.3">
      <c r="A64" s="37" t="str">
        <f t="shared" si="4"/>
        <v>WHU</v>
      </c>
      <c r="B64" s="63" t="str">
        <f t="shared" si="5"/>
        <v>@WHU</v>
      </c>
      <c r="C64" s="63" t="str">
        <f t="shared" si="7"/>
        <v>WHU</v>
      </c>
      <c r="D64" s="63" t="str">
        <f t="shared" si="7"/>
        <v>@WHU</v>
      </c>
      <c r="E64" s="63" t="str">
        <f t="shared" si="7"/>
        <v>WHU</v>
      </c>
      <c r="F64" s="63" t="str">
        <f t="shared" si="7"/>
        <v>@WHU</v>
      </c>
      <c r="G64" s="63" t="str">
        <f t="shared" si="7"/>
        <v>WHU</v>
      </c>
      <c r="H64" s="63" t="str">
        <f t="shared" si="7"/>
        <v>@WHU</v>
      </c>
      <c r="I64" s="63" t="str">
        <f t="shared" si="7"/>
        <v>WHU</v>
      </c>
      <c r="J64" s="63" t="str">
        <f t="shared" si="7"/>
        <v>@WHU</v>
      </c>
      <c r="K64" s="63" t="str">
        <f t="shared" si="7"/>
        <v>@WHU</v>
      </c>
      <c r="L64" s="63" t="str">
        <f t="shared" si="7"/>
        <v>WHU</v>
      </c>
      <c r="M64" s="63" t="str">
        <f t="shared" si="7"/>
        <v>WHU</v>
      </c>
      <c r="N64" s="63" t="str">
        <f t="shared" si="7"/>
        <v>@WHU</v>
      </c>
      <c r="O64" s="63" t="str">
        <f t="shared" si="7"/>
        <v>WHU</v>
      </c>
      <c r="P64" s="63" t="str">
        <f t="shared" si="7"/>
        <v>@WHU</v>
      </c>
      <c r="Q64" s="63" t="str">
        <f t="shared" si="7"/>
        <v>@WHU</v>
      </c>
      <c r="R64" s="63" t="str">
        <f t="shared" si="7"/>
        <v>WHU</v>
      </c>
      <c r="S64" s="63" t="str">
        <f t="shared" si="7"/>
        <v>@WHU</v>
      </c>
      <c r="T64" s="63" t="str">
        <f t="shared" si="7"/>
        <v>WHU</v>
      </c>
      <c r="U64" s="63" t="str">
        <f t="shared" si="7"/>
        <v>WHU</v>
      </c>
      <c r="V64" s="63" t="str">
        <f t="shared" si="7"/>
        <v>@WHU</v>
      </c>
      <c r="W64" s="63" t="str">
        <f t="shared" si="7"/>
        <v>WHU</v>
      </c>
      <c r="X64" s="63" t="str">
        <f t="shared" si="7"/>
        <v>@WHU</v>
      </c>
      <c r="Y64" s="63" t="str">
        <f t="shared" si="7"/>
        <v>WHU</v>
      </c>
      <c r="Z64" s="63" t="str">
        <f t="shared" si="7"/>
        <v>@WHU</v>
      </c>
      <c r="AA64" s="63" t="str">
        <f t="shared" si="7"/>
        <v>WHU</v>
      </c>
      <c r="AB64" s="63" t="str">
        <f t="shared" si="7"/>
        <v>@WHU</v>
      </c>
      <c r="AC64" s="63" t="str">
        <f t="shared" si="7"/>
        <v>WHU</v>
      </c>
      <c r="AD64" s="63" t="str">
        <f t="shared" si="7"/>
        <v>@WHU</v>
      </c>
      <c r="AE64" s="63" t="str">
        <f t="shared" si="7"/>
        <v>WHU</v>
      </c>
      <c r="AF64" s="63" t="str">
        <f t="shared" si="7"/>
        <v>@WHU</v>
      </c>
      <c r="AG64" s="63" t="str">
        <f t="shared" si="7"/>
        <v>WHU</v>
      </c>
      <c r="AH64" s="63" t="str">
        <f t="shared" si="7"/>
        <v>@WHU</v>
      </c>
      <c r="AI64" s="63" t="str">
        <f t="shared" si="7"/>
        <v>WHU</v>
      </c>
      <c r="AJ64" s="63" t="str">
        <f t="shared" si="7"/>
        <v>@WHU</v>
      </c>
      <c r="AK64" s="63" t="str">
        <f t="shared" si="7"/>
        <v>WHU</v>
      </c>
      <c r="AL64" s="63" t="str">
        <f t="shared" si="7"/>
        <v>@WHU</v>
      </c>
      <c r="AM64" s="63" t="str">
        <f t="shared" si="7"/>
        <v>WHU</v>
      </c>
      <c r="AP64" s="56"/>
    </row>
    <row r="65" spans="1:46" hidden="1" x14ac:dyDescent="0.3">
      <c r="A65" s="37" t="str">
        <f t="shared" si="4"/>
        <v>WOL</v>
      </c>
      <c r="B65" s="63" t="str">
        <f t="shared" si="5"/>
        <v>WOL</v>
      </c>
      <c r="C65" s="63" t="str">
        <f t="shared" si="7"/>
        <v>@WOL</v>
      </c>
      <c r="D65" s="63" t="str">
        <f t="shared" si="7"/>
        <v>WOL</v>
      </c>
      <c r="E65" s="63" t="str">
        <f t="shared" si="7"/>
        <v>@WOL</v>
      </c>
      <c r="F65" s="63" t="str">
        <f t="shared" si="7"/>
        <v>WOL</v>
      </c>
      <c r="G65" s="63" t="str">
        <f t="shared" si="7"/>
        <v>@WOL</v>
      </c>
      <c r="H65" s="63" t="str">
        <f t="shared" si="7"/>
        <v>WOL</v>
      </c>
      <c r="I65" s="63" t="str">
        <f t="shared" si="7"/>
        <v>@WOL</v>
      </c>
      <c r="J65" s="63" t="str">
        <f t="shared" si="7"/>
        <v>WOL</v>
      </c>
      <c r="K65" s="63" t="str">
        <f t="shared" si="7"/>
        <v>WOL</v>
      </c>
      <c r="L65" s="63" t="str">
        <f t="shared" si="7"/>
        <v>@WOL</v>
      </c>
      <c r="M65" s="63" t="str">
        <f t="shared" si="7"/>
        <v>WOL</v>
      </c>
      <c r="N65" s="63" t="str">
        <f t="shared" si="7"/>
        <v>@WOL</v>
      </c>
      <c r="O65" s="63" t="str">
        <f t="shared" si="7"/>
        <v>WOL</v>
      </c>
      <c r="P65" s="63" t="str">
        <f t="shared" si="7"/>
        <v>@WOL</v>
      </c>
      <c r="Q65" s="63" t="str">
        <f t="shared" si="7"/>
        <v>@WOL</v>
      </c>
      <c r="R65" s="63" t="str">
        <f t="shared" si="7"/>
        <v>WOL</v>
      </c>
      <c r="S65" s="63" t="str">
        <f t="shared" si="7"/>
        <v>@WOL</v>
      </c>
      <c r="T65" s="63" t="str">
        <f t="shared" si="7"/>
        <v>WOL</v>
      </c>
      <c r="U65" s="63" t="str">
        <f t="shared" si="7"/>
        <v>@WOL</v>
      </c>
      <c r="V65" s="63" t="str">
        <f t="shared" si="7"/>
        <v>WOL</v>
      </c>
      <c r="W65" s="63" t="str">
        <f t="shared" si="7"/>
        <v>@WOL</v>
      </c>
      <c r="X65" s="63" t="str">
        <f t="shared" si="7"/>
        <v>WOL</v>
      </c>
      <c r="Y65" s="63" t="str">
        <f t="shared" si="7"/>
        <v>@WOL</v>
      </c>
      <c r="Z65" s="63" t="str">
        <f t="shared" si="7"/>
        <v>WOL</v>
      </c>
      <c r="AA65" s="63" t="str">
        <f t="shared" si="7"/>
        <v>@WOL</v>
      </c>
      <c r="AB65" s="63" t="str">
        <f t="shared" si="7"/>
        <v>WOL</v>
      </c>
      <c r="AC65" s="63" t="str">
        <f t="shared" si="7"/>
        <v>@WOL</v>
      </c>
      <c r="AD65" s="63" t="str">
        <f t="shared" si="7"/>
        <v>WOL</v>
      </c>
      <c r="AE65" s="63" t="str">
        <f t="shared" si="7"/>
        <v>@WOL</v>
      </c>
      <c r="AF65" s="63" t="str">
        <f t="shared" si="7"/>
        <v>@WOL</v>
      </c>
      <c r="AG65" s="63" t="str">
        <f t="shared" si="7"/>
        <v>WOL</v>
      </c>
      <c r="AH65" s="63" t="str">
        <f t="shared" si="7"/>
        <v>@WOL</v>
      </c>
      <c r="AI65" s="63" t="str">
        <f t="shared" si="7"/>
        <v>WOL</v>
      </c>
      <c r="AJ65" s="63" t="str">
        <f t="shared" si="7"/>
        <v>@WOL</v>
      </c>
      <c r="AK65" s="63" t="str">
        <f t="shared" si="7"/>
        <v>WOL</v>
      </c>
      <c r="AL65" s="63" t="str">
        <f t="shared" si="7"/>
        <v>@WOL</v>
      </c>
      <c r="AM65" s="63" t="str">
        <f t="shared" si="7"/>
        <v>WOL</v>
      </c>
      <c r="AP65" s="56"/>
    </row>
    <row r="66" spans="1:46" hidden="1" x14ac:dyDescent="0.3">
      <c r="AG66" s="32"/>
      <c r="AH66" s="32"/>
      <c r="AI66" s="32"/>
      <c r="AJ66" s="32"/>
      <c r="AK66" s="32"/>
      <c r="AL66" s="32"/>
      <c r="AM66" s="32"/>
    </row>
    <row r="67" spans="1:46" x14ac:dyDescent="0.3">
      <c r="A67" s="49" t="s">
        <v>0</v>
      </c>
      <c r="B67" s="49">
        <v>1</v>
      </c>
      <c r="C67" s="49">
        <v>2</v>
      </c>
      <c r="D67" s="49">
        <v>3</v>
      </c>
      <c r="E67" s="49">
        <v>4</v>
      </c>
      <c r="F67" s="49">
        <v>5</v>
      </c>
      <c r="G67" s="49">
        <v>6</v>
      </c>
      <c r="H67" s="49">
        <v>7</v>
      </c>
      <c r="I67" s="49">
        <v>8</v>
      </c>
      <c r="J67" s="49">
        <v>9</v>
      </c>
      <c r="K67" s="49">
        <v>10</v>
      </c>
      <c r="L67" s="49">
        <v>11</v>
      </c>
      <c r="M67" s="49">
        <v>12</v>
      </c>
      <c r="N67" s="49">
        <v>13</v>
      </c>
      <c r="O67" s="49">
        <v>14</v>
      </c>
      <c r="P67" s="49">
        <v>15</v>
      </c>
      <c r="Q67" s="49">
        <v>16</v>
      </c>
      <c r="R67" s="49">
        <v>17</v>
      </c>
      <c r="S67" s="49">
        <v>18</v>
      </c>
      <c r="T67" s="49">
        <v>19</v>
      </c>
      <c r="U67" s="49">
        <v>20</v>
      </c>
      <c r="V67" s="49">
        <v>21</v>
      </c>
      <c r="W67" s="49">
        <v>22</v>
      </c>
      <c r="X67" s="49">
        <v>23</v>
      </c>
      <c r="Y67" s="49">
        <v>24</v>
      </c>
      <c r="Z67" s="49">
        <v>25</v>
      </c>
      <c r="AA67" s="49">
        <v>26</v>
      </c>
      <c r="AB67" s="49">
        <v>27</v>
      </c>
      <c r="AC67" s="49">
        <v>28</v>
      </c>
      <c r="AD67" s="49">
        <v>29</v>
      </c>
      <c r="AE67" s="49">
        <v>30</v>
      </c>
      <c r="AF67" s="31">
        <v>31</v>
      </c>
      <c r="AG67" s="31">
        <v>32</v>
      </c>
      <c r="AH67" s="31">
        <v>33</v>
      </c>
      <c r="AI67" s="31">
        <v>34</v>
      </c>
      <c r="AJ67" s="31">
        <v>35</v>
      </c>
      <c r="AK67" s="31">
        <v>36</v>
      </c>
      <c r="AL67" s="31">
        <v>37</v>
      </c>
      <c r="AM67" s="31">
        <v>38</v>
      </c>
      <c r="AN67" s="53" t="s">
        <v>13</v>
      </c>
      <c r="AO67" s="49" t="s">
        <v>0</v>
      </c>
      <c r="AP67" s="53" t="str">
        <f>AP23</f>
        <v>GW 29-37</v>
      </c>
      <c r="AQ67" s="53" t="str">
        <f>AQ23</f>
        <v>GW 29-34</v>
      </c>
      <c r="AR67" s="53" t="str">
        <f>AR23</f>
        <v>GW 29-32</v>
      </c>
      <c r="AS67" s="66"/>
      <c r="AT67" s="52"/>
    </row>
    <row r="68" spans="1:46" x14ac:dyDescent="0.3">
      <c r="A68" s="37" t="str">
        <f>$A46</f>
        <v>ARS</v>
      </c>
      <c r="B68" s="22">
        <f t="shared" ref="B68:AM68" ca="1" si="8">(VLOOKUP(B2,$AV$2:$AW$41,2,FALSE))</f>
        <v>91.427736186146191</v>
      </c>
      <c r="C68" s="22">
        <f t="shared" si="8"/>
        <v>116.60102009570912</v>
      </c>
      <c r="D68" s="22">
        <f t="shared" si="8"/>
        <v>108.1518275122136</v>
      </c>
      <c r="E68" s="22">
        <f t="shared" si="8"/>
        <v>139.8542212002844</v>
      </c>
      <c r="F68" s="22">
        <f t="shared" si="8"/>
        <v>121.81709864998716</v>
      </c>
      <c r="G68" s="22">
        <f t="shared" si="8"/>
        <v>80.347318480441885</v>
      </c>
      <c r="H68" s="22">
        <f t="shared" ca="1" si="8"/>
        <v>126.49823413068489</v>
      </c>
      <c r="I68" s="22">
        <f t="shared" si="8"/>
        <v>95.029864410011669</v>
      </c>
      <c r="J68" s="22">
        <f t="shared" ca="1" si="8"/>
        <v>99.835498947164282</v>
      </c>
      <c r="K68" s="22">
        <f t="shared" si="8"/>
        <v>122.77977183025467</v>
      </c>
      <c r="L68" s="22">
        <f t="shared" si="8"/>
        <v>106.45533480433265</v>
      </c>
      <c r="M68" s="22">
        <f t="shared" si="8"/>
        <v>67.08554180121277</v>
      </c>
      <c r="N68" s="22">
        <f t="shared" ca="1" si="8"/>
        <v>90.631304100668615</v>
      </c>
      <c r="O68" s="22">
        <f t="shared" si="8"/>
        <v>128.4960888525485</v>
      </c>
      <c r="P68" s="22">
        <f t="shared" si="8"/>
        <v>87.742697879784018</v>
      </c>
      <c r="Q68" s="22">
        <f t="shared" ca="1" si="8"/>
        <v>90.949106971693055</v>
      </c>
      <c r="R68" s="22">
        <f t="shared" si="8"/>
        <v>100.18754337271523</v>
      </c>
      <c r="S68" s="22">
        <f t="shared" si="8"/>
        <v>75.036441064768169</v>
      </c>
      <c r="T68" s="22">
        <f t="shared" si="8"/>
        <v>81.349660877652653</v>
      </c>
      <c r="U68" s="22">
        <f t="shared" ca="1" si="8"/>
        <v>83.348902790751822</v>
      </c>
      <c r="V68" s="22">
        <f t="shared" si="8"/>
        <v>96.240194663386447</v>
      </c>
      <c r="W68" s="22">
        <f t="shared" ca="1" si="8"/>
        <v>105.60861748525069</v>
      </c>
      <c r="X68" s="22">
        <f t="shared" si="8"/>
        <v>113.82698044715684</v>
      </c>
      <c r="Y68" s="22">
        <f t="shared" si="8"/>
        <v>101.70051355182414</v>
      </c>
      <c r="Z68" s="22">
        <f t="shared" si="8"/>
        <v>97.345805767977325</v>
      </c>
      <c r="AA68" s="22">
        <f t="shared" si="8"/>
        <v>129.54449669045366</v>
      </c>
      <c r="AB68" s="70">
        <f t="shared" si="8"/>
        <v>116.75902870849431</v>
      </c>
      <c r="AC68" s="70">
        <f t="shared" ca="1" si="8"/>
        <v>109.51234334384543</v>
      </c>
      <c r="AD68" s="70">
        <f t="shared" si="8"/>
        <v>127.51243399639844</v>
      </c>
      <c r="AE68" s="70">
        <f t="shared" si="8"/>
        <v>102.50421317938692</v>
      </c>
      <c r="AF68" s="70">
        <f t="shared" si="8"/>
        <v>83.642811439606291</v>
      </c>
      <c r="AG68" s="70">
        <f t="shared" ca="1" si="8"/>
        <v>108.55837524146021</v>
      </c>
      <c r="AH68" s="70">
        <f t="shared" si="8"/>
        <v>56.007195448718917</v>
      </c>
      <c r="AI68" s="70">
        <f t="shared" si="8"/>
        <v>105.09839636149954</v>
      </c>
      <c r="AJ68" s="70">
        <f t="shared" si="8"/>
        <v>67.91577192537973</v>
      </c>
      <c r="AK68" s="70">
        <f t="shared" si="8"/>
        <v>89.878814022634401</v>
      </c>
      <c r="AL68" s="70">
        <f t="shared" si="8"/>
        <v>107.27655124387077</v>
      </c>
      <c r="AM68" s="22">
        <f t="shared" ca="1" si="8"/>
        <v>108.93904021884113</v>
      </c>
      <c r="AN68" s="22">
        <f ca="1">IF(OR(Fixtures!$D$6&lt;=0,Fixtures!$D$6&gt;39),AVERAGE(B68:AM68),AVERAGE(OFFSET(A68,0,Fixtures!$D$6,1,38-Fixtures!$D$6+1)))</f>
        <v>98.633747927511351</v>
      </c>
      <c r="AO68" s="37" t="str">
        <f>$A46</f>
        <v>ARS</v>
      </c>
      <c r="AP68" s="57">
        <f ca="1">AVERAGE(OFFSET(A68,0,Fixtures!$D$6+1,1,9))</f>
        <v>94.514483884325557</v>
      </c>
      <c r="AQ68" s="57">
        <f ca="1">AVERAGE(OFFSET(A68,0,Fixtures!$D$6+1,1,6))</f>
        <v>97.956228774902698</v>
      </c>
      <c r="AR68" s="57">
        <f ca="1">AVERAGE(OFFSET(A68,0,Fixtures!$D$6+1,1,4))</f>
        <v>105.79295048980927</v>
      </c>
      <c r="AS68" s="65"/>
      <c r="AT68" s="56"/>
    </row>
    <row r="69" spans="1:46" x14ac:dyDescent="0.3">
      <c r="A69" s="37" t="str">
        <f t="shared" ref="A69:A87" si="9">$A47</f>
        <v>AVL</v>
      </c>
      <c r="B69" s="70">
        <f t="shared" ref="B69:AM69" si="10">(VLOOKUP(B3,$AV$2:$AW$41,2,FALSE))</f>
        <v>108.1518275122136</v>
      </c>
      <c r="C69" s="70">
        <f t="shared" ca="1" si="10"/>
        <v>126.49823413068489</v>
      </c>
      <c r="D69" s="70">
        <f t="shared" ca="1" si="10"/>
        <v>91.427736186146191</v>
      </c>
      <c r="E69" s="70">
        <f t="shared" si="10"/>
        <v>100.18754337271523</v>
      </c>
      <c r="F69" s="70">
        <f t="shared" ca="1" si="10"/>
        <v>68.693823722270537</v>
      </c>
      <c r="G69" s="70">
        <f t="shared" si="10"/>
        <v>67.08554180121277</v>
      </c>
      <c r="H69" s="99">
        <f t="shared" si="10"/>
        <v>97.345805767977325</v>
      </c>
      <c r="I69" s="70">
        <f t="shared" ca="1" si="10"/>
        <v>108.55837524146021</v>
      </c>
      <c r="J69" s="70">
        <f t="shared" si="10"/>
        <v>106.45533480433265</v>
      </c>
      <c r="K69" s="70">
        <f t="shared" si="10"/>
        <v>107.27655124387077</v>
      </c>
      <c r="L69" s="70">
        <f t="shared" si="10"/>
        <v>105.09839636149954</v>
      </c>
      <c r="M69" s="70">
        <f t="shared" si="10"/>
        <v>116.75902870849431</v>
      </c>
      <c r="N69" s="70">
        <f t="shared" si="10"/>
        <v>113.82698044715684</v>
      </c>
      <c r="O69" s="70">
        <f t="shared" si="10"/>
        <v>67.91577192537973</v>
      </c>
      <c r="P69" s="70">
        <f t="shared" si="10"/>
        <v>96.240194663386447</v>
      </c>
      <c r="Q69" s="70">
        <f t="shared" si="10"/>
        <v>75.036441064768169</v>
      </c>
      <c r="R69" s="70">
        <f t="shared" si="10"/>
        <v>122.77977183025467</v>
      </c>
      <c r="S69" s="70">
        <f t="shared" ca="1" si="10"/>
        <v>83.348902790751822</v>
      </c>
      <c r="T69" s="70">
        <f t="shared" ca="1" si="10"/>
        <v>108.93904021884113</v>
      </c>
      <c r="U69" s="22">
        <f t="shared" si="10"/>
        <v>127.51243399639844</v>
      </c>
      <c r="V69" s="22">
        <f t="shared" ca="1" si="10"/>
        <v>90.631304100668615</v>
      </c>
      <c r="W69" s="22">
        <f t="shared" si="10"/>
        <v>116.60102009570912</v>
      </c>
      <c r="X69" s="22">
        <f t="shared" si="10"/>
        <v>56.007195448718917</v>
      </c>
      <c r="Y69" s="22">
        <f t="shared" ca="1" si="10"/>
        <v>82.281613029972405</v>
      </c>
      <c r="Z69" s="22">
        <f t="shared" ca="1" si="10"/>
        <v>105.60861748525069</v>
      </c>
      <c r="AA69" s="22">
        <f t="shared" ca="1" si="10"/>
        <v>109.51234334384543</v>
      </c>
      <c r="AB69" s="70">
        <f t="shared" si="10"/>
        <v>83.642811439606291</v>
      </c>
      <c r="AC69" s="70">
        <f t="shared" si="10"/>
        <v>129.54449669045366</v>
      </c>
      <c r="AD69" s="99">
        <f t="shared" si="10"/>
        <v>87.742697879784018</v>
      </c>
      <c r="AE69" s="70">
        <f t="shared" si="10"/>
        <v>128.4960888525485</v>
      </c>
      <c r="AF69" s="70">
        <f t="shared" si="10"/>
        <v>81.349660877652653</v>
      </c>
      <c r="AG69" s="70">
        <f t="shared" si="10"/>
        <v>95.029864410011669</v>
      </c>
      <c r="AH69" s="70">
        <f t="shared" si="10"/>
        <v>139.8542212002844</v>
      </c>
      <c r="AI69" s="70">
        <f t="shared" si="10"/>
        <v>80.347318480441885</v>
      </c>
      <c r="AJ69" s="70">
        <f t="shared" ca="1" si="10"/>
        <v>90.949106971693055</v>
      </c>
      <c r="AK69" s="70">
        <f t="shared" ca="1" si="10"/>
        <v>99.835498947164282</v>
      </c>
      <c r="AL69" s="70">
        <f t="shared" si="10"/>
        <v>102.50421317938692</v>
      </c>
      <c r="AM69" s="22">
        <f t="shared" si="10"/>
        <v>89.878814022634401</v>
      </c>
      <c r="AN69" s="22">
        <f ca="1">IF(OR(Fixtures!$D$6&lt;=0,Fixtures!$D$6&gt;39),AVERAGE(B69:AM69),AVERAGE(OFFSET(A69,0,Fixtures!$D$6,1,38-Fixtures!$D$6+1)))</f>
        <v>100.76456607930515</v>
      </c>
      <c r="AO69" s="37" t="str">
        <f t="shared" ref="AO69:AO87" si="11">$A47</f>
        <v>AVL</v>
      </c>
      <c r="AP69" s="57">
        <f ca="1">AVERAGE(OFFSET(A69,0,Fixtures!$D$6+1,1,9))</f>
        <v>103.68321714555935</v>
      </c>
      <c r="AQ69" s="57">
        <f ca="1">AVERAGE(OFFSET(A69,0,Fixtures!$D$6+1,1,6))</f>
        <v>110.33617165178914</v>
      </c>
      <c r="AR69" s="57">
        <f ca="1">AVERAGE(OFFSET(A69,0,Fixtures!$D$6+1,1,4))</f>
        <v>106.7832360751097</v>
      </c>
      <c r="AS69" s="65"/>
      <c r="AT69" s="56"/>
    </row>
    <row r="70" spans="1:46" x14ac:dyDescent="0.3">
      <c r="A70" s="37" t="str">
        <f t="shared" si="9"/>
        <v>BOU</v>
      </c>
      <c r="B70" s="70">
        <f t="shared" ref="B70:AM70" si="12">(VLOOKUP(B4,$AV$2:$AW$41,2,FALSE))</f>
        <v>121.81709864998716</v>
      </c>
      <c r="C70" s="70">
        <f t="shared" si="12"/>
        <v>56.007195448718917</v>
      </c>
      <c r="D70" s="70">
        <f t="shared" ca="1" si="12"/>
        <v>82.281613029972405</v>
      </c>
      <c r="E70" s="70">
        <f t="shared" si="12"/>
        <v>102.50421317938692</v>
      </c>
      <c r="F70" s="70">
        <f t="shared" ca="1" si="12"/>
        <v>108.93904021884113</v>
      </c>
      <c r="G70" s="70">
        <f t="shared" si="12"/>
        <v>107.27655124387077</v>
      </c>
      <c r="H70" s="99">
        <f t="shared" si="12"/>
        <v>89.878814022634401</v>
      </c>
      <c r="I70" s="70">
        <f t="shared" si="12"/>
        <v>67.91577192537973</v>
      </c>
      <c r="J70" s="70">
        <f>(VLOOKUP(J4,$AV$2:$AW$41,2,FALSE))</f>
        <v>113.82698044715684</v>
      </c>
      <c r="K70" s="70">
        <f t="shared" si="12"/>
        <v>116.60102009570912</v>
      </c>
      <c r="L70" s="70">
        <f t="shared" si="12"/>
        <v>116.75902870849431</v>
      </c>
      <c r="M70" s="70">
        <f t="shared" ca="1" si="12"/>
        <v>108.55837524146021</v>
      </c>
      <c r="N70" s="70">
        <f t="shared" si="12"/>
        <v>83.642811439606291</v>
      </c>
      <c r="O70" s="70">
        <f t="shared" ca="1" si="12"/>
        <v>99.835498947164282</v>
      </c>
      <c r="P70" s="70">
        <f t="shared" si="12"/>
        <v>106.45533480433265</v>
      </c>
      <c r="Q70" s="70">
        <f t="shared" ca="1" si="12"/>
        <v>126.49823413068489</v>
      </c>
      <c r="R70" s="70">
        <f t="shared" si="12"/>
        <v>87.742697879784018</v>
      </c>
      <c r="S70" s="70">
        <f t="shared" ca="1" si="12"/>
        <v>109.51234334384543</v>
      </c>
      <c r="T70" s="70">
        <f t="shared" si="12"/>
        <v>80.347318480441885</v>
      </c>
      <c r="U70" s="22">
        <f t="shared" si="12"/>
        <v>95.029864410011669</v>
      </c>
      <c r="V70" s="22">
        <f t="shared" si="12"/>
        <v>128.4960888525485</v>
      </c>
      <c r="W70" s="22">
        <f t="shared" si="12"/>
        <v>75.036441064768169</v>
      </c>
      <c r="X70" s="22">
        <f t="shared" si="12"/>
        <v>81.349660877652653</v>
      </c>
      <c r="Y70" s="22">
        <f t="shared" ca="1" si="12"/>
        <v>90.949106971693055</v>
      </c>
      <c r="Z70" s="22">
        <f t="shared" si="12"/>
        <v>67.08554180121277</v>
      </c>
      <c r="AA70" s="22">
        <f t="shared" ca="1" si="12"/>
        <v>68.693823722270537</v>
      </c>
      <c r="AB70" s="70">
        <f t="shared" si="12"/>
        <v>122.77977183025467</v>
      </c>
      <c r="AC70" s="70">
        <f t="shared" si="12"/>
        <v>101.70051355182414</v>
      </c>
      <c r="AD70" s="99">
        <f t="shared" si="12"/>
        <v>139.8542212002844</v>
      </c>
      <c r="AE70" s="70">
        <f t="shared" si="12"/>
        <v>97.345805767977325</v>
      </c>
      <c r="AF70" s="70">
        <f t="shared" ca="1" si="12"/>
        <v>83.348902790751822</v>
      </c>
      <c r="AG70" s="70">
        <f t="shared" si="12"/>
        <v>100.18754337271523</v>
      </c>
      <c r="AH70" s="70">
        <f t="shared" ca="1" si="12"/>
        <v>90.631304100668615</v>
      </c>
      <c r="AI70" s="70">
        <f t="shared" si="12"/>
        <v>127.51243399639844</v>
      </c>
      <c r="AJ70" s="70">
        <f t="shared" si="12"/>
        <v>105.09839636149954</v>
      </c>
      <c r="AK70" s="70">
        <f t="shared" ca="1" si="12"/>
        <v>91.427736186146191</v>
      </c>
      <c r="AL70" s="70">
        <f t="shared" si="12"/>
        <v>96.240194663386447</v>
      </c>
      <c r="AM70" s="22">
        <f t="shared" ca="1" si="12"/>
        <v>105.60861748525069</v>
      </c>
      <c r="AN70" s="22">
        <f ca="1">IF(OR(Fixtures!$D$6&lt;=0,Fixtures!$D$6&gt;39),AVERAGE(B70:AM70),AVERAGE(OFFSET(A70,0,Fixtures!$D$6,1,38-Fixtures!$D$6+1)))</f>
        <v>105.14462010892981</v>
      </c>
      <c r="AO70" s="37" t="str">
        <f t="shared" si="11"/>
        <v>BOU</v>
      </c>
      <c r="AP70" s="57">
        <f ca="1">AVERAGE(OFFSET(A70,0,Fixtures!$D$6+1,1,9))</f>
        <v>104.12298414758507</v>
      </c>
      <c r="AQ70" s="57">
        <f ca="1">AVERAGE(OFFSET(A70,0,Fixtures!$D$6+1,1,6))</f>
        <v>102.17804846403692</v>
      </c>
      <c r="AR70" s="57">
        <f ca="1">AVERAGE(OFFSET(A70,0,Fixtures!$D$6+1,1,4))</f>
        <v>105.56236082770943</v>
      </c>
      <c r="AS70" s="65"/>
      <c r="AT70" s="56"/>
    </row>
    <row r="71" spans="1:46" x14ac:dyDescent="0.3">
      <c r="A71" s="37" t="str">
        <f t="shared" si="9"/>
        <v>BRE</v>
      </c>
      <c r="B71" s="70">
        <f t="shared" ref="B71:AM71" si="13">(VLOOKUP(B5,$AV$2:$AW$41,2,FALSE))</f>
        <v>97.345805767977325</v>
      </c>
      <c r="C71" s="70">
        <f t="shared" si="13"/>
        <v>96.240194663386447</v>
      </c>
      <c r="D71" s="70">
        <f t="shared" si="13"/>
        <v>116.75902870849431</v>
      </c>
      <c r="E71" s="70">
        <f t="shared" ca="1" si="13"/>
        <v>126.49823413068489</v>
      </c>
      <c r="F71" s="70">
        <f t="shared" ca="1" si="13"/>
        <v>91.427736186146191</v>
      </c>
      <c r="G71" s="70">
        <f t="shared" si="13"/>
        <v>127.51243399639844</v>
      </c>
      <c r="H71" s="70">
        <f t="shared" ca="1" si="13"/>
        <v>90.631304100668615</v>
      </c>
      <c r="I71" s="70">
        <f t="shared" ca="1" si="13"/>
        <v>82.281613029972405</v>
      </c>
      <c r="J71" s="70">
        <f t="shared" si="13"/>
        <v>108.1518275122136</v>
      </c>
      <c r="K71" s="70">
        <f t="shared" si="13"/>
        <v>67.91577192537973</v>
      </c>
      <c r="L71" s="70">
        <f t="shared" si="13"/>
        <v>89.878814022634401</v>
      </c>
      <c r="M71" s="70">
        <f t="shared" si="13"/>
        <v>105.09839636149954</v>
      </c>
      <c r="N71" s="70">
        <f t="shared" si="13"/>
        <v>101.70051355182414</v>
      </c>
      <c r="O71" s="70">
        <f t="shared" ca="1" si="13"/>
        <v>108.93904021884113</v>
      </c>
      <c r="P71" s="70">
        <f t="shared" si="13"/>
        <v>107.27655124387077</v>
      </c>
      <c r="Q71" s="70">
        <f t="shared" si="13"/>
        <v>56.007195448718917</v>
      </c>
      <c r="R71" s="70">
        <f t="shared" ca="1" si="13"/>
        <v>99.835498947164282</v>
      </c>
      <c r="S71" s="70">
        <f t="shared" si="13"/>
        <v>83.642811439606291</v>
      </c>
      <c r="T71" s="70">
        <f t="shared" si="13"/>
        <v>122.77977183025467</v>
      </c>
      <c r="U71" s="22">
        <f t="shared" si="13"/>
        <v>129.54449669045366</v>
      </c>
      <c r="V71" s="22">
        <f t="shared" si="13"/>
        <v>106.45533480433265</v>
      </c>
      <c r="W71" s="22">
        <f t="shared" ca="1" si="13"/>
        <v>108.55837524146021</v>
      </c>
      <c r="X71" s="22">
        <f t="shared" ca="1" si="13"/>
        <v>68.693823722270537</v>
      </c>
      <c r="Y71" s="22">
        <f t="shared" ca="1" si="13"/>
        <v>109.51234334384543</v>
      </c>
      <c r="Z71" s="100">
        <f t="shared" si="13"/>
        <v>80.347318480441885</v>
      </c>
      <c r="AA71" s="22">
        <f t="shared" si="13"/>
        <v>139.8542212002844</v>
      </c>
      <c r="AB71" s="70">
        <f t="shared" ca="1" si="13"/>
        <v>105.60861748525069</v>
      </c>
      <c r="AC71" s="70">
        <f t="shared" si="13"/>
        <v>116.60102009570912</v>
      </c>
      <c r="AD71" s="99">
        <f t="shared" si="13"/>
        <v>75.036441064768169</v>
      </c>
      <c r="AE71" s="70">
        <f t="shared" si="13"/>
        <v>81.349660877652653</v>
      </c>
      <c r="AF71" s="70">
        <f t="shared" ca="1" si="13"/>
        <v>90.949106971693055</v>
      </c>
      <c r="AG71" s="70">
        <f t="shared" si="13"/>
        <v>121.81709864998716</v>
      </c>
      <c r="AH71" s="70">
        <f t="shared" si="13"/>
        <v>87.742697879784018</v>
      </c>
      <c r="AI71" s="70">
        <f t="shared" si="13"/>
        <v>128.4960888525485</v>
      </c>
      <c r="AJ71" s="70">
        <f t="shared" si="13"/>
        <v>102.50421317938692</v>
      </c>
      <c r="AK71" s="70">
        <f t="shared" si="13"/>
        <v>100.18754337271523</v>
      </c>
      <c r="AL71" s="70">
        <f t="shared" ca="1" si="13"/>
        <v>83.348902790751822</v>
      </c>
      <c r="AM71" s="22">
        <f t="shared" si="13"/>
        <v>67.08554180121277</v>
      </c>
      <c r="AN71" s="22">
        <f ca="1">IF(OR(Fixtures!$D$6&lt;=0,Fixtures!$D$6&gt;39),AVERAGE(B71:AM71),AVERAGE(OFFSET(A71,0,Fixtures!$D$6,1,38-Fixtures!$D$6+1)))</f>
        <v>96.727244418455015</v>
      </c>
      <c r="AO71" s="37" t="str">
        <f t="shared" si="11"/>
        <v>BRE</v>
      </c>
      <c r="AP71" s="57">
        <f ca="1">AVERAGE(OFFSET(A71,0,Fixtures!$D$6+1,1,9))</f>
        <v>100.5204301049161</v>
      </c>
      <c r="AQ71" s="57">
        <f ca="1">AVERAGE(OFFSET(A71,0,Fixtures!$D$6+1,1,6))</f>
        <v>95.582670923265695</v>
      </c>
      <c r="AR71" s="57">
        <f ca="1">AVERAGE(OFFSET(A71,0,Fixtures!$D$6+1,1,4))</f>
        <v>90.984057252455756</v>
      </c>
      <c r="AS71" s="65"/>
      <c r="AT71" s="56"/>
    </row>
    <row r="72" spans="1:46" x14ac:dyDescent="0.3">
      <c r="A72" s="37" t="str">
        <f t="shared" si="9"/>
        <v>BHA</v>
      </c>
      <c r="B72" s="70">
        <f t="shared" ref="B72:AM72" si="14">(VLOOKUP(B6,$AV$2:$AW$41,2,FALSE))</f>
        <v>80.347318480441885</v>
      </c>
      <c r="C72" s="70">
        <f t="shared" si="14"/>
        <v>81.349660877652653</v>
      </c>
      <c r="D72" s="70">
        <f t="shared" si="14"/>
        <v>83.642811439606291</v>
      </c>
      <c r="E72" s="70">
        <f t="shared" si="14"/>
        <v>127.51243399639844</v>
      </c>
      <c r="F72" s="70">
        <f t="shared" si="14"/>
        <v>116.75902870849431</v>
      </c>
      <c r="G72" s="70">
        <f t="shared" si="14"/>
        <v>116.60102009570912</v>
      </c>
      <c r="H72" s="99">
        <f t="shared" si="14"/>
        <v>108.1518275122136</v>
      </c>
      <c r="I72" s="70">
        <f t="shared" ca="1" si="14"/>
        <v>109.51234334384543</v>
      </c>
      <c r="J72" s="70">
        <f t="shared" si="14"/>
        <v>102.50421317938692</v>
      </c>
      <c r="K72" s="70">
        <f t="shared" ca="1" si="14"/>
        <v>99.835498947164282</v>
      </c>
      <c r="L72" s="70">
        <f t="shared" si="14"/>
        <v>95.029864410011669</v>
      </c>
      <c r="M72" s="70">
        <f>(VLOOKUP(M6,$AV$2:$AW$41,2,FALSE))</f>
        <v>128.4960888525485</v>
      </c>
      <c r="N72" s="70">
        <f t="shared" si="14"/>
        <v>56.007195448718917</v>
      </c>
      <c r="O72" s="70">
        <f t="shared" si="14"/>
        <v>105.09839636149954</v>
      </c>
      <c r="P72" s="70">
        <f t="shared" ca="1" si="14"/>
        <v>90.949106971693055</v>
      </c>
      <c r="Q72" s="70">
        <f t="shared" si="14"/>
        <v>121.81709864998716</v>
      </c>
      <c r="R72" s="70">
        <f t="shared" ca="1" si="14"/>
        <v>90.631304100668615</v>
      </c>
      <c r="S72" s="70">
        <f t="shared" ca="1" si="14"/>
        <v>82.281613029972405</v>
      </c>
      <c r="T72" s="70">
        <f t="shared" ca="1" si="14"/>
        <v>105.60861748525069</v>
      </c>
      <c r="U72" s="22">
        <f t="shared" si="14"/>
        <v>122.77977183025467</v>
      </c>
      <c r="V72" s="22">
        <f t="shared" si="14"/>
        <v>97.345805767977325</v>
      </c>
      <c r="W72" s="22">
        <f t="shared" si="14"/>
        <v>129.54449669045366</v>
      </c>
      <c r="X72" s="22">
        <f t="shared" ca="1" si="14"/>
        <v>91.427736186146191</v>
      </c>
      <c r="Y72" s="22">
        <f t="shared" si="14"/>
        <v>139.8542212002844</v>
      </c>
      <c r="Z72" s="91">
        <f t="shared" si="14"/>
        <v>67.91577192537973</v>
      </c>
      <c r="AA72" s="22">
        <f t="shared" si="14"/>
        <v>100.18754337271523</v>
      </c>
      <c r="AB72" s="70">
        <f t="shared" si="14"/>
        <v>106.45533480433265</v>
      </c>
      <c r="AC72" s="102">
        <f t="shared" si="14"/>
        <v>96.240194663386447</v>
      </c>
      <c r="AD72" s="99">
        <f t="shared" si="14"/>
        <v>113.82698044715684</v>
      </c>
      <c r="AE72" s="70">
        <f t="shared" ca="1" si="14"/>
        <v>83.348902790751822</v>
      </c>
      <c r="AF72" s="70">
        <f t="shared" si="14"/>
        <v>87.742697879784018</v>
      </c>
      <c r="AG72" s="102">
        <f t="shared" si="14"/>
        <v>67.08554180121277</v>
      </c>
      <c r="AH72" s="70">
        <f t="shared" si="14"/>
        <v>107.27655124387077</v>
      </c>
      <c r="AI72" s="70">
        <f t="shared" ca="1" si="14"/>
        <v>108.93904021884113</v>
      </c>
      <c r="AJ72" s="70">
        <f t="shared" ca="1" si="14"/>
        <v>126.49823413068489</v>
      </c>
      <c r="AK72" s="70">
        <f t="shared" ca="1" si="14"/>
        <v>68.693823722270537</v>
      </c>
      <c r="AL72" s="70">
        <f t="shared" ca="1" si="14"/>
        <v>108.55837524146021</v>
      </c>
      <c r="AM72" s="22">
        <f t="shared" si="14"/>
        <v>101.70051355182414</v>
      </c>
      <c r="AN72" s="22">
        <f ca="1">IF(OR(Fixtures!$D$6&lt;=0,Fixtures!$D$6&gt;39),AVERAGE(B72:AM72),AVERAGE(OFFSET(A72,0,Fixtures!$D$6,1,38-Fixtures!$D$6+1)))</f>
        <v>98.030515874631348</v>
      </c>
      <c r="AO72" s="37" t="str">
        <f t="shared" si="11"/>
        <v>BHA</v>
      </c>
      <c r="AP72" s="57">
        <f ca="1">AVERAGE(OFFSET(A72,0,Fixtures!$D$6+1,1,9))</f>
        <v>95.516885210884368</v>
      </c>
      <c r="AQ72" s="57">
        <f ca="1">AVERAGE(OFFSET(A72,0,Fixtures!$D$6+1,1,6))</f>
        <v>92.586811471027133</v>
      </c>
      <c r="AR72" s="57">
        <f ca="1">AVERAGE(OFFSET(A72,0,Fixtures!$D$6+1,1,4))</f>
        <v>95.289693945269789</v>
      </c>
      <c r="AS72" s="65"/>
      <c r="AT72" s="56"/>
    </row>
    <row r="73" spans="1:46" x14ac:dyDescent="0.3">
      <c r="A73" s="37" t="str">
        <f t="shared" si="9"/>
        <v>CHE</v>
      </c>
      <c r="B73" s="70">
        <f t="shared" ref="B73:AM73" ca="1" si="15">(VLOOKUP(B7,$AV$2:$AW$41,2,FALSE))</f>
        <v>105.60861748525069</v>
      </c>
      <c r="C73" s="70">
        <f t="shared" ca="1" si="15"/>
        <v>99.835498947164282</v>
      </c>
      <c r="D73" s="70">
        <f t="shared" si="15"/>
        <v>106.45533480433265</v>
      </c>
      <c r="E73" s="70">
        <f t="shared" si="15"/>
        <v>116.60102009570912</v>
      </c>
      <c r="F73" s="70">
        <f t="shared" ca="1" si="15"/>
        <v>90.631304100668615</v>
      </c>
      <c r="G73" s="70">
        <f t="shared" si="15"/>
        <v>100.18754337271523</v>
      </c>
      <c r="H73" s="70">
        <f t="shared" si="15"/>
        <v>116.75902870849431</v>
      </c>
      <c r="I73" s="99">
        <f t="shared" si="15"/>
        <v>122.77977183025467</v>
      </c>
      <c r="J73" s="70">
        <f t="shared" ca="1" si="15"/>
        <v>91.427736186146191</v>
      </c>
      <c r="K73" s="70">
        <f t="shared" ca="1" si="15"/>
        <v>108.93904021884113</v>
      </c>
      <c r="L73" s="70">
        <f t="shared" si="15"/>
        <v>101.70051355182414</v>
      </c>
      <c r="M73" s="70">
        <f t="shared" si="15"/>
        <v>95.029864410011669</v>
      </c>
      <c r="N73" s="70">
        <f t="shared" si="15"/>
        <v>96.240194663386447</v>
      </c>
      <c r="O73" s="70">
        <f t="shared" si="15"/>
        <v>75.036441064768169</v>
      </c>
      <c r="P73" s="70">
        <f t="shared" ca="1" si="15"/>
        <v>82.281613029972405</v>
      </c>
      <c r="Q73" s="70">
        <f t="shared" si="15"/>
        <v>67.91577192537973</v>
      </c>
      <c r="R73" s="70">
        <f t="shared" si="15"/>
        <v>129.54449669045366</v>
      </c>
      <c r="S73" s="70">
        <f t="shared" si="15"/>
        <v>107.27655124387077</v>
      </c>
      <c r="T73" s="70">
        <f t="shared" si="15"/>
        <v>67.08554180121277</v>
      </c>
      <c r="U73" s="22">
        <f t="shared" ca="1" si="15"/>
        <v>109.51234334384543</v>
      </c>
      <c r="V73" s="22">
        <f t="shared" si="15"/>
        <v>102.50421317938692</v>
      </c>
      <c r="W73" s="22">
        <f t="shared" si="15"/>
        <v>139.8542212002844</v>
      </c>
      <c r="X73" s="22">
        <f t="shared" si="15"/>
        <v>83.642811439606291</v>
      </c>
      <c r="Y73" s="22">
        <f t="shared" ca="1" si="15"/>
        <v>108.55837524146021</v>
      </c>
      <c r="Z73" s="22">
        <f t="shared" ca="1" si="15"/>
        <v>83.348902790751822</v>
      </c>
      <c r="AA73" s="22">
        <f t="shared" si="15"/>
        <v>127.51243399639844</v>
      </c>
      <c r="AB73" s="70">
        <f t="shared" si="15"/>
        <v>97.345805767977325</v>
      </c>
      <c r="AC73" s="70">
        <f t="shared" ca="1" si="15"/>
        <v>126.49823413068489</v>
      </c>
      <c r="AD73" s="99">
        <f t="shared" si="15"/>
        <v>121.81709864998716</v>
      </c>
      <c r="AE73" s="70">
        <f t="shared" ca="1" si="15"/>
        <v>90.949106971693055</v>
      </c>
      <c r="AF73" s="70">
        <f t="shared" si="15"/>
        <v>89.878814022634401</v>
      </c>
      <c r="AG73" s="102">
        <f t="shared" si="15"/>
        <v>80.347318480441885</v>
      </c>
      <c r="AH73" s="70">
        <f t="shared" si="15"/>
        <v>113.82698044715684</v>
      </c>
      <c r="AI73" s="70">
        <f t="shared" ca="1" si="15"/>
        <v>68.693823722270537</v>
      </c>
      <c r="AJ73" s="70">
        <f t="shared" si="15"/>
        <v>108.1518275122136</v>
      </c>
      <c r="AK73" s="70">
        <f t="shared" si="15"/>
        <v>128.4960888525485</v>
      </c>
      <c r="AL73" s="70">
        <f t="shared" si="15"/>
        <v>56.007195448718917</v>
      </c>
      <c r="AM73" s="22">
        <f t="shared" si="15"/>
        <v>81.349660877652653</v>
      </c>
      <c r="AN73" s="22">
        <f ca="1">IF(OR(Fixtures!$D$6&lt;=0,Fixtures!$D$6&gt;39),AVERAGE(B73:AM73),AVERAGE(OFFSET(A73,0,Fixtures!$D$6,1,38-Fixtures!$D$6+1)))</f>
        <v>96.946829573664971</v>
      </c>
      <c r="AO73" s="37" t="str">
        <f t="shared" si="11"/>
        <v>CHE</v>
      </c>
      <c r="AP73" s="57">
        <f ca="1">AVERAGE(OFFSET(A73,0,Fixtures!$D$6+1,1,9))</f>
        <v>103.18436586551454</v>
      </c>
      <c r="AQ73" s="57">
        <f ca="1">AVERAGE(OFFSET(A73,0,Fixtures!$D$6+1,1,6))</f>
        <v>103.88625878376638</v>
      </c>
      <c r="AR73" s="57">
        <f ca="1">AVERAGE(OFFSET(A73,0,Fixtures!$D$6+1,1,4))</f>
        <v>107.28581344374987</v>
      </c>
      <c r="AS73" s="65"/>
      <c r="AT73" s="56"/>
    </row>
    <row r="74" spans="1:46" x14ac:dyDescent="0.3">
      <c r="A74" s="37" t="str">
        <f t="shared" si="9"/>
        <v>CRY</v>
      </c>
      <c r="B74" s="70">
        <f t="shared" ref="B74:AM75" ca="1" si="16">(VLOOKUP(B8,$AV$2:$AW$41,2,FALSE))</f>
        <v>82.281613029972405</v>
      </c>
      <c r="C74" s="70">
        <f t="shared" si="16"/>
        <v>102.50421317938692</v>
      </c>
      <c r="D74" s="70">
        <f t="shared" si="16"/>
        <v>121.81709864998716</v>
      </c>
      <c r="E74" s="70">
        <f t="shared" si="16"/>
        <v>56.007195448718917</v>
      </c>
      <c r="F74" s="70">
        <f t="shared" si="16"/>
        <v>113.82698044715684</v>
      </c>
      <c r="G74" s="70">
        <f t="shared" si="16"/>
        <v>67.91577192537973</v>
      </c>
      <c r="H74" s="70">
        <f t="shared" si="16"/>
        <v>96.240194663386447</v>
      </c>
      <c r="I74" s="70">
        <f t="shared" si="16"/>
        <v>75.036441064768169</v>
      </c>
      <c r="J74" s="70">
        <f t="shared" si="16"/>
        <v>105.09839636149954</v>
      </c>
      <c r="K74" s="70">
        <f t="shared" si="16"/>
        <v>127.51243399639844</v>
      </c>
      <c r="L74" s="70">
        <f t="shared" si="16"/>
        <v>97.345805767977325</v>
      </c>
      <c r="M74" s="70">
        <f t="shared" ca="1" si="16"/>
        <v>108.93904021884113</v>
      </c>
      <c r="N74" s="70">
        <f t="shared" ca="1" si="16"/>
        <v>105.60861748525069</v>
      </c>
      <c r="O74" s="70">
        <f t="shared" ca="1" si="16"/>
        <v>108.55837524146021</v>
      </c>
      <c r="P74" s="70">
        <f t="shared" si="16"/>
        <v>83.642811439606291</v>
      </c>
      <c r="Q74" s="70">
        <f t="shared" si="16"/>
        <v>107.27655124387077</v>
      </c>
      <c r="R74" s="70">
        <f t="shared" si="16"/>
        <v>139.8542212002844</v>
      </c>
      <c r="S74" s="70">
        <f t="shared" si="16"/>
        <v>108.1518275122136</v>
      </c>
      <c r="T74" s="70">
        <f t="shared" ca="1" si="16"/>
        <v>99.835498947164282</v>
      </c>
      <c r="U74" s="22">
        <f t="shared" si="16"/>
        <v>87.742697879784018</v>
      </c>
      <c r="V74" s="22">
        <f t="shared" si="16"/>
        <v>81.349660877652653</v>
      </c>
      <c r="W74" s="22">
        <f t="shared" si="16"/>
        <v>80.347318480441885</v>
      </c>
      <c r="X74" s="22">
        <f t="shared" si="16"/>
        <v>89.878814022634401</v>
      </c>
      <c r="Y74" s="22">
        <f t="shared" si="16"/>
        <v>95.029864410011669</v>
      </c>
      <c r="Z74" s="22">
        <f t="shared" si="16"/>
        <v>122.77977183025467</v>
      </c>
      <c r="AA74" s="22">
        <f t="shared" si="16"/>
        <v>101.70051355182414</v>
      </c>
      <c r="AB74" s="70">
        <f t="shared" si="16"/>
        <v>67.08554180121277</v>
      </c>
      <c r="AC74" s="70">
        <f t="shared" ca="1" si="16"/>
        <v>68.693823722270537</v>
      </c>
      <c r="AD74" s="70">
        <f t="shared" si="16"/>
        <v>116.60102009570912</v>
      </c>
      <c r="AE74" s="70">
        <f t="shared" si="16"/>
        <v>106.45533480433265</v>
      </c>
      <c r="AF74" s="70">
        <f t="shared" ca="1" si="16"/>
        <v>90.631304100668615</v>
      </c>
      <c r="AG74" s="70">
        <f t="shared" ca="1" si="16"/>
        <v>126.49823413068489</v>
      </c>
      <c r="AH74" s="70">
        <f t="shared" ca="1" si="16"/>
        <v>90.949106971693055</v>
      </c>
      <c r="AI74" s="70">
        <f t="shared" si="16"/>
        <v>100.18754337271523</v>
      </c>
      <c r="AJ74" s="70">
        <f t="shared" ca="1" si="16"/>
        <v>83.348902790751822</v>
      </c>
      <c r="AK74" s="70">
        <f t="shared" si="16"/>
        <v>129.54449669045366</v>
      </c>
      <c r="AL74" s="70">
        <f t="shared" si="16"/>
        <v>116.75902870849431</v>
      </c>
      <c r="AM74" s="22">
        <f t="shared" si="16"/>
        <v>128.4960888525485</v>
      </c>
      <c r="AN74" s="22">
        <f ca="1">IF(OR(Fixtures!$D$6&lt;=0,Fixtures!$D$6&gt;39),AVERAGE(B74:AM74),AVERAGE(OFFSET(A74,0,Fixtures!$D$6,1,38-Fixtures!$D$6+1)))</f>
        <v>102.10420217012795</v>
      </c>
      <c r="AO74" s="37" t="str">
        <f t="shared" si="11"/>
        <v>CRY</v>
      </c>
      <c r="AP74" s="57">
        <f ca="1">AVERAGE(OFFSET(A74,0,Fixtures!$D$6+1,1,9))</f>
        <v>101.43441851991996</v>
      </c>
      <c r="AQ74" s="57">
        <f ca="1">AVERAGE(OFFSET(A74,0,Fixtures!$D$6+1,1,6))</f>
        <v>99.971470637559818</v>
      </c>
      <c r="AR74" s="57">
        <f ca="1">AVERAGE(OFFSET(A74,0,Fixtures!$D$6+1,1,4))</f>
        <v>95.595370680745233</v>
      </c>
      <c r="AS74" s="65"/>
      <c r="AT74" s="56"/>
    </row>
    <row r="75" spans="1:46" x14ac:dyDescent="0.3">
      <c r="A75" s="37" t="str">
        <f t="shared" si="9"/>
        <v>EVE</v>
      </c>
      <c r="B75" s="70">
        <f t="shared" ref="B75:AM76" si="17">(VLOOKUP(B9,$AV$2:$AW$41,2,FALSE))</f>
        <v>105.09839636149954</v>
      </c>
      <c r="C75" s="70">
        <f t="shared" si="17"/>
        <v>101.70051355182414</v>
      </c>
      <c r="D75" s="70">
        <f t="shared" si="17"/>
        <v>128.4960888525485</v>
      </c>
      <c r="E75" s="70">
        <f t="shared" si="17"/>
        <v>95.029864410011669</v>
      </c>
      <c r="F75" s="70">
        <f t="shared" si="17"/>
        <v>106.45533480433265</v>
      </c>
      <c r="G75" s="70">
        <f t="shared" si="17"/>
        <v>122.77977183025467</v>
      </c>
      <c r="H75" s="70">
        <f t="shared" ca="1" si="17"/>
        <v>68.693823722270537</v>
      </c>
      <c r="I75" s="70">
        <f t="shared" si="17"/>
        <v>100.18754337271523</v>
      </c>
      <c r="J75" s="70">
        <f t="shared" ca="1" si="17"/>
        <v>90.631304100668615</v>
      </c>
      <c r="K75" s="70">
        <f t="shared" si="17"/>
        <v>96.240194663386447</v>
      </c>
      <c r="L75" s="70">
        <f t="shared" ca="1" si="17"/>
        <v>83.348902790751822</v>
      </c>
      <c r="M75" s="70">
        <f t="shared" si="17"/>
        <v>67.91577192537973</v>
      </c>
      <c r="N75" s="70">
        <f t="shared" ca="1" si="17"/>
        <v>109.51234334384543</v>
      </c>
      <c r="O75" s="70">
        <f t="shared" si="17"/>
        <v>116.75902870849431</v>
      </c>
      <c r="P75" s="70">
        <f t="shared" si="17"/>
        <v>116.60102009570912</v>
      </c>
      <c r="Q75" s="70">
        <f t="shared" si="17"/>
        <v>108.1518275122136</v>
      </c>
      <c r="R75" s="70">
        <f t="shared" ca="1" si="17"/>
        <v>108.93904021884113</v>
      </c>
      <c r="S75" s="70">
        <f t="shared" si="17"/>
        <v>56.007195448718917</v>
      </c>
      <c r="T75" s="70">
        <f t="shared" si="17"/>
        <v>89.878814022634401</v>
      </c>
      <c r="U75" s="22">
        <f t="shared" ca="1" si="17"/>
        <v>108.55837524146021</v>
      </c>
      <c r="V75" s="22">
        <f t="shared" si="17"/>
        <v>83.642811439606291</v>
      </c>
      <c r="W75" s="22">
        <f t="shared" ca="1" si="17"/>
        <v>82.281613029972405</v>
      </c>
      <c r="X75" s="22">
        <f t="shared" si="17"/>
        <v>102.50421317938692</v>
      </c>
      <c r="Y75" s="22">
        <f t="shared" si="17"/>
        <v>127.51243399639844</v>
      </c>
      <c r="Z75" s="22">
        <f t="shared" si="17"/>
        <v>121.81709864998716</v>
      </c>
      <c r="AA75" s="22">
        <f t="shared" si="17"/>
        <v>107.27655124387077</v>
      </c>
      <c r="AB75" s="70">
        <f t="shared" si="17"/>
        <v>113.82698044715684</v>
      </c>
      <c r="AC75" s="70">
        <f t="shared" si="16"/>
        <v>87.742697879784018</v>
      </c>
      <c r="AD75" s="70">
        <f t="shared" ca="1" si="17"/>
        <v>99.835498947164282</v>
      </c>
      <c r="AE75" s="70">
        <f t="shared" si="17"/>
        <v>80.347318480441885</v>
      </c>
      <c r="AF75" s="70">
        <f t="shared" si="17"/>
        <v>139.8542212002844</v>
      </c>
      <c r="AG75" s="70">
        <f t="shared" ca="1" si="17"/>
        <v>91.427736186146191</v>
      </c>
      <c r="AH75" s="70">
        <f t="shared" si="17"/>
        <v>81.349660877652653</v>
      </c>
      <c r="AI75" s="70">
        <f t="shared" si="17"/>
        <v>97.345805767977325</v>
      </c>
      <c r="AJ75" s="70">
        <f t="shared" si="17"/>
        <v>75.036441064768169</v>
      </c>
      <c r="AK75" s="70">
        <f t="shared" si="17"/>
        <v>67.08554180121277</v>
      </c>
      <c r="AL75" s="70">
        <f t="shared" ca="1" si="17"/>
        <v>90.949106971693055</v>
      </c>
      <c r="AM75" s="22">
        <f t="shared" si="17"/>
        <v>129.54449669045366</v>
      </c>
      <c r="AN75" s="22">
        <f ca="1">IF(OR(Fixtures!$D$6&lt;=0,Fixtures!$D$6&gt;39),AVERAGE(B75:AM75),AVERAGE(OFFSET(A75,0,Fixtures!$D$6,1,38-Fixtures!$D$6+1)))</f>
        <v>96.195458859561271</v>
      </c>
      <c r="AO75" s="37" t="str">
        <f t="shared" si="11"/>
        <v>EVE</v>
      </c>
      <c r="AP75" s="57">
        <f ca="1">AVERAGE(OFFSET(A75,0,Fixtures!$D$6+1,1,9))</f>
        <v>91.113880245047966</v>
      </c>
      <c r="AQ75" s="57">
        <f ca="1">AVERAGE(OFFSET(A75,0,Fixtures!$D$6+1,1,6))</f>
        <v>96.759522261912238</v>
      </c>
      <c r="AR75" s="57">
        <f ca="1">AVERAGE(OFFSET(A75,0,Fixtures!$D$6+1,1,4))</f>
        <v>101.94493412691864</v>
      </c>
      <c r="AS75" s="65"/>
      <c r="AT75" s="56"/>
    </row>
    <row r="76" spans="1:46" x14ac:dyDescent="0.3">
      <c r="A76" s="37" t="str">
        <f t="shared" si="9"/>
        <v>FUL</v>
      </c>
      <c r="B76" s="70">
        <f t="shared" ref="B76:AM76" si="18">(VLOOKUP(B10,$AV$2:$AW$41,2,FALSE))</f>
        <v>122.77977183025467</v>
      </c>
      <c r="C76" s="70">
        <f t="shared" ca="1" si="18"/>
        <v>90.949106971693055</v>
      </c>
      <c r="D76" s="70">
        <f t="shared" si="18"/>
        <v>113.82698044715684</v>
      </c>
      <c r="E76" s="70">
        <f t="shared" ca="1" si="18"/>
        <v>68.693823722270537</v>
      </c>
      <c r="F76" s="70">
        <f t="shared" si="18"/>
        <v>89.878814022634401</v>
      </c>
      <c r="G76" s="70">
        <f t="shared" ca="1" si="18"/>
        <v>83.348902790751822</v>
      </c>
      <c r="H76" s="70">
        <f t="shared" si="17"/>
        <v>105.09839636149954</v>
      </c>
      <c r="I76" s="70">
        <f t="shared" si="18"/>
        <v>107.27655124387077</v>
      </c>
      <c r="J76" s="70">
        <f t="shared" si="18"/>
        <v>81.349660877652653</v>
      </c>
      <c r="K76" s="70">
        <f t="shared" si="18"/>
        <v>83.642811439606291</v>
      </c>
      <c r="L76" s="70">
        <f t="shared" si="18"/>
        <v>129.54449669045366</v>
      </c>
      <c r="M76" s="70">
        <f t="shared" si="18"/>
        <v>121.81709864998716</v>
      </c>
      <c r="N76" s="70">
        <f t="shared" si="18"/>
        <v>106.45533480433265</v>
      </c>
      <c r="O76" s="70">
        <f t="shared" ca="1" si="18"/>
        <v>126.49823413068489</v>
      </c>
      <c r="P76" s="70">
        <f t="shared" si="18"/>
        <v>56.007195448718917</v>
      </c>
      <c r="Q76" s="70">
        <f t="shared" si="18"/>
        <v>96.240194663386447</v>
      </c>
      <c r="R76" s="70">
        <f t="shared" ca="1" si="18"/>
        <v>91.427736186146191</v>
      </c>
      <c r="S76" s="70">
        <f t="shared" ca="1" si="18"/>
        <v>108.55837524146021</v>
      </c>
      <c r="T76" s="70">
        <f t="shared" si="17"/>
        <v>97.345805767977325</v>
      </c>
      <c r="U76" s="22">
        <f t="shared" si="18"/>
        <v>67.91577192537973</v>
      </c>
      <c r="V76" s="22">
        <f t="shared" ca="1" si="18"/>
        <v>99.835498947164282</v>
      </c>
      <c r="W76" s="22">
        <f t="shared" si="18"/>
        <v>87.742697879784018</v>
      </c>
      <c r="X76" s="22">
        <f t="shared" si="18"/>
        <v>128.4960888525485</v>
      </c>
      <c r="Y76" s="22">
        <f t="shared" si="18"/>
        <v>75.036441064768169</v>
      </c>
      <c r="Z76" s="22">
        <f t="shared" ca="1" si="18"/>
        <v>108.93904021884113</v>
      </c>
      <c r="AA76" s="22">
        <f t="shared" si="18"/>
        <v>95.029864410011669</v>
      </c>
      <c r="AB76" s="70">
        <f t="shared" ca="1" si="18"/>
        <v>82.281613029972405</v>
      </c>
      <c r="AC76" s="102">
        <f t="shared" si="18"/>
        <v>102.50421317938692</v>
      </c>
      <c r="AD76" s="70">
        <f t="shared" si="18"/>
        <v>108.1518275122136</v>
      </c>
      <c r="AE76" s="70">
        <f t="shared" si="18"/>
        <v>100.18754337271523</v>
      </c>
      <c r="AF76" s="70">
        <f t="shared" ca="1" si="18"/>
        <v>105.60861748525069</v>
      </c>
      <c r="AG76" s="70">
        <f t="shared" ref="B76:AM78" si="19">(VLOOKUP(AG10,$AV$2:$AW$41,2,FALSE))</f>
        <v>127.51243399639844</v>
      </c>
      <c r="AH76" s="70">
        <f t="shared" si="18"/>
        <v>101.70051355182414</v>
      </c>
      <c r="AI76" s="70">
        <f t="shared" si="18"/>
        <v>67.08554180121277</v>
      </c>
      <c r="AJ76" s="70">
        <f t="shared" si="18"/>
        <v>116.60102009570912</v>
      </c>
      <c r="AK76" s="70">
        <f t="shared" ca="1" si="18"/>
        <v>90.631304100668615</v>
      </c>
      <c r="AL76" s="70">
        <f t="shared" ca="1" si="18"/>
        <v>109.51234334384543</v>
      </c>
      <c r="AM76" s="22">
        <f t="shared" si="18"/>
        <v>80.347318480441885</v>
      </c>
      <c r="AN76" s="22">
        <f ca="1">IF(OR(Fixtures!$D$6&lt;=0,Fixtures!$D$6&gt;39),AVERAGE(B76:AM76),AVERAGE(OFFSET(A76,0,Fixtures!$D$6,1,38-Fixtures!$D$6+1)))</f>
        <v>99.343690829136619</v>
      </c>
      <c r="AO76" s="37" t="str">
        <f t="shared" si="11"/>
        <v>FUL</v>
      </c>
      <c r="AP76" s="57">
        <f ca="1">AVERAGE(OFFSET(A76,0,Fixtures!$D$6+1,1,9))</f>
        <v>102.22033501059774</v>
      </c>
      <c r="AQ76" s="57">
        <f ca="1">AVERAGE(OFFSET(A76,0,Fixtures!$D$6+1,1,6))</f>
        <v>107.61085818296483</v>
      </c>
      <c r="AR76" s="57">
        <f ca="1">AVERAGE(OFFSET(A76,0,Fixtures!$D$6+1,1,4))</f>
        <v>104.11305038739162</v>
      </c>
      <c r="AS76" s="65"/>
      <c r="AT76" s="56"/>
    </row>
    <row r="77" spans="1:46" x14ac:dyDescent="0.3">
      <c r="A77" s="37" t="str">
        <f t="shared" si="9"/>
        <v>LEE</v>
      </c>
      <c r="B77" s="70">
        <f t="shared" ref="B77:AM77" ca="1" si="20">(VLOOKUP(B11,$AV$2:$AW$41,2,FALSE))</f>
        <v>108.93904021884113</v>
      </c>
      <c r="C77" s="70">
        <f t="shared" ca="1" si="20"/>
        <v>90.631304100668615</v>
      </c>
      <c r="D77" s="70">
        <f t="shared" si="20"/>
        <v>105.09839636149954</v>
      </c>
      <c r="E77" s="70">
        <f t="shared" si="20"/>
        <v>75.036441064768169</v>
      </c>
      <c r="F77" s="70">
        <f t="shared" ca="1" si="20"/>
        <v>126.49823413068489</v>
      </c>
      <c r="G77" s="70">
        <f t="shared" si="20"/>
        <v>95.029864410011669</v>
      </c>
      <c r="H77" s="99">
        <f t="shared" si="20"/>
        <v>128.4960888525485</v>
      </c>
      <c r="I77" s="70">
        <f t="shared" si="20"/>
        <v>80.347318480441885</v>
      </c>
      <c r="J77" s="70">
        <f t="shared" si="20"/>
        <v>121.81709864998716</v>
      </c>
      <c r="K77" s="70">
        <f t="shared" ca="1" si="20"/>
        <v>91.427736186146191</v>
      </c>
      <c r="L77" s="70">
        <f t="shared" ca="1" si="20"/>
        <v>82.281613029972405</v>
      </c>
      <c r="M77" s="70">
        <f t="shared" si="20"/>
        <v>97.345805767977325</v>
      </c>
      <c r="N77" s="70">
        <f t="shared" si="20"/>
        <v>139.8542212002844</v>
      </c>
      <c r="O77" s="70">
        <f t="shared" si="20"/>
        <v>102.50421317938692</v>
      </c>
      <c r="P77" s="70">
        <f t="shared" si="20"/>
        <v>129.54449669045366</v>
      </c>
      <c r="Q77" s="70">
        <f t="shared" ca="1" si="20"/>
        <v>83.348902790751822</v>
      </c>
      <c r="R77" s="70">
        <f t="shared" si="20"/>
        <v>67.08554180121277</v>
      </c>
      <c r="S77" s="70">
        <f t="shared" si="20"/>
        <v>67.91577192537973</v>
      </c>
      <c r="T77" s="70">
        <f t="shared" si="20"/>
        <v>100.18754337271523</v>
      </c>
      <c r="U77" s="22">
        <f t="shared" si="20"/>
        <v>101.70051355182414</v>
      </c>
      <c r="V77" s="22">
        <f t="shared" si="20"/>
        <v>113.82698044715684</v>
      </c>
      <c r="W77" s="22">
        <f t="shared" si="20"/>
        <v>107.27655124387077</v>
      </c>
      <c r="X77" s="22">
        <f t="shared" si="20"/>
        <v>96.240194663386447</v>
      </c>
      <c r="Y77" s="22">
        <f t="shared" ca="1" si="20"/>
        <v>105.60861748525069</v>
      </c>
      <c r="Z77" s="22">
        <f t="shared" ca="1" si="20"/>
        <v>108.55837524146021</v>
      </c>
      <c r="AA77" s="22">
        <f t="shared" si="20"/>
        <v>87.742697879784018</v>
      </c>
      <c r="AB77" s="70">
        <f t="shared" si="20"/>
        <v>89.878814022634401</v>
      </c>
      <c r="AC77" s="70">
        <f t="shared" ca="1" si="20"/>
        <v>90.949106971693055</v>
      </c>
      <c r="AD77" s="99">
        <f t="shared" ca="1" si="20"/>
        <v>68.693823722270537</v>
      </c>
      <c r="AE77" s="70">
        <f t="shared" ca="1" si="20"/>
        <v>109.51234334384543</v>
      </c>
      <c r="AF77" s="70">
        <f t="shared" si="20"/>
        <v>122.77977183025467</v>
      </c>
      <c r="AG77" s="70">
        <f t="shared" si="19"/>
        <v>116.75902870849431</v>
      </c>
      <c r="AH77" s="70">
        <f t="shared" si="20"/>
        <v>116.60102009570912</v>
      </c>
      <c r="AI77" s="70">
        <f t="shared" si="20"/>
        <v>108.1518275122136</v>
      </c>
      <c r="AJ77" s="70">
        <f t="shared" si="20"/>
        <v>56.007195448718917</v>
      </c>
      <c r="AK77" s="70">
        <f t="shared" si="20"/>
        <v>81.349660877652653</v>
      </c>
      <c r="AL77" s="70">
        <f t="shared" si="20"/>
        <v>83.642811439606291</v>
      </c>
      <c r="AM77" s="22">
        <f t="shared" ca="1" si="20"/>
        <v>99.835498947164282</v>
      </c>
      <c r="AN77" s="22">
        <f ca="1">IF(OR(Fixtures!$D$6&lt;=0,Fixtures!$D$6&gt;39),AVERAGE(B77:AM77),AVERAGE(OFFSET(A77,0,Fixtures!$D$6,1,38-Fixtures!$D$6+1)))</f>
        <v>95.346741910021436</v>
      </c>
      <c r="AO77" s="37" t="str">
        <f t="shared" si="11"/>
        <v>LEE</v>
      </c>
      <c r="AP77" s="57">
        <f ca="1">AVERAGE(OFFSET(A77,0,Fixtures!$D$6+1,1,9))</f>
        <v>96.755975390094704</v>
      </c>
      <c r="AQ77" s="57">
        <f ca="1">AVERAGE(OFFSET(A77,0,Fixtures!$D$6+1,1,6))</f>
        <v>104.21584911204452</v>
      </c>
      <c r="AR77" s="57">
        <f ca="1">AVERAGE(OFFSET(A77,0,Fixtures!$D$6+1,1,4))</f>
        <v>97.983761467015924</v>
      </c>
      <c r="AS77" s="65"/>
      <c r="AT77" s="56"/>
    </row>
    <row r="78" spans="1:46" x14ac:dyDescent="0.3">
      <c r="A78" s="37" t="str">
        <f t="shared" si="9"/>
        <v>LEI</v>
      </c>
      <c r="B78" s="70">
        <f t="shared" si="19"/>
        <v>113.82698044715684</v>
      </c>
      <c r="C78" s="70">
        <f t="shared" ca="1" si="19"/>
        <v>68.693823722270537</v>
      </c>
      <c r="D78" s="70">
        <f t="shared" ca="1" si="19"/>
        <v>108.55837524146021</v>
      </c>
      <c r="E78" s="70">
        <f t="shared" si="19"/>
        <v>87.742697879784018</v>
      </c>
      <c r="F78" s="70">
        <f t="shared" si="19"/>
        <v>96.240194663386447</v>
      </c>
      <c r="G78" s="70">
        <f t="shared" si="19"/>
        <v>75.036441064768169</v>
      </c>
      <c r="H78" s="99">
        <f t="shared" si="19"/>
        <v>121.81709864998716</v>
      </c>
      <c r="I78" s="70">
        <f t="shared" ca="1" si="19"/>
        <v>83.348902790751822</v>
      </c>
      <c r="J78" s="70">
        <f t="shared" si="19"/>
        <v>128.4960888525485</v>
      </c>
      <c r="K78" s="70">
        <f t="shared" si="19"/>
        <v>108.1518275122136</v>
      </c>
      <c r="L78" s="70">
        <f t="shared" ca="1" si="19"/>
        <v>109.51234334384543</v>
      </c>
      <c r="M78" s="70">
        <f t="shared" si="19"/>
        <v>127.51243399639844</v>
      </c>
      <c r="N78" s="70">
        <f t="shared" ca="1" si="19"/>
        <v>90.949106971693055</v>
      </c>
      <c r="O78" s="70">
        <f t="shared" si="19"/>
        <v>67.08554180121277</v>
      </c>
      <c r="P78" s="70">
        <f t="shared" ca="1" si="19"/>
        <v>105.60861748525069</v>
      </c>
      <c r="Q78" s="70">
        <f t="shared" si="19"/>
        <v>83.642811439606291</v>
      </c>
      <c r="R78" s="70">
        <f t="shared" si="19"/>
        <v>81.349660877652653</v>
      </c>
      <c r="S78" s="70">
        <f t="shared" si="19"/>
        <v>102.50421317938692</v>
      </c>
      <c r="T78" s="70">
        <f t="shared" si="19"/>
        <v>139.8542212002844</v>
      </c>
      <c r="U78" s="22">
        <f t="shared" si="19"/>
        <v>107.27655124387077</v>
      </c>
      <c r="V78" s="22">
        <f t="shared" si="19"/>
        <v>89.878814022634401</v>
      </c>
      <c r="W78" s="22">
        <f t="shared" si="19"/>
        <v>101.70051355182414</v>
      </c>
      <c r="X78" s="22">
        <f t="shared" ca="1" si="19"/>
        <v>99.835498947164282</v>
      </c>
      <c r="Y78" s="22">
        <f t="shared" si="19"/>
        <v>80.347318480441885</v>
      </c>
      <c r="Z78" s="22">
        <f t="shared" ca="1" si="19"/>
        <v>82.281613029972405</v>
      </c>
      <c r="AA78" s="22">
        <f t="shared" ca="1" si="19"/>
        <v>90.631304100668615</v>
      </c>
      <c r="AB78" s="70">
        <f t="shared" si="19"/>
        <v>105.09839636149954</v>
      </c>
      <c r="AC78" s="70">
        <f t="shared" si="19"/>
        <v>95.029864410011669</v>
      </c>
      <c r="AD78" s="99">
        <f t="shared" ca="1" si="19"/>
        <v>91.427736186146191</v>
      </c>
      <c r="AE78" s="70">
        <f t="shared" si="19"/>
        <v>129.54449669045366</v>
      </c>
      <c r="AF78" s="70">
        <f t="shared" si="19"/>
        <v>56.007195448718917</v>
      </c>
      <c r="AG78" s="70">
        <f t="shared" ca="1" si="19"/>
        <v>108.93904021884113</v>
      </c>
      <c r="AH78" s="70">
        <f t="shared" si="19"/>
        <v>106.45533480433265</v>
      </c>
      <c r="AI78" s="70">
        <f t="shared" ca="1" si="19"/>
        <v>126.49823413068489</v>
      </c>
      <c r="AJ78" s="70">
        <f t="shared" si="19"/>
        <v>116.75902870849431</v>
      </c>
      <c r="AK78" s="70">
        <f t="shared" si="19"/>
        <v>122.77977183025467</v>
      </c>
      <c r="AL78" s="70">
        <f t="shared" si="19"/>
        <v>67.91577192537973</v>
      </c>
      <c r="AM78" s="22">
        <f t="shared" si="19"/>
        <v>100.18754337271523</v>
      </c>
      <c r="AN78" s="22">
        <f ca="1">IF(OR(Fixtures!$D$6&lt;=0,Fixtures!$D$6&gt;39),AVERAGE(B78:AM78),AVERAGE(OFFSET(A78,0,Fixtures!$D$6,1,38-Fixtures!$D$6+1)))</f>
        <v>102.22020117396103</v>
      </c>
      <c r="AO78" s="37" t="str">
        <f t="shared" si="11"/>
        <v>LEI</v>
      </c>
      <c r="AP78" s="57">
        <f ca="1">AVERAGE(OFFSET(A78,0,Fixtures!$D$6+1,1,9))</f>
        <v>105.93785582532645</v>
      </c>
      <c r="AQ78" s="57">
        <f ca="1">AVERAGE(OFFSET(A78,0,Fixtures!$D$6+1,1,6))</f>
        <v>97.900611293084026</v>
      </c>
      <c r="AR78" s="57">
        <f ca="1">AVERAGE(OFFSET(A78,0,Fixtures!$D$6+1,1,4))</f>
        <v>93.002323183832601</v>
      </c>
      <c r="AS78" s="65"/>
      <c r="AT78" s="56"/>
    </row>
    <row r="79" spans="1:46" x14ac:dyDescent="0.3">
      <c r="A79" s="37" t="str">
        <f t="shared" si="9"/>
        <v>LIV</v>
      </c>
      <c r="B79" s="70">
        <f t="shared" ref="B79:AM79" si="21">(VLOOKUP(B13,$AV$2:$AW$41,2,FALSE))</f>
        <v>116.75902870849431</v>
      </c>
      <c r="C79" s="70">
        <f t="shared" ca="1" si="21"/>
        <v>109.51234334384543</v>
      </c>
      <c r="D79" s="70">
        <f t="shared" si="21"/>
        <v>80.347318480441885</v>
      </c>
      <c r="E79" s="70">
        <f t="shared" si="21"/>
        <v>129.54449669045366</v>
      </c>
      <c r="F79" s="70">
        <f t="shared" si="21"/>
        <v>81.349660877652653</v>
      </c>
      <c r="G79" s="70">
        <f t="shared" ca="1" si="21"/>
        <v>105.60861748525069</v>
      </c>
      <c r="H79" s="70">
        <f t="shared" ca="1" si="21"/>
        <v>108.93904021884113</v>
      </c>
      <c r="I79" s="99">
        <f t="shared" si="21"/>
        <v>87.742697879784018</v>
      </c>
      <c r="J79" s="70">
        <f t="shared" si="21"/>
        <v>89.878814022634401</v>
      </c>
      <c r="K79" s="70">
        <f t="shared" ca="1" si="21"/>
        <v>68.693823722270537</v>
      </c>
      <c r="L79" s="70">
        <f t="shared" si="21"/>
        <v>67.08554180121277</v>
      </c>
      <c r="M79" s="70">
        <f t="shared" si="21"/>
        <v>100.18754337271523</v>
      </c>
      <c r="N79" s="70">
        <f t="shared" si="21"/>
        <v>107.27655124387077</v>
      </c>
      <c r="O79" s="70">
        <f t="shared" si="21"/>
        <v>127.51243399639844</v>
      </c>
      <c r="P79" s="70">
        <f t="shared" ca="1" si="21"/>
        <v>83.348902790751822</v>
      </c>
      <c r="Q79" s="70">
        <f t="shared" ca="1" si="21"/>
        <v>108.55837524146021</v>
      </c>
      <c r="R79" s="70">
        <f t="shared" si="21"/>
        <v>101.70051355182414</v>
      </c>
      <c r="S79" s="70">
        <f t="shared" si="21"/>
        <v>116.60102009570912</v>
      </c>
      <c r="T79" s="70">
        <f t="shared" si="21"/>
        <v>95.029864410011669</v>
      </c>
      <c r="U79" s="22">
        <f t="shared" si="21"/>
        <v>75.036441064768169</v>
      </c>
      <c r="V79" s="22">
        <f t="shared" si="21"/>
        <v>105.09839636149954</v>
      </c>
      <c r="W79" s="22">
        <f t="shared" ca="1" si="21"/>
        <v>90.949106971693055</v>
      </c>
      <c r="X79" s="22">
        <f t="shared" ca="1" si="21"/>
        <v>126.49823413068489</v>
      </c>
      <c r="Y79" s="22">
        <f t="shared" si="21"/>
        <v>67.91577192537973</v>
      </c>
      <c r="Z79" s="22">
        <f t="shared" ca="1" si="21"/>
        <v>91.427736186146191</v>
      </c>
      <c r="AA79" s="22">
        <f t="shared" si="21"/>
        <v>96.240194663386447</v>
      </c>
      <c r="AB79" s="70">
        <f t="shared" si="21"/>
        <v>108.1518275122136</v>
      </c>
      <c r="AC79" s="102">
        <f t="shared" ref="B79:AM80" si="22">(VLOOKUP(AC13,$AV$2:$AW$41,2,FALSE))</f>
        <v>139.8542212002844</v>
      </c>
      <c r="AD79" s="99">
        <f t="shared" si="21"/>
        <v>56.007195448718917</v>
      </c>
      <c r="AE79" s="70">
        <f t="shared" ca="1" si="21"/>
        <v>82.281613029972405</v>
      </c>
      <c r="AF79" s="70">
        <f t="shared" si="21"/>
        <v>106.45533480433265</v>
      </c>
      <c r="AG79" s="70">
        <f t="shared" si="21"/>
        <v>128.4960888525485</v>
      </c>
      <c r="AH79" s="70">
        <f t="shared" si="21"/>
        <v>83.642811439606291</v>
      </c>
      <c r="AI79" s="70">
        <f t="shared" ca="1" si="21"/>
        <v>99.835498947164282</v>
      </c>
      <c r="AJ79" s="70">
        <f t="shared" si="21"/>
        <v>113.82698044715684</v>
      </c>
      <c r="AK79" s="70">
        <f t="shared" si="21"/>
        <v>97.345805767977325</v>
      </c>
      <c r="AL79" s="70">
        <f t="shared" si="21"/>
        <v>121.81709864998716</v>
      </c>
      <c r="AM79" s="22">
        <f t="shared" ca="1" si="21"/>
        <v>90.631304100668615</v>
      </c>
      <c r="AN79" s="22">
        <f ca="1">IF(OR(Fixtures!$D$6&lt;=0,Fixtures!$D$6&gt;39),AVERAGE(B79:AM79),AVERAGE(OFFSET(A79,0,Fixtures!$D$6,1,38-Fixtures!$D$6+1)))</f>
        <v>102.36214835005258</v>
      </c>
      <c r="AO79" s="37" t="str">
        <f t="shared" si="11"/>
        <v>LIV</v>
      </c>
      <c r="AP79" s="57">
        <f ca="1">AVERAGE(OFFSET(A79,0,Fixtures!$D$6+1,1,9))</f>
        <v>100.8606166597513</v>
      </c>
      <c r="AQ79" s="57">
        <f ca="1">AVERAGE(OFFSET(A79,0,Fixtures!$D$6+1,1,6))</f>
        <v>99.456210795910522</v>
      </c>
      <c r="AR79" s="57">
        <f ca="1">AVERAGE(OFFSET(A79,0,Fixtures!$D$6+1,1,4))</f>
        <v>96.149591120827097</v>
      </c>
      <c r="AS79" s="65"/>
      <c r="AT79" s="56"/>
    </row>
    <row r="80" spans="1:46" x14ac:dyDescent="0.3">
      <c r="A80" s="37" t="str">
        <f t="shared" si="9"/>
        <v>MCI</v>
      </c>
      <c r="B80" s="70">
        <f t="shared" si="22"/>
        <v>83.642811439606291</v>
      </c>
      <c r="C80" s="70">
        <f t="shared" si="22"/>
        <v>129.54449669045366</v>
      </c>
      <c r="D80" s="70">
        <f t="shared" si="22"/>
        <v>67.91577192537973</v>
      </c>
      <c r="E80" s="70">
        <f t="shared" ca="1" si="22"/>
        <v>109.51234334384543</v>
      </c>
      <c r="F80" s="70">
        <f t="shared" si="22"/>
        <v>128.4960888525485</v>
      </c>
      <c r="G80" s="70">
        <f t="shared" si="22"/>
        <v>101.70051355182414</v>
      </c>
      <c r="H80" s="70">
        <f t="shared" ca="1" si="22"/>
        <v>99.835498947164282</v>
      </c>
      <c r="I80" s="70">
        <f t="shared" ca="1" si="22"/>
        <v>90.949106971693055</v>
      </c>
      <c r="J80" s="70">
        <f t="shared" si="22"/>
        <v>96.240194663386447</v>
      </c>
      <c r="K80" s="70">
        <f t="shared" ca="1" si="22"/>
        <v>108.55837524146021</v>
      </c>
      <c r="L80" s="70">
        <f t="shared" si="22"/>
        <v>102.50421317938692</v>
      </c>
      <c r="M80" s="70">
        <f t="shared" ca="1" si="22"/>
        <v>68.693823722270537</v>
      </c>
      <c r="N80" s="70">
        <f t="shared" si="22"/>
        <v>89.878814022634401</v>
      </c>
      <c r="O80" s="70">
        <f t="shared" si="22"/>
        <v>97.345805767977325</v>
      </c>
      <c r="P80" s="70">
        <f t="shared" si="22"/>
        <v>139.8542212002844</v>
      </c>
      <c r="Q80" s="70">
        <f t="shared" si="22"/>
        <v>113.82698044715684</v>
      </c>
      <c r="R80" s="70">
        <f t="shared" si="22"/>
        <v>106.45533480433265</v>
      </c>
      <c r="S80" s="70">
        <f t="shared" ca="1" si="22"/>
        <v>126.49823413068489</v>
      </c>
      <c r="T80" s="70">
        <f t="shared" si="22"/>
        <v>87.742697879784018</v>
      </c>
      <c r="U80" s="70">
        <f t="shared" si="22"/>
        <v>80.347318480441885</v>
      </c>
      <c r="V80" s="22">
        <f t="shared" ca="1" si="22"/>
        <v>108.93904021884113</v>
      </c>
      <c r="W80" s="22">
        <f t="shared" ca="1" si="22"/>
        <v>83.348902790751822</v>
      </c>
      <c r="X80" s="22">
        <f t="shared" si="22"/>
        <v>121.81709864998716</v>
      </c>
      <c r="Y80" s="22">
        <f t="shared" si="22"/>
        <v>107.27655124387077</v>
      </c>
      <c r="Z80" s="22">
        <f t="shared" si="22"/>
        <v>108.1518275122136</v>
      </c>
      <c r="AA80" s="22">
        <f t="shared" si="22"/>
        <v>81.349660877652653</v>
      </c>
      <c r="AB80" s="70">
        <f t="shared" ca="1" si="22"/>
        <v>91.427736186146191</v>
      </c>
      <c r="AC80" s="102">
        <f t="shared" si="22"/>
        <v>100.18754337271523</v>
      </c>
      <c r="AD80" s="70">
        <f t="shared" si="22"/>
        <v>122.77977183025467</v>
      </c>
      <c r="AE80" s="70">
        <f t="shared" ca="1" si="22"/>
        <v>90.631304100668615</v>
      </c>
      <c r="AF80" s="70">
        <f t="shared" si="22"/>
        <v>116.60102009570912</v>
      </c>
      <c r="AG80" s="102">
        <f t="shared" si="22"/>
        <v>75.036441064768169</v>
      </c>
      <c r="AH80" s="70">
        <f t="shared" ca="1" si="22"/>
        <v>82.281613029972405</v>
      </c>
      <c r="AI80" s="70">
        <f t="shared" si="22"/>
        <v>116.75902870849431</v>
      </c>
      <c r="AJ80" s="70">
        <f t="shared" si="22"/>
        <v>127.51243399639844</v>
      </c>
      <c r="AK80" s="70">
        <f t="shared" ca="1" si="22"/>
        <v>105.60861748525069</v>
      </c>
      <c r="AL80" s="70">
        <f t="shared" si="22"/>
        <v>105.09839636149954</v>
      </c>
      <c r="AM80" s="22">
        <f t="shared" si="22"/>
        <v>95.029864410011669</v>
      </c>
      <c r="AN80" s="22">
        <f ca="1">IF(OR(Fixtures!$D$6&lt;=0,Fixtures!$D$6&gt;39),AVERAGE(B80:AM80),AVERAGE(OFFSET(A80,0,Fixtures!$D$6,1,38-Fixtures!$D$6+1)))</f>
        <v>102.41281422015741</v>
      </c>
      <c r="AO80" s="37" t="str">
        <f t="shared" si="11"/>
        <v>MCI</v>
      </c>
      <c r="AP80" s="57">
        <f ca="1">AVERAGE(OFFSET(A80,0,Fixtures!$D$6+1,1,9))</f>
        <v>104.15530818713684</v>
      </c>
      <c r="AQ80" s="57">
        <f ca="1">AVERAGE(OFFSET(A80,0,Fixtures!$D$6+1,1,6))</f>
        <v>97.919615582348044</v>
      </c>
      <c r="AR80" s="57">
        <f ca="1">AVERAGE(OFFSET(A80,0,Fixtures!$D$6+1,1,4))</f>
        <v>107.54990984983692</v>
      </c>
      <c r="AS80" s="65"/>
      <c r="AT80" s="56"/>
    </row>
    <row r="81" spans="1:51" x14ac:dyDescent="0.3">
      <c r="A81" s="37" t="str">
        <f t="shared" si="9"/>
        <v>MUN</v>
      </c>
      <c r="B81" s="70">
        <f t="shared" ref="B81:AM81" si="23">(VLOOKUP(B15,$AV$2:$AW$41,2,FALSE))</f>
        <v>89.878814022634401</v>
      </c>
      <c r="C81" s="70">
        <f t="shared" si="23"/>
        <v>95.029864410011669</v>
      </c>
      <c r="D81" s="70">
        <f t="shared" si="23"/>
        <v>122.77977183025467</v>
      </c>
      <c r="E81" s="70">
        <f t="shared" ca="1" si="23"/>
        <v>90.631304100668615</v>
      </c>
      <c r="F81" s="70">
        <f t="shared" si="23"/>
        <v>97.345805767977325</v>
      </c>
      <c r="G81" s="70">
        <f t="shared" ca="1" si="23"/>
        <v>82.281613029972405</v>
      </c>
      <c r="H81" s="70">
        <f t="shared" ca="1" si="23"/>
        <v>91.427736186146191</v>
      </c>
      <c r="I81" s="70">
        <f t="shared" si="23"/>
        <v>127.51243399639844</v>
      </c>
      <c r="J81" s="70">
        <f t="shared" si="23"/>
        <v>56.007195448718917</v>
      </c>
      <c r="K81" s="70">
        <f t="shared" ca="1" si="23"/>
        <v>105.60861748525069</v>
      </c>
      <c r="L81" s="70">
        <f t="shared" si="23"/>
        <v>81.349660877652653</v>
      </c>
      <c r="M81" s="70">
        <f t="shared" ca="1" si="23"/>
        <v>99.835498947164282</v>
      </c>
      <c r="N81" s="70">
        <f t="shared" si="23"/>
        <v>87.742697879784018</v>
      </c>
      <c r="O81" s="70">
        <f t="shared" si="23"/>
        <v>100.18754337271523</v>
      </c>
      <c r="P81" s="70">
        <f t="shared" si="23"/>
        <v>101.70051355182414</v>
      </c>
      <c r="Q81" s="70">
        <f t="shared" si="23"/>
        <v>116.75902870849431</v>
      </c>
      <c r="R81" s="70">
        <f t="shared" si="23"/>
        <v>128.4960888525485</v>
      </c>
      <c r="S81" s="70">
        <f t="shared" ca="1" si="23"/>
        <v>90.949106971693055</v>
      </c>
      <c r="T81" s="70">
        <f t="shared" si="23"/>
        <v>129.54449669045366</v>
      </c>
      <c r="U81" s="22">
        <f t="shared" si="23"/>
        <v>67.08554180121277</v>
      </c>
      <c r="V81" s="22">
        <f t="shared" ca="1" si="23"/>
        <v>68.693823722270537</v>
      </c>
      <c r="W81" s="22">
        <f t="shared" ca="1" si="23"/>
        <v>109.51234334384543</v>
      </c>
      <c r="X81" s="22">
        <f t="shared" si="23"/>
        <v>106.45533480433265</v>
      </c>
      <c r="Y81" s="22">
        <f t="shared" si="23"/>
        <v>116.60102009570912</v>
      </c>
      <c r="Z81" s="100">
        <f t="shared" si="23"/>
        <v>113.82698044715684</v>
      </c>
      <c r="AA81" s="22">
        <f t="shared" si="23"/>
        <v>102.50421317938692</v>
      </c>
      <c r="AB81" s="70">
        <f t="shared" ca="1" si="23"/>
        <v>108.55837524146021</v>
      </c>
      <c r="AC81" s="102">
        <f t="shared" si="23"/>
        <v>75.036441064768169</v>
      </c>
      <c r="AD81" s="99">
        <f t="shared" si="23"/>
        <v>67.91577192537973</v>
      </c>
      <c r="AE81" s="70">
        <f t="shared" ca="1" si="23"/>
        <v>126.49823413068489</v>
      </c>
      <c r="AF81" s="70">
        <f t="shared" si="23"/>
        <v>107.27655124387077</v>
      </c>
      <c r="AG81" s="102">
        <f t="shared" si="23"/>
        <v>105.09839636149954</v>
      </c>
      <c r="AH81" s="70">
        <f t="shared" ca="1" si="23"/>
        <v>83.348902790751822</v>
      </c>
      <c r="AI81" s="70">
        <f t="shared" si="23"/>
        <v>121.81709864998716</v>
      </c>
      <c r="AJ81" s="70">
        <f t="shared" si="23"/>
        <v>83.642811439606291</v>
      </c>
      <c r="AK81" s="70">
        <f t="shared" ca="1" si="23"/>
        <v>108.93904021884113</v>
      </c>
      <c r="AL81" s="70">
        <f t="shared" si="23"/>
        <v>108.1518275122136</v>
      </c>
      <c r="AM81" s="22">
        <f t="shared" si="23"/>
        <v>139.8542212002844</v>
      </c>
      <c r="AN81" s="22">
        <f ca="1">IF(OR(Fixtures!$D$6&lt;=0,Fixtures!$D$6&gt;39),AVERAGE(B81:AM81),AVERAGE(OFFSET(A81,0,Fixtures!$D$6,1,38-Fixtures!$D$6+1)))</f>
        <v>103.01147264827898</v>
      </c>
      <c r="AO81" s="37" t="str">
        <f t="shared" si="11"/>
        <v>MUN</v>
      </c>
      <c r="AP81" s="57">
        <f ca="1">AVERAGE(OFFSET(A81,0,Fixtures!$D$6+1,1,9))</f>
        <v>97.730360869487711</v>
      </c>
      <c r="AQ81" s="57">
        <f ca="1">AVERAGE(OFFSET(A81,0,Fixtures!$D$6+1,1,6))</f>
        <v>94.195716252825818</v>
      </c>
      <c r="AR81" s="57">
        <f ca="1">AVERAGE(OFFSET(A81,0,Fixtures!$D$6+1,1,4))</f>
        <v>94.181749591175887</v>
      </c>
      <c r="AS81" s="65"/>
      <c r="AT81" s="56"/>
    </row>
    <row r="82" spans="1:51" x14ac:dyDescent="0.3">
      <c r="A82" s="37" t="str">
        <f t="shared" si="9"/>
        <v>NEW</v>
      </c>
      <c r="B82" s="70">
        <f t="shared" ref="B82:AM82" si="24">(VLOOKUP(B16,$AV$2:$AW$41,2,FALSE))</f>
        <v>128.4960888525485</v>
      </c>
      <c r="C82" s="70">
        <f t="shared" si="24"/>
        <v>75.036441064768169</v>
      </c>
      <c r="D82" s="70">
        <f t="shared" si="24"/>
        <v>67.08554180121277</v>
      </c>
      <c r="E82" s="70">
        <f t="shared" ca="1" si="24"/>
        <v>90.949106971693055</v>
      </c>
      <c r="F82" s="70">
        <f t="shared" si="24"/>
        <v>102.50421317938692</v>
      </c>
      <c r="G82" s="70">
        <f t="shared" ca="1" si="24"/>
        <v>109.51234334384543</v>
      </c>
      <c r="H82" s="99">
        <f t="shared" si="24"/>
        <v>83.642811439606291</v>
      </c>
      <c r="I82" s="70">
        <f t="shared" si="24"/>
        <v>129.54449669045366</v>
      </c>
      <c r="J82" s="70">
        <f t="shared" si="24"/>
        <v>116.75902870849431</v>
      </c>
      <c r="K82" s="70">
        <f t="shared" si="24"/>
        <v>113.82698044715684</v>
      </c>
      <c r="L82" s="70">
        <f t="shared" si="24"/>
        <v>80.347318480441885</v>
      </c>
      <c r="M82" s="70">
        <f t="shared" ca="1" si="24"/>
        <v>126.49823413068489</v>
      </c>
      <c r="N82" s="70">
        <f t="shared" ca="1" si="24"/>
        <v>83.348902790751822</v>
      </c>
      <c r="O82" s="70">
        <f t="shared" si="24"/>
        <v>121.81709864998716</v>
      </c>
      <c r="P82" s="70">
        <f t="shared" ca="1" si="24"/>
        <v>90.631304100668615</v>
      </c>
      <c r="Q82" s="70">
        <f t="shared" si="24"/>
        <v>105.09839636149954</v>
      </c>
      <c r="R82" s="70">
        <f t="shared" si="24"/>
        <v>97.345805767977325</v>
      </c>
      <c r="S82" s="70">
        <f t="shared" si="24"/>
        <v>127.51243399639844</v>
      </c>
      <c r="T82" s="70">
        <f t="shared" ca="1" si="24"/>
        <v>68.693823722270537</v>
      </c>
      <c r="U82" s="22">
        <f t="shared" si="24"/>
        <v>139.8542212002844</v>
      </c>
      <c r="V82" s="22">
        <f t="shared" ca="1" si="24"/>
        <v>91.427736186146191</v>
      </c>
      <c r="W82" s="22">
        <f t="shared" si="24"/>
        <v>100.18754337271523</v>
      </c>
      <c r="X82" s="22">
        <f t="shared" si="24"/>
        <v>108.1518275122136</v>
      </c>
      <c r="Y82" s="22">
        <f t="shared" si="24"/>
        <v>122.77977183025467</v>
      </c>
      <c r="Z82" s="91">
        <f t="shared" si="24"/>
        <v>89.878814022634401</v>
      </c>
      <c r="AA82" s="22">
        <f t="shared" si="24"/>
        <v>56.007195448718917</v>
      </c>
      <c r="AB82" s="70">
        <f t="shared" ca="1" si="24"/>
        <v>108.93904021884113</v>
      </c>
      <c r="AC82" s="70">
        <f t="shared" si="24"/>
        <v>107.27655124387077</v>
      </c>
      <c r="AD82" s="99">
        <f t="shared" si="24"/>
        <v>96.240194663386447</v>
      </c>
      <c r="AE82" s="70">
        <f t="shared" si="24"/>
        <v>95.029864410011669</v>
      </c>
      <c r="AF82" s="70">
        <f t="shared" si="24"/>
        <v>101.70051355182414</v>
      </c>
      <c r="AG82" s="70">
        <f t="shared" ca="1" si="24"/>
        <v>99.835498947164282</v>
      </c>
      <c r="AH82" s="70">
        <f t="shared" ca="1" si="24"/>
        <v>105.60861748525069</v>
      </c>
      <c r="AI82" s="70">
        <f t="shared" ca="1" si="24"/>
        <v>108.55837524146021</v>
      </c>
      <c r="AJ82" s="70">
        <f t="shared" ca="1" si="24"/>
        <v>82.281613029972405</v>
      </c>
      <c r="AK82" s="70">
        <f t="shared" si="24"/>
        <v>106.45533480433265</v>
      </c>
      <c r="AL82" s="70">
        <f t="shared" si="24"/>
        <v>116.60102009570912</v>
      </c>
      <c r="AM82" s="22">
        <f t="shared" si="24"/>
        <v>87.742697879784018</v>
      </c>
      <c r="AN82" s="22">
        <f ca="1">IF(OR(Fixtures!$D$6&lt;=0,Fixtures!$D$6&gt;39),AVERAGE(B82:AM82),AVERAGE(OFFSET(A82,0,Fixtures!$D$6,1,38-Fixtures!$D$6+1)))</f>
        <v>101.35577679763395</v>
      </c>
      <c r="AO82" s="37" t="str">
        <f t="shared" si="11"/>
        <v>NEW</v>
      </c>
      <c r="AP82" s="57">
        <f ca="1">AVERAGE(OFFSET(A82,0,Fixtures!$D$6+1,1,9))</f>
        <v>100.3318403752526</v>
      </c>
      <c r="AQ82" s="57">
        <f ca="1">AVERAGE(OFFSET(A82,0,Fixtures!$D$6+1,1,6))</f>
        <v>100.94854005025134</v>
      </c>
      <c r="AR82" s="57">
        <f ca="1">AVERAGE(OFFSET(A82,0,Fixtures!$D$6+1,1,4))</f>
        <v>100.06178096727326</v>
      </c>
      <c r="AS82" s="65"/>
      <c r="AT82" s="56"/>
    </row>
    <row r="83" spans="1:51" x14ac:dyDescent="0.3">
      <c r="A83" s="37" t="str">
        <f t="shared" si="9"/>
        <v>NFO</v>
      </c>
      <c r="B83" s="70">
        <f t="shared" ref="B83:AM83" si="25">(VLOOKUP(B17,$AV$2:$AW$41,2,FALSE))</f>
        <v>67.91577192537973</v>
      </c>
      <c r="C83" s="70">
        <f t="shared" si="25"/>
        <v>100.18754337271523</v>
      </c>
      <c r="D83" s="70">
        <f t="shared" ca="1" si="25"/>
        <v>105.60861748525069</v>
      </c>
      <c r="E83" s="70">
        <f t="shared" ca="1" si="25"/>
        <v>99.835498947164282</v>
      </c>
      <c r="F83" s="70">
        <f t="shared" si="25"/>
        <v>56.007195448718917</v>
      </c>
      <c r="G83" s="70">
        <f t="shared" si="25"/>
        <v>129.54449669045366</v>
      </c>
      <c r="H83" s="99">
        <f t="shared" si="25"/>
        <v>106.45533480433265</v>
      </c>
      <c r="I83" s="70">
        <f t="shared" si="25"/>
        <v>139.8542212002844</v>
      </c>
      <c r="J83" s="70">
        <f t="shared" si="25"/>
        <v>97.345805767977325</v>
      </c>
      <c r="K83" s="70">
        <f t="shared" si="25"/>
        <v>121.81709864998716</v>
      </c>
      <c r="L83" s="70">
        <f t="shared" ca="1" si="25"/>
        <v>90.949106971693055</v>
      </c>
      <c r="M83" s="70">
        <f t="shared" si="25"/>
        <v>75.036441064768169</v>
      </c>
      <c r="N83" s="70">
        <f t="shared" si="25"/>
        <v>122.77977183025467</v>
      </c>
      <c r="O83" s="70">
        <f t="shared" ca="1" si="25"/>
        <v>68.693823722270537</v>
      </c>
      <c r="P83" s="70">
        <f t="shared" si="25"/>
        <v>113.82698044715684</v>
      </c>
      <c r="Q83" s="70">
        <f t="shared" ca="1" si="25"/>
        <v>109.51234334384543</v>
      </c>
      <c r="R83" s="70">
        <f t="shared" si="25"/>
        <v>80.347318480441885</v>
      </c>
      <c r="S83" s="70">
        <f t="shared" si="25"/>
        <v>105.09839636149954</v>
      </c>
      <c r="T83" s="70">
        <f t="shared" ca="1" si="25"/>
        <v>90.631304100668615</v>
      </c>
      <c r="U83" s="22">
        <f t="shared" si="25"/>
        <v>116.60102009570912</v>
      </c>
      <c r="V83" s="22">
        <f t="shared" si="25"/>
        <v>108.1518275122136</v>
      </c>
      <c r="W83" s="22">
        <f t="shared" si="25"/>
        <v>127.51243399639844</v>
      </c>
      <c r="X83" s="22">
        <f t="shared" si="25"/>
        <v>116.75902870849431</v>
      </c>
      <c r="Y83" s="22">
        <f t="shared" si="25"/>
        <v>67.08554180121277</v>
      </c>
      <c r="Z83" s="22">
        <f t="shared" si="25"/>
        <v>83.642811439606291</v>
      </c>
      <c r="AA83" s="22">
        <f t="shared" ca="1" si="25"/>
        <v>126.49823413068489</v>
      </c>
      <c r="AB83" s="70">
        <f t="shared" ca="1" si="25"/>
        <v>83.348902790751822</v>
      </c>
      <c r="AC83" s="70">
        <f t="shared" si="25"/>
        <v>81.349660877652653</v>
      </c>
      <c r="AD83" s="99">
        <f t="shared" ca="1" si="25"/>
        <v>108.93904021884113</v>
      </c>
      <c r="AE83" s="70">
        <f t="shared" si="25"/>
        <v>101.70051355182414</v>
      </c>
      <c r="AF83" s="70">
        <f t="shared" si="25"/>
        <v>96.240194663386447</v>
      </c>
      <c r="AG83" s="70">
        <f t="shared" si="25"/>
        <v>102.50421317938692</v>
      </c>
      <c r="AH83" s="70">
        <f t="shared" si="25"/>
        <v>89.878814022634401</v>
      </c>
      <c r="AI83" s="70">
        <f t="shared" si="25"/>
        <v>95.029864410011669</v>
      </c>
      <c r="AJ83" s="70">
        <f t="shared" ca="1" si="25"/>
        <v>108.55837524146021</v>
      </c>
      <c r="AK83" s="70">
        <f t="shared" si="25"/>
        <v>87.742697879784018</v>
      </c>
      <c r="AL83" s="70">
        <f t="shared" ca="1" si="25"/>
        <v>82.281613029972405</v>
      </c>
      <c r="AM83" s="22">
        <f t="shared" ca="1" si="25"/>
        <v>91.427736186146191</v>
      </c>
      <c r="AN83" s="22">
        <f ca="1">IF(OR(Fixtures!$D$6&lt;=0,Fixtures!$D$6&gt;39),AVERAGE(B83:AM83),AVERAGE(OFFSET(A83,0,Fixtures!$D$6,1,38-Fixtures!$D$6+1)))</f>
        <v>94.083468837654337</v>
      </c>
      <c r="AO83" s="37" t="str">
        <f t="shared" si="11"/>
        <v>NFO</v>
      </c>
      <c r="AP83" s="57">
        <f ca="1">AVERAGE(OFFSET(A83,0,Fixtures!$D$6+1,1,9))</f>
        <v>96.882597116109068</v>
      </c>
      <c r="AQ83" s="57">
        <f ca="1">AVERAGE(OFFSET(A83,0,Fixtures!$D$6+1,1,6))</f>
        <v>96.768739418954283</v>
      </c>
      <c r="AR83" s="57">
        <f ca="1">AVERAGE(OFFSET(A83,0,Fixtures!$D$6+1,1,4))</f>
        <v>97.057352327926083</v>
      </c>
      <c r="AS83" s="65"/>
      <c r="AT83" s="56"/>
    </row>
    <row r="84" spans="1:51" x14ac:dyDescent="0.3">
      <c r="A84" s="37" t="str">
        <f t="shared" si="9"/>
        <v>SOU</v>
      </c>
      <c r="B84" s="70">
        <f t="shared" ref="B84:AM85" ca="1" si="26">(VLOOKUP(B18,$AV$2:$AW$41,2,FALSE))</f>
        <v>83.348902790751822</v>
      </c>
      <c r="C84" s="70">
        <f t="shared" si="26"/>
        <v>127.51243399639844</v>
      </c>
      <c r="D84" s="70">
        <f t="shared" si="26"/>
        <v>97.345805767977325</v>
      </c>
      <c r="E84" s="70">
        <f t="shared" si="26"/>
        <v>96.240194663386447</v>
      </c>
      <c r="F84" s="70">
        <f t="shared" si="26"/>
        <v>105.09839636149954</v>
      </c>
      <c r="G84" s="70">
        <f t="shared" ca="1" si="26"/>
        <v>90.949106971693055</v>
      </c>
      <c r="H84" s="70">
        <f t="shared" si="26"/>
        <v>113.82698044715684</v>
      </c>
      <c r="I84" s="70">
        <f t="shared" si="26"/>
        <v>101.70051355182414</v>
      </c>
      <c r="J84" s="70">
        <f t="shared" ca="1" si="26"/>
        <v>126.49823413068489</v>
      </c>
      <c r="K84" s="70">
        <f t="shared" si="26"/>
        <v>56.007195448718917</v>
      </c>
      <c r="L84" s="70">
        <f t="shared" si="26"/>
        <v>100.18754337271523</v>
      </c>
      <c r="M84" s="70">
        <f t="shared" si="26"/>
        <v>108.1518275122136</v>
      </c>
      <c r="N84" s="70">
        <f t="shared" ca="1" si="26"/>
        <v>82.281613029972405</v>
      </c>
      <c r="O84" s="70">
        <f t="shared" ca="1" si="26"/>
        <v>91.427736186146191</v>
      </c>
      <c r="P84" s="70">
        <f t="shared" si="26"/>
        <v>81.349660877652653</v>
      </c>
      <c r="Q84" s="70">
        <f t="shared" si="26"/>
        <v>102.50421317938692</v>
      </c>
      <c r="R84" s="70">
        <f t="shared" si="26"/>
        <v>89.878814022634401</v>
      </c>
      <c r="S84" s="70">
        <f t="shared" si="26"/>
        <v>116.75902870849431</v>
      </c>
      <c r="T84" s="70">
        <f t="shared" si="26"/>
        <v>128.4960888525485</v>
      </c>
      <c r="U84" s="22">
        <f t="shared" ca="1" si="26"/>
        <v>105.60861748525069</v>
      </c>
      <c r="V84" s="22">
        <f t="shared" si="26"/>
        <v>121.81709864998716</v>
      </c>
      <c r="W84" s="22">
        <f t="shared" si="26"/>
        <v>95.029864410011669</v>
      </c>
      <c r="X84" s="22">
        <f t="shared" ca="1" si="26"/>
        <v>108.93904021884113</v>
      </c>
      <c r="Y84" s="22">
        <f t="shared" si="26"/>
        <v>87.742697879784018</v>
      </c>
      <c r="Z84" s="22">
        <f t="shared" si="26"/>
        <v>106.45533480433265</v>
      </c>
      <c r="AA84" s="22">
        <f t="shared" si="26"/>
        <v>116.60102009570912</v>
      </c>
      <c r="AB84" s="70">
        <f t="shared" si="26"/>
        <v>80.347318480441885</v>
      </c>
      <c r="AC84" s="70">
        <f t="shared" ca="1" si="26"/>
        <v>99.835498947164282</v>
      </c>
      <c r="AD84" s="70">
        <f t="shared" si="26"/>
        <v>83.642811439606291</v>
      </c>
      <c r="AE84" s="70">
        <f t="shared" si="26"/>
        <v>67.08554180121277</v>
      </c>
      <c r="AF84" s="70">
        <f t="shared" ca="1" si="26"/>
        <v>109.51234334384543</v>
      </c>
      <c r="AG84" s="70">
        <f t="shared" ca="1" si="26"/>
        <v>68.693823722270537</v>
      </c>
      <c r="AH84" s="70">
        <f t="shared" si="26"/>
        <v>129.54449669045366</v>
      </c>
      <c r="AI84" s="70">
        <f t="shared" si="26"/>
        <v>67.91577192537973</v>
      </c>
      <c r="AJ84" s="70">
        <f t="shared" si="26"/>
        <v>107.27655124387077</v>
      </c>
      <c r="AK84" s="70">
        <f t="shared" si="26"/>
        <v>139.8542212002844</v>
      </c>
      <c r="AL84" s="70">
        <f t="shared" si="26"/>
        <v>75.036441064768169</v>
      </c>
      <c r="AM84" s="22">
        <f t="shared" si="26"/>
        <v>122.77977183025467</v>
      </c>
      <c r="AN84" s="22">
        <f ca="1">IF(OR(Fixtures!$D$6&lt;=0,Fixtures!$D$6&gt;39),AVERAGE(B84:AM84),AVERAGE(OFFSET(A84,0,Fixtures!$D$6,1,38-Fixtures!$D$6+1)))</f>
        <v>95.96038264079607</v>
      </c>
      <c r="AO84" s="37" t="str">
        <f t="shared" si="11"/>
        <v>SOU</v>
      </c>
      <c r="AP84" s="57">
        <f ca="1">AVERAGE(OFFSET(A84,0,Fixtures!$D$6+1,1,9))</f>
        <v>97.040117812676442</v>
      </c>
      <c r="AQ84" s="57">
        <f ca="1">AVERAGE(OFFSET(A84,0,Fixtures!$D$6+1,1,6))</f>
        <v>93.05241932409217</v>
      </c>
      <c r="AR84" s="57">
        <f ca="1">AVERAGE(OFFSET(A84,0,Fixtures!$D$6+1,1,4))</f>
        <v>90.019048882957193</v>
      </c>
      <c r="AS84" s="65"/>
      <c r="AT84" s="56"/>
    </row>
    <row r="85" spans="1:51" x14ac:dyDescent="0.3">
      <c r="A85" s="37" t="str">
        <f t="shared" si="9"/>
        <v>TOT</v>
      </c>
      <c r="B85" s="70">
        <f t="shared" ref="B85:AM85" ca="1" si="27">(VLOOKUP(B19,$AV$2:$AW$41,2,FALSE))</f>
        <v>108.55837524146021</v>
      </c>
      <c r="C85" s="70">
        <f t="shared" si="27"/>
        <v>87.742697879784018</v>
      </c>
      <c r="D85" s="70">
        <f t="shared" ca="1" si="27"/>
        <v>108.93904021884113</v>
      </c>
      <c r="E85" s="70">
        <f t="shared" si="27"/>
        <v>107.27655124387077</v>
      </c>
      <c r="F85" s="70">
        <f t="shared" si="27"/>
        <v>83.642811439606291</v>
      </c>
      <c r="G85" s="70">
        <f t="shared" si="27"/>
        <v>139.8542212002844</v>
      </c>
      <c r="H85" s="70">
        <f t="shared" si="26"/>
        <v>56.007195448718917</v>
      </c>
      <c r="I85" s="70">
        <f t="shared" si="27"/>
        <v>116.60102009570912</v>
      </c>
      <c r="J85" s="70">
        <f t="shared" ca="1" si="27"/>
        <v>68.693823722270537</v>
      </c>
      <c r="K85" s="70">
        <f t="shared" si="27"/>
        <v>75.036441064768169</v>
      </c>
      <c r="L85" s="70">
        <f t="shared" ca="1" si="27"/>
        <v>126.49823413068489</v>
      </c>
      <c r="M85" s="70">
        <f t="shared" si="27"/>
        <v>80.347318480441885</v>
      </c>
      <c r="N85" s="70">
        <f t="shared" si="27"/>
        <v>81.349660877652653</v>
      </c>
      <c r="O85" s="70">
        <f t="shared" si="27"/>
        <v>108.1518275122136</v>
      </c>
      <c r="P85" s="70">
        <f t="shared" si="27"/>
        <v>122.77977183025467</v>
      </c>
      <c r="Q85" s="70">
        <f t="shared" si="27"/>
        <v>127.51243399639844</v>
      </c>
      <c r="R85" s="70">
        <f t="shared" si="27"/>
        <v>95.029864410011669</v>
      </c>
      <c r="S85" s="70">
        <f t="shared" ref="B85:AM86" si="28">(VLOOKUP(S19,$AV$2:$AW$41,2,FALSE))</f>
        <v>121.81709864998716</v>
      </c>
      <c r="T85" s="70">
        <f t="shared" ca="1" si="27"/>
        <v>91.427736186146191</v>
      </c>
      <c r="U85" s="70">
        <f t="shared" ca="1" si="26"/>
        <v>82.281613029972405</v>
      </c>
      <c r="V85" s="22">
        <f t="shared" si="27"/>
        <v>116.75902870849431</v>
      </c>
      <c r="W85" s="22">
        <f t="shared" si="27"/>
        <v>67.08554180121277</v>
      </c>
      <c r="X85" s="22">
        <f t="shared" si="27"/>
        <v>97.345805767977325</v>
      </c>
      <c r="Y85" s="22">
        <f t="shared" si="27"/>
        <v>100.18754337271523</v>
      </c>
      <c r="Z85" s="22">
        <f t="shared" si="27"/>
        <v>105.09839636149954</v>
      </c>
      <c r="AA85" s="22">
        <f t="shared" ca="1" si="27"/>
        <v>90.949106971693055</v>
      </c>
      <c r="AB85" s="70">
        <f t="shared" si="27"/>
        <v>128.4960888525485</v>
      </c>
      <c r="AC85" s="70">
        <f t="shared" ca="1" si="27"/>
        <v>90.631304100668615</v>
      </c>
      <c r="AD85" s="70">
        <f t="shared" ca="1" si="27"/>
        <v>105.60861748525069</v>
      </c>
      <c r="AE85" s="70">
        <f t="shared" si="27"/>
        <v>89.878814022634401</v>
      </c>
      <c r="AF85" s="70">
        <f t="shared" si="27"/>
        <v>129.54449669045366</v>
      </c>
      <c r="AG85" s="70">
        <f t="shared" si="27"/>
        <v>67.91577192537973</v>
      </c>
      <c r="AH85" s="70">
        <f t="shared" si="27"/>
        <v>96.240194663386447</v>
      </c>
      <c r="AI85" s="70">
        <f t="shared" si="27"/>
        <v>102.50421317938692</v>
      </c>
      <c r="AJ85" s="70">
        <f t="shared" ca="1" si="27"/>
        <v>109.51234334384543</v>
      </c>
      <c r="AK85" s="70">
        <f t="shared" si="27"/>
        <v>101.70051355182414</v>
      </c>
      <c r="AL85" s="70">
        <f t="shared" si="27"/>
        <v>113.82698044715684</v>
      </c>
      <c r="AM85" s="22">
        <f t="shared" si="27"/>
        <v>106.45533480433265</v>
      </c>
      <c r="AN85" s="22">
        <f ca="1">IF(OR(Fixtures!$D$6&lt;=0,Fixtures!$D$6&gt;39),AVERAGE(B85:AM85),AVERAGE(OFFSET(A85,0,Fixtures!$D$6,1,38-Fixtures!$D$6+1)))</f>
        <v>103.52622275557233</v>
      </c>
      <c r="AO85" s="37" t="str">
        <f t="shared" si="11"/>
        <v>TOT</v>
      </c>
      <c r="AP85" s="57">
        <f ca="1">AVERAGE(OFFSET(A85,0,Fixtures!$D$6+1,1,9))</f>
        <v>99.281807662536664</v>
      </c>
      <c r="AQ85" s="57">
        <f ca="1">AVERAGE(OFFSET(A85,0,Fixtures!$D$6+1,1,6))</f>
        <v>96.636533147962268</v>
      </c>
      <c r="AR85" s="57">
        <f ca="1">AVERAGE(OFFSET(A85,0,Fixtures!$D$6+1,1,4))</f>
        <v>103.91580807475185</v>
      </c>
      <c r="AS85" s="65"/>
      <c r="AT85" s="56"/>
    </row>
    <row r="86" spans="1:51" x14ac:dyDescent="0.3">
      <c r="A86" s="37" t="str">
        <f t="shared" si="9"/>
        <v>WHU</v>
      </c>
      <c r="B86" s="70">
        <f t="shared" si="28"/>
        <v>67.08554180121277</v>
      </c>
      <c r="C86" s="70">
        <f t="shared" si="28"/>
        <v>107.27655124387077</v>
      </c>
      <c r="D86" s="70">
        <f t="shared" si="28"/>
        <v>89.878814022634401</v>
      </c>
      <c r="E86" s="70">
        <f t="shared" si="28"/>
        <v>101.70051355182414</v>
      </c>
      <c r="F86" s="70">
        <f t="shared" ca="1" si="28"/>
        <v>99.835498947164282</v>
      </c>
      <c r="G86" s="70">
        <f t="shared" si="28"/>
        <v>87.742697879784018</v>
      </c>
      <c r="H86" s="99">
        <f t="shared" si="28"/>
        <v>81.349660877652653</v>
      </c>
      <c r="I86" s="70">
        <f t="shared" ca="1" si="28"/>
        <v>105.60861748525069</v>
      </c>
      <c r="J86" s="70">
        <f t="shared" ca="1" si="28"/>
        <v>108.93904021884113</v>
      </c>
      <c r="K86" s="70">
        <f t="shared" si="28"/>
        <v>139.8542212002844</v>
      </c>
      <c r="L86" s="70">
        <f t="shared" ca="1" si="28"/>
        <v>90.631304100668615</v>
      </c>
      <c r="M86" s="70">
        <f t="shared" si="28"/>
        <v>102.50421317938692</v>
      </c>
      <c r="N86" s="70">
        <f t="shared" si="28"/>
        <v>129.54449669045366</v>
      </c>
      <c r="O86" s="70">
        <f t="shared" si="28"/>
        <v>80.347318480441885</v>
      </c>
      <c r="P86" s="70">
        <f t="shared" ca="1" si="28"/>
        <v>109.51234334384543</v>
      </c>
      <c r="Q86" s="70">
        <f t="shared" si="28"/>
        <v>116.60102009570912</v>
      </c>
      <c r="R86" s="70">
        <f t="shared" ca="1" si="28"/>
        <v>68.693823722270537</v>
      </c>
      <c r="S86" s="70">
        <f t="shared" si="28"/>
        <v>113.82698044715684</v>
      </c>
      <c r="T86" s="70">
        <f t="shared" si="28"/>
        <v>106.45533480433265</v>
      </c>
      <c r="U86" s="22">
        <f t="shared" ca="1" si="28"/>
        <v>90.949106971693055</v>
      </c>
      <c r="V86" s="22">
        <f t="shared" ca="1" si="28"/>
        <v>126.49823413068489</v>
      </c>
      <c r="W86" s="22">
        <f t="shared" si="28"/>
        <v>67.91577192537973</v>
      </c>
      <c r="X86" s="22">
        <f t="shared" si="28"/>
        <v>105.09839636149954</v>
      </c>
      <c r="Y86" s="22">
        <f t="shared" ca="1" si="28"/>
        <v>83.348902790751822</v>
      </c>
      <c r="Z86" s="22">
        <f t="shared" si="28"/>
        <v>128.4960888525485</v>
      </c>
      <c r="AA86" s="22">
        <f t="shared" si="28"/>
        <v>75.036441064768169</v>
      </c>
      <c r="AB86" s="70">
        <f t="shared" si="28"/>
        <v>121.81709864998716</v>
      </c>
      <c r="AC86" s="102">
        <f t="shared" si="28"/>
        <v>56.007195448718917</v>
      </c>
      <c r="AD86" s="99">
        <f t="shared" ca="1" si="28"/>
        <v>108.55837524146021</v>
      </c>
      <c r="AE86" s="70">
        <f t="shared" si="28"/>
        <v>116.75902870849431</v>
      </c>
      <c r="AF86" s="70">
        <f t="shared" ca="1" si="28"/>
        <v>82.281613029972405</v>
      </c>
      <c r="AG86" s="70">
        <f t="shared" si="28"/>
        <v>108.1518275122136</v>
      </c>
      <c r="AH86" s="70">
        <f t="shared" si="28"/>
        <v>122.77977183025467</v>
      </c>
      <c r="AI86" s="70">
        <f t="shared" ca="1" si="28"/>
        <v>91.427736186146191</v>
      </c>
      <c r="AJ86" s="70">
        <f t="shared" si="28"/>
        <v>96.240194663386447</v>
      </c>
      <c r="AK86" s="70">
        <f t="shared" si="28"/>
        <v>95.029864410011669</v>
      </c>
      <c r="AL86" s="70">
        <f t="shared" si="28"/>
        <v>127.51243399639844</v>
      </c>
      <c r="AM86" s="22">
        <f t="shared" si="28"/>
        <v>97.345805767977325</v>
      </c>
      <c r="AN86" s="22">
        <f ca="1">IF(OR(Fixtures!$D$6&lt;=0,Fixtures!$D$6&gt;39),AVERAGE(B86:AM86),AVERAGE(OFFSET(A86,0,Fixtures!$D$6,1,38-Fixtures!$D$6+1)))</f>
        <v>101.99257878708511</v>
      </c>
      <c r="AO86" s="37" t="str">
        <f t="shared" si="11"/>
        <v>WHU</v>
      </c>
      <c r="AP86" s="57">
        <f ca="1">AVERAGE(OFFSET(A86,0,Fixtures!$D$6+1,1,9))</f>
        <v>97.470623003406487</v>
      </c>
      <c r="AQ86" s="57">
        <f ca="1">AVERAGE(OFFSET(A86,0,Fixtures!$D$6+1,1,6))</f>
        <v>99.089635295185687</v>
      </c>
      <c r="AR86" s="57">
        <f ca="1">AVERAGE(OFFSET(A86,0,Fixtures!$D$6+1,1,4))</f>
        <v>90.901553107161462</v>
      </c>
      <c r="AS86" s="65"/>
      <c r="AT86" s="56"/>
    </row>
    <row r="87" spans="1:51" x14ac:dyDescent="0.3">
      <c r="A87" s="37" t="str">
        <f t="shared" si="9"/>
        <v>WOL</v>
      </c>
      <c r="B87" s="22">
        <f t="shared" ref="B87:AM87" si="29">(VLOOKUP(B21,$AV$2:$AW$41,2,FALSE))</f>
        <v>106.45533480433265</v>
      </c>
      <c r="C87" s="22">
        <f t="shared" si="29"/>
        <v>139.8542212002844</v>
      </c>
      <c r="D87" s="22">
        <f t="shared" ca="1" si="29"/>
        <v>83.348902790751822</v>
      </c>
      <c r="E87" s="22">
        <f t="shared" si="29"/>
        <v>81.349660877652653</v>
      </c>
      <c r="F87" s="22">
        <f t="shared" si="29"/>
        <v>108.1518275122136</v>
      </c>
      <c r="G87" s="22">
        <f t="shared" ca="1" si="29"/>
        <v>108.55837524146021</v>
      </c>
      <c r="H87" s="22">
        <f t="shared" si="29"/>
        <v>102.50421317938692</v>
      </c>
      <c r="I87" s="22">
        <f t="shared" si="29"/>
        <v>67.08554180121277</v>
      </c>
      <c r="J87" s="22">
        <f t="shared" si="29"/>
        <v>83.642811439606291</v>
      </c>
      <c r="K87" s="22">
        <f t="shared" si="29"/>
        <v>87.742697879784018</v>
      </c>
      <c r="L87" s="22">
        <f t="shared" si="29"/>
        <v>128.4960888525485</v>
      </c>
      <c r="M87" s="22">
        <f t="shared" ca="1" si="29"/>
        <v>91.427736186146191</v>
      </c>
      <c r="N87" s="22">
        <f t="shared" si="29"/>
        <v>116.60102009570912</v>
      </c>
      <c r="O87" s="22">
        <f t="shared" si="29"/>
        <v>95.029864410011669</v>
      </c>
      <c r="P87" s="22">
        <f t="shared" si="29"/>
        <v>89.878814022634401</v>
      </c>
      <c r="Q87" s="22">
        <f t="shared" ca="1" si="29"/>
        <v>82.281613029972405</v>
      </c>
      <c r="R87" s="22">
        <f t="shared" ca="1" si="29"/>
        <v>105.60861748525069</v>
      </c>
      <c r="S87" s="22">
        <f t="shared" si="29"/>
        <v>96.240194663386447</v>
      </c>
      <c r="T87" s="22">
        <f t="shared" si="29"/>
        <v>101.70051355182414</v>
      </c>
      <c r="U87" s="22">
        <f t="shared" si="29"/>
        <v>100.18754337271523</v>
      </c>
      <c r="V87" s="22">
        <f t="shared" si="29"/>
        <v>56.007195448718917</v>
      </c>
      <c r="W87" s="22">
        <f t="shared" si="29"/>
        <v>122.77977183025467</v>
      </c>
      <c r="X87" s="22">
        <f t="shared" ca="1" si="29"/>
        <v>90.631304100668615</v>
      </c>
      <c r="Y87" s="22">
        <f t="shared" si="29"/>
        <v>129.54449669045366</v>
      </c>
      <c r="Z87" s="22">
        <f t="shared" si="29"/>
        <v>116.75902870849431</v>
      </c>
      <c r="AA87" s="22">
        <f t="shared" ca="1" si="29"/>
        <v>99.835498947164282</v>
      </c>
      <c r="AB87" s="70">
        <f t="shared" si="29"/>
        <v>67.91577192537973</v>
      </c>
      <c r="AC87" s="70">
        <f t="shared" si="29"/>
        <v>127.51243399639844</v>
      </c>
      <c r="AD87" s="70">
        <f t="shared" si="29"/>
        <v>107.27655124387077</v>
      </c>
      <c r="AE87" s="70">
        <f t="shared" si="29"/>
        <v>105.09839636149954</v>
      </c>
      <c r="AF87" s="70">
        <f t="shared" si="29"/>
        <v>113.82698044715684</v>
      </c>
      <c r="AG87" s="70">
        <f t="shared" si="29"/>
        <v>97.345805767977325</v>
      </c>
      <c r="AH87" s="70">
        <f t="shared" ca="1" si="29"/>
        <v>109.51234334384543</v>
      </c>
      <c r="AI87" s="70">
        <f t="shared" si="29"/>
        <v>75.036441064768169</v>
      </c>
      <c r="AJ87" s="70">
        <f t="shared" si="29"/>
        <v>121.81709864998716</v>
      </c>
      <c r="AK87" s="70">
        <f t="shared" si="29"/>
        <v>80.347318480441885</v>
      </c>
      <c r="AL87" s="70">
        <f t="shared" ca="1" si="29"/>
        <v>126.49823413068489</v>
      </c>
      <c r="AM87" s="22">
        <f t="shared" ca="1" si="29"/>
        <v>68.693823722270537</v>
      </c>
      <c r="AN87" s="22">
        <f ca="1">IF(OR(Fixtures!$D$6&lt;=0,Fixtures!$D$6&gt;39),AVERAGE(B87:AM87),AVERAGE(OFFSET(A87,0,Fixtures!$D$6,1,38-Fixtures!$D$6+1)))</f>
        <v>100.07343326119008</v>
      </c>
      <c r="AO87" s="37" t="str">
        <f t="shared" si="11"/>
        <v>WOL</v>
      </c>
      <c r="AP87" s="57">
        <f ca="1">AVERAGE(OFFSET(A87,0,Fixtures!$D$6+1,1,9))</f>
        <v>104.19704103954953</v>
      </c>
      <c r="AQ87" s="57">
        <f ca="1">AVERAGE(OFFSET(A87,0,Fixtures!$D$6+1,1,6))</f>
        <v>110.09541852679142</v>
      </c>
      <c r="AR87" s="57">
        <f ca="1">AVERAGE(OFFSET(A87,0,Fixtures!$D$6+1,1,4))</f>
        <v>113.42859051223141</v>
      </c>
      <c r="AS87" s="65"/>
      <c r="AT87" s="56"/>
    </row>
    <row r="88" spans="1:51" x14ac:dyDescent="0.25">
      <c r="A88" s="5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6"/>
      <c r="W88" s="56"/>
      <c r="X88" s="56"/>
      <c r="Y88" s="56"/>
      <c r="Z88" s="56"/>
      <c r="AD88" s="56"/>
      <c r="AE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2"/>
    </row>
    <row r="89" spans="1:51" x14ac:dyDescent="0.3">
      <c r="A89" s="49" t="s">
        <v>0</v>
      </c>
      <c r="B89" s="49">
        <v>1</v>
      </c>
      <c r="C89" s="49">
        <v>2</v>
      </c>
      <c r="D89" s="49">
        <v>3</v>
      </c>
      <c r="E89" s="49">
        <v>4</v>
      </c>
      <c r="F89" s="49">
        <v>5</v>
      </c>
      <c r="G89" s="49">
        <v>6</v>
      </c>
      <c r="H89" s="49">
        <v>7</v>
      </c>
      <c r="I89" s="49">
        <v>8</v>
      </c>
      <c r="J89" s="49">
        <v>9</v>
      </c>
      <c r="K89" s="49">
        <v>10</v>
      </c>
      <c r="L89" s="49">
        <v>11</v>
      </c>
      <c r="M89" s="49">
        <v>12</v>
      </c>
      <c r="N89" s="49">
        <v>13</v>
      </c>
      <c r="O89" s="49">
        <v>14</v>
      </c>
      <c r="P89" s="49">
        <v>15</v>
      </c>
      <c r="Q89" s="49">
        <v>16</v>
      </c>
      <c r="R89" s="49">
        <v>17</v>
      </c>
      <c r="S89" s="49">
        <v>18</v>
      </c>
      <c r="T89" s="49">
        <v>19</v>
      </c>
      <c r="U89" s="49">
        <v>20</v>
      </c>
      <c r="V89" s="49">
        <v>21</v>
      </c>
      <c r="W89" s="49">
        <v>22</v>
      </c>
      <c r="X89" s="49">
        <v>23</v>
      </c>
      <c r="Y89" s="49">
        <v>24</v>
      </c>
      <c r="Z89" s="49">
        <v>25</v>
      </c>
      <c r="AA89" s="49">
        <v>26</v>
      </c>
      <c r="AB89" s="49">
        <v>27</v>
      </c>
      <c r="AC89" s="49">
        <v>28</v>
      </c>
      <c r="AD89" s="49">
        <v>29</v>
      </c>
      <c r="AE89" s="49">
        <v>30</v>
      </c>
      <c r="AF89" s="31">
        <v>31</v>
      </c>
      <c r="AG89" s="49">
        <v>32</v>
      </c>
      <c r="AH89" s="49">
        <v>33</v>
      </c>
      <c r="AI89" s="49">
        <v>34</v>
      </c>
      <c r="AJ89" s="49">
        <v>35</v>
      </c>
      <c r="AK89" s="49">
        <v>36</v>
      </c>
      <c r="AL89" s="49">
        <v>37</v>
      </c>
      <c r="AM89" s="49">
        <v>38</v>
      </c>
    </row>
    <row r="90" spans="1:51" x14ac:dyDescent="0.3">
      <c r="A90" s="37" t="str">
        <f>$A68</f>
        <v>ARS</v>
      </c>
      <c r="B90" s="9">
        <f t="shared" ref="B90:AH90" ca="1" si="30">AVERAGE(B24:G24)</f>
        <v>1.9941206885623532</v>
      </c>
      <c r="C90" s="9">
        <f t="shared" ca="1" si="30"/>
        <v>2.1575958643771553</v>
      </c>
      <c r="D90" s="9">
        <f t="shared" ca="1" si="30"/>
        <v>2.0361701435986208</v>
      </c>
      <c r="E90" s="9">
        <f t="shared" ca="1" si="30"/>
        <v>2.0672681005290605</v>
      </c>
      <c r="F90" s="9">
        <f t="shared" ca="1" si="30"/>
        <v>2.0116307998046654</v>
      </c>
      <c r="G90" s="9">
        <f t="shared" ca="1" si="30"/>
        <v>1.9042903787548298</v>
      </c>
      <c r="H90" s="9">
        <f t="shared" ca="1" si="30"/>
        <v>1.904311845313065</v>
      </c>
      <c r="I90" s="9">
        <f t="shared" ca="1" si="30"/>
        <v>1.7386700483050237</v>
      </c>
      <c r="J90" s="9">
        <f t="shared" ca="1" si="30"/>
        <v>1.8988559951511286</v>
      </c>
      <c r="K90" s="9">
        <f t="shared" ca="1" si="30"/>
        <v>1.8122368536734035</v>
      </c>
      <c r="L90" s="9">
        <f t="shared" ca="1" si="30"/>
        <v>1.6595762651125006</v>
      </c>
      <c r="M90" s="9">
        <f t="shared" ca="1" si="30"/>
        <v>1.6964365174952984</v>
      </c>
      <c r="N90" s="9">
        <f t="shared" ca="1" si="30"/>
        <v>1.6819672910171548</v>
      </c>
      <c r="O90" s="9">
        <f t="shared" ca="1" si="30"/>
        <v>1.7004919135313903</v>
      </c>
      <c r="P90" s="9">
        <f t="shared" ca="1" si="30"/>
        <v>1.5085289709273593</v>
      </c>
      <c r="Q90" s="9">
        <f t="shared" ca="1" si="30"/>
        <v>1.5834327697139539</v>
      </c>
      <c r="R90" s="9">
        <f t="shared" ca="1" si="30"/>
        <v>1.6233126373641065</v>
      </c>
      <c r="S90" s="9">
        <f t="shared" ca="1" si="30"/>
        <v>1.6677569087884123</v>
      </c>
      <c r="T90" s="9">
        <f t="shared" ca="1" si="30"/>
        <v>1.7402940975857077</v>
      </c>
      <c r="U90" s="9">
        <f t="shared" ca="1" si="30"/>
        <v>1.7400356673554072</v>
      </c>
      <c r="V90" s="9">
        <f t="shared" ca="1" si="30"/>
        <v>1.9354148596372591</v>
      </c>
      <c r="W90" s="9">
        <f t="shared" ca="1" si="30"/>
        <v>1.9394473549426003</v>
      </c>
      <c r="X90" s="9">
        <f t="shared" ca="1" si="30"/>
        <v>2.0089959989330004</v>
      </c>
      <c r="Y90" s="9">
        <f t="shared" ca="1" si="30"/>
        <v>2.0535902155995358</v>
      </c>
      <c r="Z90" s="9">
        <f t="shared" ca="1" si="30"/>
        <v>2.0557766074813135</v>
      </c>
      <c r="AA90" s="9">
        <f t="shared" ca="1" si="30"/>
        <v>2.0184988552861887</v>
      </c>
      <c r="AB90" s="9">
        <f t="shared" ca="1" si="30"/>
        <v>1.9501153235662265</v>
      </c>
      <c r="AC90" s="9">
        <f t="shared" ca="1" si="30"/>
        <v>1.784845475868152</v>
      </c>
      <c r="AD90" s="9">
        <f t="shared" ca="1" si="30"/>
        <v>1.7704625759973442</v>
      </c>
      <c r="AE90" s="9">
        <f t="shared" ca="1" si="30"/>
        <v>1.5397204531006736</v>
      </c>
      <c r="AF90" s="9">
        <f t="shared" ca="1" si="30"/>
        <v>1.5537382533682906</v>
      </c>
      <c r="AG90" s="9">
        <f t="shared" ca="1" si="30"/>
        <v>1.6180316971773827</v>
      </c>
      <c r="AH90" s="9">
        <f t="shared" ca="1" si="30"/>
        <v>1.6192720986312041</v>
      </c>
      <c r="AX90" s="68"/>
      <c r="AY90" s="56"/>
    </row>
    <row r="91" spans="1:51" x14ac:dyDescent="0.3">
      <c r="A91" s="37" t="str">
        <f t="shared" ref="A91:A109" si="31">$A69</f>
        <v>AVL</v>
      </c>
      <c r="B91" s="9">
        <f t="shared" ref="B91:B109" ca="1" si="32">AVERAGE(B25:G25)</f>
        <v>1.2111550489169571</v>
      </c>
      <c r="C91" s="9">
        <f t="shared" ref="C91:C109" ca="1" si="33">AVERAGE(C25:H25)</f>
        <v>1.190050964836147</v>
      </c>
      <c r="D91" s="9">
        <f t="shared" ref="D91:D109" ca="1" si="34">AVERAGE(D25:I25)</f>
        <v>1.1480842668350408</v>
      </c>
      <c r="E91" s="9">
        <f t="shared" ref="E91:E109" ca="1" si="35">AVERAGE(E25:J25)</f>
        <v>1.177433060709163</v>
      </c>
      <c r="F91" s="9">
        <f t="shared" ref="F91:F109" ca="1" si="36">AVERAGE(F25:K25)</f>
        <v>1.1525747643771964</v>
      </c>
      <c r="G91" s="9">
        <f t="shared" ref="G91:G109" ca="1" si="37">AVERAGE(G25:L25)</f>
        <v>1.2642728094170923</v>
      </c>
      <c r="H91" s="9">
        <f t="shared" ref="H91:H109" ca="1" si="38">AVERAGE(H25:M25)</f>
        <v>1.3353692111749986</v>
      </c>
      <c r="I91" s="9">
        <f t="shared" ref="I91:I109" ca="1" si="39">AVERAGE(I25:N25)</f>
        <v>1.4115289078042894</v>
      </c>
      <c r="J91" s="9">
        <f t="shared" ref="J91:J109" si="40">AVERAGE(J25:O25)</f>
        <v>1.2902174071916039</v>
      </c>
      <c r="K91" s="9">
        <f t="shared" ref="K91:K109" si="41">AVERAGE(K25:P25)</f>
        <v>1.3074455036473449</v>
      </c>
      <c r="L91" s="9">
        <f t="shared" ref="L91:L109" si="42">AVERAGE(L25:Q25)</f>
        <v>1.2444807963666775</v>
      </c>
      <c r="M91" s="9">
        <f t="shared" ref="M91:M109" si="43">AVERAGE(M25:R25)</f>
        <v>1.2858428243025328</v>
      </c>
      <c r="N91" s="9">
        <f t="shared" ref="N91:N109" ca="1" si="44">AVERAGE(N25:S25)</f>
        <v>1.2205930845549173</v>
      </c>
      <c r="O91" s="9">
        <f t="shared" ref="O91:O109" ca="1" si="45">AVERAGE(O25:T25)</f>
        <v>1.2091587297656281</v>
      </c>
      <c r="P91" s="9">
        <f t="shared" ref="P91:P109" ca="1" si="46">AVERAGE(P25:U25)</f>
        <v>1.3748094453395572</v>
      </c>
      <c r="Q91" s="9">
        <f t="shared" ref="Q91:Q109" ca="1" si="47">AVERAGE(Q25:V25)</f>
        <v>1.3266771287765813</v>
      </c>
      <c r="R91" s="9">
        <f t="shared" ref="R91:R109" ca="1" si="48">AVERAGE(R25:W25)</f>
        <v>1.4528961657713839</v>
      </c>
      <c r="S91" s="9">
        <f t="shared" ref="S91:S109" ca="1" si="49">AVERAGE(S25:X25)</f>
        <v>1.2750591974567149</v>
      </c>
      <c r="T91" s="9">
        <f t="shared" ref="T91:T109" ca="1" si="50">AVERAGE(T25:Y25)</f>
        <v>1.3047606930990849</v>
      </c>
      <c r="U91" s="9">
        <f t="shared" ref="U91:U109" ca="1" si="51">AVERAGE(U25:Z25)</f>
        <v>1.2561725641346964</v>
      </c>
      <c r="V91" s="9">
        <f t="shared" ref="V91:V109" ca="1" si="52">AVERAGE(V25:AA25)</f>
        <v>1.2140649660162992</v>
      </c>
      <c r="W91" s="9">
        <f t="shared" ref="W91:W109" ca="1" si="53">AVERAGE(W25:AB25)</f>
        <v>1.200416489249551</v>
      </c>
      <c r="X91" s="9">
        <f t="shared" ref="X91:X109" ca="1" si="54">AVERAGE(X25:AC25)</f>
        <v>1.2306951540200022</v>
      </c>
      <c r="Y91" s="9">
        <f t="shared" ref="Y91:Y109" ca="1" si="55">AVERAGE(Y25:AD25)</f>
        <v>1.2926743659357269</v>
      </c>
      <c r="Z91" s="9">
        <f t="shared" ref="Z91:Z109" ca="1" si="56">AVERAGE(Z25:AE25)</f>
        <v>1.4007838534239694</v>
      </c>
      <c r="AA91" s="9">
        <f t="shared" ref="AA91:AA109" ca="1" si="57">AVERAGE(AA25:AF25)</f>
        <v>1.3848321686696978</v>
      </c>
      <c r="AB91" s="9">
        <f t="shared" ref="AB91:AB109" si="58">AVERAGE(AB25:AG25)</f>
        <v>1.3142426821723621</v>
      </c>
      <c r="AC91" s="9">
        <f t="shared" ref="AC91:AC109" si="59">AVERAGE(AC25:AH25)</f>
        <v>1.4780497339909748</v>
      </c>
      <c r="AD91" s="9">
        <f t="shared" ref="AD91:AD109" si="60">AVERAGE(AD25:AI25)</f>
        <v>1.3319241382769635</v>
      </c>
      <c r="AE91" s="9">
        <f t="shared" ref="AE91:AE109" ca="1" si="61">AVERAGE(AE25:AJ25)</f>
        <v>1.3381862325679743</v>
      </c>
      <c r="AF91" s="9">
        <f t="shared" ref="AF91:AH109" ca="1" si="62">AVERAGE(AF25:AK25)</f>
        <v>1.2711405368063848</v>
      </c>
      <c r="AG91" s="9">
        <f t="shared" ca="1" si="62"/>
        <v>1.2810293418957399</v>
      </c>
      <c r="AH91" s="9">
        <f t="shared" ca="1" si="62"/>
        <v>1.3056901284625526</v>
      </c>
      <c r="AX91" s="68"/>
      <c r="AY91" s="56"/>
    </row>
    <row r="92" spans="1:51" x14ac:dyDescent="0.3">
      <c r="A92" s="37" t="str">
        <f t="shared" si="31"/>
        <v>BOU</v>
      </c>
      <c r="B92" s="9">
        <f t="shared" ca="1" si="32"/>
        <v>0.90976024905756747</v>
      </c>
      <c r="C92" s="9">
        <f t="shared" ca="1" si="33"/>
        <v>0.855442940479887</v>
      </c>
      <c r="D92" s="9">
        <f t="shared" ca="1" si="34"/>
        <v>0.87235129713542248</v>
      </c>
      <c r="E92" s="9">
        <f t="shared" ca="1" si="35"/>
        <v>0.92600037303876837</v>
      </c>
      <c r="F92" s="9">
        <f t="shared" ca="1" si="36"/>
        <v>0.97876294550523413</v>
      </c>
      <c r="G92" s="9">
        <f t="shared" si="37"/>
        <v>0.95927072767689214</v>
      </c>
      <c r="H92" s="9">
        <f t="shared" ca="1" si="38"/>
        <v>0.99157921738968069</v>
      </c>
      <c r="I92" s="9">
        <f t="shared" ca="1" si="39"/>
        <v>0.95748268548763471</v>
      </c>
      <c r="J92" s="9">
        <f t="shared" ca="1" si="40"/>
        <v>1.030842500229449</v>
      </c>
      <c r="K92" s="9">
        <f t="shared" ca="1" si="41"/>
        <v>0.98840771372993352</v>
      </c>
      <c r="L92" s="9">
        <f t="shared" ca="1" si="42"/>
        <v>1.0052398647070315</v>
      </c>
      <c r="M92" s="9">
        <f t="shared" ca="1" si="43"/>
        <v>0.964041114256179</v>
      </c>
      <c r="N92" s="9">
        <f t="shared" ca="1" si="44"/>
        <v>0.96566352386255294</v>
      </c>
      <c r="O92" s="9">
        <f t="shared" ca="1" si="45"/>
        <v>0.96098442805134798</v>
      </c>
      <c r="P92" s="9">
        <f t="shared" ca="1" si="46"/>
        <v>0.92612247634293998</v>
      </c>
      <c r="Q92" s="9">
        <f t="shared" ca="1" si="47"/>
        <v>0.9935049548400624</v>
      </c>
      <c r="R92" s="9">
        <f t="shared" ca="1" si="48"/>
        <v>0.88491019739938981</v>
      </c>
      <c r="S92" s="9">
        <f t="shared" ca="1" si="49"/>
        <v>0.89868002233519384</v>
      </c>
      <c r="T92" s="9">
        <f t="shared" ca="1" si="50"/>
        <v>0.84156665015133425</v>
      </c>
      <c r="U92" s="9">
        <f t="shared" ca="1" si="51"/>
        <v>0.84157785406438768</v>
      </c>
      <c r="V92" s="9">
        <f t="shared" ca="1" si="52"/>
        <v>0.80418470554527233</v>
      </c>
      <c r="W92" s="9">
        <f t="shared" ca="1" si="53"/>
        <v>0.79446298882658972</v>
      </c>
      <c r="X92" s="9">
        <f t="shared" ca="1" si="54"/>
        <v>0.83232189231381903</v>
      </c>
      <c r="Y92" s="9">
        <f t="shared" ca="1" si="55"/>
        <v>0.93182035609557001</v>
      </c>
      <c r="Z92" s="9">
        <f t="shared" ca="1" si="56"/>
        <v>0.94090268972945024</v>
      </c>
      <c r="AA92" s="9">
        <f t="shared" ca="1" si="57"/>
        <v>0.94515327631250223</v>
      </c>
      <c r="AB92" s="9">
        <f t="shared" ca="1" si="58"/>
        <v>1.0180070970386002</v>
      </c>
      <c r="AC92" s="9">
        <f t="shared" ca="1" si="59"/>
        <v>0.93787863264347282</v>
      </c>
      <c r="AD92" s="9">
        <f t="shared" ca="1" si="60"/>
        <v>1.0103393321140801</v>
      </c>
      <c r="AE92" s="9">
        <f t="shared" ca="1" si="61"/>
        <v>0.95123024455139704</v>
      </c>
      <c r="AF92" s="9">
        <f t="shared" ca="1" si="62"/>
        <v>0.9428274911746195</v>
      </c>
      <c r="AG92" s="9">
        <f t="shared" ca="1" si="62"/>
        <v>0.98816010213855188</v>
      </c>
      <c r="AH92" s="9">
        <f t="shared" ca="1" si="62"/>
        <v>0.96771964081215123</v>
      </c>
    </row>
    <row r="93" spans="1:51" x14ac:dyDescent="0.3">
      <c r="A93" s="37" t="str">
        <f t="shared" si="31"/>
        <v>BRE</v>
      </c>
      <c r="B93" s="9">
        <f t="shared" ca="1" si="32"/>
        <v>1.5431087875709377</v>
      </c>
      <c r="C93" s="9">
        <f t="shared" ca="1" si="33"/>
        <v>1.5288187262197566</v>
      </c>
      <c r="D93" s="9">
        <f t="shared" ca="1" si="34"/>
        <v>1.4932353867615842</v>
      </c>
      <c r="E93" s="9">
        <f t="shared" ca="1" si="35"/>
        <v>1.4749172092927105</v>
      </c>
      <c r="F93" s="9">
        <f t="shared" ca="1" si="36"/>
        <v>1.2969877592964758</v>
      </c>
      <c r="G93" s="9">
        <f t="shared" ca="1" si="37"/>
        <v>1.3315275915238471</v>
      </c>
      <c r="H93" s="9">
        <f t="shared" ca="1" si="38"/>
        <v>1.2743895290231668</v>
      </c>
      <c r="I93" s="9">
        <f t="shared" ca="1" si="39"/>
        <v>1.2979474473920349</v>
      </c>
      <c r="J93" s="9">
        <f t="shared" ca="1" si="40"/>
        <v>1.3659027959836401</v>
      </c>
      <c r="K93" s="9">
        <f t="shared" ca="1" si="41"/>
        <v>1.3640399992797911</v>
      </c>
      <c r="L93" s="9">
        <f t="shared" ca="1" si="42"/>
        <v>1.3386957076422965</v>
      </c>
      <c r="M93" s="9">
        <f t="shared" ca="1" si="43"/>
        <v>1.3640773767009573</v>
      </c>
      <c r="N93" s="9">
        <f t="shared" ca="1" si="44"/>
        <v>1.2741714738685335</v>
      </c>
      <c r="O93" s="9">
        <f t="shared" ca="1" si="45"/>
        <v>1.37071979713314</v>
      </c>
      <c r="P93" s="9">
        <f t="shared" ca="1" si="46"/>
        <v>1.4232474085750375</v>
      </c>
      <c r="Q93" s="9">
        <f t="shared" ca="1" si="47"/>
        <v>1.4214996640833302</v>
      </c>
      <c r="R93" s="9">
        <f t="shared" ca="1" si="48"/>
        <v>1.5790409591510779</v>
      </c>
      <c r="S93" s="9">
        <f t="shared" ca="1" si="49"/>
        <v>1.4707362687680989</v>
      </c>
      <c r="T93" s="9">
        <f t="shared" ca="1" si="50"/>
        <v>1.5718942441927128</v>
      </c>
      <c r="U93" s="9">
        <f t="shared" ca="1" si="51"/>
        <v>1.4299012278246057</v>
      </c>
      <c r="V93" s="9">
        <f t="shared" ca="1" si="52"/>
        <v>1.4561828685090268</v>
      </c>
      <c r="W93" s="9">
        <f t="shared" ca="1" si="53"/>
        <v>1.4543808520621921</v>
      </c>
      <c r="X93" s="9">
        <f t="shared" ca="1" si="54"/>
        <v>1.474883233285883</v>
      </c>
      <c r="Y93" s="9">
        <f t="shared" ca="1" si="55"/>
        <v>1.4883818360776051</v>
      </c>
      <c r="Z93" s="9">
        <f t="shared" ca="1" si="56"/>
        <v>1.4165892774519939</v>
      </c>
      <c r="AA93" s="9">
        <f t="shared" ca="1" si="57"/>
        <v>1.4391524125108237</v>
      </c>
      <c r="AB93" s="9">
        <f t="shared" ca="1" si="58"/>
        <v>1.3931720205618674</v>
      </c>
      <c r="AC93" s="9">
        <f t="shared" ca="1" si="59"/>
        <v>1.355149081569923</v>
      </c>
      <c r="AD93" s="9">
        <f t="shared" ca="1" si="60"/>
        <v>1.3854720957965048</v>
      </c>
      <c r="AE93" s="9">
        <f t="shared" ca="1" si="61"/>
        <v>1.4439300675338904</v>
      </c>
      <c r="AF93" s="9">
        <f t="shared" ca="1" si="62"/>
        <v>1.4919517637992457</v>
      </c>
      <c r="AG93" s="9">
        <f t="shared" ca="1" si="62"/>
        <v>1.4757767162069673</v>
      </c>
      <c r="AH93" s="9">
        <f t="shared" ca="1" si="62"/>
        <v>1.33625454858485</v>
      </c>
    </row>
    <row r="94" spans="1:51" x14ac:dyDescent="0.3">
      <c r="A94" s="37" t="str">
        <f t="shared" si="31"/>
        <v>BHA</v>
      </c>
      <c r="B94" s="9">
        <f t="shared" si="32"/>
        <v>1.7577669836683583</v>
      </c>
      <c r="C94" s="9">
        <f t="shared" si="33"/>
        <v>1.8306488900984696</v>
      </c>
      <c r="D94" s="9">
        <f t="shared" ca="1" si="34"/>
        <v>1.9190715586772111</v>
      </c>
      <c r="E94" s="9">
        <f t="shared" ca="1" si="35"/>
        <v>1.968511558325061</v>
      </c>
      <c r="F94" s="9">
        <f t="shared" ca="1" si="36"/>
        <v>1.881613995989813</v>
      </c>
      <c r="G94" s="9">
        <f t="shared" ca="1" si="37"/>
        <v>1.8246569421034484</v>
      </c>
      <c r="H94" s="9">
        <f t="shared" ca="1" si="38"/>
        <v>1.8620040138417302</v>
      </c>
      <c r="I94" s="9">
        <f t="shared" ca="1" si="39"/>
        <v>1.7253211401919364</v>
      </c>
      <c r="J94" s="9">
        <f t="shared" ca="1" si="40"/>
        <v>1.7114626247038387</v>
      </c>
      <c r="K94" s="9">
        <f t="shared" ca="1" si="41"/>
        <v>1.6811740780347779</v>
      </c>
      <c r="L94" s="9">
        <f t="shared" ca="1" si="42"/>
        <v>1.7501899364384117</v>
      </c>
      <c r="M94" s="9">
        <f t="shared" ca="1" si="43"/>
        <v>1.738660315090794</v>
      </c>
      <c r="N94" s="9">
        <f t="shared" ca="1" si="44"/>
        <v>1.5935602421802917</v>
      </c>
      <c r="O94" s="9">
        <f t="shared" ca="1" si="45"/>
        <v>1.7235767871779437</v>
      </c>
      <c r="P94" s="9">
        <f t="shared" ca="1" si="46"/>
        <v>1.7790911865952157</v>
      </c>
      <c r="Q94" s="9">
        <f t="shared" ca="1" si="47"/>
        <v>1.7958583808153932</v>
      </c>
      <c r="R94" s="9">
        <f t="shared" ca="1" si="48"/>
        <v>1.8201201732326606</v>
      </c>
      <c r="S94" s="9">
        <f t="shared" ca="1" si="49"/>
        <v>1.8222078018494934</v>
      </c>
      <c r="T94" s="9">
        <f t="shared" ca="1" si="50"/>
        <v>2.0029691216409682</v>
      </c>
      <c r="U94" s="9">
        <f t="shared" ca="1" si="51"/>
        <v>1.904167648828049</v>
      </c>
      <c r="V94" s="9">
        <f t="shared" ca="1" si="52"/>
        <v>1.833234592939134</v>
      </c>
      <c r="W94" s="9">
        <f t="shared" ca="1" si="53"/>
        <v>1.8571127287512565</v>
      </c>
      <c r="X94" s="9">
        <f t="shared" ca="1" si="54"/>
        <v>1.7525468634818262</v>
      </c>
      <c r="Y94" s="9">
        <f t="shared" si="55"/>
        <v>1.8702778502398871</v>
      </c>
      <c r="Z94" s="9">
        <f t="shared" ca="1" si="56"/>
        <v>1.6496524141401414</v>
      </c>
      <c r="AA94" s="9">
        <f t="shared" ca="1" si="57"/>
        <v>1.701623271117132</v>
      </c>
      <c r="AB94" s="9">
        <f t="shared" ca="1" si="58"/>
        <v>1.5976925707030807</v>
      </c>
      <c r="AC94" s="9">
        <f t="shared" ca="1" si="59"/>
        <v>1.599845164717127</v>
      </c>
      <c r="AD94" s="9">
        <f t="shared" ca="1" si="60"/>
        <v>1.6397158628734729</v>
      </c>
      <c r="AE94" s="9">
        <f t="shared" ca="1" si="61"/>
        <v>1.6794999305410592</v>
      </c>
      <c r="AF94" s="9">
        <f t="shared" ca="1" si="62"/>
        <v>1.6410856539151186</v>
      </c>
      <c r="AG94" s="9">
        <f t="shared" ca="1" si="62"/>
        <v>1.7519340646337362</v>
      </c>
      <c r="AH94" s="9">
        <f t="shared" ca="1" si="62"/>
        <v>1.8078849342351837</v>
      </c>
    </row>
    <row r="95" spans="1:51" x14ac:dyDescent="0.3">
      <c r="A95" s="37" t="str">
        <f t="shared" si="31"/>
        <v>CHE</v>
      </c>
      <c r="B95" s="9">
        <f t="shared" ca="1" si="32"/>
        <v>1.2949676612341627</v>
      </c>
      <c r="C95" s="9">
        <f t="shared" ca="1" si="33"/>
        <v>1.3161414407020697</v>
      </c>
      <c r="D95" s="9">
        <f t="shared" ca="1" si="34"/>
        <v>1.3683289903475273</v>
      </c>
      <c r="E95" s="9">
        <f t="shared" ca="1" si="35"/>
        <v>1.3397927280785249</v>
      </c>
      <c r="F95" s="9">
        <f t="shared" ca="1" si="36"/>
        <v>1.3223652873727776</v>
      </c>
      <c r="G95" s="9">
        <f t="shared" ca="1" si="37"/>
        <v>1.3433848708760543</v>
      </c>
      <c r="H95" s="9">
        <f t="shared" ca="1" si="38"/>
        <v>1.2959592620160623</v>
      </c>
      <c r="I95" s="9">
        <f t="shared" ca="1" si="39"/>
        <v>1.2931444646722039</v>
      </c>
      <c r="J95" s="9">
        <f t="shared" ca="1" si="40"/>
        <v>1.1563660592668901</v>
      </c>
      <c r="K95" s="9">
        <f t="shared" ca="1" si="41"/>
        <v>1.1699041709141429</v>
      </c>
      <c r="L95" s="9">
        <f t="shared" ca="1" si="42"/>
        <v>1.0510853857702342</v>
      </c>
      <c r="M95" s="9">
        <f t="shared" ca="1" si="43"/>
        <v>1.1526173564379409</v>
      </c>
      <c r="N95" s="9">
        <f t="shared" ca="1" si="44"/>
        <v>1.1758728795788376</v>
      </c>
      <c r="O95" s="9">
        <f t="shared" ca="1" si="45"/>
        <v>1.1095596038697566</v>
      </c>
      <c r="P95" s="9">
        <f t="shared" ca="1" si="46"/>
        <v>1.2161607800235685</v>
      </c>
      <c r="Q95" s="9">
        <f t="shared" ca="1" si="47"/>
        <v>1.223656052387063</v>
      </c>
      <c r="R95" s="9">
        <f t="shared" ca="1" si="48"/>
        <v>1.4127924959064702</v>
      </c>
      <c r="S95" s="9">
        <f t="shared" ca="1" si="49"/>
        <v>1.2769703278131981</v>
      </c>
      <c r="T95" s="9">
        <f t="shared" ca="1" si="50"/>
        <v>1.3201801628392262</v>
      </c>
      <c r="U95" s="9">
        <f t="shared" ca="1" si="51"/>
        <v>1.3258649579704835</v>
      </c>
      <c r="V95" s="9">
        <f t="shared" ca="1" si="52"/>
        <v>1.3668067925337024</v>
      </c>
      <c r="W95" s="9">
        <f t="shared" ca="1" si="53"/>
        <v>1.3570113707552549</v>
      </c>
      <c r="X95" s="9">
        <f t="shared" ca="1" si="54"/>
        <v>1.3266327119147518</v>
      </c>
      <c r="Y95" s="9">
        <f t="shared" ca="1" si="55"/>
        <v>1.444878643405457</v>
      </c>
      <c r="Z95" s="9">
        <f t="shared" ca="1" si="56"/>
        <v>1.3706642384696683</v>
      </c>
      <c r="AA95" s="9">
        <f t="shared" ca="1" si="57"/>
        <v>1.4168235367075468</v>
      </c>
      <c r="AB95" s="9">
        <f t="shared" ca="1" si="58"/>
        <v>1.2793654766644564</v>
      </c>
      <c r="AC95" s="9">
        <f t="shared" ca="1" si="59"/>
        <v>1.3534166655024886</v>
      </c>
      <c r="AD95" s="9">
        <f t="shared" ca="1" si="60"/>
        <v>1.1961363417738708</v>
      </c>
      <c r="AE95" s="9">
        <f t="shared" ca="1" si="61"/>
        <v>1.1244311602973898</v>
      </c>
      <c r="AF95" s="9">
        <f t="shared" ca="1" si="62"/>
        <v>1.2439945908570158</v>
      </c>
      <c r="AG95" s="9">
        <f t="shared" ca="1" si="62"/>
        <v>1.1459154781884855</v>
      </c>
      <c r="AH95" s="9">
        <f t="shared" ca="1" si="62"/>
        <v>1.1783746992541151</v>
      </c>
    </row>
    <row r="96" spans="1:51" x14ac:dyDescent="0.3">
      <c r="A96" s="37" t="str">
        <f t="shared" si="31"/>
        <v>CRY</v>
      </c>
      <c r="B96" s="9">
        <f t="shared" ca="1" si="32"/>
        <v>0.8870480775990256</v>
      </c>
      <c r="C96" s="9">
        <f t="shared" ca="1" si="33"/>
        <v>0.91147190395009636</v>
      </c>
      <c r="D96" s="9">
        <f t="shared" ca="1" si="34"/>
        <v>0.87134730147347828</v>
      </c>
      <c r="E96" s="9">
        <f t="shared" ca="1" si="35"/>
        <v>0.84209399392167106</v>
      </c>
      <c r="F96" s="9">
        <f t="shared" ca="1" si="36"/>
        <v>0.98339237067829943</v>
      </c>
      <c r="G96" s="9">
        <f t="shared" ca="1" si="37"/>
        <v>0.92642688017839869</v>
      </c>
      <c r="H96" s="9">
        <f t="shared" ca="1" si="38"/>
        <v>1.0178308195686165</v>
      </c>
      <c r="I96" s="9">
        <f t="shared" ca="1" si="39"/>
        <v>1.0037077725495764</v>
      </c>
      <c r="J96" s="9">
        <f t="shared" ca="1" si="40"/>
        <v>1.0840438581258318</v>
      </c>
      <c r="K96" s="9">
        <f t="shared" ca="1" si="41"/>
        <v>1.0223339064419397</v>
      </c>
      <c r="L96" s="9">
        <f t="shared" ca="1" si="42"/>
        <v>0.95592920915551127</v>
      </c>
      <c r="M96" s="9">
        <f t="shared" ca="1" si="43"/>
        <v>1.0584354877703162</v>
      </c>
      <c r="N96" s="9">
        <f t="shared" ca="1" si="44"/>
        <v>1.0258079110538507</v>
      </c>
      <c r="O96" s="9">
        <f t="shared" ca="1" si="45"/>
        <v>1.0462217897499464</v>
      </c>
      <c r="P96" s="9">
        <f t="shared" ca="1" si="46"/>
        <v>0.98444685655040598</v>
      </c>
      <c r="Q96" s="9">
        <f t="shared" ca="1" si="47"/>
        <v>1.0046028017637196</v>
      </c>
      <c r="R96" s="9">
        <f t="shared" ca="1" si="48"/>
        <v>0.96526489131637661</v>
      </c>
      <c r="S96" s="9">
        <f t="shared" ca="1" si="49"/>
        <v>0.87782114532651667</v>
      </c>
      <c r="T96" s="9">
        <f t="shared" ca="1" si="50"/>
        <v>0.85865273403376075</v>
      </c>
      <c r="U96" s="9">
        <f t="shared" ca="1" si="51"/>
        <v>0.89879914370239999</v>
      </c>
      <c r="V96" s="9">
        <f t="shared" ca="1" si="52"/>
        <v>0.91918855872104477</v>
      </c>
      <c r="W96" s="9">
        <f t="shared" ca="1" si="53"/>
        <v>0.89423012264756851</v>
      </c>
      <c r="X96" s="9">
        <f t="shared" ca="1" si="54"/>
        <v>0.87720683285603418</v>
      </c>
      <c r="Y96" s="9">
        <f t="shared" ca="1" si="55"/>
        <v>0.92396362648927666</v>
      </c>
      <c r="Z96" s="9">
        <f t="shared" ca="1" si="56"/>
        <v>0.94065382093852012</v>
      </c>
      <c r="AA96" s="9">
        <f t="shared" ca="1" si="57"/>
        <v>0.85821484713776286</v>
      </c>
      <c r="AB96" s="9">
        <f t="shared" ca="1" si="58"/>
        <v>0.93099037397285223</v>
      </c>
      <c r="AC96" s="9">
        <f t="shared" ca="1" si="59"/>
        <v>0.94646581648625971</v>
      </c>
      <c r="AD96" s="9">
        <f t="shared" ca="1" si="60"/>
        <v>1.021420381801617</v>
      </c>
      <c r="AE96" s="9">
        <f t="shared" ca="1" si="61"/>
        <v>0.93915454224335548</v>
      </c>
      <c r="AF96" s="9">
        <f t="shared" ca="1" si="62"/>
        <v>1.010314435278777</v>
      </c>
      <c r="AG96" s="9">
        <f t="shared" ca="1" si="62"/>
        <v>1.0484815119216477</v>
      </c>
      <c r="AH96" s="9">
        <f t="shared" ca="1" si="62"/>
        <v>1.0519772293292571</v>
      </c>
    </row>
    <row r="97" spans="1:39" x14ac:dyDescent="0.3">
      <c r="A97" s="37" t="str">
        <f t="shared" si="31"/>
        <v>EVE</v>
      </c>
      <c r="B97" s="9">
        <f t="shared" ca="1" si="32"/>
        <v>1.2308314703243313</v>
      </c>
      <c r="C97" s="9">
        <f t="shared" ca="1" si="33"/>
        <v>1.1344064038912531</v>
      </c>
      <c r="D97" s="9">
        <f t="shared" ca="1" si="34"/>
        <v>1.1652666414384349</v>
      </c>
      <c r="E97" s="9">
        <f t="shared" ca="1" si="35"/>
        <v>1.0585769515133139</v>
      </c>
      <c r="F97" s="9">
        <f t="shared" ca="1" si="36"/>
        <v>1.0927121600384031</v>
      </c>
      <c r="G97" s="9">
        <f t="shared" ca="1" si="37"/>
        <v>1.0537558391074788</v>
      </c>
      <c r="H97" s="9">
        <f t="shared" ca="1" si="38"/>
        <v>0.92031260428656259</v>
      </c>
      <c r="I97" s="9">
        <f t="shared" ca="1" si="39"/>
        <v>1.0256513553402551</v>
      </c>
      <c r="J97" s="9">
        <f t="shared" ca="1" si="40"/>
        <v>1.0201790421961849</v>
      </c>
      <c r="K97" s="9">
        <f t="shared" ca="1" si="41"/>
        <v>1.1028473988649112</v>
      </c>
      <c r="L97" s="9">
        <f t="shared" ca="1" si="42"/>
        <v>1.0908351821350359</v>
      </c>
      <c r="M97" s="9">
        <f t="shared" ca="1" si="43"/>
        <v>1.1703084332919609</v>
      </c>
      <c r="N97" s="9">
        <f t="shared" ca="1" si="44"/>
        <v>1.1502311523520656</v>
      </c>
      <c r="O97" s="9">
        <f t="shared" ca="1" si="45"/>
        <v>1.1105824911744795</v>
      </c>
      <c r="P97" s="9">
        <f t="shared" ca="1" si="46"/>
        <v>1.1329591657865541</v>
      </c>
      <c r="Q97" s="9">
        <f t="shared" ca="1" si="47"/>
        <v>1.0385085502745872</v>
      </c>
      <c r="R97" s="9">
        <f t="shared" ca="1" si="48"/>
        <v>1.0223323010058909</v>
      </c>
      <c r="S97" s="9">
        <f t="shared" ca="1" si="49"/>
        <v>0.97515397182534647</v>
      </c>
      <c r="T97" s="9">
        <f t="shared" ca="1" si="50"/>
        <v>1.1382317972080556</v>
      </c>
      <c r="U97" s="9">
        <f t="shared" ca="1" si="51"/>
        <v>1.2027291275181573</v>
      </c>
      <c r="V97" s="9">
        <f t="shared" ca="1" si="52"/>
        <v>1.1643654569425774</v>
      </c>
      <c r="W97" s="9">
        <f t="shared" ca="1" si="53"/>
        <v>1.2532140761797421</v>
      </c>
      <c r="X97" s="9">
        <f t="shared" ca="1" si="54"/>
        <v>1.2349815251882141</v>
      </c>
      <c r="Y97" s="9">
        <f t="shared" ca="1" si="55"/>
        <v>1.2637758329586628</v>
      </c>
      <c r="Z97" s="9">
        <f t="shared" ca="1" si="56"/>
        <v>1.1417342715809145</v>
      </c>
      <c r="AA97" s="9">
        <f t="shared" ca="1" si="57"/>
        <v>1.1781590910270403</v>
      </c>
      <c r="AB97" s="9">
        <f t="shared" ca="1" si="58"/>
        <v>1.1514387594154487</v>
      </c>
      <c r="AC97" s="9">
        <f t="shared" ca="1" si="59"/>
        <v>1.0858528823935159</v>
      </c>
      <c r="AD97" s="9">
        <f t="shared" ca="1" si="60"/>
        <v>1.1020432553860606</v>
      </c>
      <c r="AE97" s="9">
        <f t="shared" ca="1" si="61"/>
        <v>1.0269396193244389</v>
      </c>
      <c r="AF97" s="9">
        <f t="shared" ca="1" si="62"/>
        <v>1.0269529230484251</v>
      </c>
      <c r="AG97" s="9">
        <f t="shared" ca="1" si="62"/>
        <v>0.89786200891383761</v>
      </c>
      <c r="AH97" s="9">
        <f t="shared" ca="1" si="62"/>
        <v>1.0053261458770777</v>
      </c>
    </row>
    <row r="98" spans="1:39" x14ac:dyDescent="0.3">
      <c r="A98" s="37" t="str">
        <f t="shared" si="31"/>
        <v>FUL</v>
      </c>
      <c r="B98" s="9">
        <f t="shared" ca="1" si="32"/>
        <v>1.2403579149632187</v>
      </c>
      <c r="C98" s="9">
        <f t="shared" ca="1" si="33"/>
        <v>1.1989274412712729</v>
      </c>
      <c r="D98" s="9">
        <f t="shared" ca="1" si="34"/>
        <v>1.2308675916626033</v>
      </c>
      <c r="E98" s="9">
        <f t="shared" ca="1" si="35"/>
        <v>1.1547677013352367</v>
      </c>
      <c r="F98" s="9">
        <f t="shared" ca="1" si="36"/>
        <v>1.1840112809139143</v>
      </c>
      <c r="G98" s="9">
        <f t="shared" ca="1" si="37"/>
        <v>1.276954730089922</v>
      </c>
      <c r="H98" s="9">
        <f t="shared" si="38"/>
        <v>1.3993437509972477</v>
      </c>
      <c r="I98" s="9">
        <f t="shared" si="39"/>
        <v>1.361330870495232</v>
      </c>
      <c r="J98" s="9">
        <f t="shared" ca="1" si="40"/>
        <v>1.4478807311634008</v>
      </c>
      <c r="K98" s="9">
        <f t="shared" ca="1" si="41"/>
        <v>1.3668272838952431</v>
      </c>
      <c r="L98" s="9">
        <f t="shared" ca="1" si="42"/>
        <v>1.4287103118909725</v>
      </c>
      <c r="M98" s="9">
        <f t="shared" ca="1" si="43"/>
        <v>1.3040186952142168</v>
      </c>
      <c r="N98" s="9">
        <f t="shared" ca="1" si="44"/>
        <v>1.2729512484346122</v>
      </c>
      <c r="O98" s="9">
        <f t="shared" ca="1" si="45"/>
        <v>1.2551309623834033</v>
      </c>
      <c r="P98" s="9">
        <f t="shared" ca="1" si="46"/>
        <v>1.0915825715107952</v>
      </c>
      <c r="Q98" s="9">
        <f t="shared" ca="1" si="47"/>
        <v>1.2159514853367359</v>
      </c>
      <c r="R98" s="9">
        <f t="shared" ca="1" si="48"/>
        <v>1.1620887566177156</v>
      </c>
      <c r="S98" s="9">
        <f t="shared" ca="1" si="49"/>
        <v>1.2843237751964605</v>
      </c>
      <c r="T98" s="9">
        <f t="shared" ca="1" si="50"/>
        <v>1.1767411578078224</v>
      </c>
      <c r="U98" s="9">
        <f t="shared" ca="1" si="51"/>
        <v>1.2415736069436101</v>
      </c>
      <c r="V98" s="9">
        <f t="shared" ca="1" si="52"/>
        <v>1.2946148654067802</v>
      </c>
      <c r="W98" s="9">
        <f t="shared" ca="1" si="53"/>
        <v>1.2534831214443951</v>
      </c>
      <c r="X98" s="9">
        <f t="shared" ca="1" si="54"/>
        <v>1.2823599628418365</v>
      </c>
      <c r="Y98" s="9">
        <f t="shared" ca="1" si="55"/>
        <v>1.1928410254334418</v>
      </c>
      <c r="Z98" s="9">
        <f t="shared" ca="1" si="56"/>
        <v>1.2808093582812317</v>
      </c>
      <c r="AA98" s="9">
        <f t="shared" ca="1" si="57"/>
        <v>1.2321408258310866</v>
      </c>
      <c r="AB98" s="9">
        <f t="shared" ca="1" si="58"/>
        <v>1.3450244012344008</v>
      </c>
      <c r="AC98" s="9">
        <f t="shared" ca="1" si="59"/>
        <v>1.3511736305992299</v>
      </c>
      <c r="AD98" s="9">
        <f t="shared" ca="1" si="60"/>
        <v>1.3078452015069886</v>
      </c>
      <c r="AE98" s="9">
        <f t="shared" ca="1" si="61"/>
        <v>1.3694919672019898</v>
      </c>
      <c r="AF98" s="9">
        <f t="shared" ca="1" si="62"/>
        <v>1.3120306912086301</v>
      </c>
      <c r="AG98" s="9">
        <f t="shared" ca="1" si="62"/>
        <v>1.3620425705086836</v>
      </c>
      <c r="AH98" s="9">
        <f t="shared" ca="1" si="62"/>
        <v>1.2204366355431202</v>
      </c>
    </row>
    <row r="99" spans="1:39" x14ac:dyDescent="0.3">
      <c r="A99" s="37" t="str">
        <f t="shared" si="31"/>
        <v>LEE</v>
      </c>
      <c r="B99" s="9">
        <f t="shared" ca="1" si="32"/>
        <v>1.2606807728844345</v>
      </c>
      <c r="C99" s="9">
        <f t="shared" ca="1" si="33"/>
        <v>1.3048512799678149</v>
      </c>
      <c r="D99" s="9">
        <f t="shared" ca="1" si="34"/>
        <v>1.2854600469843667</v>
      </c>
      <c r="E99" s="9">
        <f t="shared" ca="1" si="35"/>
        <v>1.323220016379022</v>
      </c>
      <c r="F99" s="9">
        <f t="shared" ca="1" si="36"/>
        <v>1.3541270435119606</v>
      </c>
      <c r="G99" s="9">
        <f t="shared" ca="1" si="37"/>
        <v>1.2542617411285544</v>
      </c>
      <c r="H99" s="9">
        <f t="shared" ca="1" si="38"/>
        <v>1.2586286237854092</v>
      </c>
      <c r="I99" s="9">
        <f t="shared" ca="1" si="39"/>
        <v>1.2842814957865019</v>
      </c>
      <c r="J99" s="9">
        <f t="shared" ca="1" si="40"/>
        <v>1.3260599971539027</v>
      </c>
      <c r="K99" s="9">
        <f t="shared" ca="1" si="41"/>
        <v>1.3435126862725586</v>
      </c>
      <c r="L99" s="9">
        <f t="shared" ca="1" si="42"/>
        <v>1.3282794346530273</v>
      </c>
      <c r="M99" s="9">
        <f t="shared" ca="1" si="43"/>
        <v>1.2939583985692591</v>
      </c>
      <c r="N99" s="9">
        <f t="shared" ca="1" si="44"/>
        <v>1.2384658430536091</v>
      </c>
      <c r="O99" s="9">
        <f t="shared" ca="1" si="45"/>
        <v>1.148876799902333</v>
      </c>
      <c r="P99" s="9">
        <f t="shared" ca="1" si="46"/>
        <v>1.1473613634458557</v>
      </c>
      <c r="Q99" s="9">
        <f t="shared" ca="1" si="47"/>
        <v>1.111862619460471</v>
      </c>
      <c r="R99" s="9">
        <f t="shared" si="48"/>
        <v>1.156980011008345</v>
      </c>
      <c r="S99" s="9">
        <f t="shared" si="49"/>
        <v>1.2228271551700982</v>
      </c>
      <c r="T99" s="9">
        <f t="shared" ca="1" si="50"/>
        <v>1.2938998673511635</v>
      </c>
      <c r="U99" s="9">
        <f t="shared" ca="1" si="51"/>
        <v>1.3128057818005923</v>
      </c>
      <c r="V99" s="9">
        <f t="shared" ca="1" si="52"/>
        <v>1.2864872642888392</v>
      </c>
      <c r="W99" s="9">
        <f t="shared" ca="1" si="53"/>
        <v>1.2323992127376873</v>
      </c>
      <c r="X99" s="9">
        <f t="shared" ca="1" si="54"/>
        <v>1.201612581211934</v>
      </c>
      <c r="Y99" s="9">
        <f t="shared" ca="1" si="55"/>
        <v>1.1137770120235471</v>
      </c>
      <c r="Z99" s="9">
        <f t="shared" ca="1" si="56"/>
        <v>1.1619827117793977</v>
      </c>
      <c r="AA99" s="9">
        <f t="shared" ca="1" si="57"/>
        <v>1.1941023996999072</v>
      </c>
      <c r="AB99" s="9">
        <f t="shared" ca="1" si="58"/>
        <v>1.248814886881694</v>
      </c>
      <c r="AC99" s="9">
        <f t="shared" ca="1" si="59"/>
        <v>1.309168236445899</v>
      </c>
      <c r="AD99" s="9">
        <f t="shared" ca="1" si="60"/>
        <v>1.3416052675998797</v>
      </c>
      <c r="AE99" s="9">
        <f t="shared" ca="1" si="61"/>
        <v>1.3176836701072707</v>
      </c>
      <c r="AF99" s="9">
        <f t="shared" si="62"/>
        <v>1.2540769373809457</v>
      </c>
      <c r="AG99" s="9">
        <f t="shared" si="62"/>
        <v>1.1344879419326819</v>
      </c>
      <c r="AH99" s="9">
        <f t="shared" ca="1" si="62"/>
        <v>1.1398130929794872</v>
      </c>
    </row>
    <row r="100" spans="1:39" x14ac:dyDescent="0.3">
      <c r="A100" s="37" t="str">
        <f t="shared" si="31"/>
        <v>LEI</v>
      </c>
      <c r="B100" s="9">
        <f t="shared" ca="1" si="32"/>
        <v>1.1606091048250466</v>
      </c>
      <c r="C100" s="9">
        <f t="shared" ca="1" si="33"/>
        <v>1.178725693706882</v>
      </c>
      <c r="D100" s="9">
        <f t="shared" ca="1" si="34"/>
        <v>1.2064669602525961</v>
      </c>
      <c r="E100" s="9">
        <f t="shared" ca="1" si="35"/>
        <v>1.2516732202310665</v>
      </c>
      <c r="F100" s="9">
        <f t="shared" ca="1" si="36"/>
        <v>1.2903065911227281</v>
      </c>
      <c r="G100" s="9">
        <f t="shared" ca="1" si="37"/>
        <v>1.320399520303337</v>
      </c>
      <c r="H100" s="9">
        <f t="shared" ca="1" si="38"/>
        <v>1.4674780431321588</v>
      </c>
      <c r="I100" s="9">
        <f t="shared" ca="1" si="39"/>
        <v>1.3634347873921575</v>
      </c>
      <c r="J100" s="9">
        <f t="shared" ca="1" si="40"/>
        <v>1.3577678888625258</v>
      </c>
      <c r="K100" s="9">
        <f t="shared" ca="1" si="41"/>
        <v>1.266330517237656</v>
      </c>
      <c r="L100" s="9">
        <f t="shared" ca="1" si="42"/>
        <v>1.219936284598838</v>
      </c>
      <c r="M100" s="9">
        <f t="shared" ca="1" si="43"/>
        <v>1.1560809413989148</v>
      </c>
      <c r="N100" s="9">
        <f t="shared" ca="1" si="44"/>
        <v>1.060997415259493</v>
      </c>
      <c r="O100" s="9">
        <f t="shared" ca="1" si="45"/>
        <v>1.2059375796008287</v>
      </c>
      <c r="P100" s="9">
        <f t="shared" ca="1" si="46"/>
        <v>1.2568982135274751</v>
      </c>
      <c r="Q100" s="9">
        <f t="shared" si="47"/>
        <v>1.2607757676289231</v>
      </c>
      <c r="R100" s="9">
        <f t="shared" si="48"/>
        <v>1.294958014286024</v>
      </c>
      <c r="S100" s="9">
        <f t="shared" ca="1" si="49"/>
        <v>1.3368723289356985</v>
      </c>
      <c r="T100" s="9">
        <f t="shared" ca="1" si="50"/>
        <v>1.2949305339582349</v>
      </c>
      <c r="U100" s="9">
        <f t="shared" ca="1" si="51"/>
        <v>1.1643918802613393</v>
      </c>
      <c r="V100" s="9">
        <f t="shared" ca="1" si="52"/>
        <v>1.1328833339368114</v>
      </c>
      <c r="W100" s="9">
        <f t="shared" ca="1" si="53"/>
        <v>1.1673918241977927</v>
      </c>
      <c r="X100" s="9">
        <f t="shared" ca="1" si="54"/>
        <v>1.1547646486628651</v>
      </c>
      <c r="Y100" s="9">
        <f t="shared" ca="1" si="55"/>
        <v>1.1014679267891134</v>
      </c>
      <c r="Z100" s="9">
        <f t="shared" ca="1" si="56"/>
        <v>1.2431006946891103</v>
      </c>
      <c r="AA100" s="9">
        <f t="shared" ca="1" si="57"/>
        <v>1.1625560485046962</v>
      </c>
      <c r="AB100" s="9">
        <f t="shared" ca="1" si="58"/>
        <v>1.2380015087048273</v>
      </c>
      <c r="AC100" s="9">
        <f t="shared" ca="1" si="59"/>
        <v>1.2012182541143102</v>
      </c>
      <c r="AD100" s="9">
        <f t="shared" ca="1" si="60"/>
        <v>1.3081507446754701</v>
      </c>
      <c r="AE100" s="9">
        <f t="shared" ca="1" si="61"/>
        <v>1.3561015018516132</v>
      </c>
      <c r="AF100" s="9">
        <f t="shared" ca="1" si="62"/>
        <v>1.34076333837519</v>
      </c>
      <c r="AG100" s="9">
        <f t="shared" ca="1" si="62"/>
        <v>1.3633056250919893</v>
      </c>
      <c r="AH100" s="9">
        <f t="shared" ca="1" si="62"/>
        <v>1.3434627058213107</v>
      </c>
    </row>
    <row r="101" spans="1:39" x14ac:dyDescent="0.3">
      <c r="A101" s="37" t="str">
        <f t="shared" si="31"/>
        <v>LIV</v>
      </c>
      <c r="B101" s="9">
        <f t="shared" ca="1" si="32"/>
        <v>2.0391715326501325</v>
      </c>
      <c r="C101" s="9">
        <f t="shared" ca="1" si="33"/>
        <v>2.0799502747701077</v>
      </c>
      <c r="D101" s="9">
        <f t="shared" ca="1" si="34"/>
        <v>1.9509418047525926</v>
      </c>
      <c r="E101" s="9">
        <f t="shared" ca="1" si="35"/>
        <v>2.0320624518223016</v>
      </c>
      <c r="F101" s="9">
        <f t="shared" ca="1" si="36"/>
        <v>1.7751980135348642</v>
      </c>
      <c r="G101" s="9">
        <f t="shared" ca="1" si="37"/>
        <v>1.7244470630369761</v>
      </c>
      <c r="H101" s="9">
        <f t="shared" ca="1" si="38"/>
        <v>1.7672095802929981</v>
      </c>
      <c r="I101" s="9">
        <f t="shared" ca="1" si="39"/>
        <v>1.6982641401046961</v>
      </c>
      <c r="J101" s="9">
        <f t="shared" ca="1" si="40"/>
        <v>1.8913159418393508</v>
      </c>
      <c r="K101" s="9">
        <f t="shared" ca="1" si="41"/>
        <v>1.8191111840307066</v>
      </c>
      <c r="L101" s="9">
        <f t="shared" ca="1" si="42"/>
        <v>2.0013081573949365</v>
      </c>
      <c r="M101" s="9">
        <f t="shared" ca="1" si="43"/>
        <v>2.0647121295293815</v>
      </c>
      <c r="N101" s="9">
        <f t="shared" ca="1" si="44"/>
        <v>2.1231103762211645</v>
      </c>
      <c r="O101" s="9">
        <f t="shared" ca="1" si="45"/>
        <v>2.0867328860901759</v>
      </c>
      <c r="P101" s="9">
        <f t="shared" ca="1" si="46"/>
        <v>1.8559384901208007</v>
      </c>
      <c r="Q101" s="9">
        <f t="shared" ca="1" si="47"/>
        <v>1.9822936841210546</v>
      </c>
      <c r="R101" s="9">
        <f t="shared" ca="1" si="48"/>
        <v>1.8662036797478081</v>
      </c>
      <c r="S101" s="9">
        <f t="shared" ca="1" si="49"/>
        <v>2.0141867965181097</v>
      </c>
      <c r="T101" s="9">
        <f t="shared" ca="1" si="50"/>
        <v>1.801063414764801</v>
      </c>
      <c r="U101" s="9">
        <f t="shared" ca="1" si="51"/>
        <v>1.7903636732190356</v>
      </c>
      <c r="V101" s="9">
        <f t="shared" ca="1" si="52"/>
        <v>1.909893163038741</v>
      </c>
      <c r="W101" s="9">
        <f t="shared" ca="1" si="53"/>
        <v>1.8572124380205854</v>
      </c>
      <c r="X101" s="9">
        <f t="shared" ca="1" si="54"/>
        <v>2.0846513396187016</v>
      </c>
      <c r="Y101" s="9">
        <f t="shared" ca="1" si="55"/>
        <v>1.8009410461109159</v>
      </c>
      <c r="Z101" s="9">
        <f t="shared" ca="1" si="56"/>
        <v>1.8919578666545027</v>
      </c>
      <c r="AA101" s="9">
        <f t="shared" ca="1" si="57"/>
        <v>1.9365957616086</v>
      </c>
      <c r="AB101" s="9">
        <f t="shared" ca="1" si="58"/>
        <v>2.0513604575906426</v>
      </c>
      <c r="AC101" s="9">
        <f t="shared" ca="1" si="59"/>
        <v>1.9785590132166007</v>
      </c>
      <c r="AD101" s="9">
        <f t="shared" ca="1" si="60"/>
        <v>1.83617460229203</v>
      </c>
      <c r="AE101" s="9">
        <f t="shared" ca="1" si="61"/>
        <v>2.0748012726897778</v>
      </c>
      <c r="AF101" s="9">
        <f t="shared" ca="1" si="62"/>
        <v>2.0712032602032262</v>
      </c>
      <c r="AG101" s="9">
        <f t="shared" ca="1" si="62"/>
        <v>2.1884074601325678</v>
      </c>
      <c r="AH101" s="9">
        <f t="shared" ca="1" si="62"/>
        <v>2.0004361683411513</v>
      </c>
    </row>
    <row r="102" spans="1:39" x14ac:dyDescent="0.3">
      <c r="A102" s="37" t="str">
        <f t="shared" si="31"/>
        <v>MCI</v>
      </c>
      <c r="B102" s="9">
        <f t="shared" ca="1" si="32"/>
        <v>2.120503859834511</v>
      </c>
      <c r="C102" s="9">
        <f t="shared" ca="1" si="33"/>
        <v>2.2303958045407533</v>
      </c>
      <c r="D102" s="9">
        <f t="shared" ca="1" si="34"/>
        <v>2.0340368256894301</v>
      </c>
      <c r="E102" s="9">
        <f t="shared" ca="1" si="35"/>
        <v>2.1788485380580043</v>
      </c>
      <c r="F102" s="9">
        <f t="shared" ca="1" si="36"/>
        <v>2.1753547038631891</v>
      </c>
      <c r="G102" s="9">
        <f t="shared" ca="1" si="37"/>
        <v>2.0181665467288705</v>
      </c>
      <c r="H102" s="9">
        <f t="shared" ca="1" si="38"/>
        <v>1.9172446732712285</v>
      </c>
      <c r="I102" s="9">
        <f t="shared" ca="1" si="39"/>
        <v>1.8807790868754701</v>
      </c>
      <c r="J102" s="9">
        <f t="shared" ca="1" si="40"/>
        <v>1.9003377530064565</v>
      </c>
      <c r="K102" s="9">
        <f t="shared" ca="1" si="41"/>
        <v>2.0600707429326439</v>
      </c>
      <c r="L102" s="9">
        <f t="shared" ca="1" si="42"/>
        <v>2.0793666009184828</v>
      </c>
      <c r="M102" s="9">
        <f t="shared" ca="1" si="43"/>
        <v>2.0914476244536417</v>
      </c>
      <c r="N102" s="9">
        <f t="shared" ca="1" si="44"/>
        <v>2.3446980741050378</v>
      </c>
      <c r="O102" s="9">
        <f t="shared" ca="1" si="45"/>
        <v>2.2838076054170218</v>
      </c>
      <c r="P102" s="9">
        <f t="shared" ca="1" si="46"/>
        <v>2.2318327120889445</v>
      </c>
      <c r="Q102" s="9">
        <f t="shared" ca="1" si="47"/>
        <v>2.1186082592148812</v>
      </c>
      <c r="R102" s="9">
        <f t="shared" ca="1" si="48"/>
        <v>1.9565749379601043</v>
      </c>
      <c r="S102" s="9">
        <f t="shared" ca="1" si="49"/>
        <v>2.0772207878976818</v>
      </c>
      <c r="T102" s="9">
        <f t="shared" ca="1" si="50"/>
        <v>1.9419416090611836</v>
      </c>
      <c r="U102" s="9">
        <f t="shared" ca="1" si="51"/>
        <v>2.0043449463476883</v>
      </c>
      <c r="V102" s="9">
        <f t="shared" ca="1" si="52"/>
        <v>2.0566103037384114</v>
      </c>
      <c r="W102" s="9">
        <f t="shared" ca="1" si="53"/>
        <v>1.9371806769193476</v>
      </c>
      <c r="X102" s="9">
        <f t="shared" ca="1" si="54"/>
        <v>2.0492606176265276</v>
      </c>
      <c r="Y102" s="9">
        <f t="shared" ca="1" si="55"/>
        <v>2.0527863334940086</v>
      </c>
      <c r="Z102" s="9">
        <f t="shared" ca="1" si="56"/>
        <v>2.001891513851922</v>
      </c>
      <c r="AA102" s="9">
        <f t="shared" ca="1" si="57"/>
        <v>2.098246652690555</v>
      </c>
      <c r="AB102" s="9">
        <f t="shared" ca="1" si="58"/>
        <v>2.0297426569734358</v>
      </c>
      <c r="AC102" s="9">
        <f t="shared" ca="1" si="59"/>
        <v>2.0515415239951835</v>
      </c>
      <c r="AD102" s="9">
        <f t="shared" ca="1" si="60"/>
        <v>2.0416170104903775</v>
      </c>
      <c r="AE102" s="9">
        <f t="shared" ca="1" si="61"/>
        <v>2.0589500186562053</v>
      </c>
      <c r="AF102" s="9">
        <f t="shared" ca="1" si="62"/>
        <v>2.1047449327763372</v>
      </c>
      <c r="AG102" s="9">
        <f t="shared" ca="1" si="62"/>
        <v>2.0626174653775906</v>
      </c>
      <c r="AH102" s="9">
        <f t="shared" ca="1" si="62"/>
        <v>2.1237497313289331</v>
      </c>
    </row>
    <row r="103" spans="1:39" x14ac:dyDescent="0.3">
      <c r="A103" s="37" t="str">
        <f t="shared" si="31"/>
        <v>MUN</v>
      </c>
      <c r="B103" s="9">
        <f t="shared" ca="1" si="32"/>
        <v>1.615712390988808</v>
      </c>
      <c r="C103" s="9">
        <f t="shared" ca="1" si="33"/>
        <v>1.5745016022411364</v>
      </c>
      <c r="D103" s="9">
        <f t="shared" ca="1" si="34"/>
        <v>1.7210304114682604</v>
      </c>
      <c r="E103" s="9">
        <f t="shared" ca="1" si="35"/>
        <v>1.4898066908852308</v>
      </c>
      <c r="F103" s="9">
        <f t="shared" ca="1" si="36"/>
        <v>1.5278383198451699</v>
      </c>
      <c r="G103" s="9">
        <f t="shared" ca="1" si="37"/>
        <v>1.528079543607</v>
      </c>
      <c r="H103" s="9">
        <f t="shared" ca="1" si="38"/>
        <v>1.5814707074030598</v>
      </c>
      <c r="I103" s="9">
        <f t="shared" ca="1" si="39"/>
        <v>1.5721133543202968</v>
      </c>
      <c r="J103" s="9">
        <f t="shared" ca="1" si="40"/>
        <v>1.4890031120707627</v>
      </c>
      <c r="K103" s="9">
        <f t="shared" ca="1" si="41"/>
        <v>1.6050313526118662</v>
      </c>
      <c r="L103" s="9">
        <f t="shared" ca="1" si="42"/>
        <v>1.6333453960924338</v>
      </c>
      <c r="M103" s="9">
        <f t="shared" ca="1" si="43"/>
        <v>1.7767439957119926</v>
      </c>
      <c r="N103" s="9">
        <f t="shared" ca="1" si="44"/>
        <v>1.7040339965785207</v>
      </c>
      <c r="O103" s="9">
        <f t="shared" ca="1" si="45"/>
        <v>1.8752476165891434</v>
      </c>
      <c r="P103" s="9">
        <f t="shared" ca="1" si="46"/>
        <v>1.7745659557751912</v>
      </c>
      <c r="Q103" s="9">
        <f t="shared" ca="1" si="47"/>
        <v>1.6907526477031567</v>
      </c>
      <c r="R103" s="9">
        <f t="shared" ca="1" si="48"/>
        <v>1.7273566500486988</v>
      </c>
      <c r="S103" s="9">
        <f t="shared" ca="1" si="49"/>
        <v>1.6068484938371441</v>
      </c>
      <c r="T103" s="9">
        <f t="shared" ca="1" si="50"/>
        <v>1.7305517995234176</v>
      </c>
      <c r="U103" s="9">
        <f t="shared" ca="1" si="51"/>
        <v>1.682746060772933</v>
      </c>
      <c r="V103" s="9">
        <f t="shared" ca="1" si="52"/>
        <v>1.7389886372317716</v>
      </c>
      <c r="W103" s="9">
        <f t="shared" ca="1" si="53"/>
        <v>1.8947422214402874</v>
      </c>
      <c r="X103" s="9">
        <f t="shared" ca="1" si="54"/>
        <v>1.7521927847054108</v>
      </c>
      <c r="Y103" s="9">
        <f t="shared" ca="1" si="55"/>
        <v>1.6543299492252219</v>
      </c>
      <c r="Z103" s="9">
        <f t="shared" ca="1" si="56"/>
        <v>1.6844329006833105</v>
      </c>
      <c r="AA103" s="9">
        <f t="shared" ca="1" si="57"/>
        <v>1.6106269903658099</v>
      </c>
      <c r="AB103" s="9">
        <f t="shared" ca="1" si="58"/>
        <v>1.670002719378376</v>
      </c>
      <c r="AC103" s="9">
        <f t="shared" ca="1" si="59"/>
        <v>1.55146252018755</v>
      </c>
      <c r="AD103" s="9">
        <f t="shared" ca="1" si="60"/>
        <v>1.7314375850209458</v>
      </c>
      <c r="AE103" s="9">
        <f t="shared" ca="1" si="61"/>
        <v>1.77137298038091</v>
      </c>
      <c r="AF103" s="9">
        <f t="shared" ca="1" si="62"/>
        <v>1.7179656720107523</v>
      </c>
      <c r="AG103" s="9">
        <f t="shared" ca="1" si="62"/>
        <v>1.7201882456740183</v>
      </c>
      <c r="AH103" s="9">
        <f t="shared" ca="1" si="62"/>
        <v>1.8259001060329461</v>
      </c>
    </row>
    <row r="104" spans="1:39" x14ac:dyDescent="0.3">
      <c r="A104" s="37" t="str">
        <f t="shared" si="31"/>
        <v>NEW</v>
      </c>
      <c r="B104" s="9">
        <f t="shared" ca="1" si="32"/>
        <v>1.5457845859418464</v>
      </c>
      <c r="C104" s="9">
        <f t="shared" ca="1" si="33"/>
        <v>1.374437474331567</v>
      </c>
      <c r="D104" s="9">
        <f t="shared" ca="1" si="34"/>
        <v>1.5698325409905138</v>
      </c>
      <c r="E104" s="9">
        <f t="shared" ca="1" si="35"/>
        <v>1.658599890312584</v>
      </c>
      <c r="F104" s="9">
        <f t="shared" ca="1" si="36"/>
        <v>1.7692867708558955</v>
      </c>
      <c r="G104" s="9">
        <f t="shared" ca="1" si="37"/>
        <v>1.7152592306266727</v>
      </c>
      <c r="H104" s="9">
        <f t="shared" ca="1" si="38"/>
        <v>1.7648704309448908</v>
      </c>
      <c r="I104" s="9">
        <f t="shared" ca="1" si="39"/>
        <v>1.7641537618644325</v>
      </c>
      <c r="J104" s="9">
        <f t="shared" ca="1" si="40"/>
        <v>1.7415841188038981</v>
      </c>
      <c r="K104" s="9">
        <f t="shared" ca="1" si="41"/>
        <v>1.6778740767818743</v>
      </c>
      <c r="L104" s="9">
        <f t="shared" ca="1" si="42"/>
        <v>1.6523802396318399</v>
      </c>
      <c r="M104" s="9">
        <f t="shared" ca="1" si="43"/>
        <v>1.6938294800710689</v>
      </c>
      <c r="N104" s="9">
        <f t="shared" ca="1" si="44"/>
        <v>1.6967916840162169</v>
      </c>
      <c r="O104" s="9">
        <f t="shared" ca="1" si="45"/>
        <v>1.6610566279673875</v>
      </c>
      <c r="P104" s="9">
        <f t="shared" ca="1" si="46"/>
        <v>1.7137381924044062</v>
      </c>
      <c r="Q104" s="9">
        <f t="shared" ca="1" si="47"/>
        <v>1.7156802184474345</v>
      </c>
      <c r="R104" s="9">
        <f t="shared" ca="1" si="48"/>
        <v>1.7013369429361693</v>
      </c>
      <c r="S104" s="9">
        <f t="shared" ca="1" si="49"/>
        <v>1.7276864283869611</v>
      </c>
      <c r="T104" s="9">
        <f t="shared" ca="1" si="50"/>
        <v>1.7138636001520748</v>
      </c>
      <c r="U104" s="9">
        <f t="shared" ca="1" si="51"/>
        <v>1.8088718048680958</v>
      </c>
      <c r="V104" s="9">
        <f t="shared" ca="1" si="52"/>
        <v>1.5369637598694881</v>
      </c>
      <c r="W104" s="9">
        <f t="shared" ca="1" si="53"/>
        <v>1.6322071937779239</v>
      </c>
      <c r="X104" s="9">
        <f t="shared" ca="1" si="54"/>
        <v>1.6011703899525342</v>
      </c>
      <c r="Y104" s="9">
        <f t="shared" ca="1" si="55"/>
        <v>1.6185437737965451</v>
      </c>
      <c r="Z104" s="9">
        <f t="shared" ca="1" si="56"/>
        <v>1.4916587570447313</v>
      </c>
      <c r="AA104" s="9">
        <f t="shared" ca="1" si="57"/>
        <v>1.4771343153663434</v>
      </c>
      <c r="AB104" s="9">
        <f t="shared" ca="1" si="58"/>
        <v>1.6321584788485977</v>
      </c>
      <c r="AC104" s="9">
        <f t="shared" ca="1" si="59"/>
        <v>1.5714938135484573</v>
      </c>
      <c r="AD104" s="9">
        <f t="shared" ca="1" si="60"/>
        <v>1.6269795569014809</v>
      </c>
      <c r="AE104" s="9">
        <f t="shared" ca="1" si="61"/>
        <v>1.5862103091614657</v>
      </c>
      <c r="AF104" s="9">
        <f t="shared" ca="1" si="62"/>
        <v>1.6140702629029235</v>
      </c>
      <c r="AG104" s="9">
        <f t="shared" ca="1" si="62"/>
        <v>1.7066430527705732</v>
      </c>
      <c r="AH104" s="9">
        <f t="shared" ca="1" si="62"/>
        <v>1.6290029793237604</v>
      </c>
    </row>
    <row r="105" spans="1:39" x14ac:dyDescent="0.3">
      <c r="A105" s="37" t="str">
        <f t="shared" si="31"/>
        <v>NFO</v>
      </c>
      <c r="B105" s="9">
        <f t="shared" ca="1" si="32"/>
        <v>0.92692268393684218</v>
      </c>
      <c r="C105" s="9">
        <f t="shared" ca="1" si="33"/>
        <v>0.98414495550189318</v>
      </c>
      <c r="D105" s="9">
        <f t="shared" ca="1" si="34"/>
        <v>1.0546904438283815</v>
      </c>
      <c r="E105" s="9">
        <f t="shared" ca="1" si="35"/>
        <v>1.0424220935758954</v>
      </c>
      <c r="F105" s="9">
        <f t="shared" si="36"/>
        <v>1.081515427582185</v>
      </c>
      <c r="G105" s="9">
        <f t="shared" ca="1" si="37"/>
        <v>1.1333960250982906</v>
      </c>
      <c r="H105" s="9">
        <f t="shared" ca="1" si="38"/>
        <v>1.0144183160128033</v>
      </c>
      <c r="I105" s="9">
        <f t="shared" ca="1" si="39"/>
        <v>1.0747155146088287</v>
      </c>
      <c r="J105" s="9">
        <f t="shared" ca="1" si="40"/>
        <v>0.92798509286643582</v>
      </c>
      <c r="K105" s="9">
        <f t="shared" ca="1" si="41"/>
        <v>0.98588566346517004</v>
      </c>
      <c r="L105" s="9">
        <f t="shared" ca="1" si="42"/>
        <v>0.96400218293818707</v>
      </c>
      <c r="M105" s="9">
        <f t="shared" ca="1" si="43"/>
        <v>0.94826099713317336</v>
      </c>
      <c r="N105" s="9">
        <f t="shared" ca="1" si="44"/>
        <v>1.0237623633577575</v>
      </c>
      <c r="O105" s="9">
        <f t="shared" ca="1" si="45"/>
        <v>0.93997016599844097</v>
      </c>
      <c r="P105" s="9">
        <f t="shared" ca="1" si="46"/>
        <v>1.045345765080687</v>
      </c>
      <c r="Q105" s="9">
        <f t="shared" ca="1" si="47"/>
        <v>1.0034896190834635</v>
      </c>
      <c r="R105" s="9">
        <f t="shared" ca="1" si="48"/>
        <v>1.0355020096982088</v>
      </c>
      <c r="S105" s="9">
        <f t="shared" ca="1" si="49"/>
        <v>1.0895649158438159</v>
      </c>
      <c r="T105" s="9">
        <f t="shared" ca="1" si="50"/>
        <v>1.0219606813955402</v>
      </c>
      <c r="U105" s="9">
        <f t="shared" si="51"/>
        <v>1.0115843980386767</v>
      </c>
      <c r="V105" s="9">
        <f t="shared" ca="1" si="52"/>
        <v>1.0291861694853361</v>
      </c>
      <c r="W105" s="9">
        <f t="shared" ca="1" si="53"/>
        <v>0.99235960509287657</v>
      </c>
      <c r="X105" s="9">
        <f t="shared" ca="1" si="54"/>
        <v>0.91026108939859218</v>
      </c>
      <c r="Y105" s="9">
        <f t="shared" ca="1" si="55"/>
        <v>0.9306445545700841</v>
      </c>
      <c r="Z105" s="9">
        <f t="shared" ca="1" si="56"/>
        <v>0.96233735799041431</v>
      </c>
      <c r="AA105" s="9">
        <f t="shared" ca="1" si="57"/>
        <v>1.0093063369143371</v>
      </c>
      <c r="AB105" s="9">
        <f t="shared" ca="1" si="58"/>
        <v>0.93652951726640232</v>
      </c>
      <c r="AC105" s="9">
        <f t="shared" ca="1" si="59"/>
        <v>0.9726214389269181</v>
      </c>
      <c r="AD105" s="9">
        <f t="shared" ca="1" si="60"/>
        <v>0.96904175745313259</v>
      </c>
      <c r="AE105" s="9">
        <f t="shared" ca="1" si="61"/>
        <v>0.96836476108769809</v>
      </c>
      <c r="AF105" s="9">
        <f t="shared" ca="1" si="62"/>
        <v>0.94764065683802112</v>
      </c>
      <c r="AG105" s="9">
        <f t="shared" ca="1" si="62"/>
        <v>0.9228159169907646</v>
      </c>
      <c r="AH105" s="9">
        <f t="shared" ca="1" si="62"/>
        <v>0.90636992935769267</v>
      </c>
    </row>
    <row r="106" spans="1:39" x14ac:dyDescent="0.3">
      <c r="A106" s="37" t="str">
        <f t="shared" si="31"/>
        <v>SOU</v>
      </c>
      <c r="B106" s="9">
        <f t="shared" ca="1" si="32"/>
        <v>1.0416990604747076</v>
      </c>
      <c r="C106" s="9">
        <f t="shared" ca="1" si="33"/>
        <v>1.1246435643734929</v>
      </c>
      <c r="D106" s="9">
        <f t="shared" ca="1" si="34"/>
        <v>1.0447654905358894</v>
      </c>
      <c r="E106" s="9">
        <f t="shared" ca="1" si="35"/>
        <v>1.1295580945665913</v>
      </c>
      <c r="F106" s="9">
        <f t="shared" ca="1" si="36"/>
        <v>1.0367901293257376</v>
      </c>
      <c r="G106" s="9">
        <f t="shared" ca="1" si="37"/>
        <v>1.0275833305619548</v>
      </c>
      <c r="H106" s="9">
        <f t="shared" ca="1" si="38"/>
        <v>1.0545088286572877</v>
      </c>
      <c r="I106" s="9">
        <f t="shared" ca="1" si="39"/>
        <v>0.99536801332379865</v>
      </c>
      <c r="J106" s="9">
        <f t="shared" ca="1" si="40"/>
        <v>0.97928918167959356</v>
      </c>
      <c r="K106" s="9">
        <f t="shared" ca="1" si="41"/>
        <v>0.89464526556931434</v>
      </c>
      <c r="L106" s="9">
        <f t="shared" ca="1" si="42"/>
        <v>0.96742185688792715</v>
      </c>
      <c r="M106" s="9">
        <f t="shared" ca="1" si="43"/>
        <v>0.94809519472694259</v>
      </c>
      <c r="N106" s="9">
        <f t="shared" ca="1" si="44"/>
        <v>0.96156708592407714</v>
      </c>
      <c r="O106" s="9">
        <f t="shared" ca="1" si="45"/>
        <v>1.0482093413212379</v>
      </c>
      <c r="P106" s="9">
        <f t="shared" ca="1" si="46"/>
        <v>1.0704050917846486</v>
      </c>
      <c r="Q106" s="9">
        <f t="shared" ca="1" si="47"/>
        <v>1.146272880314807</v>
      </c>
      <c r="R106" s="9">
        <f t="shared" ca="1" si="48"/>
        <v>1.1345741165594099</v>
      </c>
      <c r="S106" s="9">
        <f t="shared" ca="1" si="49"/>
        <v>1.1703079630788304</v>
      </c>
      <c r="T106" s="9">
        <f t="shared" ca="1" si="50"/>
        <v>1.1248919395712864</v>
      </c>
      <c r="U106" s="9">
        <f t="shared" ca="1" si="51"/>
        <v>1.0506119142323487</v>
      </c>
      <c r="V106" s="9">
        <f t="shared" ca="1" si="52"/>
        <v>1.1039165024910773</v>
      </c>
      <c r="W106" s="9">
        <f t="shared" ca="1" si="53"/>
        <v>1.0012941914571816</v>
      </c>
      <c r="X106" s="9">
        <f t="shared" ca="1" si="54"/>
        <v>1.0397247555151059</v>
      </c>
      <c r="Y106" s="9">
        <f t="shared" ca="1" si="55"/>
        <v>0.96640411625457201</v>
      </c>
      <c r="Z106" s="9">
        <f t="shared" ca="1" si="56"/>
        <v>0.95484130523015487</v>
      </c>
      <c r="AA106" s="9">
        <f t="shared" ca="1" si="57"/>
        <v>0.99353086897705023</v>
      </c>
      <c r="AB106" s="9">
        <f t="shared" ca="1" si="58"/>
        <v>0.88244767489760223</v>
      </c>
      <c r="AC106" s="9">
        <f t="shared" ca="1" si="59"/>
        <v>0.99955720411715898</v>
      </c>
      <c r="AD106" s="9">
        <f t="shared" ca="1" si="60"/>
        <v>0.918687977881819</v>
      </c>
      <c r="AE106" s="9">
        <f t="shared" ca="1" si="61"/>
        <v>0.9556792325258977</v>
      </c>
      <c r="AF106" s="9">
        <f t="shared" ca="1" si="62"/>
        <v>1.0921049388265314</v>
      </c>
      <c r="AG106" s="9">
        <f t="shared" ca="1" si="62"/>
        <v>1.0042388880496074</v>
      </c>
      <c r="AH106" s="9">
        <f t="shared" ca="1" si="62"/>
        <v>1.1269059197966167</v>
      </c>
    </row>
    <row r="107" spans="1:39" x14ac:dyDescent="0.3">
      <c r="A107" s="37" t="str">
        <f t="shared" si="31"/>
        <v>TOT</v>
      </c>
      <c r="B107" s="9">
        <f t="shared" ca="1" si="32"/>
        <v>1.6376676393456246</v>
      </c>
      <c r="C107" s="9">
        <f t="shared" ca="1" si="33"/>
        <v>1.4661275555090139</v>
      </c>
      <c r="D107" s="9">
        <f t="shared" ca="1" si="34"/>
        <v>1.586449572577356</v>
      </c>
      <c r="E107" s="9">
        <f t="shared" ca="1" si="35"/>
        <v>1.4432522170324358</v>
      </c>
      <c r="F107" s="9">
        <f t="shared" ca="1" si="36"/>
        <v>1.3685406180368087</v>
      </c>
      <c r="G107" s="9">
        <f t="shared" ca="1" si="37"/>
        <v>1.5258354603478772</v>
      </c>
      <c r="H107" s="9">
        <f t="shared" ca="1" si="38"/>
        <v>1.3238312466992903</v>
      </c>
      <c r="I107" s="9">
        <f t="shared" ca="1" si="39"/>
        <v>1.4198473900829132</v>
      </c>
      <c r="J107" s="9">
        <f t="shared" ca="1" si="40"/>
        <v>1.346820456699992</v>
      </c>
      <c r="K107" s="9">
        <f t="shared" ca="1" si="41"/>
        <v>1.5284358931608051</v>
      </c>
      <c r="L107" s="9">
        <f t="shared" ca="1" si="42"/>
        <v>1.7084898435402316</v>
      </c>
      <c r="M107" s="9">
        <f t="shared" ca="1" si="43"/>
        <v>1.5775827812504091</v>
      </c>
      <c r="N107" s="9">
        <f t="shared" ca="1" si="44"/>
        <v>1.7295208818435437</v>
      </c>
      <c r="O107" s="9">
        <f t="shared" ca="1" si="45"/>
        <v>1.7155865062045681</v>
      </c>
      <c r="P107" s="9">
        <f t="shared" ca="1" si="46"/>
        <v>1.6933521633302657</v>
      </c>
      <c r="Q107" s="9">
        <f t="shared" ca="1" si="47"/>
        <v>1.623120599338381</v>
      </c>
      <c r="R107" s="9">
        <f t="shared" ca="1" si="48"/>
        <v>1.4553920934307722</v>
      </c>
      <c r="S107" s="9">
        <f t="shared" ca="1" si="49"/>
        <v>1.460758938676415</v>
      </c>
      <c r="T107" s="9">
        <f t="shared" ca="1" si="50"/>
        <v>1.4007212160944835</v>
      </c>
      <c r="U107" s="9">
        <f t="shared" ca="1" si="51"/>
        <v>1.4805755782691559</v>
      </c>
      <c r="V107" s="9">
        <f t="shared" ca="1" si="52"/>
        <v>1.4629452075454796</v>
      </c>
      <c r="W107" s="9">
        <f t="shared" ca="1" si="53"/>
        <v>1.549043702279832</v>
      </c>
      <c r="X107" s="9">
        <f t="shared" ca="1" si="54"/>
        <v>1.572857003831442</v>
      </c>
      <c r="Y107" s="9">
        <f t="shared" ca="1" si="55"/>
        <v>1.5920048253546275</v>
      </c>
      <c r="Z107" s="9">
        <f t="shared" ca="1" si="56"/>
        <v>1.5633906155403965</v>
      </c>
      <c r="AA107" s="9">
        <f t="shared" ca="1" si="57"/>
        <v>1.6312462959251912</v>
      </c>
      <c r="AB107" s="9">
        <f t="shared" ca="1" si="58"/>
        <v>1.5778700114785114</v>
      </c>
      <c r="AC107" s="9">
        <f t="shared" ca="1" si="59"/>
        <v>1.4883364819104772</v>
      </c>
      <c r="AD107" s="9">
        <f t="shared" ca="1" si="60"/>
        <v>1.5158501602779817</v>
      </c>
      <c r="AE107" s="9">
        <f t="shared" ca="1" si="61"/>
        <v>1.5750943742578212</v>
      </c>
      <c r="AF107" s="9">
        <f t="shared" ca="1" si="62"/>
        <v>1.5612910191959788</v>
      </c>
      <c r="AG107" s="9">
        <f t="shared" ca="1" si="62"/>
        <v>1.5176634980659616</v>
      </c>
      <c r="AH107" s="9">
        <f t="shared" ca="1" si="62"/>
        <v>1.6069731298036789</v>
      </c>
    </row>
    <row r="108" spans="1:39" x14ac:dyDescent="0.3">
      <c r="A108" s="37" t="str">
        <f t="shared" si="31"/>
        <v>WHU</v>
      </c>
      <c r="B108" s="9">
        <f t="shared" ca="1" si="32"/>
        <v>1.0855386534804627</v>
      </c>
      <c r="C108" s="9">
        <f t="shared" ca="1" si="33"/>
        <v>1.116229710109937</v>
      </c>
      <c r="D108" s="9">
        <f t="shared" ca="1" si="34"/>
        <v>1.1132335806280809</v>
      </c>
      <c r="E108" s="9">
        <f t="shared" ca="1" si="35"/>
        <v>1.1542440684418416</v>
      </c>
      <c r="F108" s="9">
        <f t="shared" ca="1" si="36"/>
        <v>1.2724722608463594</v>
      </c>
      <c r="G108" s="9">
        <f t="shared" ca="1" si="37"/>
        <v>1.2204656576696518</v>
      </c>
      <c r="H108" s="9">
        <f t="shared" ca="1" si="38"/>
        <v>1.2469819452364945</v>
      </c>
      <c r="I108" s="9">
        <f t="shared" ca="1" si="39"/>
        <v>1.3506792312204576</v>
      </c>
      <c r="J108" s="9">
        <f t="shared" ca="1" si="40"/>
        <v>1.3053020558337598</v>
      </c>
      <c r="K108" s="9">
        <f t="shared" ca="1" si="41"/>
        <v>1.3065355900310747</v>
      </c>
      <c r="L108" s="9">
        <f t="shared" ca="1" si="42"/>
        <v>1.2565033862831516</v>
      </c>
      <c r="M108" s="9">
        <f t="shared" ca="1" si="43"/>
        <v>1.2170968262925783</v>
      </c>
      <c r="N108" s="9">
        <f t="shared" ca="1" si="44"/>
        <v>1.2778804224119573</v>
      </c>
      <c r="O108" s="9">
        <f t="shared" ca="1" si="45"/>
        <v>1.1903760491223825</v>
      </c>
      <c r="P108" s="9">
        <f t="shared" ca="1" si="46"/>
        <v>1.2094201693668956</v>
      </c>
      <c r="Q108" s="9">
        <f t="shared" ca="1" si="47"/>
        <v>1.2459674621402721</v>
      </c>
      <c r="R108" s="9">
        <f t="shared" ca="1" si="48"/>
        <v>1.1170835355480384</v>
      </c>
      <c r="S108" s="9">
        <f t="shared" ca="1" si="49"/>
        <v>1.2198204882681756</v>
      </c>
      <c r="T108" s="9">
        <f t="shared" ca="1" si="50"/>
        <v>1.124627977590354</v>
      </c>
      <c r="U108" s="9">
        <f t="shared" ca="1" si="51"/>
        <v>1.2098765687912139</v>
      </c>
      <c r="V108" s="9">
        <f t="shared" ca="1" si="52"/>
        <v>1.1812924555359532</v>
      </c>
      <c r="W108" s="9">
        <f t="shared" ca="1" si="53"/>
        <v>1.1712204003772413</v>
      </c>
      <c r="X108" s="9">
        <f t="shared" ca="1" si="54"/>
        <v>1.1498288811491733</v>
      </c>
      <c r="Y108" s="9">
        <f t="shared" ca="1" si="55"/>
        <v>1.1572734634029105</v>
      </c>
      <c r="Z108" s="9">
        <f t="shared" ca="1" si="56"/>
        <v>1.2172884746330321</v>
      </c>
      <c r="AA108" s="9">
        <f t="shared" ca="1" si="57"/>
        <v>1.11785218368711</v>
      </c>
      <c r="AB108" s="9">
        <f t="shared" ca="1" si="58"/>
        <v>1.1773377508599605</v>
      </c>
      <c r="AC108" s="9">
        <f t="shared" ca="1" si="59"/>
        <v>1.179409063987181</v>
      </c>
      <c r="AD108" s="9">
        <f t="shared" ca="1" si="60"/>
        <v>1.24303540755043</v>
      </c>
      <c r="AE108" s="9">
        <f t="shared" ca="1" si="61"/>
        <v>1.2165312837648823</v>
      </c>
      <c r="AF108" s="9">
        <f t="shared" ca="1" si="62"/>
        <v>1.177498924455453</v>
      </c>
      <c r="AG108" s="9">
        <f t="shared" ca="1" si="62"/>
        <v>1.274818757544274</v>
      </c>
      <c r="AH108" s="9">
        <f t="shared" ca="1" si="62"/>
        <v>1.2554077706497624</v>
      </c>
    </row>
    <row r="109" spans="1:39" x14ac:dyDescent="0.3">
      <c r="A109" s="37" t="str">
        <f t="shared" si="31"/>
        <v>WOL</v>
      </c>
      <c r="B109" s="9">
        <f t="shared" ca="1" si="32"/>
        <v>1.0667390536816961</v>
      </c>
      <c r="C109" s="9">
        <f t="shared" ca="1" si="33"/>
        <v>1.0606565947147228</v>
      </c>
      <c r="D109" s="9">
        <f t="shared" ca="1" si="34"/>
        <v>0.92647640908237106</v>
      </c>
      <c r="E109" s="9">
        <f t="shared" ca="1" si="35"/>
        <v>0.92692885966891059</v>
      </c>
      <c r="F109" s="9">
        <f t="shared" ca="1" si="36"/>
        <v>0.91199934608898336</v>
      </c>
      <c r="G109" s="9">
        <f t="shared" ca="1" si="37"/>
        <v>0.98244512269045847</v>
      </c>
      <c r="H109" s="9">
        <f t="shared" ca="1" si="38"/>
        <v>0.92301754968195981</v>
      </c>
      <c r="I109" s="9">
        <f t="shared" ca="1" si="39"/>
        <v>0.98022376296516367</v>
      </c>
      <c r="J109" s="9">
        <f t="shared" ca="1" si="40"/>
        <v>1.0028143069583024</v>
      </c>
      <c r="K109" s="9">
        <f t="shared" ca="1" si="41"/>
        <v>1.0397824338904325</v>
      </c>
      <c r="L109" s="9">
        <f t="shared" ca="1" si="42"/>
        <v>1.0564303998846596</v>
      </c>
      <c r="M109" s="9">
        <f t="shared" ca="1" si="43"/>
        <v>0.98206953989629697</v>
      </c>
      <c r="N109" s="9">
        <f t="shared" ca="1" si="44"/>
        <v>1.018783278185406</v>
      </c>
      <c r="O109" s="9">
        <f t="shared" ca="1" si="45"/>
        <v>0.96033982887900315</v>
      </c>
      <c r="P109" s="9">
        <f t="shared" ca="1" si="46"/>
        <v>0.9987869834169617</v>
      </c>
      <c r="Q109" s="9">
        <f t="shared" ca="1" si="47"/>
        <v>0.91927587344165218</v>
      </c>
      <c r="R109" s="9">
        <f t="shared" ca="1" si="48"/>
        <v>0.99395155136332203</v>
      </c>
      <c r="S109" s="9">
        <f t="shared" ca="1" si="49"/>
        <v>0.97089508721348139</v>
      </c>
      <c r="T109" s="9">
        <f t="shared" ca="1" si="50"/>
        <v>1.0323058131638658</v>
      </c>
      <c r="U109" s="9">
        <f t="shared" ca="1" si="51"/>
        <v>1.0554872814248564</v>
      </c>
      <c r="V109" s="9">
        <f t="shared" ca="1" si="52"/>
        <v>1.0548381369472961</v>
      </c>
      <c r="W109" s="9">
        <f t="shared" ca="1" si="53"/>
        <v>1.0731705080180927</v>
      </c>
      <c r="X109" s="9">
        <f t="shared" ca="1" si="54"/>
        <v>1.0818971950108001</v>
      </c>
      <c r="Y109" s="9">
        <f t="shared" ca="1" si="55"/>
        <v>1.107521319589615</v>
      </c>
      <c r="Z109" s="9">
        <f t="shared" ca="1" si="56"/>
        <v>1.062444477365541</v>
      </c>
      <c r="AA109" s="9">
        <f t="shared" ca="1" si="57"/>
        <v>1.0925913297859999</v>
      </c>
      <c r="AB109" s="9">
        <f t="shared" ca="1" si="58"/>
        <v>1.0583585398369761</v>
      </c>
      <c r="AC109" s="9">
        <f t="shared" ca="1" si="59"/>
        <v>1.1557400878441637</v>
      </c>
      <c r="AD109" s="9">
        <f t="shared" ca="1" si="60"/>
        <v>1.0361294160912753</v>
      </c>
      <c r="AE109" s="9">
        <f t="shared" ca="1" si="61"/>
        <v>1.0956070404249336</v>
      </c>
      <c r="AF109" s="9">
        <f t="shared" ca="1" si="62"/>
        <v>1.0255019364007694</v>
      </c>
      <c r="AG109" s="9">
        <f t="shared" ca="1" si="62"/>
        <v>1.0488668124091156</v>
      </c>
      <c r="AH109" s="9">
        <f t="shared" ca="1" si="62"/>
        <v>1.0047592091363706</v>
      </c>
    </row>
    <row r="111" spans="1:39" x14ac:dyDescent="0.3">
      <c r="A111" s="49" t="s">
        <v>0</v>
      </c>
      <c r="B111" s="49">
        <v>1</v>
      </c>
      <c r="C111" s="49">
        <v>2</v>
      </c>
      <c r="D111" s="49">
        <v>3</v>
      </c>
      <c r="E111" s="49">
        <v>4</v>
      </c>
      <c r="F111" s="49">
        <v>5</v>
      </c>
      <c r="G111" s="49">
        <v>6</v>
      </c>
      <c r="H111" s="49">
        <v>7</v>
      </c>
      <c r="I111" s="49">
        <v>8</v>
      </c>
      <c r="J111" s="49">
        <v>9</v>
      </c>
      <c r="K111" s="49">
        <v>10</v>
      </c>
      <c r="L111" s="49">
        <v>11</v>
      </c>
      <c r="M111" s="49">
        <v>12</v>
      </c>
      <c r="N111" s="49">
        <v>13</v>
      </c>
      <c r="O111" s="49">
        <v>14</v>
      </c>
      <c r="P111" s="49">
        <v>15</v>
      </c>
      <c r="Q111" s="49">
        <v>16</v>
      </c>
      <c r="R111" s="49">
        <v>17</v>
      </c>
      <c r="S111" s="49">
        <v>18</v>
      </c>
      <c r="T111" s="49">
        <v>19</v>
      </c>
      <c r="U111" s="49">
        <v>20</v>
      </c>
      <c r="V111" s="49">
        <v>21</v>
      </c>
      <c r="W111" s="49">
        <v>22</v>
      </c>
      <c r="X111" s="49">
        <v>23</v>
      </c>
      <c r="Y111" s="49">
        <v>24</v>
      </c>
      <c r="Z111" s="49">
        <v>25</v>
      </c>
      <c r="AA111" s="49">
        <v>26</v>
      </c>
      <c r="AB111" s="49">
        <v>27</v>
      </c>
      <c r="AC111" s="49">
        <v>28</v>
      </c>
      <c r="AD111" s="49">
        <v>29</v>
      </c>
      <c r="AE111" s="49">
        <v>30</v>
      </c>
      <c r="AF111" s="31">
        <v>31</v>
      </c>
      <c r="AG111" s="49">
        <v>32</v>
      </c>
      <c r="AH111" s="49">
        <v>33</v>
      </c>
      <c r="AI111" s="49">
        <v>34</v>
      </c>
      <c r="AJ111" s="49">
        <v>35</v>
      </c>
      <c r="AK111" s="49">
        <v>36</v>
      </c>
      <c r="AL111" s="49">
        <v>37</v>
      </c>
      <c r="AM111" s="49">
        <v>38</v>
      </c>
    </row>
    <row r="112" spans="1:39" x14ac:dyDescent="0.3">
      <c r="A112" s="37" t="str">
        <f>$A90</f>
        <v>ARS</v>
      </c>
      <c r="B112" s="9">
        <f t="shared" ref="B112:AH112" ca="1" si="63">AVERAGE(B68:G68)</f>
        <v>109.6998703541304</v>
      </c>
      <c r="C112" s="9">
        <f t="shared" ca="1" si="63"/>
        <v>115.54495334488684</v>
      </c>
      <c r="D112" s="9">
        <f t="shared" ca="1" si="63"/>
        <v>111.94976073060393</v>
      </c>
      <c r="E112" s="9">
        <f t="shared" ca="1" si="63"/>
        <v>110.56370596976238</v>
      </c>
      <c r="F112" s="9">
        <f t="shared" ca="1" si="63"/>
        <v>107.71796440809078</v>
      </c>
      <c r="G112" s="9">
        <f t="shared" ca="1" si="63"/>
        <v>105.15767043381503</v>
      </c>
      <c r="H112" s="9">
        <f t="shared" ca="1" si="63"/>
        <v>102.94737432061015</v>
      </c>
      <c r="I112" s="9">
        <f t="shared" ca="1" si="63"/>
        <v>96.969552648940791</v>
      </c>
      <c r="J112" s="9">
        <f t="shared" ca="1" si="63"/>
        <v>102.5472567226969</v>
      </c>
      <c r="K112" s="9">
        <f t="shared" ca="1" si="63"/>
        <v>100.53178987813352</v>
      </c>
      <c r="L112" s="9">
        <f t="shared" ca="1" si="63"/>
        <v>95.226679068373258</v>
      </c>
      <c r="M112" s="9">
        <f t="shared" ca="1" si="63"/>
        <v>94.18204716310369</v>
      </c>
      <c r="N112" s="9">
        <f t="shared" ca="1" si="63"/>
        <v>95.507197040362939</v>
      </c>
      <c r="O112" s="9">
        <f t="shared" ca="1" si="63"/>
        <v>93.960256503193605</v>
      </c>
      <c r="P112" s="9">
        <f t="shared" ca="1" si="63"/>
        <v>86.43572549289415</v>
      </c>
      <c r="Q112" s="9">
        <f t="shared" ca="1" si="63"/>
        <v>87.851974956827902</v>
      </c>
      <c r="R112" s="9">
        <f t="shared" ca="1" si="63"/>
        <v>90.295226709087501</v>
      </c>
      <c r="S112" s="9">
        <f t="shared" ca="1" si="63"/>
        <v>92.568466221494432</v>
      </c>
      <c r="T112" s="9">
        <f t="shared" ca="1" si="63"/>
        <v>97.012478302670431</v>
      </c>
      <c r="U112" s="9">
        <f t="shared" ca="1" si="63"/>
        <v>99.678502451057867</v>
      </c>
      <c r="V112" s="9">
        <f t="shared" ca="1" si="63"/>
        <v>107.37776810100819</v>
      </c>
      <c r="W112" s="9">
        <f t="shared" ca="1" si="63"/>
        <v>110.79757377519282</v>
      </c>
      <c r="X112" s="9">
        <f t="shared" ca="1" si="63"/>
        <v>111.44819475162528</v>
      </c>
      <c r="Y112" s="9">
        <f t="shared" ca="1" si="63"/>
        <v>113.72910367649888</v>
      </c>
      <c r="Z112" s="9">
        <f t="shared" ca="1" si="63"/>
        <v>113.86305361442602</v>
      </c>
      <c r="AA112" s="9">
        <f t="shared" ca="1" si="63"/>
        <v>111.57922122636417</v>
      </c>
      <c r="AB112" s="9">
        <f t="shared" ca="1" si="63"/>
        <v>108.08153431819859</v>
      </c>
      <c r="AC112" s="9">
        <f t="shared" ca="1" si="63"/>
        <v>97.956228774902698</v>
      </c>
      <c r="AD112" s="9">
        <f t="shared" ca="1" si="63"/>
        <v>97.220570944511721</v>
      </c>
      <c r="AE112" s="9">
        <f t="shared" ca="1" si="63"/>
        <v>87.287793932675285</v>
      </c>
      <c r="AF112" s="9">
        <f t="shared" ca="1" si="63"/>
        <v>85.183560739883177</v>
      </c>
      <c r="AG112" s="9">
        <f t="shared" ca="1" si="63"/>
        <v>89.122517373927266</v>
      </c>
      <c r="AH112" s="9">
        <f t="shared" ca="1" si="63"/>
        <v>89.185961536824081</v>
      </c>
    </row>
    <row r="113" spans="1:34" x14ac:dyDescent="0.3">
      <c r="A113" s="37" t="str">
        <f t="shared" ref="A113:A131" si="64">$A91</f>
        <v>AVL</v>
      </c>
      <c r="B113" s="9">
        <f t="shared" ref="B113:B131" ca="1" si="65">AVERAGE(B69:G69)</f>
        <v>93.674117787540538</v>
      </c>
      <c r="C113" s="9">
        <f t="shared" ref="C113:C131" ca="1" si="66">AVERAGE(C69:H69)</f>
        <v>91.873114163501157</v>
      </c>
      <c r="D113" s="9">
        <f t="shared" ref="D113:D131" ca="1" si="67">AVERAGE(D69:I69)</f>
        <v>88.883137681963703</v>
      </c>
      <c r="E113" s="9">
        <f t="shared" ref="E113:E131" ca="1" si="68">AVERAGE(E69:J69)</f>
        <v>91.387737451661451</v>
      </c>
      <c r="F113" s="9">
        <f t="shared" ref="F113:F131" ca="1" si="69">AVERAGE(F69:K69)</f>
        <v>92.569238763520715</v>
      </c>
      <c r="G113" s="9">
        <f t="shared" ref="G113:G131" ca="1" si="70">AVERAGE(G69:L69)</f>
        <v>98.636667536725554</v>
      </c>
      <c r="H113" s="9">
        <f t="shared" ref="H113:H131" ca="1" si="71">AVERAGE(H69:M69)</f>
        <v>106.91558202127247</v>
      </c>
      <c r="I113" s="9">
        <f t="shared" ref="I113:I131" ca="1" si="72">AVERAGE(I69:N69)</f>
        <v>109.66244446780239</v>
      </c>
      <c r="J113" s="9">
        <f t="shared" ref="J113:J131" si="73">AVERAGE(J69:O69)</f>
        <v>102.88867724845564</v>
      </c>
      <c r="K113" s="9">
        <f t="shared" ref="K113:K131" si="74">AVERAGE(K69:P69)</f>
        <v>101.18615389163129</v>
      </c>
      <c r="L113" s="9">
        <f t="shared" ref="L113:L131" si="75">AVERAGE(L69:Q69)</f>
        <v>95.812802195114173</v>
      </c>
      <c r="M113" s="9">
        <f t="shared" ref="M113:M131" si="76">AVERAGE(M69:R69)</f>
        <v>98.759698106573353</v>
      </c>
      <c r="N113" s="9">
        <f t="shared" ref="N113:N131" ca="1" si="77">AVERAGE(N69:S69)</f>
        <v>93.191343786949616</v>
      </c>
      <c r="O113" s="9">
        <f t="shared" ref="O113:O131" ca="1" si="78">AVERAGE(O69:T69)</f>
        <v>92.376687082230333</v>
      </c>
      <c r="P113" s="9">
        <f t="shared" ref="P113:P131" ca="1" si="79">AVERAGE(P69:U69)</f>
        <v>102.30946409406677</v>
      </c>
      <c r="Q113" s="9">
        <f t="shared" ref="Q113:Q131" ca="1" si="80">AVERAGE(Q69:V69)</f>
        <v>101.37464900028048</v>
      </c>
      <c r="R113" s="9">
        <f t="shared" ref="R113:R131" ca="1" si="81">AVERAGE(R69:W69)</f>
        <v>108.30207883877063</v>
      </c>
      <c r="S113" s="9">
        <f t="shared" ref="S113:S131" ca="1" si="82">AVERAGE(S69:X69)</f>
        <v>97.173316108514669</v>
      </c>
      <c r="T113" s="9">
        <f t="shared" ref="T113:T131" ca="1" si="83">AVERAGE(T69:Y69)</f>
        <v>96.995434481718107</v>
      </c>
      <c r="U113" s="9">
        <f t="shared" ref="U113:U131" ca="1" si="84">AVERAGE(U69:Z69)</f>
        <v>96.440364026119695</v>
      </c>
      <c r="V113" s="9">
        <f t="shared" ref="V113:V131" ca="1" si="85">AVERAGE(V69:AA69)</f>
        <v>93.440348917360851</v>
      </c>
      <c r="W113" s="9">
        <f t="shared" ref="W113:W131" ca="1" si="86">AVERAGE(W69:AB69)</f>
        <v>92.275600140517142</v>
      </c>
      <c r="X113" s="9">
        <f t="shared" ref="X113:X131" ca="1" si="87">AVERAGE(X69:AC69)</f>
        <v>94.432846239641222</v>
      </c>
      <c r="Y113" s="9">
        <f t="shared" ref="Y113:Y131" ca="1" si="88">AVERAGE(Y69:AD69)</f>
        <v>99.722096644818748</v>
      </c>
      <c r="Z113" s="9">
        <f t="shared" ref="Z113:Z131" ca="1" si="89">AVERAGE(Z69:AE69)</f>
        <v>107.42450928191477</v>
      </c>
      <c r="AA113" s="9">
        <f t="shared" ref="AA113:AA131" ca="1" si="90">AVERAGE(AA69:AF69)</f>
        <v>103.38134984731511</v>
      </c>
      <c r="AB113" s="9">
        <f t="shared" ref="AB113:AB131" si="91">AVERAGE(AB69:AG69)</f>
        <v>100.96760335834279</v>
      </c>
      <c r="AC113" s="9">
        <f t="shared" ref="AC113:AC131" si="92">AVERAGE(AC69:AH69)</f>
        <v>110.33617165178914</v>
      </c>
      <c r="AD113" s="9">
        <f t="shared" ref="AD113:AD131" si="93">AVERAGE(AD69:AI69)</f>
        <v>102.13664195012052</v>
      </c>
      <c r="AE113" s="9">
        <f t="shared" ref="AE113:AE131" ca="1" si="94">AVERAGE(AE69:AJ69)</f>
        <v>102.67104346543869</v>
      </c>
      <c r="AF113" s="9">
        <f t="shared" ref="AF113:AH131" ca="1" si="95">AVERAGE(AF69:AK69)</f>
        <v>97.894278481207991</v>
      </c>
      <c r="AG113" s="9">
        <f t="shared" ca="1" si="95"/>
        <v>101.42003719816371</v>
      </c>
      <c r="AH113" s="9">
        <f t="shared" ca="1" si="95"/>
        <v>100.56152880026751</v>
      </c>
    </row>
    <row r="114" spans="1:34" x14ac:dyDescent="0.3">
      <c r="A114" s="37" t="str">
        <f t="shared" si="64"/>
        <v>BOU</v>
      </c>
      <c r="B114" s="9">
        <f t="shared" ca="1" si="65"/>
        <v>96.470951961796217</v>
      </c>
      <c r="C114" s="9">
        <f t="shared" ca="1" si="66"/>
        <v>91.147904523904074</v>
      </c>
      <c r="D114" s="9">
        <f t="shared" ca="1" si="67"/>
        <v>93.132667270014224</v>
      </c>
      <c r="E114" s="9">
        <f t="shared" ca="1" si="68"/>
        <v>98.390228506211642</v>
      </c>
      <c r="F114" s="9">
        <f t="shared" ca="1" si="69"/>
        <v>100.73969632559867</v>
      </c>
      <c r="G114" s="9">
        <f t="shared" si="70"/>
        <v>102.04302774054086</v>
      </c>
      <c r="H114" s="9">
        <f t="shared" ca="1" si="71"/>
        <v>102.25666507347243</v>
      </c>
      <c r="I114" s="9">
        <f t="shared" ca="1" si="72"/>
        <v>101.2173313096344</v>
      </c>
      <c r="J114" s="9">
        <f t="shared" ca="1" si="73"/>
        <v>106.53728581326517</v>
      </c>
      <c r="K114" s="9">
        <f t="shared" ca="1" si="74"/>
        <v>105.30867820612781</v>
      </c>
      <c r="L114" s="9">
        <f t="shared" ca="1" si="75"/>
        <v>106.95821387862377</v>
      </c>
      <c r="M114" s="9">
        <f t="shared" ca="1" si="76"/>
        <v>102.12215874050538</v>
      </c>
      <c r="N114" s="9">
        <f t="shared" ca="1" si="77"/>
        <v>102.28115342423625</v>
      </c>
      <c r="O114" s="9">
        <f t="shared" ca="1" si="78"/>
        <v>101.73190459770886</v>
      </c>
      <c r="P114" s="9">
        <f t="shared" ca="1" si="79"/>
        <v>100.93096550818342</v>
      </c>
      <c r="Q114" s="9">
        <f t="shared" ca="1" si="80"/>
        <v>104.6044245162194</v>
      </c>
      <c r="R114" s="9">
        <f t="shared" ca="1" si="81"/>
        <v>96.027459005233268</v>
      </c>
      <c r="S114" s="9">
        <f t="shared" ca="1" si="82"/>
        <v>94.961952838211388</v>
      </c>
      <c r="T114" s="9">
        <f t="shared" ca="1" si="83"/>
        <v>91.868080109519326</v>
      </c>
      <c r="U114" s="9">
        <f t="shared" ca="1" si="84"/>
        <v>89.657783996314478</v>
      </c>
      <c r="V114" s="9">
        <f t="shared" ca="1" si="85"/>
        <v>85.268443881690942</v>
      </c>
      <c r="W114" s="9">
        <f t="shared" ca="1" si="86"/>
        <v>84.315724377975314</v>
      </c>
      <c r="X114" s="9">
        <f t="shared" ca="1" si="87"/>
        <v>88.759736459151313</v>
      </c>
      <c r="Y114" s="9">
        <f t="shared" ca="1" si="88"/>
        <v>98.510496512923268</v>
      </c>
      <c r="Z114" s="9">
        <f t="shared" ca="1" si="89"/>
        <v>99.576612978970658</v>
      </c>
      <c r="AA114" s="9">
        <f t="shared" ca="1" si="90"/>
        <v>102.28717314389382</v>
      </c>
      <c r="AB114" s="9">
        <f t="shared" ca="1" si="91"/>
        <v>107.53612641896795</v>
      </c>
      <c r="AC114" s="9">
        <f t="shared" ca="1" si="92"/>
        <v>102.17804846403692</v>
      </c>
      <c r="AD114" s="9">
        <f t="shared" ca="1" si="93"/>
        <v>106.48003520479931</v>
      </c>
      <c r="AE114" s="9">
        <f t="shared" ca="1" si="94"/>
        <v>100.6873977316685</v>
      </c>
      <c r="AF114" s="9">
        <f t="shared" ca="1" si="95"/>
        <v>99.701052801363289</v>
      </c>
      <c r="AG114" s="9">
        <f t="shared" ca="1" si="95"/>
        <v>101.84960144680241</v>
      </c>
      <c r="AH114" s="9">
        <f t="shared" ca="1" si="95"/>
        <v>102.75311379889166</v>
      </c>
    </row>
    <row r="115" spans="1:34" x14ac:dyDescent="0.3">
      <c r="A115" s="37" t="str">
        <f t="shared" si="64"/>
        <v>BRE</v>
      </c>
      <c r="B115" s="9">
        <f t="shared" ca="1" si="65"/>
        <v>109.29723890884793</v>
      </c>
      <c r="C115" s="9">
        <f t="shared" ca="1" si="66"/>
        <v>108.17815529762981</v>
      </c>
      <c r="D115" s="9">
        <f t="shared" ca="1" si="67"/>
        <v>105.85172502539415</v>
      </c>
      <c r="E115" s="9">
        <f t="shared" ca="1" si="68"/>
        <v>104.41719149268069</v>
      </c>
      <c r="F115" s="9">
        <f t="shared" ca="1" si="69"/>
        <v>94.653447791796509</v>
      </c>
      <c r="G115" s="9">
        <f t="shared" ca="1" si="70"/>
        <v>94.395294097877851</v>
      </c>
      <c r="H115" s="9">
        <f t="shared" ca="1" si="71"/>
        <v>90.659621158728044</v>
      </c>
      <c r="I115" s="9">
        <f t="shared" ca="1" si="72"/>
        <v>92.504489400587318</v>
      </c>
      <c r="J115" s="9">
        <f t="shared" ca="1" si="73"/>
        <v>96.947393932065438</v>
      </c>
      <c r="K115" s="9">
        <f t="shared" ca="1" si="74"/>
        <v>96.801514554008278</v>
      </c>
      <c r="L115" s="9">
        <f t="shared" ca="1" si="75"/>
        <v>94.816751807898143</v>
      </c>
      <c r="M115" s="9">
        <f t="shared" ca="1" si="76"/>
        <v>96.476199295319802</v>
      </c>
      <c r="N115" s="9">
        <f t="shared" ca="1" si="77"/>
        <v>92.900268475004239</v>
      </c>
      <c r="O115" s="9">
        <f t="shared" ca="1" si="78"/>
        <v>96.413478188076013</v>
      </c>
      <c r="P115" s="9">
        <f t="shared" ca="1" si="79"/>
        <v>99.84772093334476</v>
      </c>
      <c r="Q115" s="9">
        <f t="shared" ca="1" si="80"/>
        <v>99.710851526755093</v>
      </c>
      <c r="R115" s="9">
        <f t="shared" ca="1" si="81"/>
        <v>108.46938149221198</v>
      </c>
      <c r="S115" s="9">
        <f t="shared" ca="1" si="82"/>
        <v>103.27910228806302</v>
      </c>
      <c r="T115" s="9">
        <f t="shared" ca="1" si="83"/>
        <v>107.59069093876951</v>
      </c>
      <c r="U115" s="9">
        <f t="shared" ca="1" si="84"/>
        <v>100.51861538046741</v>
      </c>
      <c r="V115" s="9">
        <f t="shared" ca="1" si="85"/>
        <v>102.23690279877252</v>
      </c>
      <c r="W115" s="9">
        <f t="shared" ca="1" si="86"/>
        <v>102.09578324559219</v>
      </c>
      <c r="X115" s="9">
        <f t="shared" ca="1" si="87"/>
        <v>103.43622405463367</v>
      </c>
      <c r="Y115" s="9">
        <f t="shared" ca="1" si="88"/>
        <v>104.49332694504994</v>
      </c>
      <c r="Z115" s="9">
        <f t="shared" ca="1" si="89"/>
        <v>99.799546534017836</v>
      </c>
      <c r="AA115" s="9">
        <f t="shared" ca="1" si="90"/>
        <v>101.56651128255969</v>
      </c>
      <c r="AB115" s="9">
        <f t="shared" ca="1" si="91"/>
        <v>98.560324190843474</v>
      </c>
      <c r="AC115" s="9">
        <f t="shared" ca="1" si="92"/>
        <v>95.582670923265695</v>
      </c>
      <c r="AD115" s="9">
        <f t="shared" ca="1" si="93"/>
        <v>97.565182382738911</v>
      </c>
      <c r="AE115" s="9">
        <f t="shared" ca="1" si="94"/>
        <v>102.14314440184205</v>
      </c>
      <c r="AF115" s="9">
        <f t="shared" ca="1" si="95"/>
        <v>105.2827914843525</v>
      </c>
      <c r="AG115" s="9">
        <f t="shared" ca="1" si="95"/>
        <v>104.01609078752894</v>
      </c>
      <c r="AH115" s="9">
        <f t="shared" ca="1" si="95"/>
        <v>94.894164646066542</v>
      </c>
    </row>
    <row r="116" spans="1:34" x14ac:dyDescent="0.3">
      <c r="A116" s="37" t="str">
        <f t="shared" si="64"/>
        <v>BHA</v>
      </c>
      <c r="B116" s="9">
        <f t="shared" si="65"/>
        <v>101.03537893305047</v>
      </c>
      <c r="C116" s="9">
        <f t="shared" si="66"/>
        <v>105.66946377167908</v>
      </c>
      <c r="D116" s="9">
        <f t="shared" ca="1" si="67"/>
        <v>110.3632441827112</v>
      </c>
      <c r="E116" s="9">
        <f t="shared" ca="1" si="68"/>
        <v>113.50681113934132</v>
      </c>
      <c r="F116" s="9">
        <f t="shared" ca="1" si="69"/>
        <v>108.8939886311356</v>
      </c>
      <c r="G116" s="9">
        <f t="shared" ca="1" si="70"/>
        <v>105.27246124805517</v>
      </c>
      <c r="H116" s="9">
        <f t="shared" ca="1" si="71"/>
        <v>107.25497270752841</v>
      </c>
      <c r="I116" s="9">
        <f t="shared" ca="1" si="72"/>
        <v>98.564200696945946</v>
      </c>
      <c r="J116" s="9">
        <f t="shared" ca="1" si="73"/>
        <v>97.828542866554969</v>
      </c>
      <c r="K116" s="9">
        <f t="shared" ca="1" si="74"/>
        <v>95.902691831939322</v>
      </c>
      <c r="L116" s="9">
        <f t="shared" ca="1" si="75"/>
        <v>99.566291782409806</v>
      </c>
      <c r="M116" s="9">
        <f t="shared" ca="1" si="76"/>
        <v>98.833198397519297</v>
      </c>
      <c r="N116" s="9">
        <f t="shared" ca="1" si="77"/>
        <v>91.130785760423294</v>
      </c>
      <c r="O116" s="9">
        <f t="shared" ca="1" si="78"/>
        <v>99.39768943317857</v>
      </c>
      <c r="P116" s="9">
        <f t="shared" ca="1" si="79"/>
        <v>102.34458534463776</v>
      </c>
      <c r="Q116" s="9">
        <f t="shared" ca="1" si="80"/>
        <v>103.41070181068515</v>
      </c>
      <c r="R116" s="9">
        <f t="shared" ca="1" si="81"/>
        <v>104.69860148409623</v>
      </c>
      <c r="S116" s="9">
        <f t="shared" ca="1" si="82"/>
        <v>104.83134016500914</v>
      </c>
      <c r="T116" s="9">
        <f t="shared" ca="1" si="83"/>
        <v>114.42677486006114</v>
      </c>
      <c r="U116" s="9">
        <f t="shared" ca="1" si="84"/>
        <v>108.144633933416</v>
      </c>
      <c r="V116" s="9">
        <f t="shared" ca="1" si="85"/>
        <v>104.37926252382611</v>
      </c>
      <c r="W116" s="9">
        <f t="shared" ca="1" si="86"/>
        <v>105.89751736321864</v>
      </c>
      <c r="X116" s="9">
        <f t="shared" ca="1" si="87"/>
        <v>100.34680035870743</v>
      </c>
      <c r="Y116" s="9">
        <f t="shared" si="88"/>
        <v>104.08000773554255</v>
      </c>
      <c r="Z116" s="9">
        <f t="shared" ca="1" si="89"/>
        <v>94.662454667287122</v>
      </c>
      <c r="AA116" s="9">
        <f t="shared" ca="1" si="90"/>
        <v>97.966942326354499</v>
      </c>
      <c r="AB116" s="9">
        <f t="shared" ca="1" si="91"/>
        <v>92.449942064437437</v>
      </c>
      <c r="AC116" s="9">
        <f t="shared" ca="1" si="92"/>
        <v>92.586811471027133</v>
      </c>
      <c r="AD116" s="9">
        <f t="shared" ca="1" si="93"/>
        <v>94.703285730269556</v>
      </c>
      <c r="AE116" s="9">
        <f t="shared" ca="1" si="94"/>
        <v>96.815161344190912</v>
      </c>
      <c r="AF116" s="9">
        <f t="shared" ca="1" si="95"/>
        <v>94.372648166110665</v>
      </c>
      <c r="AG116" s="9">
        <f t="shared" ca="1" si="95"/>
        <v>97.841927726390054</v>
      </c>
      <c r="AH116" s="9">
        <f t="shared" ca="1" si="95"/>
        <v>103.61108968482529</v>
      </c>
    </row>
    <row r="117" spans="1:34" x14ac:dyDescent="0.3">
      <c r="A117" s="37" t="str">
        <f t="shared" si="64"/>
        <v>CHE</v>
      </c>
      <c r="B117" s="9">
        <f t="shared" ca="1" si="65"/>
        <v>103.21988646764009</v>
      </c>
      <c r="C117" s="9">
        <f t="shared" ca="1" si="66"/>
        <v>105.0782883381807</v>
      </c>
      <c r="D117" s="9">
        <f t="shared" ca="1" si="67"/>
        <v>108.90233381869575</v>
      </c>
      <c r="E117" s="9">
        <f t="shared" ca="1" si="68"/>
        <v>106.39773404899802</v>
      </c>
      <c r="F117" s="9">
        <f t="shared" ca="1" si="69"/>
        <v>105.12073740285335</v>
      </c>
      <c r="G117" s="9">
        <f t="shared" ca="1" si="70"/>
        <v>106.96560564471262</v>
      </c>
      <c r="H117" s="9">
        <f t="shared" ca="1" si="71"/>
        <v>106.10599248426202</v>
      </c>
      <c r="I117" s="9">
        <f t="shared" ca="1" si="72"/>
        <v>102.68618681007739</v>
      </c>
      <c r="J117" s="9">
        <f t="shared" ca="1" si="73"/>
        <v>94.728965015829615</v>
      </c>
      <c r="K117" s="9">
        <f t="shared" ca="1" si="74"/>
        <v>93.204611156467323</v>
      </c>
      <c r="L117" s="9">
        <f t="shared" ca="1" si="75"/>
        <v>86.367399774223756</v>
      </c>
      <c r="M117" s="9">
        <f t="shared" ca="1" si="76"/>
        <v>91.008063630661994</v>
      </c>
      <c r="N117" s="9">
        <f t="shared" ca="1" si="77"/>
        <v>93.049178102971879</v>
      </c>
      <c r="O117" s="9">
        <f t="shared" ca="1" si="78"/>
        <v>88.190069292609579</v>
      </c>
      <c r="P117" s="9">
        <f t="shared" ca="1" si="79"/>
        <v>93.936053005789134</v>
      </c>
      <c r="Q117" s="9">
        <f t="shared" ca="1" si="80"/>
        <v>97.306486364024877</v>
      </c>
      <c r="R117" s="9">
        <f t="shared" ca="1" si="81"/>
        <v>109.29622790984233</v>
      </c>
      <c r="S117" s="9">
        <f t="shared" ca="1" si="82"/>
        <v>101.64594703470108</v>
      </c>
      <c r="T117" s="9">
        <f t="shared" ca="1" si="83"/>
        <v>101.85958436763268</v>
      </c>
      <c r="U117" s="9">
        <f t="shared" ca="1" si="84"/>
        <v>104.57014453255584</v>
      </c>
      <c r="V117" s="9">
        <f t="shared" ca="1" si="85"/>
        <v>107.57015964131467</v>
      </c>
      <c r="W117" s="9">
        <f t="shared" ca="1" si="86"/>
        <v>106.71042507274643</v>
      </c>
      <c r="X117" s="9">
        <f t="shared" ca="1" si="87"/>
        <v>104.48442722781316</v>
      </c>
      <c r="Y117" s="9">
        <f t="shared" ca="1" si="88"/>
        <v>110.84680842954332</v>
      </c>
      <c r="Z117" s="9">
        <f t="shared" ca="1" si="89"/>
        <v>107.91193038458211</v>
      </c>
      <c r="AA117" s="9">
        <f t="shared" ca="1" si="90"/>
        <v>109.00024892322921</v>
      </c>
      <c r="AB117" s="9">
        <f t="shared" ca="1" si="91"/>
        <v>101.13939633723646</v>
      </c>
      <c r="AC117" s="9">
        <f t="shared" ca="1" si="92"/>
        <v>103.88625878376638</v>
      </c>
      <c r="AD117" s="9">
        <f t="shared" ca="1" si="93"/>
        <v>94.252190382363992</v>
      </c>
      <c r="AE117" s="9">
        <f t="shared" ca="1" si="94"/>
        <v>91.974645192735053</v>
      </c>
      <c r="AF117" s="9">
        <f t="shared" ca="1" si="95"/>
        <v>98.23247550621096</v>
      </c>
      <c r="AG117" s="9">
        <f t="shared" ca="1" si="95"/>
        <v>92.587205743891715</v>
      </c>
      <c r="AH117" s="9">
        <f t="shared" ca="1" si="95"/>
        <v>92.754262810093508</v>
      </c>
    </row>
    <row r="118" spans="1:34" x14ac:dyDescent="0.3">
      <c r="A118" s="37" t="str">
        <f t="shared" si="64"/>
        <v>CRY</v>
      </c>
      <c r="B118" s="9">
        <f t="shared" ca="1" si="65"/>
        <v>90.725478780100332</v>
      </c>
      <c r="C118" s="9">
        <f t="shared" si="66"/>
        <v>93.051909052336001</v>
      </c>
      <c r="D118" s="9">
        <f t="shared" si="67"/>
        <v>88.473947033232875</v>
      </c>
      <c r="E118" s="9">
        <f t="shared" si="68"/>
        <v>85.687496651818265</v>
      </c>
      <c r="F118" s="9">
        <f t="shared" si="69"/>
        <v>97.60503640976485</v>
      </c>
      <c r="G118" s="9">
        <f t="shared" si="70"/>
        <v>94.858173963234947</v>
      </c>
      <c r="H118" s="9">
        <f t="shared" ca="1" si="71"/>
        <v>101.6953853454785</v>
      </c>
      <c r="I118" s="9">
        <f t="shared" ca="1" si="72"/>
        <v>103.25678914912254</v>
      </c>
      <c r="J118" s="9">
        <f t="shared" ca="1" si="73"/>
        <v>108.84377817857121</v>
      </c>
      <c r="K118" s="9">
        <f t="shared" ca="1" si="74"/>
        <v>105.26784735825566</v>
      </c>
      <c r="L118" s="9">
        <f t="shared" ca="1" si="75"/>
        <v>101.8952002328344</v>
      </c>
      <c r="M118" s="9">
        <f t="shared" ca="1" si="76"/>
        <v>108.97993613821893</v>
      </c>
      <c r="N118" s="9">
        <f t="shared" ca="1" si="77"/>
        <v>108.84873402044765</v>
      </c>
      <c r="O118" s="9">
        <f t="shared" ca="1" si="78"/>
        <v>107.88654759743326</v>
      </c>
      <c r="P118" s="9">
        <f t="shared" ca="1" si="79"/>
        <v>104.4172680371539</v>
      </c>
      <c r="Q118" s="9">
        <f t="shared" ca="1" si="80"/>
        <v>104.03507627682831</v>
      </c>
      <c r="R118" s="9">
        <f t="shared" ca="1" si="81"/>
        <v>99.546870816256828</v>
      </c>
      <c r="S118" s="9">
        <f t="shared" ca="1" si="82"/>
        <v>91.217636286648471</v>
      </c>
      <c r="T118" s="9">
        <f t="shared" ca="1" si="83"/>
        <v>89.030642436281482</v>
      </c>
      <c r="U118" s="9">
        <f t="shared" si="84"/>
        <v>92.85468791679655</v>
      </c>
      <c r="V118" s="9">
        <f t="shared" si="85"/>
        <v>95.18099052880325</v>
      </c>
      <c r="W118" s="9">
        <f t="shared" si="86"/>
        <v>92.803637349396595</v>
      </c>
      <c r="X118" s="9">
        <f t="shared" ca="1" si="87"/>
        <v>90.861388223034695</v>
      </c>
      <c r="Y118" s="9">
        <f t="shared" ca="1" si="88"/>
        <v>95.315089235213819</v>
      </c>
      <c r="Z118" s="9">
        <f t="shared" ca="1" si="89"/>
        <v>97.219334300933994</v>
      </c>
      <c r="AA118" s="9">
        <f t="shared" ca="1" si="90"/>
        <v>91.861256346002961</v>
      </c>
      <c r="AB118" s="9">
        <f t="shared" ca="1" si="91"/>
        <v>95.99420977581309</v>
      </c>
      <c r="AC118" s="9">
        <f t="shared" ca="1" si="92"/>
        <v>99.971470637559818</v>
      </c>
      <c r="AD118" s="9">
        <f t="shared" ca="1" si="93"/>
        <v>105.22042391263392</v>
      </c>
      <c r="AE118" s="9">
        <f t="shared" ca="1" si="94"/>
        <v>99.678404361807722</v>
      </c>
      <c r="AF118" s="9">
        <f t="shared" ca="1" si="95"/>
        <v>103.52659800949455</v>
      </c>
      <c r="AG118" s="9">
        <f t="shared" ca="1" si="95"/>
        <v>107.88121877746549</v>
      </c>
      <c r="AH118" s="9">
        <f t="shared" ca="1" si="95"/>
        <v>108.21419456444276</v>
      </c>
    </row>
    <row r="119" spans="1:34" x14ac:dyDescent="0.3">
      <c r="A119" s="37" t="str">
        <f t="shared" si="64"/>
        <v>EVE</v>
      </c>
      <c r="B119" s="9">
        <f t="shared" si="65"/>
        <v>109.92666163507852</v>
      </c>
      <c r="C119" s="9">
        <f t="shared" ca="1" si="66"/>
        <v>103.85923286187369</v>
      </c>
      <c r="D119" s="9">
        <f t="shared" ca="1" si="67"/>
        <v>103.60707116535555</v>
      </c>
      <c r="E119" s="9">
        <f t="shared" ca="1" si="68"/>
        <v>97.296273706708917</v>
      </c>
      <c r="F119" s="9">
        <f t="shared" ca="1" si="69"/>
        <v>97.497995415604706</v>
      </c>
      <c r="G119" s="9">
        <f t="shared" ca="1" si="70"/>
        <v>93.646923413341213</v>
      </c>
      <c r="H119" s="9">
        <f t="shared" ca="1" si="71"/>
        <v>84.502923429195391</v>
      </c>
      <c r="I119" s="9">
        <f t="shared" ca="1" si="72"/>
        <v>91.306010032791207</v>
      </c>
      <c r="J119" s="9">
        <f t="shared" ca="1" si="73"/>
        <v>94.067924255421062</v>
      </c>
      <c r="K119" s="9">
        <f t="shared" ca="1" si="74"/>
        <v>98.396210254594465</v>
      </c>
      <c r="L119" s="9">
        <f t="shared" ca="1" si="75"/>
        <v>100.38148239606566</v>
      </c>
      <c r="M119" s="9">
        <f t="shared" ca="1" si="76"/>
        <v>104.64650530074721</v>
      </c>
      <c r="N119" s="9">
        <f t="shared" ca="1" si="77"/>
        <v>102.66174255463709</v>
      </c>
      <c r="O119" s="9">
        <f t="shared" ca="1" si="78"/>
        <v>99.389487667768563</v>
      </c>
      <c r="P119" s="9">
        <f t="shared" ca="1" si="79"/>
        <v>98.022712089929556</v>
      </c>
      <c r="Q119" s="9">
        <f t="shared" ca="1" si="80"/>
        <v>92.52967731391243</v>
      </c>
      <c r="R119" s="9">
        <f t="shared" ca="1" si="81"/>
        <v>88.217974900205562</v>
      </c>
      <c r="S119" s="9">
        <f t="shared" ca="1" si="82"/>
        <v>87.145503726963184</v>
      </c>
      <c r="T119" s="9">
        <f t="shared" ca="1" si="83"/>
        <v>99.063043484909784</v>
      </c>
      <c r="U119" s="9">
        <f t="shared" ca="1" si="84"/>
        <v>104.3860909228019</v>
      </c>
      <c r="V119" s="9">
        <f t="shared" ca="1" si="85"/>
        <v>104.17245358987033</v>
      </c>
      <c r="W119" s="9">
        <f t="shared" ca="1" si="86"/>
        <v>109.20314842446209</v>
      </c>
      <c r="X119" s="9">
        <f t="shared" si="87"/>
        <v>110.11332923276403</v>
      </c>
      <c r="Y119" s="9">
        <f t="shared" ca="1" si="88"/>
        <v>109.66854352739358</v>
      </c>
      <c r="Z119" s="9">
        <f t="shared" ca="1" si="89"/>
        <v>101.80769094140084</v>
      </c>
      <c r="AA119" s="9">
        <f t="shared" ca="1" si="90"/>
        <v>104.81387803311704</v>
      </c>
      <c r="AB119" s="9">
        <f t="shared" ca="1" si="91"/>
        <v>102.17240885682959</v>
      </c>
      <c r="AC119" s="9">
        <f t="shared" ca="1" si="92"/>
        <v>96.759522261912238</v>
      </c>
      <c r="AD119" s="9">
        <f t="shared" ca="1" si="93"/>
        <v>98.360040243277794</v>
      </c>
      <c r="AE119" s="9">
        <f t="shared" ca="1" si="94"/>
        <v>94.226863929545104</v>
      </c>
      <c r="AF119" s="9">
        <f t="shared" ca="1" si="95"/>
        <v>92.016567816340242</v>
      </c>
      <c r="AG119" s="9">
        <f t="shared" ca="1" si="95"/>
        <v>83.865715444908346</v>
      </c>
      <c r="AH119" s="9">
        <f t="shared" ca="1" si="95"/>
        <v>90.218508862292936</v>
      </c>
    </row>
    <row r="120" spans="1:34" x14ac:dyDescent="0.3">
      <c r="A120" s="37" t="str">
        <f t="shared" si="64"/>
        <v>FUL</v>
      </c>
      <c r="B120" s="9">
        <f t="shared" ca="1" si="65"/>
        <v>94.912899964126893</v>
      </c>
      <c r="C120" s="9">
        <f t="shared" ca="1" si="66"/>
        <v>91.966004052667699</v>
      </c>
      <c r="D120" s="9">
        <f t="shared" ca="1" si="67"/>
        <v>94.687244764697326</v>
      </c>
      <c r="E120" s="9">
        <f t="shared" ca="1" si="68"/>
        <v>89.274358169779944</v>
      </c>
      <c r="F120" s="9">
        <f t="shared" ca="1" si="69"/>
        <v>91.765856122669234</v>
      </c>
      <c r="G120" s="9">
        <f t="shared" ca="1" si="70"/>
        <v>98.376803233972453</v>
      </c>
      <c r="H120" s="9">
        <f t="shared" si="71"/>
        <v>104.78816921051168</v>
      </c>
      <c r="I120" s="9">
        <f t="shared" si="72"/>
        <v>105.01432561765053</v>
      </c>
      <c r="J120" s="9">
        <f t="shared" ca="1" si="73"/>
        <v>108.21793943211954</v>
      </c>
      <c r="K120" s="9">
        <f t="shared" ca="1" si="74"/>
        <v>103.99419519396393</v>
      </c>
      <c r="L120" s="9">
        <f t="shared" ca="1" si="75"/>
        <v>106.09375906459395</v>
      </c>
      <c r="M120" s="9">
        <f t="shared" ca="1" si="76"/>
        <v>99.740965647209364</v>
      </c>
      <c r="N120" s="9">
        <f t="shared" ca="1" si="77"/>
        <v>97.531178412454878</v>
      </c>
      <c r="O120" s="9">
        <f t="shared" ca="1" si="78"/>
        <v>96.012923573062338</v>
      </c>
      <c r="P120" s="9">
        <f t="shared" ca="1" si="79"/>
        <v>86.249179872178146</v>
      </c>
      <c r="Q120" s="9">
        <f t="shared" ca="1" si="80"/>
        <v>93.553897121919022</v>
      </c>
      <c r="R120" s="9">
        <f t="shared" ca="1" si="81"/>
        <v>92.137647657985283</v>
      </c>
      <c r="S120" s="9">
        <f t="shared" ca="1" si="82"/>
        <v>98.315706435719008</v>
      </c>
      <c r="T120" s="9">
        <f t="shared" ca="1" si="83"/>
        <v>92.728717406270334</v>
      </c>
      <c r="U120" s="9">
        <f t="shared" ca="1" si="84"/>
        <v>94.660923148080983</v>
      </c>
      <c r="V120" s="9">
        <f t="shared" ca="1" si="85"/>
        <v>99.179938562186294</v>
      </c>
      <c r="W120" s="9">
        <f t="shared" ca="1" si="86"/>
        <v>96.254290909320972</v>
      </c>
      <c r="X120" s="9">
        <f t="shared" ca="1" si="87"/>
        <v>98.714543459254799</v>
      </c>
      <c r="Y120" s="9">
        <f t="shared" ca="1" si="88"/>
        <v>95.323833235865649</v>
      </c>
      <c r="Z120" s="9">
        <f t="shared" ca="1" si="89"/>
        <v>99.51568362052349</v>
      </c>
      <c r="AA120" s="9">
        <f t="shared" ca="1" si="90"/>
        <v>98.960613164925078</v>
      </c>
      <c r="AB120" s="9">
        <f t="shared" ca="1" si="91"/>
        <v>104.37437476265622</v>
      </c>
      <c r="AC120" s="9">
        <f t="shared" ca="1" si="92"/>
        <v>107.61085818296483</v>
      </c>
      <c r="AD120" s="9">
        <f t="shared" ca="1" si="93"/>
        <v>101.7077462866025</v>
      </c>
      <c r="AE120" s="9">
        <f t="shared" ca="1" si="94"/>
        <v>103.11594505051841</v>
      </c>
      <c r="AF120" s="9">
        <f t="shared" ca="1" si="95"/>
        <v>101.5232385051773</v>
      </c>
      <c r="AG120" s="9">
        <f t="shared" ca="1" si="95"/>
        <v>102.17385948160977</v>
      </c>
      <c r="AH120" s="9">
        <f t="shared" ca="1" si="95"/>
        <v>94.313006895616994</v>
      </c>
    </row>
    <row r="121" spans="1:34" x14ac:dyDescent="0.3">
      <c r="A121" s="37" t="str">
        <f t="shared" si="64"/>
        <v>LEE</v>
      </c>
      <c r="B121" s="9">
        <f t="shared" ca="1" si="65"/>
        <v>100.20554671441232</v>
      </c>
      <c r="C121" s="9">
        <f t="shared" ca="1" si="66"/>
        <v>103.46505482003023</v>
      </c>
      <c r="D121" s="9">
        <f t="shared" ca="1" si="67"/>
        <v>101.75105721665911</v>
      </c>
      <c r="E121" s="9">
        <f t="shared" ca="1" si="68"/>
        <v>104.53750759807372</v>
      </c>
      <c r="F121" s="9">
        <f t="shared" ca="1" si="69"/>
        <v>107.26939011830338</v>
      </c>
      <c r="G121" s="9">
        <f t="shared" ca="1" si="70"/>
        <v>99.899953268184632</v>
      </c>
      <c r="H121" s="9">
        <f t="shared" ca="1" si="71"/>
        <v>100.28594349451225</v>
      </c>
      <c r="I121" s="9">
        <f t="shared" ca="1" si="72"/>
        <v>102.17896555246823</v>
      </c>
      <c r="J121" s="9">
        <f t="shared" ca="1" si="73"/>
        <v>105.87178133562573</v>
      </c>
      <c r="K121" s="9">
        <f t="shared" ca="1" si="74"/>
        <v>107.15968100903683</v>
      </c>
      <c r="L121" s="9">
        <f t="shared" ca="1" si="75"/>
        <v>105.81320877647109</v>
      </c>
      <c r="M121" s="9">
        <f t="shared" ca="1" si="76"/>
        <v>103.2805302383445</v>
      </c>
      <c r="N121" s="9">
        <f t="shared" ca="1" si="77"/>
        <v>98.375524597911564</v>
      </c>
      <c r="O121" s="9">
        <f t="shared" ca="1" si="78"/>
        <v>91.764411626650016</v>
      </c>
      <c r="P121" s="9">
        <f t="shared" ca="1" si="79"/>
        <v>91.630461688722903</v>
      </c>
      <c r="Q121" s="9">
        <f t="shared" ca="1" si="80"/>
        <v>89.01087564817341</v>
      </c>
      <c r="R121" s="9">
        <f t="shared" si="81"/>
        <v>92.998817057026599</v>
      </c>
      <c r="S121" s="9">
        <f t="shared" si="82"/>
        <v>97.857925867388872</v>
      </c>
      <c r="T121" s="9">
        <f t="shared" ca="1" si="83"/>
        <v>104.14006679403401</v>
      </c>
      <c r="U121" s="9">
        <f t="shared" ca="1" si="84"/>
        <v>105.53520543882485</v>
      </c>
      <c r="V121" s="9">
        <f t="shared" ca="1" si="85"/>
        <v>103.20890282681817</v>
      </c>
      <c r="W121" s="9">
        <f t="shared" ca="1" si="86"/>
        <v>99.217541756064421</v>
      </c>
      <c r="X121" s="9">
        <f t="shared" ca="1" si="87"/>
        <v>96.496301044034809</v>
      </c>
      <c r="Y121" s="9">
        <f t="shared" ca="1" si="88"/>
        <v>91.905239220515469</v>
      </c>
      <c r="Z121" s="9">
        <f t="shared" ca="1" si="89"/>
        <v>92.555860196947947</v>
      </c>
      <c r="AA121" s="9">
        <f t="shared" ca="1" si="90"/>
        <v>94.926092961747017</v>
      </c>
      <c r="AB121" s="9">
        <f t="shared" ca="1" si="91"/>
        <v>99.762148099865399</v>
      </c>
      <c r="AC121" s="9">
        <f t="shared" ca="1" si="92"/>
        <v>104.21584911204452</v>
      </c>
      <c r="AD121" s="9">
        <f t="shared" ca="1" si="93"/>
        <v>107.08296920213127</v>
      </c>
      <c r="AE121" s="9">
        <f t="shared" ca="1" si="94"/>
        <v>104.96853115653933</v>
      </c>
      <c r="AF121" s="9">
        <f t="shared" si="95"/>
        <v>100.27475074550722</v>
      </c>
      <c r="AG121" s="9">
        <f t="shared" si="95"/>
        <v>93.751924013732477</v>
      </c>
      <c r="AH121" s="9">
        <f t="shared" ca="1" si="95"/>
        <v>90.931335720177472</v>
      </c>
    </row>
    <row r="122" spans="1:34" x14ac:dyDescent="0.3">
      <c r="A122" s="37" t="str">
        <f t="shared" si="64"/>
        <v>LEI</v>
      </c>
      <c r="B122" s="9">
        <f t="shared" ca="1" si="65"/>
        <v>91.683085503137704</v>
      </c>
      <c r="C122" s="9">
        <f t="shared" ca="1" si="66"/>
        <v>93.014771870276093</v>
      </c>
      <c r="D122" s="9">
        <f t="shared" ca="1" si="67"/>
        <v>95.457285048356312</v>
      </c>
      <c r="E122" s="9">
        <f t="shared" ca="1" si="68"/>
        <v>98.780237316871009</v>
      </c>
      <c r="F122" s="9">
        <f t="shared" ca="1" si="69"/>
        <v>102.18175892227595</v>
      </c>
      <c r="G122" s="9">
        <f t="shared" ca="1" si="70"/>
        <v>104.39378370235245</v>
      </c>
      <c r="H122" s="9">
        <f t="shared" ca="1" si="71"/>
        <v>113.13978252429081</v>
      </c>
      <c r="I122" s="9">
        <f t="shared" ca="1" si="72"/>
        <v>107.99511724457513</v>
      </c>
      <c r="J122" s="9">
        <f t="shared" ca="1" si="73"/>
        <v>105.28455707965198</v>
      </c>
      <c r="K122" s="9">
        <f t="shared" ca="1" si="74"/>
        <v>101.46997851843565</v>
      </c>
      <c r="L122" s="9">
        <f t="shared" ca="1" si="75"/>
        <v>97.385142506334446</v>
      </c>
      <c r="M122" s="9">
        <f t="shared" ca="1" si="76"/>
        <v>92.691362095302324</v>
      </c>
      <c r="N122" s="9">
        <f t="shared" ca="1" si="77"/>
        <v>88.523325292467064</v>
      </c>
      <c r="O122" s="9">
        <f t="shared" ca="1" si="78"/>
        <v>96.674177663898945</v>
      </c>
      <c r="P122" s="9">
        <f t="shared" ca="1" si="79"/>
        <v>103.3726792376753</v>
      </c>
      <c r="Q122" s="9">
        <f t="shared" si="80"/>
        <v>100.75104532723924</v>
      </c>
      <c r="R122" s="9">
        <f t="shared" si="81"/>
        <v>103.76066234594221</v>
      </c>
      <c r="S122" s="9">
        <f t="shared" ca="1" si="82"/>
        <v>106.84163535752748</v>
      </c>
      <c r="T122" s="9">
        <f t="shared" ca="1" si="83"/>
        <v>103.14881957436999</v>
      </c>
      <c r="U122" s="9">
        <f t="shared" ca="1" si="84"/>
        <v>93.553384879317989</v>
      </c>
      <c r="V122" s="9">
        <f t="shared" ca="1" si="85"/>
        <v>90.779177022117622</v>
      </c>
      <c r="W122" s="9">
        <f t="shared" ca="1" si="86"/>
        <v>93.31577407859514</v>
      </c>
      <c r="X122" s="9">
        <f t="shared" ca="1" si="87"/>
        <v>92.203999221626404</v>
      </c>
      <c r="Y122" s="9">
        <f t="shared" ca="1" si="88"/>
        <v>90.802705428123375</v>
      </c>
      <c r="Z122" s="9">
        <f t="shared" ca="1" si="89"/>
        <v>99.002235129791998</v>
      </c>
      <c r="AA122" s="9">
        <f t="shared" ca="1" si="90"/>
        <v>94.623165532916417</v>
      </c>
      <c r="AB122" s="9">
        <f t="shared" ca="1" si="91"/>
        <v>97.674454885945181</v>
      </c>
      <c r="AC122" s="9">
        <f t="shared" ca="1" si="92"/>
        <v>97.900611293084026</v>
      </c>
      <c r="AD122" s="9">
        <f t="shared" ca="1" si="93"/>
        <v>103.14533957986289</v>
      </c>
      <c r="AE122" s="9">
        <f t="shared" ca="1" si="94"/>
        <v>107.36722166692091</v>
      </c>
      <c r="AF122" s="9">
        <f t="shared" ca="1" si="95"/>
        <v>106.23976752355441</v>
      </c>
      <c r="AG122" s="9">
        <f t="shared" ca="1" si="95"/>
        <v>108.22453026966457</v>
      </c>
      <c r="AH122" s="9">
        <f t="shared" ca="1" si="95"/>
        <v>106.76594746197692</v>
      </c>
    </row>
    <row r="123" spans="1:34" x14ac:dyDescent="0.3">
      <c r="A123" s="37" t="str">
        <f t="shared" si="64"/>
        <v>LIV</v>
      </c>
      <c r="B123" s="9">
        <f t="shared" ca="1" si="65"/>
        <v>103.85357759768978</v>
      </c>
      <c r="C123" s="9">
        <f t="shared" ca="1" si="66"/>
        <v>102.55024618274757</v>
      </c>
      <c r="D123" s="9">
        <f t="shared" ca="1" si="67"/>
        <v>98.921971938737329</v>
      </c>
      <c r="E123" s="9">
        <f t="shared" ca="1" si="68"/>
        <v>100.51055452910276</v>
      </c>
      <c r="F123" s="9">
        <f t="shared" ca="1" si="69"/>
        <v>90.368775701072238</v>
      </c>
      <c r="G123" s="9">
        <f t="shared" ca="1" si="70"/>
        <v>87.991422521665598</v>
      </c>
      <c r="H123" s="9">
        <f t="shared" ca="1" si="71"/>
        <v>87.087910169576347</v>
      </c>
      <c r="I123" s="9">
        <f t="shared" ca="1" si="72"/>
        <v>86.810828673747963</v>
      </c>
      <c r="J123" s="9">
        <f t="shared" ca="1" si="73"/>
        <v>93.439118026517022</v>
      </c>
      <c r="K123" s="9">
        <f t="shared" ca="1" si="74"/>
        <v>92.350799487869935</v>
      </c>
      <c r="L123" s="9">
        <f t="shared" ca="1" si="75"/>
        <v>98.994891407734869</v>
      </c>
      <c r="M123" s="9">
        <f t="shared" ca="1" si="76"/>
        <v>104.7640533661701</v>
      </c>
      <c r="N123" s="9">
        <f t="shared" ca="1" si="77"/>
        <v>107.49963282000242</v>
      </c>
      <c r="O123" s="9">
        <f t="shared" ca="1" si="78"/>
        <v>105.45851834769257</v>
      </c>
      <c r="P123" s="9">
        <f t="shared" ca="1" si="79"/>
        <v>96.712519525754189</v>
      </c>
      <c r="Q123" s="9">
        <f t="shared" ca="1" si="80"/>
        <v>100.33743512087881</v>
      </c>
      <c r="R123" s="9">
        <f t="shared" ca="1" si="81"/>
        <v>97.402557075917613</v>
      </c>
      <c r="S123" s="9">
        <f t="shared" ca="1" si="82"/>
        <v>101.53551050572774</v>
      </c>
      <c r="T123" s="9">
        <f t="shared" ca="1" si="83"/>
        <v>93.421302477339509</v>
      </c>
      <c r="U123" s="9">
        <f t="shared" ca="1" si="84"/>
        <v>92.820947773361922</v>
      </c>
      <c r="V123" s="9">
        <f t="shared" ca="1" si="85"/>
        <v>96.354906706464973</v>
      </c>
      <c r="W123" s="9">
        <f t="shared" ca="1" si="86"/>
        <v>96.86381189825066</v>
      </c>
      <c r="X123" s="9">
        <f t="shared" ca="1" si="87"/>
        <v>105.01466426968256</v>
      </c>
      <c r="Y123" s="9">
        <f t="shared" ca="1" si="88"/>
        <v>93.266157822688214</v>
      </c>
      <c r="Z123" s="9">
        <f t="shared" ca="1" si="89"/>
        <v>95.66046467345366</v>
      </c>
      <c r="AA123" s="9">
        <f t="shared" ca="1" si="90"/>
        <v>98.165064443151394</v>
      </c>
      <c r="AB123" s="9">
        <f t="shared" ca="1" si="91"/>
        <v>103.54104680801174</v>
      </c>
      <c r="AC123" s="9">
        <f t="shared" ca="1" si="92"/>
        <v>99.456210795910522</v>
      </c>
      <c r="AD123" s="9">
        <f t="shared" ca="1" si="93"/>
        <v>92.786423753723838</v>
      </c>
      <c r="AE123" s="9">
        <f t="shared" ca="1" si="94"/>
        <v>102.42305458679682</v>
      </c>
      <c r="AF123" s="9">
        <f t="shared" ca="1" si="95"/>
        <v>104.93375337646432</v>
      </c>
      <c r="AG123" s="9">
        <f t="shared" ca="1" si="95"/>
        <v>107.49404735074008</v>
      </c>
      <c r="AH123" s="9">
        <f t="shared" ca="1" si="95"/>
        <v>101.18324989209343</v>
      </c>
    </row>
    <row r="124" spans="1:34" x14ac:dyDescent="0.3">
      <c r="A124" s="37" t="str">
        <f t="shared" si="64"/>
        <v>MCI</v>
      </c>
      <c r="B124" s="9">
        <f t="shared" ca="1" si="65"/>
        <v>103.46867096727628</v>
      </c>
      <c r="C124" s="9">
        <f t="shared" ca="1" si="66"/>
        <v>106.16745221853596</v>
      </c>
      <c r="D124" s="9">
        <f t="shared" ca="1" si="67"/>
        <v>99.734887265409199</v>
      </c>
      <c r="E124" s="9">
        <f t="shared" ca="1" si="68"/>
        <v>104.4556243884103</v>
      </c>
      <c r="F124" s="9">
        <f t="shared" ca="1" si="69"/>
        <v>104.29662970467945</v>
      </c>
      <c r="G124" s="9">
        <f t="shared" ca="1" si="70"/>
        <v>99.964650425819187</v>
      </c>
      <c r="H124" s="9">
        <f t="shared" ca="1" si="71"/>
        <v>94.463535454226914</v>
      </c>
      <c r="I124" s="9">
        <f t="shared" ca="1" si="72"/>
        <v>92.804087966805255</v>
      </c>
      <c r="J124" s="9">
        <f t="shared" ca="1" si="73"/>
        <v>93.870204432852645</v>
      </c>
      <c r="K124" s="9">
        <f t="shared" ca="1" si="74"/>
        <v>101.13920885566897</v>
      </c>
      <c r="L124" s="9">
        <f t="shared" ca="1" si="75"/>
        <v>102.01730972328507</v>
      </c>
      <c r="M124" s="9">
        <f t="shared" ca="1" si="76"/>
        <v>102.67582999410938</v>
      </c>
      <c r="N124" s="9">
        <f t="shared" ca="1" si="77"/>
        <v>112.30989839551175</v>
      </c>
      <c r="O124" s="9">
        <f t="shared" ca="1" si="78"/>
        <v>111.95387903837002</v>
      </c>
      <c r="P124" s="9">
        <f t="shared" ca="1" si="79"/>
        <v>109.12079782378079</v>
      </c>
      <c r="Q124" s="9">
        <f t="shared" ca="1" si="80"/>
        <v>103.96826766020691</v>
      </c>
      <c r="R124" s="9">
        <f t="shared" ca="1" si="81"/>
        <v>98.888588050806064</v>
      </c>
      <c r="S124" s="9">
        <f t="shared" ca="1" si="82"/>
        <v>101.44888202508183</v>
      </c>
      <c r="T124" s="9">
        <f t="shared" ca="1" si="83"/>
        <v>98.245268210612792</v>
      </c>
      <c r="U124" s="9">
        <f t="shared" ca="1" si="84"/>
        <v>101.64678981601772</v>
      </c>
      <c r="V124" s="9">
        <f t="shared" ca="1" si="85"/>
        <v>101.81384688221952</v>
      </c>
      <c r="W124" s="9">
        <f t="shared" ca="1" si="86"/>
        <v>98.895296210103695</v>
      </c>
      <c r="X124" s="9">
        <f t="shared" ca="1" si="87"/>
        <v>101.70173630709759</v>
      </c>
      <c r="Y124" s="9">
        <f t="shared" ca="1" si="88"/>
        <v>101.8621818371422</v>
      </c>
      <c r="Z124" s="9">
        <f t="shared" ca="1" si="89"/>
        <v>99.087973979941822</v>
      </c>
      <c r="AA124" s="9">
        <f t="shared" ca="1" si="90"/>
        <v>100.49617274385776</v>
      </c>
      <c r="AB124" s="9">
        <f t="shared" ca="1" si="91"/>
        <v>99.443969441710337</v>
      </c>
      <c r="AC124" s="9">
        <f t="shared" ca="1" si="92"/>
        <v>97.919615582348044</v>
      </c>
      <c r="AD124" s="9">
        <f t="shared" ca="1" si="93"/>
        <v>100.68152980497787</v>
      </c>
      <c r="AE124" s="9">
        <f t="shared" ca="1" si="94"/>
        <v>101.47030683266853</v>
      </c>
      <c r="AF124" s="9">
        <f t="shared" ca="1" si="95"/>
        <v>103.96652573009885</v>
      </c>
      <c r="AG124" s="9">
        <f t="shared" ca="1" si="95"/>
        <v>102.04942177439726</v>
      </c>
      <c r="AH124" s="9">
        <f t="shared" ca="1" si="95"/>
        <v>105.38165899860451</v>
      </c>
    </row>
    <row r="125" spans="1:34" x14ac:dyDescent="0.3">
      <c r="A125" s="37" t="str">
        <f t="shared" si="64"/>
        <v>MUN</v>
      </c>
      <c r="B125" s="9">
        <f t="shared" ca="1" si="65"/>
        <v>96.324528860253182</v>
      </c>
      <c r="C125" s="9">
        <f t="shared" ca="1" si="66"/>
        <v>96.582682554171811</v>
      </c>
      <c r="D125" s="9">
        <f t="shared" ca="1" si="67"/>
        <v>101.99644415190294</v>
      </c>
      <c r="E125" s="9">
        <f t="shared" ca="1" si="68"/>
        <v>90.867681421646978</v>
      </c>
      <c r="F125" s="9">
        <f t="shared" ca="1" si="69"/>
        <v>93.363900319077331</v>
      </c>
      <c r="G125" s="9">
        <f t="shared" ca="1" si="70"/>
        <v>90.697876170689881</v>
      </c>
      <c r="H125" s="9">
        <f t="shared" ca="1" si="71"/>
        <v>93.623523823555203</v>
      </c>
      <c r="I125" s="9">
        <f t="shared" ca="1" si="72"/>
        <v>93.009350772494827</v>
      </c>
      <c r="J125" s="9">
        <f t="shared" ca="1" si="73"/>
        <v>88.45520233521431</v>
      </c>
      <c r="K125" s="9">
        <f t="shared" ca="1" si="74"/>
        <v>96.070755352398507</v>
      </c>
      <c r="L125" s="9">
        <f t="shared" ca="1" si="75"/>
        <v>97.929157222939111</v>
      </c>
      <c r="M125" s="9">
        <f t="shared" ca="1" si="76"/>
        <v>105.78689521875508</v>
      </c>
      <c r="N125" s="9">
        <f t="shared" ca="1" si="77"/>
        <v>104.30582988950987</v>
      </c>
      <c r="O125" s="9">
        <f t="shared" ca="1" si="78"/>
        <v>111.27279635795482</v>
      </c>
      <c r="P125" s="9">
        <f t="shared" ca="1" si="79"/>
        <v>105.75579609603774</v>
      </c>
      <c r="Q125" s="9">
        <f t="shared" ca="1" si="80"/>
        <v>100.25468112444548</v>
      </c>
      <c r="R125" s="9">
        <f t="shared" ca="1" si="81"/>
        <v>99.046900230337314</v>
      </c>
      <c r="S125" s="9">
        <f t="shared" ca="1" si="82"/>
        <v>95.373441222301338</v>
      </c>
      <c r="T125" s="9">
        <f t="shared" ca="1" si="83"/>
        <v>99.648760076304029</v>
      </c>
      <c r="U125" s="9">
        <f t="shared" ca="1" si="84"/>
        <v>97.029174035754565</v>
      </c>
      <c r="V125" s="9">
        <f t="shared" ca="1" si="85"/>
        <v>102.93228593211693</v>
      </c>
      <c r="W125" s="9">
        <f t="shared" ca="1" si="86"/>
        <v>109.57637785198187</v>
      </c>
      <c r="X125" s="9">
        <f t="shared" ca="1" si="87"/>
        <v>103.8303941388023</v>
      </c>
      <c r="Y125" s="9">
        <f t="shared" ca="1" si="88"/>
        <v>97.407133658976832</v>
      </c>
      <c r="Z125" s="9">
        <f t="shared" ca="1" si="89"/>
        <v>99.05666933147279</v>
      </c>
      <c r="AA125" s="9">
        <f t="shared" ca="1" si="90"/>
        <v>97.964931130925109</v>
      </c>
      <c r="AB125" s="9">
        <f t="shared" ca="1" si="91"/>
        <v>98.397294994610547</v>
      </c>
      <c r="AC125" s="9">
        <f t="shared" ca="1" si="92"/>
        <v>94.195716252825818</v>
      </c>
      <c r="AD125" s="9">
        <f t="shared" ca="1" si="93"/>
        <v>101.99249251702899</v>
      </c>
      <c r="AE125" s="9">
        <f t="shared" ca="1" si="94"/>
        <v>104.61366576940009</v>
      </c>
      <c r="AF125" s="9">
        <f t="shared" ca="1" si="95"/>
        <v>101.68713345075946</v>
      </c>
      <c r="AG125" s="9">
        <f t="shared" ca="1" si="95"/>
        <v>101.83301282881659</v>
      </c>
      <c r="AH125" s="9">
        <f t="shared" ca="1" si="95"/>
        <v>107.6256503019474</v>
      </c>
    </row>
    <row r="126" spans="1:34" x14ac:dyDescent="0.3">
      <c r="A126" s="37" t="str">
        <f t="shared" si="64"/>
        <v>NEW</v>
      </c>
      <c r="B126" s="9">
        <f t="shared" ca="1" si="65"/>
        <v>95.597289202242465</v>
      </c>
      <c r="C126" s="9">
        <f t="shared" ca="1" si="66"/>
        <v>88.121742966752109</v>
      </c>
      <c r="D126" s="9">
        <f t="shared" ca="1" si="67"/>
        <v>97.206418904366345</v>
      </c>
      <c r="E126" s="9">
        <f t="shared" ca="1" si="68"/>
        <v>105.48533338891328</v>
      </c>
      <c r="F126" s="9">
        <f t="shared" ca="1" si="69"/>
        <v>109.29831230149057</v>
      </c>
      <c r="G126" s="9">
        <f t="shared" ca="1" si="70"/>
        <v>105.60549651833308</v>
      </c>
      <c r="H126" s="9">
        <f t="shared" ca="1" si="71"/>
        <v>108.43647831613964</v>
      </c>
      <c r="I126" s="9">
        <f t="shared" ca="1" si="72"/>
        <v>108.38749354133057</v>
      </c>
      <c r="J126" s="9">
        <f t="shared" ca="1" si="73"/>
        <v>107.09959386791949</v>
      </c>
      <c r="K126" s="9">
        <f t="shared" ca="1" si="74"/>
        <v>102.74497309994854</v>
      </c>
      <c r="L126" s="9">
        <f t="shared" ca="1" si="75"/>
        <v>101.29020908567232</v>
      </c>
      <c r="M126" s="9">
        <f t="shared" ca="1" si="76"/>
        <v>104.12329030026156</v>
      </c>
      <c r="N126" s="9">
        <f t="shared" ca="1" si="77"/>
        <v>104.29232361121382</v>
      </c>
      <c r="O126" s="9">
        <f t="shared" ca="1" si="78"/>
        <v>101.8498104331336</v>
      </c>
      <c r="P126" s="9">
        <f t="shared" ca="1" si="79"/>
        <v>104.85599752484983</v>
      </c>
      <c r="Q126" s="9">
        <f t="shared" ca="1" si="80"/>
        <v>104.98873620576273</v>
      </c>
      <c r="R126" s="9">
        <f t="shared" ca="1" si="81"/>
        <v>104.17026070763201</v>
      </c>
      <c r="S126" s="9">
        <f t="shared" ca="1" si="82"/>
        <v>105.97126433167141</v>
      </c>
      <c r="T126" s="9">
        <f t="shared" ca="1" si="83"/>
        <v>105.18248730398075</v>
      </c>
      <c r="U126" s="9">
        <f t="shared" ca="1" si="84"/>
        <v>108.71331902070807</v>
      </c>
      <c r="V126" s="9">
        <f t="shared" ca="1" si="85"/>
        <v>94.738814728780497</v>
      </c>
      <c r="W126" s="9">
        <f t="shared" ca="1" si="86"/>
        <v>97.657365400896325</v>
      </c>
      <c r="X126" s="9">
        <f t="shared" ca="1" si="87"/>
        <v>98.838866712755589</v>
      </c>
      <c r="Y126" s="9">
        <f t="shared" ca="1" si="88"/>
        <v>96.853594571284376</v>
      </c>
      <c r="Z126" s="9">
        <f t="shared" ca="1" si="89"/>
        <v>92.228610001243894</v>
      </c>
      <c r="AA126" s="9">
        <f t="shared" ca="1" si="90"/>
        <v>94.19889325610886</v>
      </c>
      <c r="AB126" s="9">
        <f t="shared" ca="1" si="91"/>
        <v>101.50361050584974</v>
      </c>
      <c r="AC126" s="9">
        <f t="shared" ca="1" si="92"/>
        <v>100.94854005025134</v>
      </c>
      <c r="AD126" s="9">
        <f t="shared" ca="1" si="93"/>
        <v>101.16217738318291</v>
      </c>
      <c r="AE126" s="9">
        <f t="shared" ca="1" si="94"/>
        <v>98.835747110947239</v>
      </c>
      <c r="AF126" s="9">
        <f t="shared" ca="1" si="95"/>
        <v>100.7399921766674</v>
      </c>
      <c r="AG126" s="9">
        <f t="shared" ca="1" si="95"/>
        <v>103.22340993398156</v>
      </c>
      <c r="AH126" s="9">
        <f t="shared" ca="1" si="95"/>
        <v>101.20794308941818</v>
      </c>
    </row>
    <row r="127" spans="1:34" x14ac:dyDescent="0.3">
      <c r="A127" s="37" t="str">
        <f t="shared" si="64"/>
        <v>NFO</v>
      </c>
      <c r="B127" s="9">
        <f t="shared" ca="1" si="65"/>
        <v>93.183187311613764</v>
      </c>
      <c r="C127" s="9">
        <f t="shared" ca="1" si="66"/>
        <v>99.606447791439237</v>
      </c>
      <c r="D127" s="9">
        <f t="shared" ca="1" si="67"/>
        <v>106.21756076270077</v>
      </c>
      <c r="E127" s="9">
        <f t="shared" ca="1" si="68"/>
        <v>104.84042547648856</v>
      </c>
      <c r="F127" s="9">
        <f t="shared" si="69"/>
        <v>108.50402542695905</v>
      </c>
      <c r="G127" s="9">
        <f t="shared" ca="1" si="70"/>
        <v>114.3276773474547</v>
      </c>
      <c r="H127" s="9">
        <f t="shared" ca="1" si="71"/>
        <v>105.24300140984046</v>
      </c>
      <c r="I127" s="9">
        <f t="shared" ca="1" si="72"/>
        <v>107.96374091416078</v>
      </c>
      <c r="J127" s="9">
        <f t="shared" ca="1" si="73"/>
        <v>96.103674667825146</v>
      </c>
      <c r="K127" s="9">
        <f t="shared" ca="1" si="74"/>
        <v>98.850537114355078</v>
      </c>
      <c r="L127" s="9">
        <f t="shared" ca="1" si="75"/>
        <v>96.799744563331458</v>
      </c>
      <c r="M127" s="9">
        <f t="shared" ca="1" si="76"/>
        <v>95.032779814789592</v>
      </c>
      <c r="N127" s="9">
        <f t="shared" ca="1" si="77"/>
        <v>100.04310569757816</v>
      </c>
      <c r="O127" s="9">
        <f t="shared" ca="1" si="78"/>
        <v>94.685027742647137</v>
      </c>
      <c r="P127" s="9">
        <f t="shared" ca="1" si="79"/>
        <v>102.66956047155357</v>
      </c>
      <c r="Q127" s="9">
        <f t="shared" ca="1" si="80"/>
        <v>101.72370164906302</v>
      </c>
      <c r="R127" s="9">
        <f t="shared" ca="1" si="81"/>
        <v>104.72371675782188</v>
      </c>
      <c r="S127" s="9">
        <f t="shared" ca="1" si="82"/>
        <v>110.79233512916392</v>
      </c>
      <c r="T127" s="9">
        <f t="shared" ca="1" si="83"/>
        <v>104.45685936911615</v>
      </c>
      <c r="U127" s="9">
        <f t="shared" si="84"/>
        <v>103.29211059227242</v>
      </c>
      <c r="V127" s="9">
        <f t="shared" ca="1" si="85"/>
        <v>104.94164626476839</v>
      </c>
      <c r="W127" s="9">
        <f t="shared" ca="1" si="86"/>
        <v>100.8078254778581</v>
      </c>
      <c r="X127" s="9">
        <f t="shared" ca="1" si="87"/>
        <v>93.114029958067135</v>
      </c>
      <c r="Y127" s="9">
        <f t="shared" ca="1" si="88"/>
        <v>91.810698543124929</v>
      </c>
      <c r="Z127" s="9">
        <f t="shared" ca="1" si="89"/>
        <v>97.579860501560162</v>
      </c>
      <c r="AA127" s="9">
        <f t="shared" ca="1" si="90"/>
        <v>99.679424372190184</v>
      </c>
      <c r="AB127" s="9">
        <f t="shared" ca="1" si="91"/>
        <v>95.680420880307182</v>
      </c>
      <c r="AC127" s="9">
        <f t="shared" ca="1" si="92"/>
        <v>96.768739418954283</v>
      </c>
      <c r="AD127" s="9">
        <f t="shared" ca="1" si="93"/>
        <v>99.048773341014112</v>
      </c>
      <c r="AE127" s="9">
        <f t="shared" ca="1" si="94"/>
        <v>98.985329178117297</v>
      </c>
      <c r="AF127" s="9">
        <f t="shared" ca="1" si="95"/>
        <v>96.659026566110626</v>
      </c>
      <c r="AG127" s="9">
        <f t="shared" ca="1" si="95"/>
        <v>94.332596293874943</v>
      </c>
      <c r="AH127" s="9">
        <f t="shared" ca="1" si="95"/>
        <v>92.486516795001478</v>
      </c>
    </row>
    <row r="128" spans="1:34" x14ac:dyDescent="0.3">
      <c r="A128" s="37" t="str">
        <f t="shared" si="64"/>
        <v>SOU</v>
      </c>
      <c r="B128" s="9">
        <f t="shared" ca="1" si="65"/>
        <v>100.08247342528443</v>
      </c>
      <c r="C128" s="9">
        <f t="shared" ca="1" si="66"/>
        <v>105.16215303468528</v>
      </c>
      <c r="D128" s="9">
        <f t="shared" ca="1" si="67"/>
        <v>100.86016629392289</v>
      </c>
      <c r="E128" s="9">
        <f t="shared" ca="1" si="68"/>
        <v>105.71890435437416</v>
      </c>
      <c r="F128" s="9">
        <f t="shared" ca="1" si="69"/>
        <v>99.01340448526291</v>
      </c>
      <c r="G128" s="9">
        <f t="shared" ca="1" si="70"/>
        <v>98.194928987132187</v>
      </c>
      <c r="H128" s="9">
        <f t="shared" ca="1" si="71"/>
        <v>101.06204907721893</v>
      </c>
      <c r="I128" s="9">
        <f t="shared" ca="1" si="72"/>
        <v>95.804487841021526</v>
      </c>
      <c r="J128" s="9">
        <f t="shared" ca="1" si="73"/>
        <v>94.092358280075189</v>
      </c>
      <c r="K128" s="9">
        <f t="shared" ca="1" si="74"/>
        <v>86.567596071236494</v>
      </c>
      <c r="L128" s="9">
        <f t="shared" ca="1" si="75"/>
        <v>94.317099026347833</v>
      </c>
      <c r="M128" s="9">
        <f t="shared" ca="1" si="76"/>
        <v>92.598977468001024</v>
      </c>
      <c r="N128" s="9">
        <f t="shared" ca="1" si="77"/>
        <v>94.033511000714483</v>
      </c>
      <c r="O128" s="9">
        <f t="shared" ca="1" si="78"/>
        <v>101.7359236378105</v>
      </c>
      <c r="P128" s="9">
        <f t="shared" ca="1" si="79"/>
        <v>104.09940385432789</v>
      </c>
      <c r="Q128" s="9">
        <f t="shared" ca="1" si="80"/>
        <v>110.84397681638366</v>
      </c>
      <c r="R128" s="9">
        <f t="shared" ca="1" si="81"/>
        <v>109.5982520214878</v>
      </c>
      <c r="S128" s="9">
        <f t="shared" ca="1" si="82"/>
        <v>112.77495638752224</v>
      </c>
      <c r="T128" s="9">
        <f t="shared" ca="1" si="83"/>
        <v>107.93890124940386</v>
      </c>
      <c r="U128" s="9">
        <f t="shared" ca="1" si="84"/>
        <v>104.26544224136789</v>
      </c>
      <c r="V128" s="9">
        <f t="shared" ca="1" si="85"/>
        <v>106.09750934311096</v>
      </c>
      <c r="W128" s="9">
        <f t="shared" ca="1" si="86"/>
        <v>99.185879314853423</v>
      </c>
      <c r="X128" s="9">
        <f t="shared" ca="1" si="87"/>
        <v>99.986818404378866</v>
      </c>
      <c r="Y128" s="9">
        <f t="shared" ca="1" si="88"/>
        <v>95.770780274506365</v>
      </c>
      <c r="Z128" s="9">
        <f t="shared" ca="1" si="89"/>
        <v>92.32792092807783</v>
      </c>
      <c r="AA128" s="9">
        <f t="shared" ca="1" si="90"/>
        <v>92.837422351329977</v>
      </c>
      <c r="AB128" s="9">
        <f t="shared" ca="1" si="91"/>
        <v>84.852889622423547</v>
      </c>
      <c r="AC128" s="9">
        <f t="shared" ca="1" si="92"/>
        <v>93.05241932409217</v>
      </c>
      <c r="AD128" s="9">
        <f t="shared" ca="1" si="93"/>
        <v>87.732464820461416</v>
      </c>
      <c r="AE128" s="9">
        <f t="shared" ca="1" si="94"/>
        <v>91.671421454505477</v>
      </c>
      <c r="AF128" s="9">
        <f t="shared" ca="1" si="95"/>
        <v>103.79953468768407</v>
      </c>
      <c r="AG128" s="9">
        <f t="shared" ca="1" si="95"/>
        <v>98.053550974504546</v>
      </c>
      <c r="AH128" s="9">
        <f t="shared" si="95"/>
        <v>107.06787565916856</v>
      </c>
    </row>
    <row r="129" spans="1:34" x14ac:dyDescent="0.3">
      <c r="A129" s="37" t="str">
        <f t="shared" si="64"/>
        <v>TOT</v>
      </c>
      <c r="B129" s="9">
        <f t="shared" ca="1" si="65"/>
        <v>106.00228287064114</v>
      </c>
      <c r="C129" s="9">
        <f t="shared" ca="1" si="66"/>
        <v>97.243752905184252</v>
      </c>
      <c r="D129" s="9">
        <f t="shared" ca="1" si="67"/>
        <v>102.05347327450511</v>
      </c>
      <c r="E129" s="9">
        <f t="shared" ca="1" si="68"/>
        <v>95.345937191743346</v>
      </c>
      <c r="F129" s="9">
        <f t="shared" ca="1" si="69"/>
        <v>89.972585495226227</v>
      </c>
      <c r="G129" s="9">
        <f t="shared" ca="1" si="70"/>
        <v>97.115155943739339</v>
      </c>
      <c r="H129" s="9">
        <f t="shared" ca="1" si="71"/>
        <v>87.197338823765605</v>
      </c>
      <c r="I129" s="9">
        <f t="shared" ca="1" si="72"/>
        <v>91.421083061921209</v>
      </c>
      <c r="J129" s="9">
        <f t="shared" ca="1" si="73"/>
        <v>90.012884298005304</v>
      </c>
      <c r="K129" s="9">
        <f t="shared" ca="1" si="74"/>
        <v>99.027208982669322</v>
      </c>
      <c r="L129" s="9">
        <f t="shared" ca="1" si="75"/>
        <v>107.77320780460768</v>
      </c>
      <c r="M129" s="9">
        <f t="shared" si="76"/>
        <v>102.52847951782883</v>
      </c>
      <c r="N129" s="9">
        <f t="shared" si="77"/>
        <v>109.44010954608638</v>
      </c>
      <c r="O129" s="9">
        <f t="shared" ca="1" si="78"/>
        <v>111.11978876416862</v>
      </c>
      <c r="P129" s="9">
        <f t="shared" ca="1" si="79"/>
        <v>106.80808635046175</v>
      </c>
      <c r="Q129" s="9">
        <f t="shared" ca="1" si="80"/>
        <v>105.8046291635017</v>
      </c>
      <c r="R129" s="9">
        <f t="shared" ca="1" si="81"/>
        <v>95.73348046430408</v>
      </c>
      <c r="S129" s="9">
        <f t="shared" ca="1" si="82"/>
        <v>96.119470690631701</v>
      </c>
      <c r="T129" s="9">
        <f t="shared" ca="1" si="83"/>
        <v>92.514544811086367</v>
      </c>
      <c r="U129" s="9">
        <f t="shared" ca="1" si="84"/>
        <v>94.792988173645256</v>
      </c>
      <c r="V129" s="9">
        <f t="shared" ca="1" si="85"/>
        <v>96.237570497265366</v>
      </c>
      <c r="W129" s="9">
        <f t="shared" ca="1" si="86"/>
        <v>98.193747187941071</v>
      </c>
      <c r="X129" s="9">
        <f t="shared" ca="1" si="87"/>
        <v>102.11804090451703</v>
      </c>
      <c r="Y129" s="9">
        <f t="shared" ca="1" si="88"/>
        <v>103.49517619072925</v>
      </c>
      <c r="Z129" s="9">
        <f t="shared" ca="1" si="89"/>
        <v>101.77705463238247</v>
      </c>
      <c r="AA129" s="9">
        <f t="shared" ca="1" si="90"/>
        <v>105.85140468720816</v>
      </c>
      <c r="AB129" s="9">
        <f t="shared" ca="1" si="91"/>
        <v>102.01251551282262</v>
      </c>
      <c r="AC129" s="9">
        <f t="shared" ca="1" si="92"/>
        <v>96.636533147962268</v>
      </c>
      <c r="AD129" s="9">
        <f t="shared" ca="1" si="93"/>
        <v>98.615351327748627</v>
      </c>
      <c r="AE129" s="9">
        <f t="shared" ca="1" si="94"/>
        <v>99.265972304181105</v>
      </c>
      <c r="AF129" s="9">
        <f t="shared" ca="1" si="95"/>
        <v>101.23625555904606</v>
      </c>
      <c r="AG129" s="9">
        <f t="shared" ca="1" si="95"/>
        <v>98.616669518496579</v>
      </c>
      <c r="AH129" s="9">
        <f t="shared" ca="1" si="95"/>
        <v>105.03992999832207</v>
      </c>
    </row>
    <row r="130" spans="1:34" x14ac:dyDescent="0.3">
      <c r="A130" s="37" t="str">
        <f t="shared" si="64"/>
        <v>WHU</v>
      </c>
      <c r="B130" s="9">
        <f t="shared" ca="1" si="65"/>
        <v>92.253269574415071</v>
      </c>
      <c r="C130" s="9">
        <f t="shared" ca="1" si="66"/>
        <v>94.630622753821726</v>
      </c>
      <c r="D130" s="9">
        <f t="shared" ca="1" si="67"/>
        <v>94.352633794051698</v>
      </c>
      <c r="E130" s="9">
        <f t="shared" ca="1" si="68"/>
        <v>97.529338160086169</v>
      </c>
      <c r="F130" s="9">
        <f t="shared" ca="1" si="69"/>
        <v>103.88828943482953</v>
      </c>
      <c r="G130" s="9">
        <f t="shared" ca="1" si="70"/>
        <v>102.35425696041359</v>
      </c>
      <c r="H130" s="9">
        <f t="shared" ca="1" si="71"/>
        <v>104.81450951034741</v>
      </c>
      <c r="I130" s="9">
        <f t="shared" ca="1" si="72"/>
        <v>112.84698214581424</v>
      </c>
      <c r="J130" s="9">
        <f t="shared" ca="1" si="73"/>
        <v>108.63676564501277</v>
      </c>
      <c r="K130" s="9">
        <f t="shared" ca="1" si="74"/>
        <v>108.73231616584683</v>
      </c>
      <c r="L130" s="9">
        <f t="shared" ca="1" si="75"/>
        <v>104.85678264841761</v>
      </c>
      <c r="M130" s="9">
        <f t="shared" ca="1" si="76"/>
        <v>101.20053591868458</v>
      </c>
      <c r="N130" s="9">
        <f t="shared" ca="1" si="77"/>
        <v>103.08766379664625</v>
      </c>
      <c r="O130" s="9">
        <f t="shared" ca="1" si="78"/>
        <v>99.239470148959413</v>
      </c>
      <c r="P130" s="9">
        <f t="shared" ca="1" si="79"/>
        <v>101.00643489750126</v>
      </c>
      <c r="Q130" s="9">
        <f t="shared" ca="1" si="80"/>
        <v>103.83741669530785</v>
      </c>
      <c r="R130" s="9">
        <f t="shared" ca="1" si="81"/>
        <v>95.723208666919618</v>
      </c>
      <c r="S130" s="9">
        <f t="shared" ca="1" si="82"/>
        <v>101.79063744012444</v>
      </c>
      <c r="T130" s="9">
        <f t="shared" ca="1" si="83"/>
        <v>96.710957830723601</v>
      </c>
      <c r="U130" s="9">
        <f t="shared" ca="1" si="84"/>
        <v>100.38441683875959</v>
      </c>
      <c r="V130" s="9">
        <f t="shared" ca="1" si="85"/>
        <v>97.732305854272113</v>
      </c>
      <c r="W130" s="9">
        <f t="shared" ca="1" si="86"/>
        <v>96.952116607489145</v>
      </c>
      <c r="X130" s="9">
        <f t="shared" ca="1" si="87"/>
        <v>94.967353861379024</v>
      </c>
      <c r="Y130" s="9">
        <f t="shared" ca="1" si="88"/>
        <v>95.54401700803912</v>
      </c>
      <c r="Z130" s="9">
        <f t="shared" ca="1" si="89"/>
        <v>101.11237132766287</v>
      </c>
      <c r="AA130" s="9">
        <f t="shared" ca="1" si="90"/>
        <v>93.409958690566882</v>
      </c>
      <c r="AB130" s="9">
        <f t="shared" ca="1" si="91"/>
        <v>98.929189765141089</v>
      </c>
      <c r="AC130" s="9">
        <f t="shared" ca="1" si="92"/>
        <v>99.089635295185687</v>
      </c>
      <c r="AD130" s="9">
        <f t="shared" ca="1" si="93"/>
        <v>104.99305875142356</v>
      </c>
      <c r="AE130" s="9">
        <f t="shared" ca="1" si="94"/>
        <v>102.94002865507794</v>
      </c>
      <c r="AF130" s="9">
        <f t="shared" ca="1" si="95"/>
        <v>99.318501271997505</v>
      </c>
      <c r="AG130" s="9">
        <f t="shared" ca="1" si="95"/>
        <v>106.85697143306849</v>
      </c>
      <c r="AH130" s="9">
        <f t="shared" ca="1" si="95"/>
        <v>105.05596780902914</v>
      </c>
    </row>
    <row r="131" spans="1:34" x14ac:dyDescent="0.3">
      <c r="A131" s="37" t="str">
        <f t="shared" si="64"/>
        <v>WOL</v>
      </c>
      <c r="B131" s="9">
        <f t="shared" ca="1" si="65"/>
        <v>104.61972040444921</v>
      </c>
      <c r="C131" s="9">
        <f t="shared" ca="1" si="66"/>
        <v>103.96120013362496</v>
      </c>
      <c r="D131" s="9">
        <f t="shared" ca="1" si="67"/>
        <v>91.833086900446332</v>
      </c>
      <c r="E131" s="9">
        <f t="shared" ca="1" si="68"/>
        <v>91.882071675255403</v>
      </c>
      <c r="F131" s="9">
        <f t="shared" ca="1" si="69"/>
        <v>92.947577842277283</v>
      </c>
      <c r="G131" s="9">
        <f t="shared" ca="1" si="70"/>
        <v>96.338288065666461</v>
      </c>
      <c r="H131" s="9">
        <f t="shared" ca="1" si="71"/>
        <v>93.483181556447448</v>
      </c>
      <c r="I131" s="9">
        <f t="shared" ca="1" si="72"/>
        <v>95.832649375834478</v>
      </c>
      <c r="J131" s="9">
        <f t="shared" ca="1" si="73"/>
        <v>100.49003647730096</v>
      </c>
      <c r="K131" s="9">
        <f t="shared" ca="1" si="74"/>
        <v>101.52937024113898</v>
      </c>
      <c r="L131" s="9">
        <f t="shared" ca="1" si="75"/>
        <v>100.61918943283705</v>
      </c>
      <c r="M131" s="9">
        <f t="shared" ca="1" si="76"/>
        <v>96.804610871620739</v>
      </c>
      <c r="N131" s="9">
        <f t="shared" ca="1" si="77"/>
        <v>97.606687284494129</v>
      </c>
      <c r="O131" s="9">
        <f t="shared" ca="1" si="78"/>
        <v>95.123269527179957</v>
      </c>
      <c r="P131" s="9">
        <f t="shared" ca="1" si="79"/>
        <v>95.98288268763055</v>
      </c>
      <c r="Q131" s="9">
        <f t="shared" ca="1" si="80"/>
        <v>90.337612925311305</v>
      </c>
      <c r="R131" s="9">
        <f t="shared" ca="1" si="81"/>
        <v>97.087306058691681</v>
      </c>
      <c r="S131" s="9">
        <f t="shared" ca="1" si="82"/>
        <v>94.591087161261328</v>
      </c>
      <c r="T131" s="9">
        <f t="shared" ca="1" si="83"/>
        <v>100.14180416577254</v>
      </c>
      <c r="U131" s="9">
        <f t="shared" ca="1" si="84"/>
        <v>102.65155669188424</v>
      </c>
      <c r="V131" s="9">
        <f t="shared" ca="1" si="85"/>
        <v>102.59288262095907</v>
      </c>
      <c r="W131" s="9">
        <f t="shared" ca="1" si="86"/>
        <v>104.57764536706922</v>
      </c>
      <c r="X131" s="9">
        <f t="shared" ca="1" si="87"/>
        <v>105.36642239475982</v>
      </c>
      <c r="Y131" s="9">
        <f t="shared" ca="1" si="88"/>
        <v>108.1406302519602</v>
      </c>
      <c r="Z131" s="9">
        <f t="shared" ca="1" si="89"/>
        <v>104.06628019713452</v>
      </c>
      <c r="AA131" s="9">
        <f t="shared" ca="1" si="90"/>
        <v>103.57760548691159</v>
      </c>
      <c r="AB131" s="9">
        <f t="shared" si="91"/>
        <v>103.16265662371377</v>
      </c>
      <c r="AC131" s="9">
        <f t="shared" ca="1" si="92"/>
        <v>110.09541852679142</v>
      </c>
      <c r="AD131" s="9">
        <f t="shared" ca="1" si="93"/>
        <v>101.34941970485301</v>
      </c>
      <c r="AE131" s="9">
        <f t="shared" ca="1" si="94"/>
        <v>103.77284427253907</v>
      </c>
      <c r="AF131" s="9">
        <f t="shared" ca="1" si="95"/>
        <v>99.647664625696152</v>
      </c>
      <c r="AG131" s="9">
        <f t="shared" ca="1" si="95"/>
        <v>101.75954023961746</v>
      </c>
      <c r="AH131" s="9">
        <f t="shared" ca="1" si="95"/>
        <v>96.984209898666336</v>
      </c>
    </row>
  </sheetData>
  <sortState xmlns:xlrd2="http://schemas.microsoft.com/office/spreadsheetml/2017/richdata2" ref="AZ22:BA41">
    <sortCondition descending="1" ref="BA22:BA41"/>
  </sortState>
  <conditionalFormatting sqref="B90">
    <cfRule type="cellIs" dxfId="473" priority="67" operator="lessThan">
      <formula>1.15</formula>
    </cfRule>
    <cfRule type="cellIs" dxfId="472" priority="68" operator="greaterThanOrEqual">
      <formula>1.6</formula>
    </cfRule>
  </conditionalFormatting>
  <conditionalFormatting sqref="C90:AE90">
    <cfRule type="cellIs" dxfId="471" priority="61" operator="lessThan">
      <formula>1.15</formula>
    </cfRule>
    <cfRule type="cellIs" dxfId="470" priority="62" operator="greaterThanOrEqual">
      <formula>1.6</formula>
    </cfRule>
  </conditionalFormatting>
  <conditionalFormatting sqref="B91:B109">
    <cfRule type="cellIs" dxfId="469" priority="59" operator="lessThan">
      <formula>1.15</formula>
    </cfRule>
    <cfRule type="cellIs" dxfId="468" priority="60" operator="greaterThanOrEqual">
      <formula>1.6</formula>
    </cfRule>
  </conditionalFormatting>
  <conditionalFormatting sqref="C91:AE109">
    <cfRule type="cellIs" dxfId="467" priority="57" operator="lessThan">
      <formula>1.15</formula>
    </cfRule>
    <cfRule type="cellIs" dxfId="466" priority="58" operator="greaterThanOrEqual">
      <formula>1.6</formula>
    </cfRule>
  </conditionalFormatting>
  <conditionalFormatting sqref="B112">
    <cfRule type="cellIs" dxfId="465" priority="55" operator="greaterThanOrEqual">
      <formula>105</formula>
    </cfRule>
    <cfRule type="cellIs" dxfId="464" priority="56" operator="lessThanOrEqual">
      <formula>95</formula>
    </cfRule>
  </conditionalFormatting>
  <conditionalFormatting sqref="C112:AE112">
    <cfRule type="cellIs" dxfId="463" priority="51" operator="greaterThanOrEqual">
      <formula>105</formula>
    </cfRule>
    <cfRule type="cellIs" dxfId="462" priority="52" operator="lessThanOrEqual">
      <formula>95</formula>
    </cfRule>
  </conditionalFormatting>
  <conditionalFormatting sqref="B113:B131">
    <cfRule type="cellIs" dxfId="461" priority="49" operator="greaterThanOrEqual">
      <formula>105</formula>
    </cfRule>
    <cfRule type="cellIs" dxfId="460" priority="50" operator="lessThanOrEqual">
      <formula>95</formula>
    </cfRule>
  </conditionalFormatting>
  <conditionalFormatting sqref="C113:AE131">
    <cfRule type="cellIs" dxfId="459" priority="47" operator="greaterThanOrEqual">
      <formula>105</formula>
    </cfRule>
    <cfRule type="cellIs" dxfId="458" priority="48" operator="lessThanOrEqual">
      <formula>95</formula>
    </cfRule>
  </conditionalFormatting>
  <conditionalFormatting sqref="AF90">
    <cfRule type="cellIs" dxfId="457" priority="23" operator="lessThan">
      <formula>1.15</formula>
    </cfRule>
    <cfRule type="cellIs" dxfId="456" priority="24" operator="greaterThanOrEqual">
      <formula>1.6</formula>
    </cfRule>
  </conditionalFormatting>
  <conditionalFormatting sqref="AF91:AF109">
    <cfRule type="cellIs" dxfId="455" priority="21" operator="lessThan">
      <formula>1.15</formula>
    </cfRule>
    <cfRule type="cellIs" dxfId="454" priority="22" operator="greaterThanOrEqual">
      <formula>1.6</formula>
    </cfRule>
  </conditionalFormatting>
  <conditionalFormatting sqref="AF112">
    <cfRule type="cellIs" dxfId="453" priority="19" operator="greaterThanOrEqual">
      <formula>105</formula>
    </cfRule>
    <cfRule type="cellIs" dxfId="452" priority="20" operator="lessThanOrEqual">
      <formula>95</formula>
    </cfRule>
  </conditionalFormatting>
  <conditionalFormatting sqref="AF113:AF131">
    <cfRule type="cellIs" dxfId="451" priority="17" operator="greaterThanOrEqual">
      <formula>105</formula>
    </cfRule>
    <cfRule type="cellIs" dxfId="450" priority="18" operator="lessThanOrEqual">
      <formula>95</formula>
    </cfRule>
  </conditionalFormatting>
  <conditionalFormatting sqref="AG90">
    <cfRule type="cellIs" dxfId="449" priority="15" operator="lessThan">
      <formula>1.15</formula>
    </cfRule>
    <cfRule type="cellIs" dxfId="448" priority="16" operator="greaterThanOrEqual">
      <formula>1.6</formula>
    </cfRule>
  </conditionalFormatting>
  <conditionalFormatting sqref="AG91:AG109">
    <cfRule type="cellIs" dxfId="447" priority="13" operator="lessThan">
      <formula>1.15</formula>
    </cfRule>
    <cfRule type="cellIs" dxfId="446" priority="14" operator="greaterThanOrEqual">
      <formula>1.6</formula>
    </cfRule>
  </conditionalFormatting>
  <conditionalFormatting sqref="AH90">
    <cfRule type="cellIs" dxfId="445" priority="11" operator="lessThan">
      <formula>1.15</formula>
    </cfRule>
    <cfRule type="cellIs" dxfId="444" priority="12" operator="greaterThanOrEqual">
      <formula>1.6</formula>
    </cfRule>
  </conditionalFormatting>
  <conditionalFormatting sqref="AH91:AH109">
    <cfRule type="cellIs" dxfId="443" priority="9" operator="lessThan">
      <formula>1.15</formula>
    </cfRule>
    <cfRule type="cellIs" dxfId="442" priority="10" operator="greaterThanOrEqual">
      <formula>1.6</formula>
    </cfRule>
  </conditionalFormatting>
  <conditionalFormatting sqref="AG112">
    <cfRule type="cellIs" dxfId="441" priority="7" operator="greaterThanOrEqual">
      <formula>105</formula>
    </cfRule>
    <cfRule type="cellIs" dxfId="440" priority="8" operator="lessThanOrEqual">
      <formula>95</formula>
    </cfRule>
  </conditionalFormatting>
  <conditionalFormatting sqref="AG113:AG131">
    <cfRule type="cellIs" dxfId="439" priority="5" operator="greaterThanOrEqual">
      <formula>105</formula>
    </cfRule>
    <cfRule type="cellIs" dxfId="438" priority="6" operator="lessThanOrEqual">
      <formula>95</formula>
    </cfRule>
  </conditionalFormatting>
  <conditionalFormatting sqref="AH112">
    <cfRule type="cellIs" dxfId="437" priority="3" operator="greaterThanOrEqual">
      <formula>105</formula>
    </cfRule>
    <cfRule type="cellIs" dxfId="436" priority="4" operator="lessThanOrEqual">
      <formula>95</formula>
    </cfRule>
  </conditionalFormatting>
  <conditionalFormatting sqref="AH113:AH131">
    <cfRule type="cellIs" dxfId="435" priority="1" operator="greaterThanOrEqual">
      <formula>105</formula>
    </cfRule>
    <cfRule type="cellIs" dxfId="434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G131"/>
  <sheetViews>
    <sheetView zoomScaleNormal="100" workbookViewId="0">
      <selection activeCell="AE7" sqref="AE7"/>
    </sheetView>
  </sheetViews>
  <sheetFormatPr defaultColWidth="9.109375" defaultRowHeight="12" x14ac:dyDescent="0.3"/>
  <cols>
    <col min="1" max="1" width="4.5546875" style="50" bestFit="1" customWidth="1"/>
    <col min="2" max="7" width="5.77734375" style="50" hidden="1" customWidth="1"/>
    <col min="8" max="9" width="5.77734375" style="50" customWidth="1"/>
    <col min="10" max="25" width="5.77734375" style="50" hidden="1" customWidth="1"/>
    <col min="26" max="26" width="5.77734375" style="50" customWidth="1"/>
    <col min="27" max="28" width="5.77734375" style="50" hidden="1" customWidth="1"/>
    <col min="29" max="31" width="5.77734375" style="50" customWidth="1"/>
    <col min="32" max="32" width="5.77734375" style="32" customWidth="1"/>
    <col min="33" max="38" width="5.77734375" style="50" customWidth="1"/>
    <col min="39" max="39" width="5.77734375" style="50" hidden="1" customWidth="1"/>
    <col min="40" max="40" width="4.33203125" style="50" customWidth="1"/>
    <col min="41" max="41" width="4.5546875" style="50" bestFit="1" customWidth="1"/>
    <col min="42" max="44" width="7.44140625" style="50" bestFit="1" customWidth="1"/>
    <col min="45" max="45" width="4.33203125" style="50" bestFit="1" customWidth="1"/>
    <col min="46" max="46" width="5.6640625" style="50" bestFit="1" customWidth="1"/>
    <col min="47" max="47" width="5.109375" style="50" bestFit="1" customWidth="1"/>
    <col min="48" max="48" width="5.6640625" style="50" bestFit="1" customWidth="1"/>
    <col min="49" max="49" width="5.109375" style="50" bestFit="1" customWidth="1"/>
    <col min="50" max="50" width="9.109375" style="50"/>
    <col min="51" max="52" width="9.6640625" style="50" bestFit="1" customWidth="1"/>
    <col min="53" max="16384" width="9.109375" style="50"/>
  </cols>
  <sheetData>
    <row r="1" spans="1:59" x14ac:dyDescent="0.3">
      <c r="A1" s="33" t="s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49">
        <v>19</v>
      </c>
      <c r="U1" s="49">
        <v>20</v>
      </c>
      <c r="V1" s="49">
        <v>21</v>
      </c>
      <c r="W1" s="49">
        <v>22</v>
      </c>
      <c r="X1" s="49">
        <v>23</v>
      </c>
      <c r="Y1" s="49">
        <v>24</v>
      </c>
      <c r="Z1" s="49">
        <v>25</v>
      </c>
      <c r="AA1" s="49">
        <v>26</v>
      </c>
      <c r="AB1" s="49">
        <v>27</v>
      </c>
      <c r="AC1" s="49">
        <v>28</v>
      </c>
      <c r="AD1" s="49">
        <v>29</v>
      </c>
      <c r="AE1" s="49">
        <v>30</v>
      </c>
      <c r="AF1" s="31">
        <v>31</v>
      </c>
      <c r="AG1" s="31">
        <v>32</v>
      </c>
      <c r="AH1" s="31">
        <v>33</v>
      </c>
      <c r="AI1" s="31">
        <v>34</v>
      </c>
      <c r="AJ1" s="31">
        <v>35</v>
      </c>
      <c r="AK1" s="31">
        <v>36</v>
      </c>
      <c r="AL1" s="31">
        <v>37</v>
      </c>
      <c r="AM1" s="31">
        <v>38</v>
      </c>
      <c r="AP1" s="73" t="s">
        <v>127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59" x14ac:dyDescent="0.25">
      <c r="A2" s="37" t="str">
        <f>Schedule!A2</f>
        <v>ARS</v>
      </c>
      <c r="B2" s="51" t="str">
        <f>Schedule!B2</f>
        <v>@CRY</v>
      </c>
      <c r="C2" s="51" t="str">
        <f>Schedule!C2</f>
        <v>LEI</v>
      </c>
      <c r="D2" s="51" t="str">
        <f>Schedule!D2</f>
        <v>@BOU</v>
      </c>
      <c r="E2" s="51" t="str">
        <f>Schedule!E2</f>
        <v>FUL</v>
      </c>
      <c r="F2" s="51" t="str">
        <f>Schedule!F2</f>
        <v>AVL</v>
      </c>
      <c r="G2" s="51" t="str">
        <f>Schedule!G2</f>
        <v>@MUN</v>
      </c>
      <c r="H2" s="51" t="str">
        <f>Schedule!H2</f>
        <v>EVE</v>
      </c>
      <c r="I2" s="51" t="str">
        <f>Schedule!I2</f>
        <v>@BRE</v>
      </c>
      <c r="J2" s="51" t="str">
        <f>Schedule!J2</f>
        <v>TOT</v>
      </c>
      <c r="K2" s="51" t="str">
        <f>Schedule!K2</f>
        <v>LIV</v>
      </c>
      <c r="L2" s="51" t="str">
        <f>Schedule!L2</f>
        <v>@LEE</v>
      </c>
      <c r="M2" s="51" t="str">
        <f>Schedule!M2</f>
        <v>MCI</v>
      </c>
      <c r="N2" s="51" t="str">
        <f>Schedule!N2</f>
        <v>@SOU</v>
      </c>
      <c r="O2" s="51" t="str">
        <f>Schedule!O2</f>
        <v>NFO</v>
      </c>
      <c r="P2" s="51" t="str">
        <f>Schedule!P2</f>
        <v>@CHE</v>
      </c>
      <c r="Q2" s="51" t="str">
        <f>Schedule!Q2</f>
        <v>@WOL</v>
      </c>
      <c r="R2" s="51" t="str">
        <f>Schedule!R2</f>
        <v>WHU</v>
      </c>
      <c r="S2" s="51" t="str">
        <f>Schedule!S2</f>
        <v>@BHA</v>
      </c>
      <c r="T2" s="51" t="str">
        <f>Schedule!T2</f>
        <v>NEW</v>
      </c>
      <c r="U2" s="51" t="str">
        <f>Schedule!U2</f>
        <v>@TOT</v>
      </c>
      <c r="V2" s="51" t="str">
        <f>Schedule!V2</f>
        <v>MUN</v>
      </c>
      <c r="W2" s="51" t="str">
        <f>Schedule!W2</f>
        <v>@EVE</v>
      </c>
      <c r="X2" s="51" t="str">
        <f>Schedule!X2</f>
        <v>BRE</v>
      </c>
      <c r="Y2" s="51" t="str">
        <f>Schedule!Y2</f>
        <v>@AVL</v>
      </c>
      <c r="Z2" s="51" t="str">
        <f>Schedule!Z2</f>
        <v>@LEI</v>
      </c>
      <c r="AA2" s="51" t="str">
        <f>Schedule!AA2</f>
        <v>BOU</v>
      </c>
      <c r="AB2" s="51" t="str">
        <f>Schedule!AB2</f>
        <v>@FUL</v>
      </c>
      <c r="AC2" s="51" t="str">
        <f>Schedule!AC2</f>
        <v>CRY</v>
      </c>
      <c r="AD2" s="51" t="str">
        <f>Schedule!AD2</f>
        <v>LEE</v>
      </c>
      <c r="AE2" s="51" t="str">
        <f>Schedule!AE2</f>
        <v>@LIV</v>
      </c>
      <c r="AF2" s="51" t="str">
        <f>Schedule!AF2</f>
        <v>@WHU</v>
      </c>
      <c r="AG2" s="51" t="str">
        <f>Schedule!AG2</f>
        <v>SOU</v>
      </c>
      <c r="AH2" s="51" t="str">
        <f>Schedule!AH2</f>
        <v>@MCI</v>
      </c>
      <c r="AI2" s="51" t="str">
        <f>Schedule!AI2</f>
        <v>CHE</v>
      </c>
      <c r="AJ2" s="51" t="str">
        <f>Schedule!AJ2</f>
        <v>@NEW</v>
      </c>
      <c r="AK2" s="51" t="str">
        <f>Schedule!AK2</f>
        <v>BHA</v>
      </c>
      <c r="AL2" s="51" t="str">
        <f>Schedule!AL2</f>
        <v>@NFO</v>
      </c>
      <c r="AM2" s="51" t="str">
        <f>Schedule!AM2</f>
        <v>WOL</v>
      </c>
      <c r="AO2" s="52"/>
      <c r="AP2" s="51">
        <f>'Proj GS'!AP2</f>
        <v>0</v>
      </c>
      <c r="AT2" s="62" t="str">
        <f>Schedule!A2</f>
        <v>ARS</v>
      </c>
      <c r="AU2" s="3">
        <f ca="1">VLOOKUP(AT2,'Team Ratings'!$A$2:$H$21,7,FALSE)*(1-Fixtures!$D$3)</f>
        <v>119.75714527628081</v>
      </c>
      <c r="AV2" s="62" t="str">
        <f>Schedule!A2</f>
        <v>ARS</v>
      </c>
      <c r="AW2" s="3">
        <f ca="1">VLOOKUP(AV2,'Team Ratings'!$A$2:$H$21,4,FALSE)*(1+Fixtures!$D$3)</f>
        <v>82.281613029972405</v>
      </c>
    </row>
    <row r="3" spans="1:59" x14ac:dyDescent="0.25">
      <c r="A3" s="37" t="str">
        <f>Schedule!A3</f>
        <v>AVL</v>
      </c>
      <c r="B3" s="51" t="str">
        <f>Schedule!B3</f>
        <v>@BOU</v>
      </c>
      <c r="C3" s="51" t="str">
        <f>Schedule!C3</f>
        <v>EVE</v>
      </c>
      <c r="D3" s="51" t="str">
        <f>Schedule!D3</f>
        <v>@CRY</v>
      </c>
      <c r="E3" s="51" t="str">
        <f>Schedule!E3</f>
        <v>WHU</v>
      </c>
      <c r="F3" s="51" t="str">
        <f>Schedule!F3</f>
        <v>@ARS</v>
      </c>
      <c r="G3" s="51" t="str">
        <f>Schedule!G3</f>
        <v>MCI</v>
      </c>
      <c r="H3" s="96" t="str">
        <f>Schedule!H3</f>
        <v>@LEI</v>
      </c>
      <c r="I3" s="51" t="str">
        <f>Schedule!I3</f>
        <v>SOU</v>
      </c>
      <c r="J3" s="51" t="str">
        <f>Schedule!J3</f>
        <v>@LEE</v>
      </c>
      <c r="K3" s="51" t="str">
        <f>Schedule!K3</f>
        <v>@NFO</v>
      </c>
      <c r="L3" s="51" t="str">
        <f>Schedule!L3</f>
        <v>CHE</v>
      </c>
      <c r="M3" s="51" t="str">
        <f>Schedule!M3</f>
        <v>@FUL</v>
      </c>
      <c r="N3" s="51" t="str">
        <f>Schedule!N3</f>
        <v>BRE</v>
      </c>
      <c r="O3" s="51" t="str">
        <f>Schedule!O3</f>
        <v>@NEW</v>
      </c>
      <c r="P3" s="51" t="str">
        <f>Schedule!P3</f>
        <v>MUN</v>
      </c>
      <c r="Q3" s="51" t="str">
        <f>Schedule!Q3</f>
        <v>@BHA</v>
      </c>
      <c r="R3" s="51" t="str">
        <f>Schedule!R3</f>
        <v>LIV</v>
      </c>
      <c r="S3" s="51" t="str">
        <f>Schedule!S3</f>
        <v>@TOT</v>
      </c>
      <c r="T3" s="51" t="str">
        <f>Schedule!T3</f>
        <v>WOL</v>
      </c>
      <c r="U3" s="51" t="str">
        <f>Schedule!U3</f>
        <v>LEE</v>
      </c>
      <c r="V3" s="51" t="str">
        <f>Schedule!V3</f>
        <v>@SOU</v>
      </c>
      <c r="W3" s="51" t="str">
        <f>Schedule!W3</f>
        <v>LEI</v>
      </c>
      <c r="X3" s="51" t="str">
        <f>Schedule!X3</f>
        <v>@MCI</v>
      </c>
      <c r="Y3" s="51" t="str">
        <f>Schedule!Y3</f>
        <v>ARS</v>
      </c>
      <c r="Z3" s="51" t="str">
        <f>Schedule!Z3</f>
        <v>@EVE</v>
      </c>
      <c r="AA3" s="51" t="str">
        <f>Schedule!AA3</f>
        <v>CRY</v>
      </c>
      <c r="AB3" s="51" t="str">
        <f>Schedule!AB3</f>
        <v>@WHU</v>
      </c>
      <c r="AC3" s="51" t="str">
        <f>Schedule!AC3</f>
        <v>BOU</v>
      </c>
      <c r="AD3" s="96" t="str">
        <f>Schedule!AD3</f>
        <v>@CHE</v>
      </c>
      <c r="AE3" s="51" t="str">
        <f>Schedule!AE3</f>
        <v>NFO</v>
      </c>
      <c r="AF3" s="51" t="str">
        <f>Schedule!AF3</f>
        <v>NEW</v>
      </c>
      <c r="AG3" s="51" t="str">
        <f>Schedule!AG3</f>
        <v>@BRE</v>
      </c>
      <c r="AH3" s="51" t="str">
        <f>Schedule!AH3</f>
        <v>FUL</v>
      </c>
      <c r="AI3" s="51" t="str">
        <f>Schedule!AI3</f>
        <v>@MUN</v>
      </c>
      <c r="AJ3" s="51" t="str">
        <f>Schedule!AJ3</f>
        <v>@WOL</v>
      </c>
      <c r="AK3" s="51" t="str">
        <f>Schedule!AK3</f>
        <v>TOT</v>
      </c>
      <c r="AL3" s="51" t="str">
        <f>Schedule!AL3</f>
        <v>@LIV</v>
      </c>
      <c r="AM3" s="51" t="str">
        <f>Schedule!AM3</f>
        <v>BHA</v>
      </c>
      <c r="AO3" s="52"/>
      <c r="AP3" s="51">
        <f>'Proj GS'!AP3</f>
        <v>0</v>
      </c>
      <c r="AT3" s="62" t="str">
        <f>Schedule!A3</f>
        <v>AVL</v>
      </c>
      <c r="AU3" s="3">
        <f>VLOOKUP(AT3,'Team Ratings'!$A$2:$H$21,7,FALSE)*(1-Fixtures!$D$3)</f>
        <v>85.97414534055649</v>
      </c>
      <c r="AV3" s="62" t="str">
        <f>Schedule!A3</f>
        <v>AVL</v>
      </c>
      <c r="AW3" s="3">
        <f>VLOOKUP(AV3,'Team Ratings'!$A$2:$H$21,4,FALSE)*(1+Fixtures!$D$3)</f>
        <v>121.81709864998716</v>
      </c>
    </row>
    <row r="4" spans="1:59" x14ac:dyDescent="0.25">
      <c r="A4" s="37" t="str">
        <f>Schedule!A4</f>
        <v>BOU</v>
      </c>
      <c r="B4" s="51" t="str">
        <f>Schedule!B4</f>
        <v>AVL</v>
      </c>
      <c r="C4" s="51" t="str">
        <f>Schedule!C4</f>
        <v>@MCI</v>
      </c>
      <c r="D4" s="51" t="str">
        <f>Schedule!D4</f>
        <v>ARS</v>
      </c>
      <c r="E4" s="51" t="str">
        <f>Schedule!E4</f>
        <v>@LIV</v>
      </c>
      <c r="F4" s="51" t="str">
        <f>Schedule!F4</f>
        <v>WOL</v>
      </c>
      <c r="G4" s="51" t="str">
        <f>Schedule!G4</f>
        <v>@NFO</v>
      </c>
      <c r="H4" s="96" t="str">
        <f>Schedule!H4</f>
        <v>BHA</v>
      </c>
      <c r="I4" s="51" t="str">
        <f>Schedule!I4</f>
        <v>@NEW</v>
      </c>
      <c r="J4" s="51" t="str">
        <f>Schedule!J4</f>
        <v>BRE</v>
      </c>
      <c r="K4" s="51" t="str">
        <f>Schedule!K4</f>
        <v>LEI</v>
      </c>
      <c r="L4" s="51" t="str">
        <f>Schedule!L4</f>
        <v>@FUL</v>
      </c>
      <c r="M4" s="51" t="str">
        <f>Schedule!M4</f>
        <v>SOU</v>
      </c>
      <c r="N4" s="51" t="str">
        <f>Schedule!N4</f>
        <v>@WHU</v>
      </c>
      <c r="O4" s="51" t="str">
        <f>Schedule!O4</f>
        <v>TOT</v>
      </c>
      <c r="P4" s="51" t="str">
        <f>Schedule!P4</f>
        <v>@LEE</v>
      </c>
      <c r="Q4" s="51" t="str">
        <f>Schedule!Q4</f>
        <v>EVE</v>
      </c>
      <c r="R4" s="51" t="str">
        <f>Schedule!R4</f>
        <v>@CHE</v>
      </c>
      <c r="S4" s="51" t="str">
        <f>Schedule!S4</f>
        <v>CRY</v>
      </c>
      <c r="T4" s="51" t="str">
        <f>Schedule!T4</f>
        <v>@MUN</v>
      </c>
      <c r="U4" s="51" t="str">
        <f>Schedule!U4</f>
        <v>@BRE</v>
      </c>
      <c r="V4" s="51" t="str">
        <f>Schedule!V4</f>
        <v>NFO</v>
      </c>
      <c r="W4" s="51" t="str">
        <f>Schedule!W4</f>
        <v>@BHA</v>
      </c>
      <c r="X4" s="51" t="str">
        <f>Schedule!X4</f>
        <v>NEW</v>
      </c>
      <c r="Y4" s="51" t="str">
        <f>Schedule!Y4</f>
        <v>@WOL</v>
      </c>
      <c r="Z4" s="51" t="str">
        <f>Schedule!Z4</f>
        <v>MCI</v>
      </c>
      <c r="AA4" s="51" t="str">
        <f>Schedule!AA4</f>
        <v>@ARS</v>
      </c>
      <c r="AB4" s="51" t="str">
        <f>Schedule!AB4</f>
        <v>LIV</v>
      </c>
      <c r="AC4" s="51" t="str">
        <f>Schedule!AC4</f>
        <v>@AVL</v>
      </c>
      <c r="AD4" s="96" t="str">
        <f>Schedule!AD4</f>
        <v>FUL</v>
      </c>
      <c r="AE4" s="51" t="str">
        <f>Schedule!AE4</f>
        <v>@LEI</v>
      </c>
      <c r="AF4" s="51" t="str">
        <f>Schedule!AF4</f>
        <v>@TOT</v>
      </c>
      <c r="AG4" s="51" t="str">
        <f>Schedule!AG4</f>
        <v>WHU</v>
      </c>
      <c r="AH4" s="51" t="str">
        <f>Schedule!AH4</f>
        <v>@SOU</v>
      </c>
      <c r="AI4" s="51" t="str">
        <f>Schedule!AI4</f>
        <v>LEE</v>
      </c>
      <c r="AJ4" s="51" t="str">
        <f>Schedule!AJ4</f>
        <v>CHE</v>
      </c>
      <c r="AK4" s="51" t="str">
        <f>Schedule!AK4</f>
        <v>@CRY</v>
      </c>
      <c r="AL4" s="51" t="str">
        <f>Schedule!AL4</f>
        <v>MUN</v>
      </c>
      <c r="AM4" s="51" t="str">
        <f>Schedule!AM4</f>
        <v>@EVE</v>
      </c>
      <c r="AO4" s="52"/>
      <c r="AP4" s="51">
        <f>'Proj GS'!AP4</f>
        <v>0</v>
      </c>
      <c r="AT4" s="62" t="str">
        <f>Schedule!A4</f>
        <v>BOU</v>
      </c>
      <c r="AU4" s="3">
        <f>VLOOKUP(AT4,'Team Ratings'!$A$2:$H$21,7,FALSE)*(1-Fixtures!$D$3)</f>
        <v>62.50413450114106</v>
      </c>
      <c r="AV4" s="62" t="str">
        <f>Schedule!A4</f>
        <v>BOU</v>
      </c>
      <c r="AW4" s="3">
        <f>VLOOKUP(AV4,'Team Ratings'!$A$2:$H$21,4,FALSE)*(1+Fixtures!$D$3)</f>
        <v>129.54449669045366</v>
      </c>
    </row>
    <row r="5" spans="1:59" x14ac:dyDescent="0.25">
      <c r="A5" s="37" t="str">
        <f>Schedule!A5</f>
        <v>BRE</v>
      </c>
      <c r="B5" s="51" t="str">
        <f>Schedule!B5</f>
        <v>@LEI</v>
      </c>
      <c r="C5" s="51" t="str">
        <f>Schedule!C5</f>
        <v>MUN</v>
      </c>
      <c r="D5" s="51" t="str">
        <f>Schedule!D5</f>
        <v>@FUL</v>
      </c>
      <c r="E5" s="51" t="str">
        <f>Schedule!E5</f>
        <v>EVE</v>
      </c>
      <c r="F5" s="51" t="str">
        <f>Schedule!F5</f>
        <v>@CRY</v>
      </c>
      <c r="G5" s="51" t="str">
        <f>Schedule!G5</f>
        <v>LEE</v>
      </c>
      <c r="H5" s="51" t="str">
        <f>Schedule!H5</f>
        <v>@SOU</v>
      </c>
      <c r="I5" s="51" t="str">
        <f>Schedule!I5</f>
        <v>ARS</v>
      </c>
      <c r="J5" s="51" t="str">
        <f>Schedule!J5</f>
        <v>@BOU</v>
      </c>
      <c r="K5" s="51" t="str">
        <f>Schedule!K5</f>
        <v>@NEW</v>
      </c>
      <c r="L5" s="51" t="str">
        <f>Schedule!L5</f>
        <v>BHA</v>
      </c>
      <c r="M5" s="51" t="str">
        <f>Schedule!M5</f>
        <v>CHE</v>
      </c>
      <c r="N5" s="51" t="str">
        <f>Schedule!N5</f>
        <v>@AVL</v>
      </c>
      <c r="O5" s="51" t="str">
        <f>Schedule!O5</f>
        <v>WOL</v>
      </c>
      <c r="P5" s="51" t="str">
        <f>Schedule!P5</f>
        <v>@NFO</v>
      </c>
      <c r="Q5" s="51" t="str">
        <f>Schedule!Q5</f>
        <v>@MCI</v>
      </c>
      <c r="R5" s="51" t="str">
        <f>Schedule!R5</f>
        <v>TOT</v>
      </c>
      <c r="S5" s="51" t="str">
        <f>Schedule!S5</f>
        <v>@WHU</v>
      </c>
      <c r="T5" s="51" t="str">
        <f>Schedule!T5</f>
        <v>LIV</v>
      </c>
      <c r="U5" s="51" t="str">
        <f>Schedule!U5</f>
        <v>BOU</v>
      </c>
      <c r="V5" s="51" t="str">
        <f>Schedule!V5</f>
        <v>@LEE</v>
      </c>
      <c r="W5" s="51" t="str">
        <f>Schedule!W5</f>
        <v>SOU</v>
      </c>
      <c r="X5" s="51" t="str">
        <f>Schedule!X5</f>
        <v>@ARS</v>
      </c>
      <c r="Y5" s="51" t="str">
        <f>Schedule!Y5</f>
        <v>CRY</v>
      </c>
      <c r="Z5" s="96" t="str">
        <f>Schedule!Z5</f>
        <v>@MUN</v>
      </c>
      <c r="AA5" s="51" t="str">
        <f>Schedule!AA5</f>
        <v>FUL</v>
      </c>
      <c r="AB5" s="51" t="str">
        <f>Schedule!AB5</f>
        <v>@EVE</v>
      </c>
      <c r="AC5" s="51" t="str">
        <f>Schedule!AC5</f>
        <v>LEI</v>
      </c>
      <c r="AD5" s="96" t="str">
        <f>Schedule!AD5</f>
        <v>@BHA</v>
      </c>
      <c r="AE5" s="51" t="str">
        <f>Schedule!AE5</f>
        <v>NEW</v>
      </c>
      <c r="AF5" s="51" t="str">
        <f>Schedule!AF5</f>
        <v>@WOL</v>
      </c>
      <c r="AG5" s="51" t="str">
        <f>Schedule!AG5</f>
        <v>AVL</v>
      </c>
      <c r="AH5" s="51" t="str">
        <f>Schedule!AH5</f>
        <v>@CHE</v>
      </c>
      <c r="AI5" s="51" t="str">
        <f>Schedule!AI5</f>
        <v>NFO</v>
      </c>
      <c r="AJ5" s="51" t="str">
        <f>Schedule!AJ5</f>
        <v>@LIV</v>
      </c>
      <c r="AK5" s="51" t="str">
        <f>Schedule!AK5</f>
        <v>WHU</v>
      </c>
      <c r="AL5" s="51" t="str">
        <f>Schedule!AL5</f>
        <v>@TOT</v>
      </c>
      <c r="AM5" s="51" t="str">
        <f>Schedule!AM5</f>
        <v>MCI</v>
      </c>
      <c r="AO5" s="52"/>
      <c r="AP5" s="51">
        <f>'Proj GS'!AP5</f>
        <v>0</v>
      </c>
      <c r="AT5" s="62" t="str">
        <f>Schedule!A5</f>
        <v>BRE</v>
      </c>
      <c r="AU5" s="3">
        <f>VLOOKUP(AT5,'Team Ratings'!$A$2:$H$21,7,FALSE)*(1-Fixtures!$D$3)</f>
        <v>93.688762640779316</v>
      </c>
      <c r="AV5" s="62" t="str">
        <f>Schedule!A5</f>
        <v>BRE</v>
      </c>
      <c r="AW5" s="3">
        <f>VLOOKUP(AV5,'Team Ratings'!$A$2:$H$21,4,FALSE)*(1+Fixtures!$D$3)</f>
        <v>113.82698044715684</v>
      </c>
    </row>
    <row r="6" spans="1:59" x14ac:dyDescent="0.25">
      <c r="A6" s="37" t="str">
        <f>Schedule!A6</f>
        <v>BHA</v>
      </c>
      <c r="B6" s="51" t="str">
        <f>Schedule!B6</f>
        <v>@MUN</v>
      </c>
      <c r="C6" s="51" t="str">
        <f>Schedule!C6</f>
        <v>NEW</v>
      </c>
      <c r="D6" s="51" t="str">
        <f>Schedule!D6</f>
        <v>@WHU</v>
      </c>
      <c r="E6" s="51" t="str">
        <f>Schedule!E6</f>
        <v>LEE</v>
      </c>
      <c r="F6" s="51" t="str">
        <f>Schedule!F6</f>
        <v>@FUL</v>
      </c>
      <c r="G6" s="51" t="str">
        <f>Schedule!G6</f>
        <v>LEI</v>
      </c>
      <c r="H6" s="96" t="str">
        <f>Schedule!H6</f>
        <v>@BOU</v>
      </c>
      <c r="I6" s="51" t="str">
        <f>Schedule!I6</f>
        <v>CRY</v>
      </c>
      <c r="J6" s="51" t="str">
        <f>Schedule!J6</f>
        <v>@LIV</v>
      </c>
      <c r="K6" s="51" t="str">
        <f>Schedule!K6</f>
        <v>TOT</v>
      </c>
      <c r="L6" s="51" t="str">
        <f>Schedule!L6</f>
        <v>@BRE</v>
      </c>
      <c r="M6" s="51" t="str">
        <f>Schedule!M6</f>
        <v>NFO</v>
      </c>
      <c r="N6" s="51" t="str">
        <f>Schedule!N6</f>
        <v>@MCI</v>
      </c>
      <c r="O6" s="51" t="str">
        <f>Schedule!O6</f>
        <v>CHE</v>
      </c>
      <c r="P6" s="51" t="str">
        <f>Schedule!P6</f>
        <v>@WOL</v>
      </c>
      <c r="Q6" s="51" t="str">
        <f>Schedule!Q6</f>
        <v>AVL</v>
      </c>
      <c r="R6" s="51" t="str">
        <f>Schedule!R6</f>
        <v>@SOU</v>
      </c>
      <c r="S6" s="51" t="str">
        <f>Schedule!S6</f>
        <v>ARS</v>
      </c>
      <c r="T6" s="51" t="str">
        <f>Schedule!T6</f>
        <v>@EVE</v>
      </c>
      <c r="U6" s="51" t="str">
        <f>Schedule!U6</f>
        <v>LIV</v>
      </c>
      <c r="V6" s="51" t="str">
        <f>Schedule!V6</f>
        <v>@LEI</v>
      </c>
      <c r="W6" s="51" t="str">
        <f>Schedule!W6</f>
        <v>BOU</v>
      </c>
      <c r="X6" s="51" t="str">
        <f>Schedule!X6</f>
        <v>@CRY</v>
      </c>
      <c r="Y6" s="51" t="str">
        <f>Schedule!Y6</f>
        <v>FUL</v>
      </c>
      <c r="Z6" s="89" t="str">
        <f>Schedule!Z6</f>
        <v>@NEW</v>
      </c>
      <c r="AA6" s="51" t="str">
        <f>Schedule!AA6</f>
        <v>WHU</v>
      </c>
      <c r="AB6" s="51" t="str">
        <f>Schedule!AB6</f>
        <v>@LEE</v>
      </c>
      <c r="AC6" s="89" t="str">
        <f>Schedule!AC6</f>
        <v>MUN</v>
      </c>
      <c r="AD6" s="96" t="str">
        <f>Schedule!AD6</f>
        <v>BRE</v>
      </c>
      <c r="AE6" s="51" t="str">
        <f>Schedule!AE6</f>
        <v>@TOT</v>
      </c>
      <c r="AF6" s="51" t="str">
        <f>Schedule!AF6</f>
        <v>@CHE</v>
      </c>
      <c r="AG6" s="89" t="str">
        <f>Schedule!AG6</f>
        <v>MCI</v>
      </c>
      <c r="AH6" s="51" t="str">
        <f>Schedule!AH6</f>
        <v>@NFO</v>
      </c>
      <c r="AI6" s="51" t="str">
        <f>Schedule!AI6</f>
        <v>WOL</v>
      </c>
      <c r="AJ6" s="51" t="str">
        <f>Schedule!AJ6</f>
        <v>EVE</v>
      </c>
      <c r="AK6" s="51" t="str">
        <f>Schedule!AK6</f>
        <v>@ARS</v>
      </c>
      <c r="AL6" s="51" t="str">
        <f>Schedule!AL6</f>
        <v>SOU</v>
      </c>
      <c r="AM6" s="51" t="str">
        <f>Schedule!AM6</f>
        <v>@AVL</v>
      </c>
      <c r="AO6" s="52"/>
      <c r="AP6" s="51">
        <f>'Proj GS'!AP6</f>
        <v>3</v>
      </c>
      <c r="AT6" s="62" t="str">
        <f>Schedule!A6</f>
        <v>BHA</v>
      </c>
      <c r="AU6" s="3">
        <f>VLOOKUP(AT6,'Team Ratings'!$A$2:$H$21,7,FALSE)*(1-Fixtures!$D$3)</f>
        <v>115.39093420167765</v>
      </c>
      <c r="AV6" s="62" t="str">
        <f>Schedule!A6</f>
        <v>BHA</v>
      </c>
      <c r="AW6" s="3">
        <f>VLOOKUP(AV6,'Team Ratings'!$A$2:$H$21,4,FALSE)*(1+Fixtures!$D$3)</f>
        <v>89.878814022634401</v>
      </c>
    </row>
    <row r="7" spans="1:59" x14ac:dyDescent="0.25">
      <c r="A7" s="37" t="str">
        <f>Schedule!A7</f>
        <v>CHE</v>
      </c>
      <c r="B7" s="51" t="str">
        <f>Schedule!B7</f>
        <v>@EVE</v>
      </c>
      <c r="C7" s="51" t="str">
        <f>Schedule!C7</f>
        <v>TOT</v>
      </c>
      <c r="D7" s="51" t="str">
        <f>Schedule!D7</f>
        <v>@LEE</v>
      </c>
      <c r="E7" s="51" t="str">
        <f>Schedule!E7</f>
        <v>LEI</v>
      </c>
      <c r="F7" s="51" t="str">
        <f>Schedule!F7</f>
        <v>@SOU</v>
      </c>
      <c r="G7" s="51" t="str">
        <f>Schedule!G7</f>
        <v>WHU</v>
      </c>
      <c r="H7" s="51" t="str">
        <f>Schedule!H7</f>
        <v>@FUL</v>
      </c>
      <c r="I7" s="96" t="str">
        <f>Schedule!I7</f>
        <v>LIV</v>
      </c>
      <c r="J7" s="51" t="str">
        <f>Schedule!J7</f>
        <v>@CRY</v>
      </c>
      <c r="K7" s="51" t="str">
        <f>Schedule!K7</f>
        <v>WOL</v>
      </c>
      <c r="L7" s="51" t="str">
        <f>Schedule!L7</f>
        <v>@AVL</v>
      </c>
      <c r="M7" s="51" t="str">
        <f>Schedule!M7</f>
        <v>@BRE</v>
      </c>
      <c r="N7" s="51" t="str">
        <f>Schedule!N7</f>
        <v>MUN</v>
      </c>
      <c r="O7" s="51" t="str">
        <f>Schedule!O7</f>
        <v>@BHA</v>
      </c>
      <c r="P7" s="51" t="str">
        <f>Schedule!P7</f>
        <v>ARS</v>
      </c>
      <c r="Q7" s="51" t="str">
        <f>Schedule!Q7</f>
        <v>@NEW</v>
      </c>
      <c r="R7" s="51" t="str">
        <f>Schedule!R7</f>
        <v>BOU</v>
      </c>
      <c r="S7" s="51" t="str">
        <f>Schedule!S7</f>
        <v>@NFO</v>
      </c>
      <c r="T7" s="51" t="str">
        <f>Schedule!T7</f>
        <v>MCI</v>
      </c>
      <c r="U7" s="51" t="str">
        <f>Schedule!U7</f>
        <v>CRY</v>
      </c>
      <c r="V7" s="51" t="str">
        <f>Schedule!V7</f>
        <v>@LIV</v>
      </c>
      <c r="W7" s="51" t="str">
        <f>Schedule!W7</f>
        <v>FUL</v>
      </c>
      <c r="X7" s="51" t="str">
        <f>Schedule!X7</f>
        <v>@WHU</v>
      </c>
      <c r="Y7" s="51" t="str">
        <f>Schedule!Y7</f>
        <v>SOU</v>
      </c>
      <c r="Z7" s="51" t="str">
        <f>Schedule!Z7</f>
        <v>@TOT</v>
      </c>
      <c r="AA7" s="51" t="str">
        <f>Schedule!AA7</f>
        <v>LEE</v>
      </c>
      <c r="AB7" s="51" t="str">
        <f>Schedule!AB7</f>
        <v>@LEI</v>
      </c>
      <c r="AC7" s="51" t="str">
        <f>Schedule!AC7</f>
        <v>EVE</v>
      </c>
      <c r="AD7" s="96" t="str">
        <f>Schedule!AD7</f>
        <v>AVL</v>
      </c>
      <c r="AE7" s="51" t="str">
        <f>Schedule!AE7</f>
        <v>@WOL</v>
      </c>
      <c r="AF7" s="51" t="str">
        <f>Schedule!AF7</f>
        <v>BHA</v>
      </c>
      <c r="AG7" s="89" t="str">
        <f>Schedule!AG7</f>
        <v>@MUN</v>
      </c>
      <c r="AH7" s="51" t="str">
        <f>Schedule!AH7</f>
        <v>BRE</v>
      </c>
      <c r="AI7" s="51" t="str">
        <f>Schedule!AI7</f>
        <v>@ARS</v>
      </c>
      <c r="AJ7" s="51" t="str">
        <f>Schedule!AJ7</f>
        <v>@BOU</v>
      </c>
      <c r="AK7" s="51" t="str">
        <f>Schedule!AK7</f>
        <v>NFO</v>
      </c>
      <c r="AL7" s="51" t="str">
        <f>Schedule!AL7</f>
        <v>@MCI</v>
      </c>
      <c r="AM7" s="51" t="str">
        <f>Schedule!AM7</f>
        <v>NEW</v>
      </c>
      <c r="AO7" s="52"/>
      <c r="AP7" s="51">
        <f>'Proj GS'!AP7</f>
        <v>1</v>
      </c>
      <c r="AT7" s="62" t="str">
        <f>Schedule!A7</f>
        <v>CHE</v>
      </c>
      <c r="AU7" s="3">
        <f>VLOOKUP(AT7,'Team Ratings'!$A$2:$H$21,7,FALSE)*(1-Fixtures!$D$3)</f>
        <v>83.593921110151072</v>
      </c>
      <c r="AV7" s="62" t="str">
        <f>Schedule!A7</f>
        <v>CHE</v>
      </c>
      <c r="AW7" s="3">
        <f>VLOOKUP(AV7,'Team Ratings'!$A$2:$H$21,4,FALSE)*(1+Fixtures!$D$3)</f>
        <v>105.09839636149954</v>
      </c>
    </row>
    <row r="8" spans="1:59" x14ac:dyDescent="0.25">
      <c r="A8" s="37" t="str">
        <f>Schedule!A8</f>
        <v>CRY</v>
      </c>
      <c r="B8" s="51" t="str">
        <f>Schedule!B8</f>
        <v>ARS</v>
      </c>
      <c r="C8" s="51" t="str">
        <f>Schedule!C8</f>
        <v>@LIV</v>
      </c>
      <c r="D8" s="51" t="str">
        <f>Schedule!D8</f>
        <v>AVL</v>
      </c>
      <c r="E8" s="51" t="str">
        <f>Schedule!E8</f>
        <v>@MCI</v>
      </c>
      <c r="F8" s="51" t="str">
        <f>Schedule!F8</f>
        <v>BRE</v>
      </c>
      <c r="G8" s="51" t="str">
        <f>Schedule!G8</f>
        <v>@NEW</v>
      </c>
      <c r="H8" s="51" t="str">
        <f>Schedule!H8</f>
        <v>MUN</v>
      </c>
      <c r="I8" s="51" t="str">
        <f>Schedule!I8</f>
        <v>@BHA</v>
      </c>
      <c r="J8" s="51" t="str">
        <f>Schedule!J8</f>
        <v>CHE</v>
      </c>
      <c r="K8" s="51" t="str">
        <f>Schedule!K8</f>
        <v>LEE</v>
      </c>
      <c r="L8" s="51" t="str">
        <f>Schedule!L8</f>
        <v>@LEI</v>
      </c>
      <c r="M8" s="51" t="str">
        <f>Schedule!M8</f>
        <v>WOL</v>
      </c>
      <c r="N8" s="51" t="str">
        <f>Schedule!N8</f>
        <v>@EVE</v>
      </c>
      <c r="O8" s="51" t="str">
        <f>Schedule!O8</f>
        <v>SOU</v>
      </c>
      <c r="P8" s="51" t="str">
        <f>Schedule!P8</f>
        <v>@WHU</v>
      </c>
      <c r="Q8" s="51" t="str">
        <f>Schedule!Q8</f>
        <v>@NFO</v>
      </c>
      <c r="R8" s="51" t="str">
        <f>Schedule!R8</f>
        <v>FUL</v>
      </c>
      <c r="S8" s="51" t="str">
        <f>Schedule!S8</f>
        <v>@BOU</v>
      </c>
      <c r="T8" s="51" t="str">
        <f>Schedule!T8</f>
        <v>TOT</v>
      </c>
      <c r="U8" s="51" t="str">
        <f>Schedule!U8</f>
        <v>@CHE</v>
      </c>
      <c r="V8" s="51" t="str">
        <f>Schedule!V8</f>
        <v>NEW</v>
      </c>
      <c r="W8" s="51" t="str">
        <f>Schedule!W8</f>
        <v>@MUN</v>
      </c>
      <c r="X8" s="51" t="str">
        <f>Schedule!X8</f>
        <v>BHA</v>
      </c>
      <c r="Y8" s="51" t="str">
        <f>Schedule!Y8</f>
        <v>@BRE</v>
      </c>
      <c r="Z8" s="51" t="str">
        <f>Schedule!Z8</f>
        <v>LIV</v>
      </c>
      <c r="AA8" s="51" t="str">
        <f>Schedule!AA8</f>
        <v>@AVL</v>
      </c>
      <c r="AB8" s="51" t="str">
        <f>Schedule!AB8</f>
        <v>MCI</v>
      </c>
      <c r="AC8" s="51" t="str">
        <f>Schedule!AC8</f>
        <v>@ARS</v>
      </c>
      <c r="AD8" s="51" t="str">
        <f>Schedule!AD8</f>
        <v>LEI</v>
      </c>
      <c r="AE8" s="51" t="str">
        <f>Schedule!AE8</f>
        <v>@LEE</v>
      </c>
      <c r="AF8" s="51" t="str">
        <f>Schedule!AF8</f>
        <v>@SOU</v>
      </c>
      <c r="AG8" s="51" t="str">
        <f>Schedule!AG8</f>
        <v>EVE</v>
      </c>
      <c r="AH8" s="51" t="str">
        <f>Schedule!AH8</f>
        <v>@WOL</v>
      </c>
      <c r="AI8" s="51" t="str">
        <f>Schedule!AI8</f>
        <v>WHU</v>
      </c>
      <c r="AJ8" s="51" t="str">
        <f>Schedule!AJ8</f>
        <v>@TOT</v>
      </c>
      <c r="AK8" s="51" t="str">
        <f>Schedule!AK8</f>
        <v>BOU</v>
      </c>
      <c r="AL8" s="51" t="str">
        <f>Schedule!AL8</f>
        <v>@FUL</v>
      </c>
      <c r="AM8" s="51" t="str">
        <f>Schedule!AM8</f>
        <v>NFO</v>
      </c>
      <c r="AO8" s="52"/>
      <c r="AP8" s="51">
        <f>'Proj GS'!AP8</f>
        <v>0</v>
      </c>
      <c r="AT8" s="62" t="str">
        <f>Schedule!A8</f>
        <v>CRY</v>
      </c>
      <c r="AU8" s="3">
        <f ca="1">VLOOKUP(AT8,'Team Ratings'!$A$2:$H$21,7,FALSE)*(1-Fixtures!$D$3)</f>
        <v>64.306445224874665</v>
      </c>
      <c r="AV8" s="62" t="str">
        <f>Schedule!A8</f>
        <v>CRY</v>
      </c>
      <c r="AW8" s="3">
        <f ca="1">VLOOKUP(AV8,'Team Ratings'!$A$2:$H$21,4,FALSE)*(1+Fixtures!$D$3)</f>
        <v>109.51234334384543</v>
      </c>
    </row>
    <row r="9" spans="1:59" x14ac:dyDescent="0.25">
      <c r="A9" s="37" t="str">
        <f>Schedule!A9</f>
        <v>EVE</v>
      </c>
      <c r="B9" s="51" t="str">
        <f>Schedule!B9</f>
        <v>CHE</v>
      </c>
      <c r="C9" s="51" t="str">
        <f>Schedule!C9</f>
        <v>@AVL</v>
      </c>
      <c r="D9" s="51" t="str">
        <f>Schedule!D9</f>
        <v>NFO</v>
      </c>
      <c r="E9" s="51" t="str">
        <f>Schedule!E9</f>
        <v>@BRE</v>
      </c>
      <c r="F9" s="51" t="str">
        <f>Schedule!F9</f>
        <v>@LEE</v>
      </c>
      <c r="G9" s="51" t="str">
        <f>Schedule!G9</f>
        <v>LIV</v>
      </c>
      <c r="H9" s="51" t="str">
        <f>Schedule!H9</f>
        <v>@ARS</v>
      </c>
      <c r="I9" s="51" t="str">
        <f>Schedule!I9</f>
        <v>WHU</v>
      </c>
      <c r="J9" s="51" t="str">
        <f>Schedule!J9</f>
        <v>@SOU</v>
      </c>
      <c r="K9" s="51" t="str">
        <f>Schedule!K9</f>
        <v>MUN</v>
      </c>
      <c r="L9" s="51" t="str">
        <f>Schedule!L9</f>
        <v>@TOT</v>
      </c>
      <c r="M9" s="51" t="str">
        <f>Schedule!M9</f>
        <v>@NEW</v>
      </c>
      <c r="N9" s="51" t="str">
        <f>Schedule!N9</f>
        <v>CRY</v>
      </c>
      <c r="O9" s="51" t="str">
        <f>Schedule!O9</f>
        <v>@FUL</v>
      </c>
      <c r="P9" s="51" t="str">
        <f>Schedule!P9</f>
        <v>LEI</v>
      </c>
      <c r="Q9" s="51" t="str">
        <f>Schedule!Q9</f>
        <v>@BOU</v>
      </c>
      <c r="R9" s="51" t="str">
        <f>Schedule!R9</f>
        <v>WOL</v>
      </c>
      <c r="S9" s="51" t="str">
        <f>Schedule!S9</f>
        <v>@MCI</v>
      </c>
      <c r="T9" s="51" t="str">
        <f>Schedule!T9</f>
        <v>BHA</v>
      </c>
      <c r="U9" s="51" t="str">
        <f>Schedule!U9</f>
        <v>SOU</v>
      </c>
      <c r="V9" s="51" t="str">
        <f>Schedule!V9</f>
        <v>@WHU</v>
      </c>
      <c r="W9" s="51" t="str">
        <f>Schedule!W9</f>
        <v>ARS</v>
      </c>
      <c r="X9" s="51" t="str">
        <f>Schedule!X9</f>
        <v>@LIV</v>
      </c>
      <c r="Y9" s="51" t="str">
        <f>Schedule!Y9</f>
        <v>LEE</v>
      </c>
      <c r="Z9" s="51" t="str">
        <f>Schedule!Z9</f>
        <v>AVL</v>
      </c>
      <c r="AA9" s="51" t="str">
        <f>Schedule!AA9</f>
        <v>@NFO</v>
      </c>
      <c r="AB9" s="51" t="str">
        <f>Schedule!AB9</f>
        <v>BRE</v>
      </c>
      <c r="AC9" s="51" t="str">
        <f>Schedule!AC9</f>
        <v>@CHE</v>
      </c>
      <c r="AD9" s="51" t="str">
        <f>Schedule!AD9</f>
        <v>TOT</v>
      </c>
      <c r="AE9" s="51" t="str">
        <f>Schedule!AE9</f>
        <v>@MUN</v>
      </c>
      <c r="AF9" s="51" t="str">
        <f>Schedule!AF9</f>
        <v>FUL</v>
      </c>
      <c r="AG9" s="51" t="str">
        <f>Schedule!AG9</f>
        <v>@CRY</v>
      </c>
      <c r="AH9" s="51" t="str">
        <f>Schedule!AH9</f>
        <v>NEW</v>
      </c>
      <c r="AI9" s="51" t="str">
        <f>Schedule!AI9</f>
        <v>@LEI</v>
      </c>
      <c r="AJ9" s="51" t="str">
        <f>Schedule!AJ9</f>
        <v>@BHA</v>
      </c>
      <c r="AK9" s="51" t="str">
        <f>Schedule!AK9</f>
        <v>MCI</v>
      </c>
      <c r="AL9" s="51" t="str">
        <f>Schedule!AL9</f>
        <v>@WOL</v>
      </c>
      <c r="AM9" s="51" t="str">
        <f>Schedule!AM9</f>
        <v>BOU</v>
      </c>
      <c r="AO9" s="52"/>
      <c r="AP9" s="51">
        <f>'Proj GS'!AP9</f>
        <v>0</v>
      </c>
      <c r="AT9" s="62" t="str">
        <f>Schedule!A9</f>
        <v>EVE</v>
      </c>
      <c r="AU9" s="3">
        <f ca="1">VLOOKUP(AT9,'Team Ratings'!$A$2:$H$21,7,FALSE)*(1-Fixtures!$D$3)</f>
        <v>74.2185118193363</v>
      </c>
      <c r="AV9" s="62" t="str">
        <f>Schedule!A9</f>
        <v>EVE</v>
      </c>
      <c r="AW9" s="3">
        <f ca="1">VLOOKUP(AV9,'Team Ratings'!$A$2:$H$21,4,FALSE)*(1+Fixtures!$D$3)</f>
        <v>126.49823413068489</v>
      </c>
      <c r="BA9" s="1"/>
      <c r="BB9" s="1"/>
      <c r="BC9" s="1"/>
      <c r="BD9" s="1"/>
      <c r="BE9" s="1"/>
      <c r="BF9" s="1"/>
      <c r="BG9" s="1"/>
    </row>
    <row r="10" spans="1:59" x14ac:dyDescent="0.25">
      <c r="A10" s="37" t="str">
        <f>Schedule!A10</f>
        <v>FUL</v>
      </c>
      <c r="B10" s="51" t="str">
        <f>Schedule!B10</f>
        <v>LIV</v>
      </c>
      <c r="C10" s="51" t="str">
        <f>Schedule!C10</f>
        <v>@WOL</v>
      </c>
      <c r="D10" s="51" t="str">
        <f>Schedule!D10</f>
        <v>BRE</v>
      </c>
      <c r="E10" s="51" t="str">
        <f>Schedule!E10</f>
        <v>@ARS</v>
      </c>
      <c r="F10" s="51" t="str">
        <f>Schedule!F10</f>
        <v>BHA</v>
      </c>
      <c r="G10" s="51" t="str">
        <f>Schedule!G10</f>
        <v>@TOT</v>
      </c>
      <c r="H10" s="51" t="str">
        <f>Schedule!H10</f>
        <v>CHE</v>
      </c>
      <c r="I10" s="51" t="str">
        <f>Schedule!I10</f>
        <v>@NFO</v>
      </c>
      <c r="J10" s="51" t="str">
        <f>Schedule!J10</f>
        <v>NEW</v>
      </c>
      <c r="K10" s="51" t="str">
        <f>Schedule!K10</f>
        <v>@WHU</v>
      </c>
      <c r="L10" s="51" t="str">
        <f>Schedule!L10</f>
        <v>BOU</v>
      </c>
      <c r="M10" s="51" t="str">
        <f>Schedule!M10</f>
        <v>AVL</v>
      </c>
      <c r="N10" s="51" t="str">
        <f>Schedule!N10</f>
        <v>@LEE</v>
      </c>
      <c r="O10" s="51" t="str">
        <f>Schedule!O10</f>
        <v>EVE</v>
      </c>
      <c r="P10" s="51" t="str">
        <f>Schedule!P10</f>
        <v>@MCI</v>
      </c>
      <c r="Q10" s="51" t="str">
        <f>Schedule!Q10</f>
        <v>MUN</v>
      </c>
      <c r="R10" s="51" t="str">
        <f>Schedule!R10</f>
        <v>@CRY</v>
      </c>
      <c r="S10" s="51" t="str">
        <f>Schedule!S10</f>
        <v>SOU</v>
      </c>
      <c r="T10" s="51" t="str">
        <f>Schedule!T10</f>
        <v>@LEI</v>
      </c>
      <c r="U10" s="51" t="str">
        <f>Schedule!U10</f>
        <v>@NEW</v>
      </c>
      <c r="V10" s="51" t="str">
        <f>Schedule!V10</f>
        <v>TOT</v>
      </c>
      <c r="W10" s="51" t="str">
        <f>Schedule!W10</f>
        <v>@CHE</v>
      </c>
      <c r="X10" s="51" t="str">
        <f>Schedule!X10</f>
        <v>NFO</v>
      </c>
      <c r="Y10" s="51" t="str">
        <f>Schedule!Y10</f>
        <v>@BHA</v>
      </c>
      <c r="Z10" s="51" t="str">
        <f>Schedule!Z10</f>
        <v>WOL</v>
      </c>
      <c r="AA10" s="51" t="str">
        <f>Schedule!AA10</f>
        <v>@BRE</v>
      </c>
      <c r="AB10" s="51" t="str">
        <f>Schedule!AB10</f>
        <v>ARS</v>
      </c>
      <c r="AC10" s="89" t="str">
        <f>Schedule!AC10</f>
        <v>@LIV</v>
      </c>
      <c r="AD10" s="51" t="str">
        <f>Schedule!AD10</f>
        <v>@BOU</v>
      </c>
      <c r="AE10" s="51" t="str">
        <f>Schedule!AE10</f>
        <v>WHU</v>
      </c>
      <c r="AF10" s="51" t="str">
        <f>Schedule!AF10</f>
        <v>@EVE</v>
      </c>
      <c r="AG10" s="51" t="str">
        <f>Schedule!AG10</f>
        <v>LEE</v>
      </c>
      <c r="AH10" s="51" t="str">
        <f>Schedule!AH10</f>
        <v>@AVL</v>
      </c>
      <c r="AI10" s="51" t="str">
        <f>Schedule!AI10</f>
        <v>MCI</v>
      </c>
      <c r="AJ10" s="51" t="str">
        <f>Schedule!AJ10</f>
        <v>LEI</v>
      </c>
      <c r="AK10" s="51" t="str">
        <f>Schedule!AK10</f>
        <v>@SOU</v>
      </c>
      <c r="AL10" s="51" t="str">
        <f>Schedule!AL10</f>
        <v>CRY</v>
      </c>
      <c r="AM10" s="51" t="str">
        <f>Schedule!AM10</f>
        <v>@MUN</v>
      </c>
      <c r="AO10" s="52"/>
      <c r="AP10" s="51">
        <f>'Proj GS'!AP10</f>
        <v>1</v>
      </c>
      <c r="AT10" s="62" t="str">
        <f>Schedule!A10</f>
        <v>FUL</v>
      </c>
      <c r="AU10" s="3">
        <f>VLOOKUP(AT10,'Team Ratings'!$A$2:$H$21,7,FALSE)*(1-Fixtures!$D$3)</f>
        <v>86.116415090753378</v>
      </c>
      <c r="AV10" s="62" t="str">
        <f>Schedule!A10</f>
        <v>FUL</v>
      </c>
      <c r="AW10" s="3">
        <f>VLOOKUP(AV10,'Team Ratings'!$A$2:$H$21,4,FALSE)*(1+Fixtures!$D$3)</f>
        <v>139.8542212002844</v>
      </c>
      <c r="BA10" s="1"/>
      <c r="BB10" s="1"/>
      <c r="BC10" s="1"/>
      <c r="BD10" s="1"/>
      <c r="BE10" s="1"/>
      <c r="BF10" s="1"/>
      <c r="BG10" s="21"/>
    </row>
    <row r="11" spans="1:59" x14ac:dyDescent="0.25">
      <c r="A11" s="37" t="str">
        <f>Schedule!A11</f>
        <v>LEE</v>
      </c>
      <c r="B11" s="51" t="str">
        <f>Schedule!B11</f>
        <v>WOL</v>
      </c>
      <c r="C11" s="51" t="str">
        <f>Schedule!C11</f>
        <v>@SOU</v>
      </c>
      <c r="D11" s="51" t="str">
        <f>Schedule!D11</f>
        <v>CHE</v>
      </c>
      <c r="E11" s="51" t="str">
        <f>Schedule!E11</f>
        <v>@BHA</v>
      </c>
      <c r="F11" s="51" t="str">
        <f>Schedule!F11</f>
        <v>EVE</v>
      </c>
      <c r="G11" s="51" t="str">
        <f>Schedule!G11</f>
        <v>@BRE</v>
      </c>
      <c r="H11" s="96" t="str">
        <f>Schedule!H11</f>
        <v>NFO</v>
      </c>
      <c r="I11" s="51" t="str">
        <f>Schedule!I11</f>
        <v>@MUN</v>
      </c>
      <c r="J11" s="51" t="str">
        <f>Schedule!J11</f>
        <v>AVL</v>
      </c>
      <c r="K11" s="51" t="str">
        <f>Schedule!K11</f>
        <v>@CRY</v>
      </c>
      <c r="L11" s="51" t="str">
        <f>Schedule!L11</f>
        <v>ARS</v>
      </c>
      <c r="M11" s="51" t="str">
        <f>Schedule!M11</f>
        <v>@LEI</v>
      </c>
      <c r="N11" s="51" t="str">
        <f>Schedule!N11</f>
        <v>FUL</v>
      </c>
      <c r="O11" s="51" t="str">
        <f>Schedule!O11</f>
        <v>@LIV</v>
      </c>
      <c r="P11" s="51" t="str">
        <f>Schedule!P11</f>
        <v>BOU</v>
      </c>
      <c r="Q11" s="51" t="str">
        <f>Schedule!Q11</f>
        <v>@TOT</v>
      </c>
      <c r="R11" s="51" t="str">
        <f>Schedule!R11</f>
        <v>MCI</v>
      </c>
      <c r="S11" s="51" t="str">
        <f>Schedule!S11</f>
        <v>@NEW</v>
      </c>
      <c r="T11" s="51" t="str">
        <f>Schedule!T11</f>
        <v>WHU</v>
      </c>
      <c r="U11" s="51" t="str">
        <f>Schedule!U11</f>
        <v>@AVL</v>
      </c>
      <c r="V11" s="51" t="str">
        <f>Schedule!V11</f>
        <v>BRE</v>
      </c>
      <c r="W11" s="51" t="str">
        <f>Schedule!W11</f>
        <v>@NFO</v>
      </c>
      <c r="X11" s="51" t="str">
        <f>Schedule!X11</f>
        <v>MUN</v>
      </c>
      <c r="Y11" s="51" t="str">
        <f>Schedule!Y11</f>
        <v>@EVE</v>
      </c>
      <c r="Z11" s="51" t="str">
        <f>Schedule!Z11</f>
        <v>SOU</v>
      </c>
      <c r="AA11" s="51" t="str">
        <f>Schedule!AA11</f>
        <v>@CHE</v>
      </c>
      <c r="AB11" s="51" t="str">
        <f>Schedule!AB11</f>
        <v>BHA</v>
      </c>
      <c r="AC11" s="51" t="str">
        <f>Schedule!AC11</f>
        <v>@WOL</v>
      </c>
      <c r="AD11" s="96" t="str">
        <f>Schedule!AD11</f>
        <v>@ARS</v>
      </c>
      <c r="AE11" s="51" t="str">
        <f>Schedule!AE11</f>
        <v>CRY</v>
      </c>
      <c r="AF11" s="51" t="str">
        <f>Schedule!AF11</f>
        <v>LIV</v>
      </c>
      <c r="AG11" s="51" t="str">
        <f>Schedule!AG11</f>
        <v>@FUL</v>
      </c>
      <c r="AH11" s="51" t="str">
        <f>Schedule!AH11</f>
        <v>LEI</v>
      </c>
      <c r="AI11" s="51" t="str">
        <f>Schedule!AI11</f>
        <v>@BOU</v>
      </c>
      <c r="AJ11" s="51" t="str">
        <f>Schedule!AJ11</f>
        <v>@MCI</v>
      </c>
      <c r="AK11" s="51" t="str">
        <f>Schedule!AK11</f>
        <v>NEW</v>
      </c>
      <c r="AL11" s="51" t="str">
        <f>Schedule!AL11</f>
        <v>@WHU</v>
      </c>
      <c r="AM11" s="51" t="str">
        <f>Schedule!AM11</f>
        <v>TOT</v>
      </c>
      <c r="AO11" s="52"/>
      <c r="AP11" s="51">
        <f>'Proj GS'!AP11</f>
        <v>0</v>
      </c>
      <c r="AT11" s="62" t="str">
        <f>Schedule!A11</f>
        <v>LEE</v>
      </c>
      <c r="AU11" s="3">
        <f>VLOOKUP(AT11,'Team Ratings'!$A$2:$H$21,7,FALSE)*(1-Fixtures!$D$3)</f>
        <v>83.006319858702852</v>
      </c>
      <c r="AV11" s="62" t="str">
        <f>Schedule!A11</f>
        <v>LEE</v>
      </c>
      <c r="AW11" s="3">
        <f>VLOOKUP(AV11,'Team Ratings'!$A$2:$H$21,4,FALSE)*(1+Fixtures!$D$3)</f>
        <v>127.51243399639844</v>
      </c>
      <c r="BA11" s="1"/>
      <c r="BB11" s="1"/>
      <c r="BC11" s="1"/>
      <c r="BD11" s="1"/>
      <c r="BE11" s="1"/>
      <c r="BF11" s="1"/>
      <c r="BG11" s="21"/>
    </row>
    <row r="12" spans="1:59" x14ac:dyDescent="0.25">
      <c r="A12" s="37" t="str">
        <f>Schedule!A12</f>
        <v>LEI</v>
      </c>
      <c r="B12" s="51" t="str">
        <f>Schedule!B12</f>
        <v>BRE</v>
      </c>
      <c r="C12" s="51" t="str">
        <f>Schedule!C12</f>
        <v>@ARS</v>
      </c>
      <c r="D12" s="51" t="str">
        <f>Schedule!D12</f>
        <v>SOU</v>
      </c>
      <c r="E12" s="51" t="str">
        <f>Schedule!E12</f>
        <v>@CHE</v>
      </c>
      <c r="F12" s="51" t="str">
        <f>Schedule!F12</f>
        <v>MUN</v>
      </c>
      <c r="G12" s="51" t="str">
        <f>Schedule!G12</f>
        <v>@BHA</v>
      </c>
      <c r="H12" s="96" t="str">
        <f>Schedule!H12</f>
        <v>AVL</v>
      </c>
      <c r="I12" s="51" t="str">
        <f>Schedule!I12</f>
        <v>@TOT</v>
      </c>
      <c r="J12" s="51" t="str">
        <f>Schedule!J12</f>
        <v>NFO</v>
      </c>
      <c r="K12" s="51" t="str">
        <f>Schedule!K12</f>
        <v>@BOU</v>
      </c>
      <c r="L12" s="51" t="str">
        <f>Schedule!L12</f>
        <v>CRY</v>
      </c>
      <c r="M12" s="51" t="str">
        <f>Schedule!M12</f>
        <v>LEE</v>
      </c>
      <c r="N12" s="51" t="str">
        <f>Schedule!N12</f>
        <v>@WOL</v>
      </c>
      <c r="O12" s="51" t="str">
        <f>Schedule!O12</f>
        <v>MCI</v>
      </c>
      <c r="P12" s="51" t="str">
        <f>Schedule!P12</f>
        <v>@EVE</v>
      </c>
      <c r="Q12" s="51" t="str">
        <f>Schedule!Q12</f>
        <v>@WHU</v>
      </c>
      <c r="R12" s="51" t="str">
        <f>Schedule!R12</f>
        <v>NEW</v>
      </c>
      <c r="S12" s="51" t="str">
        <f>Schedule!S12</f>
        <v>@LIV</v>
      </c>
      <c r="T12" s="51" t="str">
        <f>Schedule!T12</f>
        <v>FUL</v>
      </c>
      <c r="U12" s="51" t="str">
        <f>Schedule!U12</f>
        <v>@NFO</v>
      </c>
      <c r="V12" s="51" t="str">
        <f>Schedule!V12</f>
        <v>BHA</v>
      </c>
      <c r="W12" s="51" t="str">
        <f>Schedule!W12</f>
        <v>@AVL</v>
      </c>
      <c r="X12" s="51" t="str">
        <f>Schedule!X12</f>
        <v>TOT</v>
      </c>
      <c r="Y12" s="51" t="str">
        <f>Schedule!Y12</f>
        <v>@MUN</v>
      </c>
      <c r="Z12" s="51" t="str">
        <f>Schedule!Z12</f>
        <v>ARS</v>
      </c>
      <c r="AA12" s="51" t="str">
        <f>Schedule!AA12</f>
        <v>@SOU</v>
      </c>
      <c r="AB12" s="51" t="str">
        <f>Schedule!AB12</f>
        <v>CHE</v>
      </c>
      <c r="AC12" s="51" t="str">
        <f>Schedule!AC12</f>
        <v>@BRE</v>
      </c>
      <c r="AD12" s="96" t="str">
        <f>Schedule!AD12</f>
        <v>@CRY</v>
      </c>
      <c r="AE12" s="51" t="str">
        <f>Schedule!AE12</f>
        <v>BOU</v>
      </c>
      <c r="AF12" s="51" t="str">
        <f>Schedule!AF12</f>
        <v>@MCI</v>
      </c>
      <c r="AG12" s="51" t="str">
        <f>Schedule!AG12</f>
        <v>WOL</v>
      </c>
      <c r="AH12" s="51" t="str">
        <f>Schedule!AH12</f>
        <v>@LEE</v>
      </c>
      <c r="AI12" s="51" t="str">
        <f>Schedule!AI12</f>
        <v>EVE</v>
      </c>
      <c r="AJ12" s="51" t="str">
        <f>Schedule!AJ12</f>
        <v>@FUL</v>
      </c>
      <c r="AK12" s="51" t="str">
        <f>Schedule!AK12</f>
        <v>LIV</v>
      </c>
      <c r="AL12" s="51" t="str">
        <f>Schedule!AL12</f>
        <v>@NEW</v>
      </c>
      <c r="AM12" s="51" t="str">
        <f>Schedule!AM12</f>
        <v>WHU</v>
      </c>
      <c r="AO12" s="52"/>
      <c r="AP12" s="51">
        <f>'Proj GS'!AP12</f>
        <v>0</v>
      </c>
      <c r="AT12" s="62" t="str">
        <f>Schedule!A12</f>
        <v>LEI</v>
      </c>
      <c r="AU12" s="3">
        <f>VLOOKUP(AT12,'Team Ratings'!$A$2:$H$21,7,FALSE)*(1-Fixtures!$D$3)</f>
        <v>83.330754703996661</v>
      </c>
      <c r="AV12" s="62" t="str">
        <f>Schedule!A12</f>
        <v>LEI</v>
      </c>
      <c r="AW12" s="3">
        <f>VLOOKUP(AV12,'Team Ratings'!$A$2:$H$21,4,FALSE)*(1+Fixtures!$D$3)</f>
        <v>116.60102009570912</v>
      </c>
      <c r="BA12" s="1"/>
      <c r="BB12" s="1"/>
      <c r="BC12" s="1"/>
      <c r="BD12" s="1"/>
      <c r="BE12" s="1"/>
      <c r="BF12" s="1"/>
      <c r="BG12" s="21"/>
    </row>
    <row r="13" spans="1:59" x14ac:dyDescent="0.25">
      <c r="A13" s="37" t="str">
        <f>Schedule!A13</f>
        <v>LIV</v>
      </c>
      <c r="B13" s="51" t="str">
        <f>Schedule!B13</f>
        <v>@FUL</v>
      </c>
      <c r="C13" s="51" t="str">
        <f>Schedule!C13</f>
        <v>CRY</v>
      </c>
      <c r="D13" s="51" t="str">
        <f>Schedule!D13</f>
        <v>@MUN</v>
      </c>
      <c r="E13" s="51" t="str">
        <f>Schedule!E13</f>
        <v>BOU</v>
      </c>
      <c r="F13" s="51" t="str">
        <f>Schedule!F13</f>
        <v>NEW</v>
      </c>
      <c r="G13" s="51" t="str">
        <f>Schedule!G13</f>
        <v>@EVE</v>
      </c>
      <c r="H13" s="51" t="str">
        <f>Schedule!H13</f>
        <v>WOL</v>
      </c>
      <c r="I13" s="96" t="str">
        <f>Schedule!I13</f>
        <v>@CHE</v>
      </c>
      <c r="J13" s="51" t="str">
        <f>Schedule!J13</f>
        <v>BHA</v>
      </c>
      <c r="K13" s="51" t="str">
        <f>Schedule!K13</f>
        <v>@ARS</v>
      </c>
      <c r="L13" s="51" t="str">
        <f>Schedule!L13</f>
        <v>MCI</v>
      </c>
      <c r="M13" s="51" t="str">
        <f>Schedule!M13</f>
        <v>WHU</v>
      </c>
      <c r="N13" s="51" t="str">
        <f>Schedule!N13</f>
        <v>@NFO</v>
      </c>
      <c r="O13" s="51" t="str">
        <f>Schedule!O13</f>
        <v>LEE</v>
      </c>
      <c r="P13" s="51" t="str">
        <f>Schedule!P13</f>
        <v>@TOT</v>
      </c>
      <c r="Q13" s="51" t="str">
        <f>Schedule!Q13</f>
        <v>SOU</v>
      </c>
      <c r="R13" s="51" t="str">
        <f>Schedule!R13</f>
        <v>@AVL</v>
      </c>
      <c r="S13" s="51" t="str">
        <f>Schedule!S13</f>
        <v>LEI</v>
      </c>
      <c r="T13" s="51" t="str">
        <f>Schedule!T13</f>
        <v>@BRE</v>
      </c>
      <c r="U13" s="51" t="str">
        <f>Schedule!U13</f>
        <v>@BHA</v>
      </c>
      <c r="V13" s="51" t="str">
        <f>Schedule!V13</f>
        <v>CHE</v>
      </c>
      <c r="W13" s="51" t="str">
        <f>Schedule!W13</f>
        <v>@WOL</v>
      </c>
      <c r="X13" s="51" t="str">
        <f>Schedule!X13</f>
        <v>EVE</v>
      </c>
      <c r="Y13" s="51" t="str">
        <f>Schedule!Y13</f>
        <v>@NEW</v>
      </c>
      <c r="Z13" s="51" t="str">
        <f>Schedule!Z13</f>
        <v>@CRY</v>
      </c>
      <c r="AA13" s="51" t="str">
        <f>Schedule!AA13</f>
        <v>MUN</v>
      </c>
      <c r="AB13" s="51" t="str">
        <f>Schedule!AB13</f>
        <v>@BOU</v>
      </c>
      <c r="AC13" s="89" t="str">
        <f>Schedule!AC13</f>
        <v>FUL</v>
      </c>
      <c r="AD13" s="96" t="str">
        <f>Schedule!AD13</f>
        <v>@MCI</v>
      </c>
      <c r="AE13" s="51" t="str">
        <f>Schedule!AE13</f>
        <v>ARS</v>
      </c>
      <c r="AF13" s="51" t="str">
        <f>Schedule!AF13</f>
        <v>@LEE</v>
      </c>
      <c r="AG13" s="51" t="str">
        <f>Schedule!AG13</f>
        <v>NFO</v>
      </c>
      <c r="AH13" s="51" t="str">
        <f>Schedule!AH13</f>
        <v>@WHU</v>
      </c>
      <c r="AI13" s="51" t="str">
        <f>Schedule!AI13</f>
        <v>TOT</v>
      </c>
      <c r="AJ13" s="51" t="str">
        <f>Schedule!AJ13</f>
        <v>BRE</v>
      </c>
      <c r="AK13" s="51" t="str">
        <f>Schedule!AK13</f>
        <v>@LEI</v>
      </c>
      <c r="AL13" s="51" t="str">
        <f>Schedule!AL13</f>
        <v>AVL</v>
      </c>
      <c r="AM13" s="51" t="str">
        <f>Schedule!AM13</f>
        <v>@SOU</v>
      </c>
      <c r="AO13" s="52"/>
      <c r="AP13" s="51">
        <f>'Proj GS'!AP13</f>
        <v>1</v>
      </c>
      <c r="AT13" s="62" t="str">
        <f>Schedule!A13</f>
        <v>LIV</v>
      </c>
      <c r="AU13" s="3">
        <f>VLOOKUP(AT13,'Team Ratings'!$A$2:$H$21,7,FALSE)*(1-Fixtures!$D$3)</f>
        <v>130.7619278986416</v>
      </c>
      <c r="AV13" s="62" t="str">
        <f>Schedule!A13</f>
        <v>LIV</v>
      </c>
      <c r="AW13" s="3">
        <f>VLOOKUP(AV13,'Team Ratings'!$A$2:$H$21,4,FALSE)*(1+Fixtures!$D$3)</f>
        <v>122.77977183025467</v>
      </c>
      <c r="BA13" s="1"/>
      <c r="BB13" s="1"/>
      <c r="BC13" s="1"/>
      <c r="BD13" s="1"/>
      <c r="BE13" s="1"/>
      <c r="BF13" s="1"/>
      <c r="BG13" s="21"/>
    </row>
    <row r="14" spans="1:59" x14ac:dyDescent="0.25">
      <c r="A14" s="37" t="str">
        <f>Schedule!A14</f>
        <v>MCI</v>
      </c>
      <c r="B14" s="51" t="str">
        <f>Schedule!B14</f>
        <v>@WHU</v>
      </c>
      <c r="C14" s="51" t="str">
        <f>Schedule!C14</f>
        <v>BOU</v>
      </c>
      <c r="D14" s="51" t="str">
        <f>Schedule!D14</f>
        <v>@NEW</v>
      </c>
      <c r="E14" s="51" t="str">
        <f>Schedule!E14</f>
        <v>CRY</v>
      </c>
      <c r="F14" s="51" t="str">
        <f>Schedule!F14</f>
        <v>NFO</v>
      </c>
      <c r="G14" s="51" t="str">
        <f>Schedule!G14</f>
        <v>@AVL</v>
      </c>
      <c r="H14" s="51" t="str">
        <f>Schedule!H14</f>
        <v>TOT</v>
      </c>
      <c r="I14" s="51" t="str">
        <f>Schedule!I14</f>
        <v>@WOL</v>
      </c>
      <c r="J14" s="51" t="str">
        <f>Schedule!J14</f>
        <v>MUN</v>
      </c>
      <c r="K14" s="51" t="str">
        <f>Schedule!K14</f>
        <v>SOU</v>
      </c>
      <c r="L14" s="51" t="str">
        <f>Schedule!L14</f>
        <v>@LIV</v>
      </c>
      <c r="M14" s="51" t="str">
        <f>Schedule!M14</f>
        <v>@ARS</v>
      </c>
      <c r="N14" s="51" t="str">
        <f>Schedule!N14</f>
        <v>BHA</v>
      </c>
      <c r="O14" s="51" t="str">
        <f>Schedule!O14</f>
        <v>@LEI</v>
      </c>
      <c r="P14" s="51" t="str">
        <f>Schedule!P14</f>
        <v>FUL</v>
      </c>
      <c r="Q14" s="51" t="str">
        <f>Schedule!Q14</f>
        <v>BRE</v>
      </c>
      <c r="R14" s="51" t="str">
        <f>Schedule!R14</f>
        <v>@LEE</v>
      </c>
      <c r="S14" s="51" t="str">
        <f>Schedule!S14</f>
        <v>EVE</v>
      </c>
      <c r="T14" s="51" t="str">
        <f>Schedule!T14</f>
        <v>@CHE</v>
      </c>
      <c r="U14" s="51" t="str">
        <f>Schedule!U14</f>
        <v>@MUN</v>
      </c>
      <c r="V14" s="51" t="str">
        <f>Schedule!V14</f>
        <v>WOL</v>
      </c>
      <c r="W14" s="51" t="str">
        <f>Schedule!W14</f>
        <v>@TOT</v>
      </c>
      <c r="X14" s="51" t="str">
        <f>Schedule!X14</f>
        <v>AVL</v>
      </c>
      <c r="Y14" s="51" t="str">
        <f>Schedule!Y14</f>
        <v>@NFO</v>
      </c>
      <c r="Z14" s="51" t="str">
        <f>Schedule!Z14</f>
        <v>@BOU</v>
      </c>
      <c r="AA14" s="51" t="str">
        <f>Schedule!AA14</f>
        <v>NEW</v>
      </c>
      <c r="AB14" s="51" t="str">
        <f>Schedule!AB14</f>
        <v>@CRY</v>
      </c>
      <c r="AC14" s="89" t="str">
        <f>Schedule!AC14</f>
        <v>WHU</v>
      </c>
      <c r="AD14" s="51" t="str">
        <f>Schedule!AD14</f>
        <v>LIV</v>
      </c>
      <c r="AE14" s="51" t="str">
        <f>Schedule!AE14</f>
        <v>@SOU</v>
      </c>
      <c r="AF14" s="51" t="str">
        <f>Schedule!AF14</f>
        <v>LEI</v>
      </c>
      <c r="AG14" s="89" t="str">
        <f>Schedule!AG14</f>
        <v>@BHA</v>
      </c>
      <c r="AH14" s="51" t="str">
        <f>Schedule!AH14</f>
        <v>ARS</v>
      </c>
      <c r="AI14" s="51" t="str">
        <f>Schedule!AI14</f>
        <v>@FUL</v>
      </c>
      <c r="AJ14" s="51" t="str">
        <f>Schedule!AJ14</f>
        <v>LEE</v>
      </c>
      <c r="AK14" s="51" t="str">
        <f>Schedule!AK14</f>
        <v>@EVE</v>
      </c>
      <c r="AL14" s="51" t="str">
        <f>Schedule!AL14</f>
        <v>CHE</v>
      </c>
      <c r="AM14" s="51" t="str">
        <f>Schedule!AM14</f>
        <v>@BRE</v>
      </c>
      <c r="AO14" s="52"/>
      <c r="AP14" s="51">
        <f>'Proj GS'!AP14</f>
        <v>2</v>
      </c>
      <c r="AT14" s="62" t="str">
        <f>Schedule!A14</f>
        <v>MCI</v>
      </c>
      <c r="AU14" s="3">
        <f>VLOOKUP(AT14,'Team Ratings'!$A$2:$H$21,7,FALSE)*(1-Fixtures!$D$3)</f>
        <v>134.60169465188534</v>
      </c>
      <c r="AV14" s="62" t="str">
        <f>Schedule!A14</f>
        <v>MCI</v>
      </c>
      <c r="AW14" s="3">
        <f>VLOOKUP(AV14,'Team Ratings'!$A$2:$H$21,4,FALSE)*(1+Fixtures!$D$3)</f>
        <v>67.08554180121277</v>
      </c>
      <c r="BA14" s="1"/>
      <c r="BB14" s="1"/>
      <c r="BC14" s="1"/>
      <c r="BD14" s="1"/>
      <c r="BE14" s="1"/>
      <c r="BF14" s="1"/>
      <c r="BG14" s="21"/>
    </row>
    <row r="15" spans="1:59" x14ac:dyDescent="0.25">
      <c r="A15" s="37" t="str">
        <f>Schedule!A15</f>
        <v>MUN</v>
      </c>
      <c r="B15" s="51" t="str">
        <f>Schedule!B15</f>
        <v>BHA</v>
      </c>
      <c r="C15" s="51" t="str">
        <f>Schedule!C15</f>
        <v>@BRE</v>
      </c>
      <c r="D15" s="51" t="str">
        <f>Schedule!D15</f>
        <v>LIV</v>
      </c>
      <c r="E15" s="51" t="str">
        <f>Schedule!E15</f>
        <v>@SOU</v>
      </c>
      <c r="F15" s="51" t="str">
        <f>Schedule!F15</f>
        <v>@LEI</v>
      </c>
      <c r="G15" s="51" t="str">
        <f>Schedule!G15</f>
        <v>ARS</v>
      </c>
      <c r="H15" s="51" t="str">
        <f>Schedule!H15</f>
        <v>@CRY</v>
      </c>
      <c r="I15" s="51" t="str">
        <f>Schedule!I15</f>
        <v>LEE</v>
      </c>
      <c r="J15" s="51" t="str">
        <f>Schedule!J15</f>
        <v>@MCI</v>
      </c>
      <c r="K15" s="51" t="str">
        <f>Schedule!K15</f>
        <v>@EVE</v>
      </c>
      <c r="L15" s="51" t="str">
        <f>Schedule!L15</f>
        <v>NEW</v>
      </c>
      <c r="M15" s="51" t="str">
        <f>Schedule!M15</f>
        <v>TOT</v>
      </c>
      <c r="N15" s="51" t="str">
        <f>Schedule!N15</f>
        <v>@CHE</v>
      </c>
      <c r="O15" s="51" t="str">
        <f>Schedule!O15</f>
        <v>WHU</v>
      </c>
      <c r="P15" s="51" t="str">
        <f>Schedule!P15</f>
        <v>@AVL</v>
      </c>
      <c r="Q15" s="51" t="str">
        <f>Schedule!Q15</f>
        <v>@FUL</v>
      </c>
      <c r="R15" s="51" t="str">
        <f>Schedule!R15</f>
        <v>NFO</v>
      </c>
      <c r="S15" s="51" t="str">
        <f>Schedule!S15</f>
        <v>@WOL</v>
      </c>
      <c r="T15" s="51" t="str">
        <f>Schedule!T15</f>
        <v>BOU</v>
      </c>
      <c r="U15" s="51" t="str">
        <f>Schedule!U15</f>
        <v>MCI</v>
      </c>
      <c r="V15" s="51" t="str">
        <f>Schedule!V15</f>
        <v>@ARS</v>
      </c>
      <c r="W15" s="51" t="str">
        <f>Schedule!W15</f>
        <v>CRY</v>
      </c>
      <c r="X15" s="51" t="str">
        <f>Schedule!X15</f>
        <v>@LEE</v>
      </c>
      <c r="Y15" s="51" t="str">
        <f>Schedule!Y15</f>
        <v>LEI</v>
      </c>
      <c r="Z15" s="96" t="str">
        <f>Schedule!Z15</f>
        <v>BRE</v>
      </c>
      <c r="AA15" s="51" t="str">
        <f>Schedule!AA15</f>
        <v>@LIV</v>
      </c>
      <c r="AB15" s="51" t="str">
        <f>Schedule!AB15</f>
        <v>SOU</v>
      </c>
      <c r="AC15" s="89" t="str">
        <f>Schedule!AC15</f>
        <v>@BHA</v>
      </c>
      <c r="AD15" s="96" t="str">
        <f>Schedule!AD15</f>
        <v>@NEW</v>
      </c>
      <c r="AE15" s="51" t="str">
        <f>Schedule!AE15</f>
        <v>EVE</v>
      </c>
      <c r="AF15" s="51" t="str">
        <f>Schedule!AF15</f>
        <v>@NFO</v>
      </c>
      <c r="AG15" s="89" t="str">
        <f>Schedule!AG15</f>
        <v>CHE</v>
      </c>
      <c r="AH15" s="51" t="str">
        <f>Schedule!AH15</f>
        <v>@TOT</v>
      </c>
      <c r="AI15" s="51" t="str">
        <f>Schedule!AI15</f>
        <v>AVL</v>
      </c>
      <c r="AJ15" s="51" t="str">
        <f>Schedule!AJ15</f>
        <v>@WHU</v>
      </c>
      <c r="AK15" s="51" t="str">
        <f>Schedule!AK15</f>
        <v>WOL</v>
      </c>
      <c r="AL15" s="51" t="str">
        <f>Schedule!AL15</f>
        <v>@BOU</v>
      </c>
      <c r="AM15" s="51" t="str">
        <f>Schedule!AM15</f>
        <v>FUL</v>
      </c>
      <c r="AO15" s="52"/>
      <c r="AP15" s="51">
        <f>'Proj GS'!AP15</f>
        <v>2</v>
      </c>
      <c r="AT15" s="62" t="str">
        <f>Schedule!A15</f>
        <v>MUN</v>
      </c>
      <c r="AU15" s="3">
        <f>VLOOKUP(AT15,'Team Ratings'!$A$2:$H$21,7,FALSE)*(1-Fixtures!$D$3)</f>
        <v>111.78362939934263</v>
      </c>
      <c r="AV15" s="62" t="str">
        <f>Schedule!A15</f>
        <v>MUN</v>
      </c>
      <c r="AW15" s="3">
        <f>VLOOKUP(AV15,'Team Ratings'!$A$2:$H$21,4,FALSE)*(1+Fixtures!$D$3)</f>
        <v>96.240194663386447</v>
      </c>
      <c r="BA15" s="1"/>
      <c r="BB15" s="1"/>
      <c r="BC15" s="1"/>
      <c r="BD15" s="1"/>
      <c r="BE15" s="1"/>
      <c r="BF15" s="1"/>
      <c r="BG15" s="21"/>
    </row>
    <row r="16" spans="1:59" x14ac:dyDescent="0.25">
      <c r="A16" s="37" t="str">
        <f>Schedule!A16</f>
        <v>NEW</v>
      </c>
      <c r="B16" s="51" t="str">
        <f>Schedule!B16</f>
        <v>NFO</v>
      </c>
      <c r="C16" s="51" t="str">
        <f>Schedule!C16</f>
        <v>@BHA</v>
      </c>
      <c r="D16" s="51" t="str">
        <f>Schedule!D16</f>
        <v>MCI</v>
      </c>
      <c r="E16" s="51" t="str">
        <f>Schedule!E16</f>
        <v>@WOL</v>
      </c>
      <c r="F16" s="51" t="str">
        <f>Schedule!F16</f>
        <v>@LIV</v>
      </c>
      <c r="G16" s="51" t="str">
        <f>Schedule!G16</f>
        <v>CRY</v>
      </c>
      <c r="H16" s="96" t="str">
        <f>Schedule!H16</f>
        <v>@WHU</v>
      </c>
      <c r="I16" s="51" t="str">
        <f>Schedule!I16</f>
        <v>BOU</v>
      </c>
      <c r="J16" s="51" t="str">
        <f>Schedule!J16</f>
        <v>@FUL</v>
      </c>
      <c r="K16" s="51" t="str">
        <f>Schedule!K16</f>
        <v>BRE</v>
      </c>
      <c r="L16" s="51" t="str">
        <f>Schedule!L16</f>
        <v>@MUN</v>
      </c>
      <c r="M16" s="51" t="str">
        <f>Schedule!M16</f>
        <v>EVE</v>
      </c>
      <c r="N16" s="51" t="str">
        <f>Schedule!N16</f>
        <v>@TOT</v>
      </c>
      <c r="O16" s="51" t="str">
        <f>Schedule!O16</f>
        <v>AVL</v>
      </c>
      <c r="P16" s="51" t="str">
        <f>Schedule!P16</f>
        <v>@SOU</v>
      </c>
      <c r="Q16" s="51" t="str">
        <f>Schedule!Q16</f>
        <v>CHE</v>
      </c>
      <c r="R16" s="51" t="str">
        <f>Schedule!R16</f>
        <v>@LEI</v>
      </c>
      <c r="S16" s="51" t="str">
        <f>Schedule!S16</f>
        <v>LEE</v>
      </c>
      <c r="T16" s="51" t="str">
        <f>Schedule!T16</f>
        <v>@ARS</v>
      </c>
      <c r="U16" s="51" t="str">
        <f>Schedule!U16</f>
        <v>FUL</v>
      </c>
      <c r="V16" s="51" t="str">
        <f>Schedule!V16</f>
        <v>@CRY</v>
      </c>
      <c r="W16" s="51" t="str">
        <f>Schedule!W16</f>
        <v>WHU</v>
      </c>
      <c r="X16" s="51" t="str">
        <f>Schedule!X16</f>
        <v>@BOU</v>
      </c>
      <c r="Y16" s="51" t="str">
        <f>Schedule!Y16</f>
        <v>LIV</v>
      </c>
      <c r="Z16" s="89" t="str">
        <f>Schedule!Z16</f>
        <v>BHA</v>
      </c>
      <c r="AA16" s="51" t="str">
        <f>Schedule!AA16</f>
        <v>@MCI</v>
      </c>
      <c r="AB16" s="51" t="str">
        <f>Schedule!AB16</f>
        <v>WOL</v>
      </c>
      <c r="AC16" s="51" t="str">
        <f>Schedule!AC16</f>
        <v>@NFO</v>
      </c>
      <c r="AD16" s="96" t="str">
        <f>Schedule!AD16</f>
        <v>MUN</v>
      </c>
      <c r="AE16" s="51" t="str">
        <f>Schedule!AE16</f>
        <v>@BRE</v>
      </c>
      <c r="AF16" s="51" t="str">
        <f>Schedule!AF16</f>
        <v>@AVL</v>
      </c>
      <c r="AG16" s="51" t="str">
        <f>Schedule!AG16</f>
        <v>TOT</v>
      </c>
      <c r="AH16" s="51" t="str">
        <f>Schedule!AH16</f>
        <v>@EVE</v>
      </c>
      <c r="AI16" s="51" t="str">
        <f>Schedule!AI16</f>
        <v>SOU</v>
      </c>
      <c r="AJ16" s="51" t="str">
        <f>Schedule!AJ16</f>
        <v>ARS</v>
      </c>
      <c r="AK16" s="51" t="str">
        <f>Schedule!AK16</f>
        <v>@LEE</v>
      </c>
      <c r="AL16" s="51" t="str">
        <f>Schedule!AL16</f>
        <v>LEI</v>
      </c>
      <c r="AM16" s="51" t="str">
        <f>Schedule!AM16</f>
        <v>@CHE</v>
      </c>
      <c r="AO16" s="52"/>
      <c r="AP16" s="51">
        <f>'Proj GS'!AP16</f>
        <v>1</v>
      </c>
      <c r="AT16" s="62" t="str">
        <f>Schedule!A16</f>
        <v>NEW</v>
      </c>
      <c r="AU16" s="3">
        <f>VLOOKUP(AT16,'Team Ratings'!$A$2:$H$21,7,FALSE)*(1-Fixtures!$D$3)</f>
        <v>107.34294286929772</v>
      </c>
      <c r="AV16" s="62" t="str">
        <f>Schedule!A16</f>
        <v>NEW</v>
      </c>
      <c r="AW16" s="3">
        <f>VLOOKUP(AV16,'Team Ratings'!$A$2:$H$21,4,FALSE)*(1+Fixtures!$D$3)</f>
        <v>81.349660877652653</v>
      </c>
    </row>
    <row r="17" spans="1:56" x14ac:dyDescent="0.25">
      <c r="A17" s="37" t="str">
        <f>Schedule!A17</f>
        <v>NFO</v>
      </c>
      <c r="B17" s="51" t="str">
        <f>Schedule!B17</f>
        <v>@NEW</v>
      </c>
      <c r="C17" s="51" t="str">
        <f>Schedule!C17</f>
        <v>WHU</v>
      </c>
      <c r="D17" s="51" t="str">
        <f>Schedule!D17</f>
        <v>@EVE</v>
      </c>
      <c r="E17" s="51" t="str">
        <f>Schedule!E17</f>
        <v>TOT</v>
      </c>
      <c r="F17" s="51" t="str">
        <f>Schedule!F17</f>
        <v>@MCI</v>
      </c>
      <c r="G17" s="51" t="str">
        <f>Schedule!G17</f>
        <v>BOU</v>
      </c>
      <c r="H17" s="96" t="str">
        <f>Schedule!H17</f>
        <v>@LEE</v>
      </c>
      <c r="I17" s="51" t="str">
        <f>Schedule!I17</f>
        <v>FUL</v>
      </c>
      <c r="J17" s="51" t="str">
        <f>Schedule!J17</f>
        <v>@LEI</v>
      </c>
      <c r="K17" s="51" t="str">
        <f>Schedule!K17</f>
        <v>AVL</v>
      </c>
      <c r="L17" s="51" t="str">
        <f>Schedule!L17</f>
        <v>@WOL</v>
      </c>
      <c r="M17" s="51" t="str">
        <f>Schedule!M17</f>
        <v>@BHA</v>
      </c>
      <c r="N17" s="51" t="str">
        <f>Schedule!N17</f>
        <v>LIV</v>
      </c>
      <c r="O17" s="51" t="str">
        <f>Schedule!O17</f>
        <v>@ARS</v>
      </c>
      <c r="P17" s="51" t="str">
        <f>Schedule!P17</f>
        <v>BRE</v>
      </c>
      <c r="Q17" s="51" t="str">
        <f>Schedule!Q17</f>
        <v>CRY</v>
      </c>
      <c r="R17" s="51" t="str">
        <f>Schedule!R17</f>
        <v>@MUN</v>
      </c>
      <c r="S17" s="51" t="str">
        <f>Schedule!S17</f>
        <v>CHE</v>
      </c>
      <c r="T17" s="51" t="str">
        <f>Schedule!T17</f>
        <v>@SOU</v>
      </c>
      <c r="U17" s="51" t="str">
        <f>Schedule!U17</f>
        <v>LEI</v>
      </c>
      <c r="V17" s="51" t="str">
        <f>Schedule!V17</f>
        <v>@BOU</v>
      </c>
      <c r="W17" s="51" t="str">
        <f>Schedule!W17</f>
        <v>LEE</v>
      </c>
      <c r="X17" s="51" t="str">
        <f>Schedule!X17</f>
        <v>@FUL</v>
      </c>
      <c r="Y17" s="51" t="str">
        <f>Schedule!Y17</f>
        <v>MCI</v>
      </c>
      <c r="Z17" s="51" t="str">
        <f>Schedule!Z17</f>
        <v>@WHU</v>
      </c>
      <c r="AA17" s="51" t="str">
        <f>Schedule!AA17</f>
        <v>EVE</v>
      </c>
      <c r="AB17" s="51" t="str">
        <f>Schedule!AB17</f>
        <v>@TOT</v>
      </c>
      <c r="AC17" s="51" t="str">
        <f>Schedule!AC17</f>
        <v>NEW</v>
      </c>
      <c r="AD17" s="96" t="str">
        <f>Schedule!AD17</f>
        <v>WOL</v>
      </c>
      <c r="AE17" s="51" t="str">
        <f>Schedule!AE17</f>
        <v>@AVL</v>
      </c>
      <c r="AF17" s="51" t="str">
        <f>Schedule!AF17</f>
        <v>MUN</v>
      </c>
      <c r="AG17" s="51" t="str">
        <f>Schedule!AG17</f>
        <v>@LIV</v>
      </c>
      <c r="AH17" s="51" t="str">
        <f>Schedule!AH17</f>
        <v>BHA</v>
      </c>
      <c r="AI17" s="51" t="str">
        <f>Schedule!AI17</f>
        <v>@BRE</v>
      </c>
      <c r="AJ17" s="51" t="str">
        <f>Schedule!AJ17</f>
        <v>SOU</v>
      </c>
      <c r="AK17" s="51" t="str">
        <f>Schedule!AK17</f>
        <v>@CHE</v>
      </c>
      <c r="AL17" s="51" t="str">
        <f>Schedule!AL17</f>
        <v>ARS</v>
      </c>
      <c r="AM17" s="51" t="str">
        <f>Schedule!AM17</f>
        <v>@CRY</v>
      </c>
      <c r="AO17" s="52"/>
      <c r="AP17" s="51">
        <f>'Proj GS'!AP17</f>
        <v>0</v>
      </c>
      <c r="AT17" s="62" t="str">
        <f>Schedule!A17</f>
        <v>NFO</v>
      </c>
      <c r="AU17" s="3">
        <f>VLOOKUP(AT17,'Team Ratings'!$A$2:$H$21,7,FALSE)*(1-Fixtures!$D$3)</f>
        <v>65.362026009465851</v>
      </c>
      <c r="AV17" s="62" t="str">
        <f>Schedule!A17</f>
        <v>NFO</v>
      </c>
      <c r="AW17" s="3">
        <f>VLOOKUP(AV17,'Team Ratings'!$A$2:$H$21,4,FALSE)*(1+Fixtures!$D$3)</f>
        <v>128.4960888525485</v>
      </c>
    </row>
    <row r="18" spans="1:56" x14ac:dyDescent="0.25">
      <c r="A18" s="37" t="str">
        <f>Schedule!A18</f>
        <v>SOU</v>
      </c>
      <c r="B18" s="51" t="str">
        <f>Schedule!B18</f>
        <v>@TOT</v>
      </c>
      <c r="C18" s="51" t="str">
        <f>Schedule!C18</f>
        <v>LEE</v>
      </c>
      <c r="D18" s="51" t="str">
        <f>Schedule!D18</f>
        <v>@LEI</v>
      </c>
      <c r="E18" s="51" t="str">
        <f>Schedule!E18</f>
        <v>MUN</v>
      </c>
      <c r="F18" s="51" t="str">
        <f>Schedule!F18</f>
        <v>CHE</v>
      </c>
      <c r="G18" s="51" t="str">
        <f>Schedule!G18</f>
        <v>@WOL</v>
      </c>
      <c r="H18" s="51" t="str">
        <f>Schedule!H18</f>
        <v>BRE</v>
      </c>
      <c r="I18" s="51" t="str">
        <f>Schedule!I18</f>
        <v>@AVL</v>
      </c>
      <c r="J18" s="51" t="str">
        <f>Schedule!J18</f>
        <v>EVE</v>
      </c>
      <c r="K18" s="51" t="str">
        <f>Schedule!K18</f>
        <v>@MCI</v>
      </c>
      <c r="L18" s="51" t="str">
        <f>Schedule!L18</f>
        <v>WHU</v>
      </c>
      <c r="M18" s="51" t="str">
        <f>Schedule!M18</f>
        <v>@BOU</v>
      </c>
      <c r="N18" s="51" t="str">
        <f>Schedule!N18</f>
        <v>ARS</v>
      </c>
      <c r="O18" s="51" t="str">
        <f>Schedule!O18</f>
        <v>@CRY</v>
      </c>
      <c r="P18" s="51" t="str">
        <f>Schedule!P18</f>
        <v>NEW</v>
      </c>
      <c r="Q18" s="51" t="str">
        <f>Schedule!Q18</f>
        <v>@LIV</v>
      </c>
      <c r="R18" s="51" t="str">
        <f>Schedule!R18</f>
        <v>BHA</v>
      </c>
      <c r="S18" s="51" t="str">
        <f>Schedule!S18</f>
        <v>@FUL</v>
      </c>
      <c r="T18" s="51" t="str">
        <f>Schedule!T18</f>
        <v>NFO</v>
      </c>
      <c r="U18" s="51" t="str">
        <f>Schedule!U18</f>
        <v>@EVE</v>
      </c>
      <c r="V18" s="51" t="str">
        <f>Schedule!V18</f>
        <v>AVL</v>
      </c>
      <c r="W18" s="51" t="str">
        <f>Schedule!W18</f>
        <v>@BRE</v>
      </c>
      <c r="X18" s="51" t="str">
        <f>Schedule!X18</f>
        <v>WOL</v>
      </c>
      <c r="Y18" s="51" t="str">
        <f>Schedule!Y18</f>
        <v>@CHE</v>
      </c>
      <c r="Z18" s="51" t="str">
        <f>Schedule!Z18</f>
        <v>@LEE</v>
      </c>
      <c r="AA18" s="51" t="str">
        <f>Schedule!AA18</f>
        <v>LEI</v>
      </c>
      <c r="AB18" s="51" t="str">
        <f>Schedule!AB18</f>
        <v>@MUN</v>
      </c>
      <c r="AC18" s="51" t="str">
        <f>Schedule!AC18</f>
        <v>TOT</v>
      </c>
      <c r="AD18" s="51" t="str">
        <f>Schedule!AD18</f>
        <v>@WHU</v>
      </c>
      <c r="AE18" s="51" t="str">
        <f>Schedule!AE18</f>
        <v>MCI</v>
      </c>
      <c r="AF18" s="51" t="str">
        <f>Schedule!AF18</f>
        <v>CRY</v>
      </c>
      <c r="AG18" s="51" t="str">
        <f>Schedule!AG18</f>
        <v>@ARS</v>
      </c>
      <c r="AH18" s="51" t="str">
        <f>Schedule!AH18</f>
        <v>BOU</v>
      </c>
      <c r="AI18" s="51" t="str">
        <f>Schedule!AI18</f>
        <v>@NEW</v>
      </c>
      <c r="AJ18" s="51" t="str">
        <f>Schedule!AJ18</f>
        <v>@NFO</v>
      </c>
      <c r="AK18" s="51" t="str">
        <f>Schedule!AK18</f>
        <v>FUL</v>
      </c>
      <c r="AL18" s="51" t="str">
        <f>Schedule!AL18</f>
        <v>@BHA</v>
      </c>
      <c r="AM18" s="51" t="str">
        <f>Schedule!AM18</f>
        <v>LIV</v>
      </c>
      <c r="AO18" s="52"/>
      <c r="AP18" s="51">
        <f>'Proj GS'!AP18</f>
        <v>0</v>
      </c>
      <c r="AT18" s="62" t="str">
        <f>Schedule!A18</f>
        <v>SOU</v>
      </c>
      <c r="AU18" s="3">
        <f ca="1">VLOOKUP(AT18,'Team Ratings'!$A$2:$H$21,7,FALSE)*(1-Fixtures!$D$3)</f>
        <v>68.902314044909886</v>
      </c>
      <c r="AV18" s="62" t="str">
        <f>Schedule!A18</f>
        <v>SOU</v>
      </c>
      <c r="AW18" s="3">
        <f ca="1">VLOOKUP(AV18,'Team Ratings'!$A$2:$H$21,4,FALSE)*(1+Fixtures!$D$3)</f>
        <v>108.55837524146021</v>
      </c>
    </row>
    <row r="19" spans="1:56" x14ac:dyDescent="0.25">
      <c r="A19" s="37" t="str">
        <f>Schedule!A19</f>
        <v>TOT</v>
      </c>
      <c r="B19" s="51" t="str">
        <f>Schedule!B19</f>
        <v>SOU</v>
      </c>
      <c r="C19" s="51" t="str">
        <f>Schedule!C19</f>
        <v>@CHE</v>
      </c>
      <c r="D19" s="51" t="str">
        <f>Schedule!D19</f>
        <v>WOL</v>
      </c>
      <c r="E19" s="51" t="str">
        <f>Schedule!E19</f>
        <v>@NFO</v>
      </c>
      <c r="F19" s="51" t="str">
        <f>Schedule!F19</f>
        <v>@WHU</v>
      </c>
      <c r="G19" s="51" t="str">
        <f>Schedule!G19</f>
        <v>FUL</v>
      </c>
      <c r="H19" s="51" t="str">
        <f>Schedule!H19</f>
        <v>@MCI</v>
      </c>
      <c r="I19" s="51" t="str">
        <f>Schedule!I19</f>
        <v>LEI</v>
      </c>
      <c r="J19" s="51" t="str">
        <f>Schedule!J19</f>
        <v>@ARS</v>
      </c>
      <c r="K19" s="51" t="str">
        <f>Schedule!K19</f>
        <v>@BHA</v>
      </c>
      <c r="L19" s="51" t="str">
        <f>Schedule!L19</f>
        <v>EVE</v>
      </c>
      <c r="M19" s="51" t="str">
        <f>Schedule!M19</f>
        <v>@MUN</v>
      </c>
      <c r="N19" s="51" t="str">
        <f>Schedule!N19</f>
        <v>NEW</v>
      </c>
      <c r="O19" s="51" t="str">
        <f>Schedule!O19</f>
        <v>@BOU</v>
      </c>
      <c r="P19" s="51" t="str">
        <f>Schedule!P19</f>
        <v>LIV</v>
      </c>
      <c r="Q19" s="51" t="str">
        <f>Schedule!Q19</f>
        <v>LEE</v>
      </c>
      <c r="R19" s="51" t="str">
        <f>Schedule!R19</f>
        <v>@BRE</v>
      </c>
      <c r="S19" s="51" t="str">
        <f>Schedule!S19</f>
        <v>AVL</v>
      </c>
      <c r="T19" s="51" t="str">
        <f>Schedule!T19</f>
        <v>@CRY</v>
      </c>
      <c r="U19" s="51" t="str">
        <f>Schedule!U19</f>
        <v>ARS</v>
      </c>
      <c r="V19" s="51" t="str">
        <f>Schedule!V19</f>
        <v>@FUL</v>
      </c>
      <c r="W19" s="51" t="str">
        <f>Schedule!W19</f>
        <v>MCI</v>
      </c>
      <c r="X19" s="51" t="str">
        <f>Schedule!X19</f>
        <v>@LEI</v>
      </c>
      <c r="Y19" s="51" t="str">
        <f>Schedule!Y19</f>
        <v>WHU</v>
      </c>
      <c r="Z19" s="51" t="str">
        <f>Schedule!Z19</f>
        <v>CHE</v>
      </c>
      <c r="AA19" s="51" t="str">
        <f>Schedule!AA19</f>
        <v>@WOL</v>
      </c>
      <c r="AB19" s="51" t="str">
        <f>Schedule!AB19</f>
        <v>NFO</v>
      </c>
      <c r="AC19" s="51" t="str">
        <f>Schedule!AC19</f>
        <v>@SOU</v>
      </c>
      <c r="AD19" s="51" t="str">
        <f>Schedule!AD19</f>
        <v>@EVE</v>
      </c>
      <c r="AE19" s="51" t="str">
        <f>Schedule!AE19</f>
        <v>BHA</v>
      </c>
      <c r="AF19" s="51" t="str">
        <f>Schedule!AF19</f>
        <v>BOU</v>
      </c>
      <c r="AG19" s="51" t="str">
        <f>Schedule!AG19</f>
        <v>@NEW</v>
      </c>
      <c r="AH19" s="51" t="str">
        <f>Schedule!AH19</f>
        <v>MUN</v>
      </c>
      <c r="AI19" s="51" t="str">
        <f>Schedule!AI19</f>
        <v>@LIV</v>
      </c>
      <c r="AJ19" s="51" t="str">
        <f>Schedule!AJ19</f>
        <v>CRY</v>
      </c>
      <c r="AK19" s="51" t="str">
        <f>Schedule!AK19</f>
        <v>@AVL</v>
      </c>
      <c r="AL19" s="51" t="str">
        <f>Schedule!AL19</f>
        <v>BRE</v>
      </c>
      <c r="AM19" s="51" t="str">
        <f>Schedule!AM19</f>
        <v>@LEE</v>
      </c>
      <c r="AO19" s="52"/>
      <c r="AP19" s="51">
        <f>'Proj GS'!AP19</f>
        <v>0</v>
      </c>
      <c r="AT19" s="62" t="str">
        <f>Schedule!A19</f>
        <v>TOT</v>
      </c>
      <c r="AU19" s="3">
        <f ca="1">VLOOKUP(AT19,'Team Ratings'!$A$2:$H$21,7,FALSE)*(1-Fixtures!$D$3)</f>
        <v>102.01374941748715</v>
      </c>
      <c r="AV19" s="62" t="str">
        <f>Schedule!A19</f>
        <v>TOT</v>
      </c>
      <c r="AW19" s="3">
        <f ca="1">VLOOKUP(AV19,'Team Ratings'!$A$2:$H$21,4,FALSE)*(1+Fixtures!$D$3)</f>
        <v>99.835498947164282</v>
      </c>
    </row>
    <row r="20" spans="1:56" x14ac:dyDescent="0.25">
      <c r="A20" s="37" t="str">
        <f>Schedule!A20</f>
        <v>WHU</v>
      </c>
      <c r="B20" s="51" t="str">
        <f>Schedule!B20</f>
        <v>MCI</v>
      </c>
      <c r="C20" s="51" t="str">
        <f>Schedule!C20</f>
        <v>@NFO</v>
      </c>
      <c r="D20" s="51" t="str">
        <f>Schedule!D20</f>
        <v>BHA</v>
      </c>
      <c r="E20" s="51" t="str">
        <f>Schedule!E20</f>
        <v>@AVL</v>
      </c>
      <c r="F20" s="51" t="str">
        <f>Schedule!F20</f>
        <v>TOT</v>
      </c>
      <c r="G20" s="51" t="str">
        <f>Schedule!G20</f>
        <v>@CHE</v>
      </c>
      <c r="H20" s="96" t="str">
        <f>Schedule!H20</f>
        <v>NEW</v>
      </c>
      <c r="I20" s="51" t="str">
        <f>Schedule!I20</f>
        <v>@EVE</v>
      </c>
      <c r="J20" s="51" t="str">
        <f>Schedule!J20</f>
        <v>WOL</v>
      </c>
      <c r="K20" s="51" t="str">
        <f>Schedule!K20</f>
        <v>FUL</v>
      </c>
      <c r="L20" s="51" t="str">
        <f>Schedule!L20</f>
        <v>@SOU</v>
      </c>
      <c r="M20" s="51" t="str">
        <f>Schedule!M20</f>
        <v>@LIV</v>
      </c>
      <c r="N20" s="51" t="str">
        <f>Schedule!N20</f>
        <v>BOU</v>
      </c>
      <c r="O20" s="51" t="str">
        <f>Schedule!O20</f>
        <v>@MUN</v>
      </c>
      <c r="P20" s="51" t="str">
        <f>Schedule!P20</f>
        <v>CRY</v>
      </c>
      <c r="Q20" s="51" t="str">
        <f>Schedule!Q20</f>
        <v>LEI</v>
      </c>
      <c r="R20" s="51" t="str">
        <f>Schedule!R20</f>
        <v>@ARS</v>
      </c>
      <c r="S20" s="51" t="str">
        <f>Schedule!S20</f>
        <v>BRE</v>
      </c>
      <c r="T20" s="51" t="str">
        <f>Schedule!T20</f>
        <v>@LEE</v>
      </c>
      <c r="U20" s="51" t="str">
        <f>Schedule!U20</f>
        <v>@WOL</v>
      </c>
      <c r="V20" s="51" t="str">
        <f>Schedule!V20</f>
        <v>EVE</v>
      </c>
      <c r="W20" s="51" t="str">
        <f>Schedule!W20</f>
        <v>@NEW</v>
      </c>
      <c r="X20" s="51" t="str">
        <f>Schedule!X20</f>
        <v>CHE</v>
      </c>
      <c r="Y20" s="51" t="str">
        <f>Schedule!Y20</f>
        <v>@TOT</v>
      </c>
      <c r="Z20" s="51" t="str">
        <f>Schedule!Z20</f>
        <v>NFO</v>
      </c>
      <c r="AA20" s="51" t="str">
        <f>Schedule!AA20</f>
        <v>@BHA</v>
      </c>
      <c r="AB20" s="51" t="str">
        <f>Schedule!AB20</f>
        <v>AVL</v>
      </c>
      <c r="AC20" s="89" t="str">
        <f>Schedule!AC20</f>
        <v>@MCI</v>
      </c>
      <c r="AD20" s="96" t="str">
        <f>Schedule!AD20</f>
        <v>SOU</v>
      </c>
      <c r="AE20" s="51" t="str">
        <f>Schedule!AE20</f>
        <v>@FUL</v>
      </c>
      <c r="AF20" s="51" t="str">
        <f>Schedule!AF20</f>
        <v>ARS</v>
      </c>
      <c r="AG20" s="51" t="str">
        <f>Schedule!AG20</f>
        <v>@BOU</v>
      </c>
      <c r="AH20" s="51" t="str">
        <f>Schedule!AH20</f>
        <v>LIV</v>
      </c>
      <c r="AI20" s="51" t="str">
        <f>Schedule!AI20</f>
        <v>@CRY</v>
      </c>
      <c r="AJ20" s="51" t="str">
        <f>Schedule!AJ20</f>
        <v>MUN</v>
      </c>
      <c r="AK20" s="51" t="str">
        <f>Schedule!AK20</f>
        <v>@BRE</v>
      </c>
      <c r="AL20" s="51" t="str">
        <f>Schedule!AL20</f>
        <v>LEE</v>
      </c>
      <c r="AM20" s="51" t="str">
        <f>Schedule!AM20</f>
        <v>@LEI</v>
      </c>
      <c r="AO20" s="52"/>
      <c r="AP20" s="51">
        <f>'Proj GS'!AP20</f>
        <v>1</v>
      </c>
      <c r="AT20" s="62" t="str">
        <f>Schedule!A20</f>
        <v>WHU</v>
      </c>
      <c r="AU20" s="3">
        <f>VLOOKUP(AT20,'Team Ratings'!$A$2:$H$21,7,FALSE)*(1-Fixtures!$D$3)</f>
        <v>79.076779739986549</v>
      </c>
      <c r="AV20" s="62" t="str">
        <f>Schedule!A20</f>
        <v>WHU</v>
      </c>
      <c r="AW20" s="3">
        <f>VLOOKUP(AV20,'Team Ratings'!$A$2:$H$21,4,FALSE)*(1+Fixtures!$D$3)</f>
        <v>100.18754337271523</v>
      </c>
    </row>
    <row r="21" spans="1:56" x14ac:dyDescent="0.25">
      <c r="A21" s="37" t="str">
        <f>Schedule!A21</f>
        <v>WOL</v>
      </c>
      <c r="B21" s="51" t="str">
        <f>Schedule!B21</f>
        <v>@LEE</v>
      </c>
      <c r="C21" s="51" t="str">
        <f>Schedule!C21</f>
        <v>FUL</v>
      </c>
      <c r="D21" s="51" t="str">
        <f>Schedule!D21</f>
        <v>@TOT</v>
      </c>
      <c r="E21" s="51" t="str">
        <f>Schedule!E21</f>
        <v>NEW</v>
      </c>
      <c r="F21" s="51" t="str">
        <f>Schedule!F21</f>
        <v>@BOU</v>
      </c>
      <c r="G21" s="51" t="str">
        <f>Schedule!G21</f>
        <v>SOU</v>
      </c>
      <c r="H21" s="51" t="str">
        <f>Schedule!H21</f>
        <v>@LIV</v>
      </c>
      <c r="I21" s="51" t="str">
        <f>Schedule!I21</f>
        <v>MCI</v>
      </c>
      <c r="J21" s="51" t="str">
        <f>Schedule!J21</f>
        <v>@WHU</v>
      </c>
      <c r="K21" s="51" t="str">
        <f>Schedule!K21</f>
        <v>@CHE</v>
      </c>
      <c r="L21" s="51" t="str">
        <f>Schedule!L21</f>
        <v>NFO</v>
      </c>
      <c r="M21" s="51" t="str">
        <f>Schedule!M21</f>
        <v>@CRY</v>
      </c>
      <c r="N21" s="51" t="str">
        <f>Schedule!N21</f>
        <v>LEI</v>
      </c>
      <c r="O21" s="51" t="str">
        <f>Schedule!O21</f>
        <v>@BRE</v>
      </c>
      <c r="P21" s="51" t="str">
        <f>Schedule!P21</f>
        <v>BHA</v>
      </c>
      <c r="Q21" s="51" t="str">
        <f>Schedule!Q21</f>
        <v>ARS</v>
      </c>
      <c r="R21" s="51" t="str">
        <f>Schedule!R21</f>
        <v>@EVE</v>
      </c>
      <c r="S21" s="51" t="str">
        <f>Schedule!S21</f>
        <v>MUN</v>
      </c>
      <c r="T21" s="51" t="str">
        <f>Schedule!T21</f>
        <v>@AVL</v>
      </c>
      <c r="U21" s="51" t="str">
        <f>Schedule!U21</f>
        <v>WHU</v>
      </c>
      <c r="V21" s="51" t="str">
        <f>Schedule!V21</f>
        <v>@MCI</v>
      </c>
      <c r="W21" s="51" t="str">
        <f>Schedule!W21</f>
        <v>LIV</v>
      </c>
      <c r="X21" s="51" t="str">
        <f>Schedule!X21</f>
        <v>@SOU</v>
      </c>
      <c r="Y21" s="51" t="str">
        <f>Schedule!Y21</f>
        <v>BOU</v>
      </c>
      <c r="Z21" s="51" t="str">
        <f>Schedule!Z21</f>
        <v>@FUL</v>
      </c>
      <c r="AA21" s="51" t="str">
        <f>Schedule!AA21</f>
        <v>TOT</v>
      </c>
      <c r="AB21" s="51" t="str">
        <f>Schedule!AB21</f>
        <v>@NEW</v>
      </c>
      <c r="AC21" s="51" t="str">
        <f>Schedule!AC21</f>
        <v>LEE</v>
      </c>
      <c r="AD21" s="51" t="str">
        <f>Schedule!AD21</f>
        <v>@NFO</v>
      </c>
      <c r="AE21" s="51" t="str">
        <f>Schedule!AE21</f>
        <v>CHE</v>
      </c>
      <c r="AF21" s="51" t="str">
        <f>Schedule!AF21</f>
        <v>BRE</v>
      </c>
      <c r="AG21" s="51" t="str">
        <f>Schedule!AG21</f>
        <v>@LEI</v>
      </c>
      <c r="AH21" s="51" t="str">
        <f>Schedule!AH21</f>
        <v>CRY</v>
      </c>
      <c r="AI21" s="51" t="str">
        <f>Schedule!AI21</f>
        <v>@BHA</v>
      </c>
      <c r="AJ21" s="51" t="str">
        <f>Schedule!AJ21</f>
        <v>AVL</v>
      </c>
      <c r="AK21" s="51" t="str">
        <f>Schedule!AK21</f>
        <v>@MUN</v>
      </c>
      <c r="AL21" s="51" t="str">
        <f>Schedule!AL21</f>
        <v>EVE</v>
      </c>
      <c r="AM21" s="51" t="str">
        <f>Schedule!AM21</f>
        <v>@ARS</v>
      </c>
      <c r="AO21" s="52"/>
      <c r="AP21" s="51">
        <f>'Proj GS'!AP21</f>
        <v>0</v>
      </c>
      <c r="AT21" s="62" t="str">
        <f>Schedule!A21</f>
        <v>WOL</v>
      </c>
      <c r="AU21" s="3">
        <f ca="1">VLOOKUP(AT21,'Team Ratings'!$A$2:$H$21,7,FALSE)*(1-Fixtures!$D$3)</f>
        <v>67.768205419228025</v>
      </c>
      <c r="AV21" s="62" t="str">
        <f>Schedule!A21</f>
        <v>WOL</v>
      </c>
      <c r="AW21" s="3">
        <f ca="1">VLOOKUP(AV21,'Team Ratings'!$A$2:$H$21,4,FALSE)*(1+Fixtures!$D$3)</f>
        <v>108.93904021884113</v>
      </c>
    </row>
    <row r="22" spans="1:56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G22" s="32"/>
      <c r="AH22" s="32"/>
      <c r="AI22" s="32"/>
      <c r="AJ22" s="32"/>
      <c r="AK22" s="32"/>
      <c r="AL22" s="32"/>
      <c r="AM22" s="32"/>
      <c r="AT22" s="62" t="str">
        <f>CONCATENATE("@",Schedule!A2)</f>
        <v>@ARS</v>
      </c>
      <c r="AU22" s="3">
        <f ca="1">VLOOKUP(RIGHT(AT22,3),'Team Ratings'!$A$2:$H$21,7,FALSE)*(1+Fixtures!$D$3)</f>
        <v>143.44537181444625</v>
      </c>
      <c r="AV22" s="62" t="str">
        <f>CONCATENATE("@",Schedule!A2)</f>
        <v>@ARS</v>
      </c>
      <c r="AW22" s="3">
        <f ca="1">VLOOKUP(RIGHT(AV22,3),'Team Ratings'!$A$2:$H$21,4,FALSE)*(1-Fixtures!$D$3)</f>
        <v>68.693823722270537</v>
      </c>
    </row>
    <row r="23" spans="1:56" x14ac:dyDescent="0.25">
      <c r="A23" s="33" t="s">
        <v>0</v>
      </c>
      <c r="B23" s="49">
        <v>1</v>
      </c>
      <c r="C23" s="49">
        <v>2</v>
      </c>
      <c r="D23" s="49">
        <v>3</v>
      </c>
      <c r="E23" s="49">
        <v>4</v>
      </c>
      <c r="F23" s="49">
        <v>5</v>
      </c>
      <c r="G23" s="49">
        <v>6</v>
      </c>
      <c r="H23" s="49">
        <v>7</v>
      </c>
      <c r="I23" s="49">
        <v>8</v>
      </c>
      <c r="J23" s="49">
        <v>9</v>
      </c>
      <c r="K23" s="49">
        <v>10</v>
      </c>
      <c r="L23" s="49">
        <v>11</v>
      </c>
      <c r="M23" s="49">
        <v>12</v>
      </c>
      <c r="N23" s="49">
        <v>13</v>
      </c>
      <c r="O23" s="49">
        <v>14</v>
      </c>
      <c r="P23" s="49">
        <v>15</v>
      </c>
      <c r="Q23" s="49">
        <v>16</v>
      </c>
      <c r="R23" s="49">
        <v>17</v>
      </c>
      <c r="S23" s="49">
        <v>18</v>
      </c>
      <c r="T23" s="49">
        <v>19</v>
      </c>
      <c r="U23" s="49">
        <v>20</v>
      </c>
      <c r="V23" s="49">
        <v>21</v>
      </c>
      <c r="W23" s="49">
        <v>22</v>
      </c>
      <c r="X23" s="49">
        <v>23</v>
      </c>
      <c r="Y23" s="49">
        <v>24</v>
      </c>
      <c r="Z23" s="49">
        <v>25</v>
      </c>
      <c r="AA23" s="49">
        <v>26</v>
      </c>
      <c r="AB23" s="49">
        <v>27</v>
      </c>
      <c r="AC23" s="49">
        <v>28</v>
      </c>
      <c r="AD23" s="49">
        <v>29</v>
      </c>
      <c r="AE23" s="49">
        <v>30</v>
      </c>
      <c r="AF23" s="31">
        <v>31</v>
      </c>
      <c r="AG23" s="31">
        <v>32</v>
      </c>
      <c r="AH23" s="31">
        <v>33</v>
      </c>
      <c r="AI23" s="31">
        <v>34</v>
      </c>
      <c r="AJ23" s="31">
        <v>35</v>
      </c>
      <c r="AK23" s="31">
        <v>36</v>
      </c>
      <c r="AL23" s="31">
        <v>37</v>
      </c>
      <c r="AM23" s="31">
        <v>38</v>
      </c>
      <c r="AN23" s="53" t="s">
        <v>17</v>
      </c>
      <c r="AO23" s="49" t="s">
        <v>0</v>
      </c>
      <c r="AP23" s="53" t="str">
        <f>'Proj GS'!AP23</f>
        <v>GW 29-37</v>
      </c>
      <c r="AQ23" s="53" t="str">
        <f>'Proj GS'!AQ23</f>
        <v>GW 29-34</v>
      </c>
      <c r="AR23" s="53" t="str">
        <f>'Proj GS'!AR23</f>
        <v>GW 29-32</v>
      </c>
      <c r="AS23" s="54"/>
      <c r="AT23" s="62" t="str">
        <f>CONCATENATE("@",Schedule!A3)</f>
        <v>@AVL</v>
      </c>
      <c r="AU23" s="3">
        <f>VLOOKUP(RIGHT(AT23,3),'Team Ratings'!$A$2:$H$21,7,FALSE)*(1+Fixtures!$D$3)</f>
        <v>102.98002024308416</v>
      </c>
      <c r="AV23" s="62" t="str">
        <f>CONCATENATE("@",Schedule!A3)</f>
        <v>@AVL</v>
      </c>
      <c r="AW23" s="3">
        <f>VLOOKUP(RIGHT(AV23,3),'Team Ratings'!$A$2:$H$21,4,FALSE)*(1-Fixtures!$D$3)</f>
        <v>101.70051355182414</v>
      </c>
      <c r="BA23" s="52"/>
      <c r="BD23" s="56"/>
    </row>
    <row r="24" spans="1:56" x14ac:dyDescent="0.25">
      <c r="A24" s="37" t="str">
        <f>$A2</f>
        <v>ARS</v>
      </c>
      <c r="B24" s="9">
        <f ca="1">(VLOOKUP(B2,$AT$2:$AU$41,2,FALSE)*VLOOKUP(B46,$AV$2:$AW$41,2,FALSE))/(100*100)*'Formula Data'!$AC$22</f>
        <v>0.86382637490304726</v>
      </c>
      <c r="C24" s="9">
        <f ca="1">(VLOOKUP(C2,$AT$2:$AU$41,2,FALSE)*VLOOKUP(C46,$AV$2:$AW$41,2,FALSE))/(100*100)*'Formula Data'!$AC$22</f>
        <v>0.78020200301299314</v>
      </c>
      <c r="D24" s="9">
        <f ca="1">(VLOOKUP(D2,$AT$2:$AU$41,2,FALSE)*VLOOKUP(D46,$AV$2:$AW$41,2,FALSE))/(100*100)*'Formula Data'!$AC$22</f>
        <v>0.83961599391421493</v>
      </c>
      <c r="E24" s="9">
        <f ca="1">(VLOOKUP(E2,$AT$2:$AU$41,2,FALSE)*VLOOKUP(E46,$AV$2:$AW$41,2,FALSE))/(100*100)*'Formula Data'!$AC$22</f>
        <v>0.80628334382385836</v>
      </c>
      <c r="F24" s="9">
        <f ca="1">(VLOOKUP(F2,$AT$2:$AU$41,2,FALSE)*VLOOKUP(F46,$AV$2:$AW$41,2,FALSE))/(100*100)*'Formula Data'!$AC$22</f>
        <v>0.8049513128772281</v>
      </c>
      <c r="G24" s="9">
        <f ca="1">(VLOOKUP(G2,$AT$2:$AU$41,2,FALSE)*VLOOKUP(G46,$AV$2:$AW$41,2,FALSE))/(100*100)*'Formula Data'!$AC$22</f>
        <v>1.5015858366897938</v>
      </c>
      <c r="H24" s="9">
        <f ca="1">(VLOOKUP(H2,$AT$2:$AU$41,2,FALSE)*VLOOKUP(H46,$AV$2:$AW$41,2,FALSE))/(100*100)*'Formula Data'!$AC$22</f>
        <v>0.69488668124725927</v>
      </c>
      <c r="I24" s="9">
        <f ca="1">(VLOOKUP(I2,$AT$2:$AU$41,2,FALSE)*VLOOKUP(I46,$AV$2:$AW$41,2,FALSE))/(100*100)*'Formula Data'!$AC$22</f>
        <v>1.2585180835004581</v>
      </c>
      <c r="J24" s="9">
        <f ca="1">(VLOOKUP(J2,$AT$2:$AU$41,2,FALSE)*VLOOKUP(J46,$AV$2:$AW$41,2,FALSE))/(100*100)*'Formula Data'!$AC$22</f>
        <v>0.9551255345413513</v>
      </c>
      <c r="K24" s="9">
        <f ca="1">(VLOOKUP(K2,$AT$2:$AU$41,2,FALSE)*VLOOKUP(K46,$AV$2:$AW$41,2,FALSE))/(100*100)*'Formula Data'!$AC$22</f>
        <v>1.2242865005453709</v>
      </c>
      <c r="L24" s="9">
        <f ca="1">(VLOOKUP(L2,$AT$2:$AU$41,2,FALSE)*VLOOKUP(L46,$AV$2:$AW$41,2,FALSE))/(100*100)*'Formula Data'!$AC$22</f>
        <v>1.1150211790878206</v>
      </c>
      <c r="M24" s="9">
        <f ca="1">(VLOOKUP(M2,$AT$2:$AU$41,2,FALSE)*VLOOKUP(M46,$AV$2:$AW$41,2,FALSE))/(100*100)*'Formula Data'!$AC$22</f>
        <v>1.2602371375295787</v>
      </c>
      <c r="N24" s="9">
        <f ca="1">(VLOOKUP(N2,$AT$2:$AU$41,2,FALSE)*VLOOKUP(N46,$AV$2:$AW$41,2,FALSE))/(100*100)*'Formula Data'!$AC$22</f>
        <v>0.92556253040749281</v>
      </c>
      <c r="O24" s="9">
        <f ca="1">(VLOOKUP(O2,$AT$2:$AU$41,2,FALSE)*VLOOKUP(O46,$AV$2:$AW$41,2,FALSE))/(100*100)*'Formula Data'!$AC$22</f>
        <v>0.61196593976277502</v>
      </c>
      <c r="P24" s="9">
        <f ca="1">(VLOOKUP(P2,$AT$2:$AU$41,2,FALSE)*VLOOKUP(P46,$AV$2:$AW$41,2,FALSE))/(100*100)*'Formula Data'!$AC$22</f>
        <v>1.1229144074749913</v>
      </c>
      <c r="Q24" s="9">
        <f ca="1">(VLOOKUP(Q2,$AT$2:$AU$41,2,FALSE)*VLOOKUP(Q46,$AV$2:$AW$41,2,FALSE))/(100*100)*'Formula Data'!$AC$22</f>
        <v>0.91032808634137774</v>
      </c>
      <c r="R24" s="9">
        <f ca="1">(VLOOKUP(R2,$AT$2:$AU$41,2,FALSE)*VLOOKUP(R46,$AV$2:$AW$41,2,FALSE))/(100*100)*'Formula Data'!$AC$22</f>
        <v>0.74037325311774427</v>
      </c>
      <c r="S24" s="9">
        <f ca="1">(VLOOKUP(S2,$AT$2:$AU$41,2,FALSE)*VLOOKUP(S46,$AV$2:$AW$41,2,FALSE))/(100*100)*'Formula Data'!$AC$22</f>
        <v>1.5500426440856112</v>
      </c>
      <c r="T24" s="9">
        <f ca="1">(VLOOKUP(T2,$AT$2:$AU$41,2,FALSE)*VLOOKUP(T46,$AV$2:$AW$41,2,FALSE))/(100*100)*'Formula Data'!$AC$22</f>
        <v>1.0050212473584934</v>
      </c>
      <c r="U24" s="9">
        <f ca="1">(VLOOKUP(U2,$AT$2:$AU$41,2,FALSE)*VLOOKUP(U46,$AV$2:$AW$41,2,FALSE))/(100*100)*'Formula Data'!$AC$22</f>
        <v>1.3703473585177872</v>
      </c>
      <c r="V24" s="9">
        <f ca="1">(VLOOKUP(V2,$AT$2:$AU$41,2,FALSE)*VLOOKUP(V46,$AV$2:$AW$41,2,FALSE))/(100*100)*'Formula Data'!$AC$22</f>
        <v>1.0465981242006721</v>
      </c>
      <c r="W24" s="9">
        <f ca="1">(VLOOKUP(W2,$AT$2:$AU$41,2,FALSE)*VLOOKUP(W46,$AV$2:$AW$41,2,FALSE))/(100*100)*'Formula Data'!$AC$22</f>
        <v>0.99697484119051927</v>
      </c>
      <c r="X24" s="9">
        <f ca="1">(VLOOKUP(X2,$AT$2:$AU$41,2,FALSE)*VLOOKUP(X46,$AV$2:$AW$41,2,FALSE))/(100*100)*'Formula Data'!$AC$22</f>
        <v>0.87718106636371451</v>
      </c>
      <c r="Y24" s="9">
        <f ca="1">(VLOOKUP(Y2,$AT$2:$AU$41,2,FALSE)*VLOOKUP(Y46,$AV$2:$AW$41,2,FALSE))/(100*100)*'Formula Data'!$AC$22</f>
        <v>1.1548878816923498</v>
      </c>
      <c r="Z24" s="9">
        <f ca="1">(VLOOKUP(Z2,$AT$2:$AU$41,2,FALSE)*VLOOKUP(Z46,$AV$2:$AW$41,2,FALSE))/(100*100)*'Formula Data'!$AC$22</f>
        <v>1.119379301750679</v>
      </c>
      <c r="AA24" s="9">
        <f ca="1">(VLOOKUP(AA2,$AT$2:$AU$41,2,FALSE)*VLOOKUP(AA46,$AV$2:$AW$41,2,FALSE))/(100*100)*'Formula Data'!$AC$22</f>
        <v>0.58520831963669839</v>
      </c>
      <c r="AB24" s="67">
        <f ca="1">(VLOOKUP(AB2,$AT$2:$AU$41,2,FALSE)*VLOOKUP(AB46,$AV$2:$AW$41,2,FALSE))/(100*100)*'Formula Data'!$AC$22</f>
        <v>1.1567989865923511</v>
      </c>
      <c r="AC24" s="67">
        <f ca="1">(VLOOKUP(AC2,$AT$2:$AU$41,2,FALSE)*VLOOKUP(AC46,$AV$2:$AW$41,2,FALSE))/(100*100)*'Formula Data'!$AC$22</f>
        <v>0.60208283903477267</v>
      </c>
      <c r="AD24" s="67">
        <f ca="1">(VLOOKUP(AD2,$AT$2:$AU$41,2,FALSE)*VLOOKUP(AD46,$AV$2:$AW$41,2,FALSE))/(100*100)*'Formula Data'!$AC$22</f>
        <v>0.77716441242540546</v>
      </c>
      <c r="AE24" s="67">
        <f ca="1">(VLOOKUP(AE2,$AT$2:$AU$41,2,FALSE)*VLOOKUP(AE46,$AV$2:$AW$41,2,FALSE))/(100*100)*'Formula Data'!$AC$22</f>
        <v>1.7565206995507248</v>
      </c>
      <c r="AF24" s="67">
        <f ca="1">(VLOOKUP(AF2,$AT$2:$AU$41,2,FALSE)*VLOOKUP(AF46,$AV$2:$AW$41,2,FALSE))/(100*100)*'Formula Data'!$AC$22</f>
        <v>1.0622357952290689</v>
      </c>
      <c r="AG24" s="67">
        <f ca="1">(VLOOKUP(AG2,$AT$2:$AU$41,2,FALSE)*VLOOKUP(AG46,$AV$2:$AW$41,2,FALSE))/(100*100)*'Formula Data'!$AC$22</f>
        <v>0.64511264323747564</v>
      </c>
      <c r="AH24" s="67">
        <f ca="1">(VLOOKUP(AH2,$AT$2:$AU$41,2,FALSE)*VLOOKUP(AH46,$AV$2:$AW$41,2,FALSE))/(100*100)*'Formula Data'!$AC$22</f>
        <v>1.8081001607280436</v>
      </c>
      <c r="AI24" s="67">
        <f ca="1">(VLOOKUP(AI2,$AT$2:$AU$41,2,FALSE)*VLOOKUP(AI46,$AV$2:$AW$41,2,FALSE))/(100*100)*'Formula Data'!$AC$22</f>
        <v>0.78266595474290057</v>
      </c>
      <c r="AJ24" s="67">
        <f ca="1">(VLOOKUP(AJ2,$AT$2:$AU$41,2,FALSE)*VLOOKUP(AJ46,$AV$2:$AW$41,2,FALSE))/(100*100)*'Formula Data'!$AC$22</f>
        <v>1.4419342398099579</v>
      </c>
      <c r="AK24" s="67">
        <f ca="1">(VLOOKUP(AK2,$AT$2:$AU$41,2,FALSE)*VLOOKUP(AK46,$AV$2:$AW$41,2,FALSE))/(100*100)*'Formula Data'!$AC$22</f>
        <v>1.0803722864803422</v>
      </c>
      <c r="AL24" s="67">
        <f ca="1">(VLOOKUP(AL2,$AT$2:$AU$41,2,FALSE)*VLOOKUP(AL46,$AV$2:$AW$41,2,FALSE))/(100*100)*'Formula Data'!$AC$22</f>
        <v>0.87800595704885065</v>
      </c>
      <c r="AM24" s="67">
        <f ca="1">(VLOOKUP(AM2,$AT$2:$AU$41,2,FALSE)*VLOOKUP(AM46,$AV$2:$AW$41,2,FALSE))/(100*100)*'Formula Data'!$AC$22</f>
        <v>0.63449430881179603</v>
      </c>
      <c r="AN24" s="9">
        <f ca="1">IF(OR(Fixtures!$D$6&lt;=0,Fixtures!$D$6&gt;39),AVERAGE(B24:AM24),AVERAGE(OFFSET(A24,0,Fixtures!$D$6,1,38-Fixtures!$D$6+1)))</f>
        <v>1.0521240236409741</v>
      </c>
      <c r="AO24" s="37" t="str">
        <f>$A2</f>
        <v>ARS</v>
      </c>
      <c r="AP24" s="55">
        <f ca="1">AVERAGE(OFFSET(A24,0,Fixtures!$D$6+1,1,9))</f>
        <v>1.106243225693188</v>
      </c>
      <c r="AQ24" s="55">
        <f ca="1">AVERAGE(OFFSET(A24,0,Fixtures!$D$6+1,1,6))</f>
        <v>1.1085360917009153</v>
      </c>
      <c r="AR24" s="55">
        <f ca="1">AVERAGE(OFFSET(A24,0,Fixtures!$D$6+1,1,4))</f>
        <v>1.049500936559993</v>
      </c>
      <c r="AS24" s="52"/>
      <c r="AT24" s="62" t="str">
        <f>CONCATENATE("@",Schedule!A4)</f>
        <v>@BOU</v>
      </c>
      <c r="AU24" s="3">
        <f>VLOOKUP(RIGHT(AT24,3),'Team Ratings'!$A$2:$H$21,7,FALSE)*(1+Fixtures!$D$3)</f>
        <v>74.867589677190935</v>
      </c>
      <c r="AV24" s="62" t="str">
        <f>CONCATENATE("@",Schedule!A4)</f>
        <v>@BOU</v>
      </c>
      <c r="AW24" s="3">
        <f>VLOOKUP(RIGHT(AV24,3),'Team Ratings'!$A$2:$H$21,4,FALSE)*(1-Fixtures!$D$3)</f>
        <v>108.1518275122136</v>
      </c>
      <c r="AY24" s="52"/>
      <c r="AZ24" s="52"/>
      <c r="BA24" s="56"/>
    </row>
    <row r="25" spans="1:56" x14ac:dyDescent="0.25">
      <c r="A25" s="37" t="str">
        <f t="shared" ref="A25:A43" si="0">$A3</f>
        <v>AVL</v>
      </c>
      <c r="B25" s="67">
        <f>(VLOOKUP(B3,$AT$2:$AU$41,2,FALSE)*VLOOKUP(B47,$AV$2:$AW$41,2,FALSE))/(100*100)*'Formula Data'!$AC$22</f>
        <v>1.2430430152298781</v>
      </c>
      <c r="C25" s="67">
        <f ca="1">(VLOOKUP(C3,$AT$2:$AU$41,2,FALSE)*VLOOKUP(C47,$AV$2:$AW$41,2,FALSE))/(100*100)*'Formula Data'!$AC$22</f>
        <v>1.0287727267721989</v>
      </c>
      <c r="D25" s="67">
        <f ca="1">(VLOOKUP(D3,$AT$2:$AU$41,2,FALSE)*VLOOKUP(D47,$AV$2:$AW$41,2,FALSE))/(100*100)*'Formula Data'!$AC$22</f>
        <v>1.278886240230779</v>
      </c>
      <c r="E25" s="67">
        <f>(VLOOKUP(E3,$AT$2:$AU$41,2,FALSE)*VLOOKUP(E47,$AV$2:$AW$41,2,FALSE))/(100*100)*'Formula Data'!$AC$22</f>
        <v>1.096115137898463</v>
      </c>
      <c r="F25" s="67">
        <f ca="1">(VLOOKUP(F3,$AT$2:$AU$41,2,FALSE)*VLOOKUP(F47,$AV$2:$AW$41,2,FALSE))/(100*100)*'Formula Data'!$AC$22</f>
        <v>2.3816549760693517</v>
      </c>
      <c r="G25" s="67">
        <f>(VLOOKUP(G3,$AT$2:$AU$41,2,FALSE)*VLOOKUP(G47,$AV$2:$AW$41,2,FALSE))/(100*100)*'Formula Data'!$AC$22</f>
        <v>1.8657683782754304</v>
      </c>
      <c r="H25" s="97">
        <f>(VLOOKUP(H3,$AT$2:$AU$41,2,FALSE)*VLOOKUP(H47,$AV$2:$AW$41,2,FALSE))/(100*100)*'Formula Data'!$AC$22</f>
        <v>1.6572297723240432</v>
      </c>
      <c r="I25" s="67">
        <f ca="1">(VLOOKUP(I3,$AT$2:$AU$41,2,FALSE)*VLOOKUP(I47,$AV$2:$AW$41,2,FALSE))/(100*100)*'Formula Data'!$AC$22</f>
        <v>0.95508276524656122</v>
      </c>
      <c r="J25" s="67">
        <f>(VLOOKUP(J3,$AT$2:$AU$41,2,FALSE)*VLOOKUP(J47,$AV$2:$AW$41,2,FALSE))/(100*100)*'Formula Data'!$AC$22</f>
        <v>1.6507776156537948</v>
      </c>
      <c r="K25" s="67">
        <f>(VLOOKUP(K3,$AT$2:$AU$41,2,FALSE)*VLOOKUP(K47,$AV$2:$AW$41,2,FALSE))/(100*100)*'Formula Data'!$AC$22</f>
        <v>1.2998789686601762</v>
      </c>
      <c r="L25" s="67">
        <f>(VLOOKUP(L3,$AT$2:$AU$41,2,FALSE)*VLOOKUP(L47,$AV$2:$AW$41,2,FALSE))/(100*100)*'Formula Data'!$AC$22</f>
        <v>1.1587290563223693</v>
      </c>
      <c r="M25" s="67">
        <f>(VLOOKUP(M3,$AT$2:$AU$41,2,FALSE)*VLOOKUP(M47,$AV$2:$AW$41,2,FALSE))/(100*100)*'Formula Data'!$AC$22</f>
        <v>1.7126292385225117</v>
      </c>
      <c r="N25" s="67">
        <f>(VLOOKUP(N3,$AT$2:$AU$41,2,FALSE)*VLOOKUP(N47,$AV$2:$AW$41,2,FALSE))/(100*100)*'Formula Data'!$AC$22</f>
        <v>1.2986577263161534</v>
      </c>
      <c r="O25" s="67">
        <f>(VLOOKUP(O3,$AT$2:$AU$41,2,FALSE)*VLOOKUP(O47,$AV$2:$AW$41,2,FALSE))/(100*100)*'Formula Data'!$AC$22</f>
        <v>2.1347691066014924</v>
      </c>
      <c r="P25" s="67">
        <f>(VLOOKUP(P3,$AT$2:$AU$41,2,FALSE)*VLOOKUP(P47,$AV$2:$AW$41,2,FALSE))/(100*100)*'Formula Data'!$AC$22</f>
        <v>1.5494779726328798</v>
      </c>
      <c r="Q25" s="67">
        <f>(VLOOKUP(Q3,$AT$2:$AU$41,2,FALSE)*VLOOKUP(Q47,$AV$2:$AW$41,2,FALSE))/(100*100)*'Formula Data'!$AC$22</f>
        <v>2.2948225093433998</v>
      </c>
      <c r="R25" s="67">
        <f>(VLOOKUP(R3,$AT$2:$AU$41,2,FALSE)*VLOOKUP(R47,$AV$2:$AW$41,2,FALSE))/(100*100)*'Formula Data'!$AC$22</f>
        <v>1.8125438226211816</v>
      </c>
      <c r="S25" s="67">
        <f ca="1">(VLOOKUP(S3,$AT$2:$AU$41,2,FALSE)*VLOOKUP(S47,$AV$2:$AW$41,2,FALSE))/(100*100)*'Formula Data'!$AC$22</f>
        <v>2.0287854504809357</v>
      </c>
      <c r="T25" s="67">
        <f ca="1">(VLOOKUP(T3,$AT$2:$AU$41,2,FALSE)*VLOOKUP(T47,$AV$2:$AW$41,2,FALSE))/(100*100)*'Formula Data'!$AC$22</f>
        <v>0.93936242816760307</v>
      </c>
      <c r="U25" s="9">
        <f>(VLOOKUP(U3,$AT$2:$AU$41,2,FALSE)*VLOOKUP(U47,$AV$2:$AW$41,2,FALSE))/(100*100)*'Formula Data'!$AC$22</f>
        <v>1.1505840783796881</v>
      </c>
      <c r="V25" s="9">
        <f ca="1">(VLOOKUP(V3,$AT$2:$AU$41,2,FALSE)*VLOOKUP(V47,$AV$2:$AW$41,2,FALSE))/(100*100)*'Formula Data'!$AC$22</f>
        <v>1.3702859961229799</v>
      </c>
      <c r="W25" s="9">
        <f>(VLOOKUP(W3,$AT$2:$AU$41,2,FALSE)*VLOOKUP(W47,$AV$2:$AW$41,2,FALSE))/(100*100)*'Formula Data'!$AC$22</f>
        <v>1.1550812006241398</v>
      </c>
      <c r="X25" s="9">
        <f>(VLOOKUP(X3,$AT$2:$AU$41,2,FALSE)*VLOOKUP(X47,$AV$2:$AW$41,2,FALSE))/(100*100)*'Formula Data'!$AC$22</f>
        <v>2.6768740613803148</v>
      </c>
      <c r="Y25" s="9">
        <f ca="1">(VLOOKUP(Y3,$AT$2:$AU$41,2,FALSE)*VLOOKUP(Y47,$AV$2:$AW$41,2,FALSE))/(100*100)*'Formula Data'!$AC$22</f>
        <v>1.6600020921496765</v>
      </c>
      <c r="Z25" s="9">
        <f ca="1">(VLOOKUP(Z3,$AT$2:$AU$41,2,FALSE)*VLOOKUP(Z47,$AV$2:$AW$41,2,FALSE))/(100*100)*'Formula Data'!$AC$22</f>
        <v>1.4760112023645084</v>
      </c>
      <c r="AA25" s="9">
        <f ca="1">(VLOOKUP(AA3,$AT$2:$AU$41,2,FALSE)*VLOOKUP(AA47,$AV$2:$AW$41,2,FALSE))/(100*100)*'Formula Data'!$AC$22</f>
        <v>0.89137757388696937</v>
      </c>
      <c r="AB25" s="67">
        <f>(VLOOKUP(AB3,$AT$2:$AU$41,2,FALSE)*VLOOKUP(AB47,$AV$2:$AW$41,2,FALSE))/(100*100)*'Formula Data'!$AC$22</f>
        <v>1.5726293869546719</v>
      </c>
      <c r="AC25" s="67">
        <f>(VLOOKUP(AC3,$AT$2:$AU$41,2,FALSE)*VLOOKUP(AC47,$AV$2:$AW$41,2,FALSE))/(100*100)*'Formula Data'!$AC$22</f>
        <v>0.86639501802193608</v>
      </c>
      <c r="AD25" s="97">
        <f>(VLOOKUP(AD3,$AT$2:$AU$41,2,FALSE)*VLOOKUP(AD47,$AV$2:$AW$41,2,FALSE))/(100*100)*'Formula Data'!$AC$22</f>
        <v>1.6624634607132078</v>
      </c>
      <c r="AE25" s="67">
        <f>(VLOOKUP(AE3,$AT$2:$AU$41,2,FALSE)*VLOOKUP(AE47,$AV$2:$AW$41,2,FALSE))/(100*100)*'Formula Data'!$AC$22</f>
        <v>0.9060094048880496</v>
      </c>
      <c r="AF25" s="67">
        <f>(VLOOKUP(AF3,$AT$2:$AU$41,2,FALSE)*VLOOKUP(AF47,$AV$2:$AW$41,2,FALSE))/(100*100)*'Formula Data'!$AC$22</f>
        <v>1.4879238255842906</v>
      </c>
      <c r="AG25" s="67">
        <f>(VLOOKUP(AG3,$AT$2:$AU$41,2,FALSE)*VLOOKUP(AG47,$AV$2:$AW$41,2,FALSE))/(100*100)*'Formula Data'!$AC$22</f>
        <v>1.8632233361142638</v>
      </c>
      <c r="AH25" s="67">
        <f>(VLOOKUP(AH3,$AT$2:$AU$41,2,FALSE)*VLOOKUP(AH47,$AV$2:$AW$41,2,FALSE))/(100*100)*'Formula Data'!$AC$22</f>
        <v>1.193694362781325</v>
      </c>
      <c r="AI25" s="67">
        <f>(VLOOKUP(AI3,$AT$2:$AU$41,2,FALSE)*VLOOKUP(AI47,$AV$2:$AW$41,2,FALSE))/(100*100)*'Formula Data'!$AC$22</f>
        <v>2.223082694463379</v>
      </c>
      <c r="AJ25" s="67">
        <f ca="1">(VLOOKUP(AJ3,$AT$2:$AU$41,2,FALSE)*VLOOKUP(AJ47,$AV$2:$AW$41,2,FALSE))/(100*100)*'Formula Data'!$AC$22</f>
        <v>1.3477315552541111</v>
      </c>
      <c r="AK25" s="67">
        <f ca="1">(VLOOKUP(AK3,$AT$2:$AU$41,2,FALSE)*VLOOKUP(AK47,$AV$2:$AW$41,2,FALSE))/(100*100)*'Formula Data'!$AC$22</f>
        <v>1.4140537257329038</v>
      </c>
      <c r="AL25" s="67">
        <f>(VLOOKUP(AL3,$AT$2:$AU$41,2,FALSE)*VLOOKUP(AL47,$AV$2:$AW$41,2,FALSE))/(100*100)*'Formula Data'!$AC$22</f>
        <v>2.600511189054735</v>
      </c>
      <c r="AM25" s="67">
        <f>(VLOOKUP(AM3,$AT$2:$AU$41,2,FALSE)*VLOOKUP(AM47,$AV$2:$AW$41,2,FALSE))/(100*100)*'Formula Data'!$AC$22</f>
        <v>1.5994802794270424</v>
      </c>
      <c r="AN25" s="9">
        <f ca="1">IF(OR(Fixtures!$D$6&lt;=0,Fixtures!$D$6&gt;39),AVERAGE(B25:AM25),AVERAGE(OFFSET(A25,0,Fixtures!$D$6,1,38-Fixtures!$D$6+1)))</f>
        <v>1.5614331865824929</v>
      </c>
      <c r="AO25" s="37" t="str">
        <f t="shared" ref="AO25:AO43" si="1">$A3</f>
        <v>AVL</v>
      </c>
      <c r="AP25" s="55">
        <f ca="1">AVERAGE(OFFSET(A25,0,Fixtures!$D$6+1,1,9))</f>
        <v>1.4405085981726073</v>
      </c>
      <c r="AQ25" s="55">
        <f ca="1">AVERAGE(OFFSET(A25,0,Fixtures!$D$6+1,1,6))</f>
        <v>1.3299515680171787</v>
      </c>
      <c r="AR25" s="55">
        <f ca="1">AVERAGE(OFFSET(A25,0,Fixtures!$D$6+1,1,4))</f>
        <v>1.230697927301871</v>
      </c>
      <c r="AS25" s="52"/>
      <c r="AT25" s="62" t="str">
        <f>CONCATENATE("@",Schedule!A5)</f>
        <v>@BRE</v>
      </c>
      <c r="AU25" s="3">
        <f>VLOOKUP(RIGHT(AT25,3),'Team Ratings'!$A$2:$H$21,7,FALSE)*(1+Fixtures!$D$3)</f>
        <v>112.22060580049391</v>
      </c>
      <c r="AV25" s="62" t="str">
        <f>CONCATENATE("@",Schedule!A5)</f>
        <v>@BRE</v>
      </c>
      <c r="AW25" s="3">
        <f>VLOOKUP(RIGHT(AV25,3),'Team Ratings'!$A$2:$H$21,4,FALSE)*(1-Fixtures!$D$3)</f>
        <v>95.029864410011669</v>
      </c>
      <c r="AY25" s="52"/>
      <c r="AZ25" s="52"/>
      <c r="BA25" s="56"/>
    </row>
    <row r="26" spans="1:56" x14ac:dyDescent="0.25">
      <c r="A26" s="37" t="str">
        <f t="shared" si="0"/>
        <v>BOU</v>
      </c>
      <c r="B26" s="67">
        <f>(VLOOKUP(B4,$AT$2:$AU$41,2,FALSE)*VLOOKUP(B48,$AV$2:$AW$41,2,FALSE))/(100*100)*'Formula Data'!$AC$22</f>
        <v>1.2673185277616741</v>
      </c>
      <c r="C26" s="67">
        <f>(VLOOKUP(C4,$AT$2:$AU$41,2,FALSE)*VLOOKUP(C48,$AV$2:$AW$41,2,FALSE))/(100*100)*'Formula Data'!$AC$22</f>
        <v>2.846680037763976</v>
      </c>
      <c r="D26" s="67">
        <f ca="1">(VLOOKUP(D4,$AT$2:$AU$41,2,FALSE)*VLOOKUP(D48,$AV$2:$AW$41,2,FALSE))/(100*100)*'Formula Data'!$AC$22</f>
        <v>1.7653033762567991</v>
      </c>
      <c r="E26" s="67">
        <f>(VLOOKUP(E4,$AT$2:$AU$41,2,FALSE)*VLOOKUP(E48,$AV$2:$AW$41,2,FALSE))/(100*100)*'Formula Data'!$AC$22</f>
        <v>2.7654731302699953</v>
      </c>
      <c r="F26" s="67">
        <f ca="1">(VLOOKUP(F4,$AT$2:$AU$41,2,FALSE)*VLOOKUP(F48,$AV$2:$AW$41,2,FALSE))/(100*100)*'Formula Data'!$AC$22</f>
        <v>0.99895034699964425</v>
      </c>
      <c r="G26" s="67">
        <f>(VLOOKUP(G4,$AT$2:$AU$41,2,FALSE)*VLOOKUP(G48,$AV$2:$AW$41,2,FALSE))/(100*100)*'Formula Data'!$AC$22</f>
        <v>1.3823360482211438</v>
      </c>
      <c r="H26" s="97">
        <f>(VLOOKUP(H4,$AT$2:$AU$41,2,FALSE)*VLOOKUP(H48,$AV$2:$AW$41,2,FALSE))/(100*100)*'Formula Data'!$AC$22</f>
        <v>1.7009423969293016</v>
      </c>
      <c r="I26" s="67">
        <f>(VLOOKUP(I4,$AT$2:$AU$41,2,FALSE)*VLOOKUP(I48,$AV$2:$AW$41,2,FALSE))/(100*100)*'Formula Data'!$AC$22</f>
        <v>2.2701869649646991</v>
      </c>
      <c r="J26" s="67">
        <f>(VLOOKUP(J4,$AT$2:$AU$41,2,FALSE)*VLOOKUP(J48,$AV$2:$AW$41,2,FALSE))/(100*100)*'Formula Data'!$AC$22</f>
        <v>1.3810373370669069</v>
      </c>
      <c r="K26" s="67">
        <f>(VLOOKUP(K4,$AT$2:$AU$41,2,FALSE)*VLOOKUP(K48,$AV$2:$AW$41,2,FALSE))/(100*100)*'Formula Data'!$AC$22</f>
        <v>1.228353116514443</v>
      </c>
      <c r="L26" s="67">
        <f>(VLOOKUP(L4,$AT$2:$AU$41,2,FALSE)*VLOOKUP(L48,$AV$2:$AW$41,2,FALSE))/(100*100)*'Formula Data'!$AC$22</f>
        <v>1.8212688955860064</v>
      </c>
      <c r="M26" s="67">
        <f ca="1">(VLOOKUP(M4,$AT$2:$AU$41,2,FALSE)*VLOOKUP(M48,$AV$2:$AW$41,2,FALSE))/(100*100)*'Formula Data'!$AC$22</f>
        <v>1.0156678946778177</v>
      </c>
      <c r="N26" s="67">
        <f>(VLOOKUP(N4,$AT$2:$AU$41,2,FALSE)*VLOOKUP(N48,$AV$2:$AW$41,2,FALSE))/(100*100)*'Formula Data'!$AC$22</f>
        <v>1.6723882334368925</v>
      </c>
      <c r="O26" s="67">
        <f ca="1">(VLOOKUP(O4,$AT$2:$AU$41,2,FALSE)*VLOOKUP(O48,$AV$2:$AW$41,2,FALSE))/(100*100)*'Formula Data'!$AC$22</f>
        <v>1.5037534157636012</v>
      </c>
      <c r="P26" s="67">
        <f>(VLOOKUP(P4,$AT$2:$AU$41,2,FALSE)*VLOOKUP(P48,$AV$2:$AW$41,2,FALSE))/(100*100)*'Formula Data'!$AC$22</f>
        <v>1.7554937503657293</v>
      </c>
      <c r="Q26" s="67">
        <f ca="1">(VLOOKUP(Q4,$AT$2:$AU$41,2,FALSE)*VLOOKUP(Q48,$AV$2:$AW$41,2,FALSE))/(100*100)*'Formula Data'!$AC$22</f>
        <v>1.0940323368026967</v>
      </c>
      <c r="R26" s="67">
        <f>(VLOOKUP(R4,$AT$2:$AU$41,2,FALSE)*VLOOKUP(R48,$AV$2:$AW$41,2,FALSE))/(100*100)*'Formula Data'!$AC$22</f>
        <v>1.7679208803286086</v>
      </c>
      <c r="S26" s="67">
        <f ca="1">(VLOOKUP(S4,$AT$2:$AU$41,2,FALSE)*VLOOKUP(S48,$AV$2:$AW$41,2,FALSE))/(100*100)*'Formula Data'!$AC$22</f>
        <v>0.94792160090866917</v>
      </c>
      <c r="T26" s="67">
        <f>(VLOOKUP(T4,$AT$2:$AU$41,2,FALSE)*VLOOKUP(T48,$AV$2:$AW$41,2,FALSE))/(100*100)*'Formula Data'!$AC$22</f>
        <v>2.3641026748057947</v>
      </c>
      <c r="U26" s="9">
        <f>(VLOOKUP(U4,$AT$2:$AU$41,2,FALSE)*VLOOKUP(U48,$AV$2:$AW$41,2,FALSE))/(100*100)*'Formula Data'!$AC$22</f>
        <v>1.9814158437014762</v>
      </c>
      <c r="V26" s="9">
        <f>(VLOOKUP(V4,$AT$2:$AU$41,2,FALSE)*VLOOKUP(V48,$AV$2:$AW$41,2,FALSE))/(100*100)*'Formula Data'!$AC$22</f>
        <v>0.96348159374794129</v>
      </c>
      <c r="W26" s="9">
        <f>(VLOOKUP(W4,$AT$2:$AU$41,2,FALSE)*VLOOKUP(W48,$AV$2:$AW$41,2,FALSE))/(100*100)*'Formula Data'!$AC$22</f>
        <v>2.4403932638470041</v>
      </c>
      <c r="X26" s="9">
        <f>(VLOOKUP(X4,$AT$2:$AU$41,2,FALSE)*VLOOKUP(X48,$AV$2:$AW$41,2,FALSE))/(100*100)*'Formula Data'!$AC$22</f>
        <v>1.5823094231859838</v>
      </c>
      <c r="Y26" s="9">
        <f ca="1">(VLOOKUP(Y4,$AT$2:$AU$41,2,FALSE)*VLOOKUP(Y48,$AV$2:$AW$41,2,FALSE))/(100*100)*'Formula Data'!$AC$22</f>
        <v>1.4332241363002989</v>
      </c>
      <c r="Z26" s="9">
        <f>(VLOOKUP(Z4,$AT$2:$AU$41,2,FALSE)*VLOOKUP(Z48,$AV$2:$AW$41,2,FALSE))/(100*100)*'Formula Data'!$AC$22</f>
        <v>1.9841223291577716</v>
      </c>
      <c r="AA26" s="9">
        <f ca="1">(VLOOKUP(AA4,$AT$2:$AU$41,2,FALSE)*VLOOKUP(AA48,$AV$2:$AW$41,2,FALSE))/(100*100)*'Formula Data'!$AC$22</f>
        <v>2.5327338984792935</v>
      </c>
      <c r="AB26" s="67">
        <f>(VLOOKUP(AB4,$AT$2:$AU$41,2,FALSE)*VLOOKUP(AB48,$AV$2:$AW$41,2,FALSE))/(100*100)*'Formula Data'!$AC$22</f>
        <v>1.9275215042307743</v>
      </c>
      <c r="AC26" s="67">
        <f>(VLOOKUP(AC4,$AT$2:$AU$41,2,FALSE)*VLOOKUP(AC48,$AV$2:$AW$41,2,FALSE))/(100*100)*'Formula Data'!$AC$22</f>
        <v>1.8182600444797068</v>
      </c>
      <c r="AD26" s="97">
        <f>(VLOOKUP(AD4,$AT$2:$AU$41,2,FALSE)*VLOOKUP(AD48,$AV$2:$AW$41,2,FALSE))/(100*100)*'Formula Data'!$AC$22</f>
        <v>1.2694156825475733</v>
      </c>
      <c r="AE26" s="67">
        <f>(VLOOKUP(AE4,$AT$2:$AU$41,2,FALSE)*VLOOKUP(AE48,$AV$2:$AW$41,2,FALSE))/(100*100)*'Formula Data'!$AC$22</f>
        <v>1.7623551959072694</v>
      </c>
      <c r="AF26" s="67">
        <f ca="1">(VLOOKUP(AF4,$AT$2:$AU$41,2,FALSE)*VLOOKUP(AF48,$AV$2:$AW$41,2,FALSE))/(100*100)*'Formula Data'!$AC$22</f>
        <v>2.1574802961825079</v>
      </c>
      <c r="AG26" s="67">
        <f>(VLOOKUP(AG4,$AT$2:$AU$41,2,FALSE)*VLOOKUP(AG48,$AV$2:$AW$41,2,FALSE))/(100*100)*'Formula Data'!$AC$22</f>
        <v>1.1656465752959266</v>
      </c>
      <c r="AH26" s="67">
        <f ca="1">(VLOOKUP(AH4,$AT$2:$AU$41,2,FALSE)*VLOOKUP(AH48,$AV$2:$AW$41,2,FALSE))/(100*100)*'Formula Data'!$AC$22</f>
        <v>1.4572093052369461</v>
      </c>
      <c r="AI26" s="67">
        <f>(VLOOKUP(AI4,$AT$2:$AU$41,2,FALSE)*VLOOKUP(AI48,$AV$2:$AW$41,2,FALSE))/(100*100)*'Formula Data'!$AC$22</f>
        <v>1.2235707218902958</v>
      </c>
      <c r="AJ26" s="67">
        <f>(VLOOKUP(AJ4,$AT$2:$AU$41,2,FALSE)*VLOOKUP(AJ48,$AV$2:$AW$41,2,FALSE))/(100*100)*'Formula Data'!$AC$22</f>
        <v>1.2322323718543227</v>
      </c>
      <c r="AK26" s="67">
        <f ca="1">(VLOOKUP(AK4,$AT$2:$AU$41,2,FALSE)*VLOOKUP(AK48,$AV$2:$AW$41,2,FALSE))/(100*100)*'Formula Data'!$AC$22</f>
        <v>1.3600116580601251</v>
      </c>
      <c r="AL26" s="67">
        <f>(VLOOKUP(AL4,$AT$2:$AU$41,2,FALSE)*VLOOKUP(AL48,$AV$2:$AW$41,2,FALSE))/(100*100)*'Formula Data'!$AC$22</f>
        <v>1.6477682223774754</v>
      </c>
      <c r="AM26" s="67">
        <f ca="1">(VLOOKUP(AM4,$AT$2:$AU$41,2,FALSE)*VLOOKUP(AM48,$AV$2:$AW$41,2,FALSE))/(100*100)*'Formula Data'!$AC$22</f>
        <v>1.5696411295197246</v>
      </c>
      <c r="AN26" s="9">
        <f ca="1">IF(OR(Fixtures!$D$6&lt;=0,Fixtures!$D$6&gt;39),AVERAGE(B26:AM26),AVERAGE(OFFSET(A26,0,Fixtures!$D$6,1,38-Fixtures!$D$6+1)))</f>
        <v>1.5492593922985538</v>
      </c>
      <c r="AO26" s="37" t="str">
        <f t="shared" si="1"/>
        <v>BOU</v>
      </c>
      <c r="AP26" s="55">
        <f ca="1">AVERAGE(OFFSET(A26,0,Fixtures!$D$6+1,1,9))</f>
        <v>1.4940202057171861</v>
      </c>
      <c r="AQ26" s="55">
        <f ca="1">AVERAGE(OFFSET(A26,0,Fixtures!$D$6+1,1,6))</f>
        <v>1.6050611832749884</v>
      </c>
      <c r="AR26" s="55">
        <f ca="1">AVERAGE(OFFSET(A26,0,Fixtures!$D$6+1,1,4))</f>
        <v>1.7518778047792645</v>
      </c>
      <c r="AS26" s="52"/>
      <c r="AT26" s="62" t="str">
        <f>CONCATENATE("@",Schedule!A6)</f>
        <v>@BHA</v>
      </c>
      <c r="AU26" s="3">
        <f>VLOOKUP(RIGHT(AT26,3),'Team Ratings'!$A$2:$H$21,7,FALSE)*(1+Fixtures!$D$3)</f>
        <v>138.2155145932183</v>
      </c>
      <c r="AV26" s="62" t="str">
        <f>CONCATENATE("@",Schedule!A6)</f>
        <v>@BHA</v>
      </c>
      <c r="AW26" s="3">
        <f>VLOOKUP(RIGHT(AV26,3),'Team Ratings'!$A$2:$H$21,4,FALSE)*(1-Fixtures!$D$3)</f>
        <v>75.036441064768169</v>
      </c>
      <c r="AY26" s="52"/>
      <c r="AZ26" s="52"/>
      <c r="BA26" s="56"/>
    </row>
    <row r="27" spans="1:56" x14ac:dyDescent="0.25">
      <c r="A27" s="37" t="str">
        <f t="shared" si="0"/>
        <v>BRE</v>
      </c>
      <c r="B27" s="67">
        <f>(VLOOKUP(B5,$AT$2:$AU$41,2,FALSE)*VLOOKUP(B49,$AV$2:$AW$41,2,FALSE))/(100*100)*'Formula Data'!$AC$22</f>
        <v>1.5485302390330318</v>
      </c>
      <c r="C27" s="67">
        <f>(VLOOKUP(C5,$AT$2:$AU$41,2,FALSE)*VLOOKUP(C49,$AV$2:$AW$41,2,FALSE))/(100*100)*'Formula Data'!$AC$22</f>
        <v>1.4478459990329244</v>
      </c>
      <c r="D27" s="67">
        <f>(VLOOKUP(D5,$AT$2:$AU$41,2,FALSE)*VLOOKUP(D49,$AV$2:$AW$41,2,FALSE))/(100*100)*'Formula Data'!$AC$22</f>
        <v>1.6002959929841643</v>
      </c>
      <c r="E27" s="67">
        <f ca="1">(VLOOKUP(E5,$AT$2:$AU$41,2,FALSE)*VLOOKUP(E49,$AV$2:$AW$41,2,FALSE))/(100*100)*'Formula Data'!$AC$22</f>
        <v>0.96129438603141137</v>
      </c>
      <c r="F27" s="67">
        <f ca="1">(VLOOKUP(F5,$AT$2:$AU$41,2,FALSE)*VLOOKUP(F49,$AV$2:$AW$41,2,FALSE))/(100*100)*'Formula Data'!$AC$22</f>
        <v>1.1950026775728184</v>
      </c>
      <c r="G27" s="67">
        <f>(VLOOKUP(G5,$AT$2:$AU$41,2,FALSE)*VLOOKUP(G49,$AV$2:$AW$41,2,FALSE))/(100*100)*'Formula Data'!$AC$22</f>
        <v>1.0751159963909429</v>
      </c>
      <c r="H27" s="67">
        <f ca="1">(VLOOKUP(H5,$AT$2:$AU$41,2,FALSE)*VLOOKUP(H49,$AV$2:$AW$41,2,FALSE))/(100*100)*'Formula Data'!$AC$22</f>
        <v>1.2804074224084279</v>
      </c>
      <c r="I27" s="67">
        <f ca="1">(VLOOKUP(I5,$AT$2:$AU$41,2,FALSE)*VLOOKUP(I49,$AV$2:$AW$41,2,FALSE))/(100*100)*'Formula Data'!$AC$22</f>
        <v>1.5511207193357381</v>
      </c>
      <c r="J27" s="67">
        <f>(VLOOKUP(J5,$AT$2:$AU$41,2,FALSE)*VLOOKUP(J49,$AV$2:$AW$41,2,FALSE))/(100*100)*'Formula Data'!$AC$22</f>
        <v>1.1615104493342909</v>
      </c>
      <c r="K27" s="67">
        <f>(VLOOKUP(K5,$AT$2:$AU$41,2,FALSE)*VLOOKUP(K49,$AV$2:$AW$41,2,FALSE))/(100*100)*'Formula Data'!$AC$22</f>
        <v>1.9947472403238702</v>
      </c>
      <c r="L27" s="67">
        <f>(VLOOKUP(L5,$AT$2:$AU$41,2,FALSE)*VLOOKUP(L49,$AV$2:$AW$41,2,FALSE))/(100*100)*'Formula Data'!$AC$22</f>
        <v>1.4945685992331263</v>
      </c>
      <c r="M27" s="67">
        <f>(VLOOKUP(M5,$AT$2:$AU$41,2,FALSE)*VLOOKUP(M49,$AV$2:$AW$41,2,FALSE))/(100*100)*'Formula Data'!$AC$22</f>
        <v>1.082726736223846</v>
      </c>
      <c r="N27" s="67">
        <f>(VLOOKUP(N5,$AT$2:$AU$41,2,FALSE)*VLOOKUP(N49,$AV$2:$AW$41,2,FALSE))/(100*100)*'Formula Data'!$AC$22</f>
        <v>1.597652203052558</v>
      </c>
      <c r="O27" s="67">
        <f ca="1">(VLOOKUP(O5,$AT$2:$AU$41,2,FALSE)*VLOOKUP(O49,$AV$2:$AW$41,2,FALSE))/(100*100)*'Formula Data'!$AC$22</f>
        <v>0.87774860778001973</v>
      </c>
      <c r="P27" s="67">
        <f>(VLOOKUP(P5,$AT$2:$AU$41,2,FALSE)*VLOOKUP(P49,$AV$2:$AW$41,2,FALSE))/(100*100)*'Formula Data'!$AC$22</f>
        <v>1.2146184697312841</v>
      </c>
      <c r="Q27" s="67">
        <f>(VLOOKUP(Q5,$AT$2:$AU$41,2,FALSE)*VLOOKUP(Q49,$AV$2:$AW$41,2,FALSE))/(100*100)*'Formula Data'!$AC$22</f>
        <v>2.5012949316723079</v>
      </c>
      <c r="R27" s="67">
        <f ca="1">(VLOOKUP(R5,$AT$2:$AU$41,2,FALSE)*VLOOKUP(R49,$AV$2:$AW$41,2,FALSE))/(100*100)*'Formula Data'!$AC$22</f>
        <v>1.3213043782359488</v>
      </c>
      <c r="S27" s="67">
        <f>(VLOOKUP(S5,$AT$2:$AU$41,2,FALSE)*VLOOKUP(S49,$AV$2:$AW$41,2,FALSE))/(100*100)*'Formula Data'!$AC$22</f>
        <v>1.4694788864890815</v>
      </c>
      <c r="T27" s="67">
        <f>(VLOOKUP(T5,$AT$2:$AU$41,2,FALSE)*VLOOKUP(T49,$AV$2:$AW$41,2,FALSE))/(100*100)*'Formula Data'!$AC$22</f>
        <v>1.6936570690286907</v>
      </c>
      <c r="U27" s="9">
        <f>(VLOOKUP(U5,$AT$2:$AU$41,2,FALSE)*VLOOKUP(U49,$AV$2:$AW$41,2,FALSE))/(100*100)*'Formula Data'!$AC$22</f>
        <v>0.80956721075138993</v>
      </c>
      <c r="V27" s="9">
        <f>(VLOOKUP(V5,$AT$2:$AU$41,2,FALSE)*VLOOKUP(V49,$AV$2:$AW$41,2,FALSE))/(100*100)*'Formula Data'!$AC$22</f>
        <v>1.5425012864534227</v>
      </c>
      <c r="W27" s="9">
        <f ca="1">(VLOOKUP(W5,$AT$2:$AU$41,2,FALSE)*VLOOKUP(W49,$AV$2:$AW$41,2,FALSE))/(100*100)*'Formula Data'!$AC$22</f>
        <v>0.89243783056680326</v>
      </c>
      <c r="X27" s="9">
        <f ca="1">(VLOOKUP(X5,$AT$2:$AU$41,2,FALSE)*VLOOKUP(X49,$AV$2:$AW$41,2,FALSE))/(100*100)*'Formula Data'!$AC$22</f>
        <v>2.225439592612958</v>
      </c>
      <c r="Y27" s="9">
        <f ca="1">(VLOOKUP(Y5,$AT$2:$AU$41,2,FALSE)*VLOOKUP(Y49,$AV$2:$AW$41,2,FALSE))/(100*100)*'Formula Data'!$AC$22</f>
        <v>0.83291113315213428</v>
      </c>
      <c r="Z27" s="98">
        <f>(VLOOKUP(Z5,$AT$2:$AU$41,2,FALSE)*VLOOKUP(Z49,$AV$2:$AW$41,2,FALSE))/(100*100)*'Formula Data'!$AC$22</f>
        <v>2.0772682423028836</v>
      </c>
      <c r="AA27" s="9">
        <f>(VLOOKUP(AA5,$AT$2:$AU$41,2,FALSE)*VLOOKUP(AA49,$AV$2:$AW$41,2,FALSE))/(100*100)*'Formula Data'!$AC$22</f>
        <v>1.1153986295683747</v>
      </c>
      <c r="AB27" s="67">
        <f ca="1">(VLOOKUP(AB5,$AT$2:$AU$41,2,FALSE)*VLOOKUP(AB49,$AV$2:$AW$41,2,FALSE))/(100*100)*'Formula Data'!$AC$22</f>
        <v>1.3791979954642193</v>
      </c>
      <c r="AC27" s="67">
        <f>(VLOOKUP(AC5,$AT$2:$AU$41,2,FALSE)*VLOOKUP(AC49,$AV$2:$AW$41,2,FALSE))/(100*100)*'Formula Data'!$AC$22</f>
        <v>1.0793181474145725</v>
      </c>
      <c r="AD27" s="97">
        <f>(VLOOKUP(AD5,$AT$2:$AU$41,2,FALSE)*VLOOKUP(AD49,$AV$2:$AW$41,2,FALSE))/(100*100)*'Formula Data'!$AC$22</f>
        <v>2.1443025633967854</v>
      </c>
      <c r="AE27" s="67">
        <f>(VLOOKUP(AE5,$AT$2:$AU$41,2,FALSE)*VLOOKUP(AE49,$AV$2:$AW$41,2,FALSE))/(100*100)*'Formula Data'!$AC$22</f>
        <v>1.3903292565543277</v>
      </c>
      <c r="AF27" s="67">
        <f ca="1">(VLOOKUP(AF5,$AT$2:$AU$41,2,FALSE)*VLOOKUP(AF49,$AV$2:$AW$41,2,FALSE))/(100*100)*'Formula Data'!$AC$22</f>
        <v>1.2593323522562991</v>
      </c>
      <c r="AG27" s="67">
        <f>(VLOOKUP(AG5,$AT$2:$AU$41,2,FALSE)*VLOOKUP(AG49,$AV$2:$AW$41,2,FALSE))/(100*100)*'Formula Data'!$AC$22</f>
        <v>1.1135559206698284</v>
      </c>
      <c r="AH27" s="67">
        <f>(VLOOKUP(AH5,$AT$2:$AU$41,2,FALSE)*VLOOKUP(AH49,$AV$2:$AW$41,2,FALSE))/(100*100)*'Formula Data'!$AC$22</f>
        <v>1.5534206440134664</v>
      </c>
      <c r="AI27" s="67">
        <f>(VLOOKUP(AI5,$AT$2:$AU$41,2,FALSE)*VLOOKUP(AI49,$AV$2:$AW$41,2,FALSE))/(100*100)*'Formula Data'!$AC$22</f>
        <v>0.84658324617833192</v>
      </c>
      <c r="AJ27" s="67">
        <f>(VLOOKUP(AJ5,$AT$2:$AU$41,2,FALSE)*VLOOKUP(AJ49,$AV$2:$AW$41,2,FALSE))/(100*100)*'Formula Data'!$AC$22</f>
        <v>2.4299407845827652</v>
      </c>
      <c r="AK27" s="67">
        <f>(VLOOKUP(AK5,$AT$2:$AU$41,2,FALSE)*VLOOKUP(AK49,$AV$2:$AW$41,2,FALSE))/(100*100)*'Formula Data'!$AC$22</f>
        <v>1.0242197339463077</v>
      </c>
      <c r="AL27" s="67">
        <f ca="1">(VLOOKUP(AL5,$AT$2:$AU$41,2,FALSE)*VLOOKUP(AL49,$AV$2:$AW$41,2,FALSE))/(100*100)*'Formula Data'!$AC$22</f>
        <v>1.8957151694024039</v>
      </c>
      <c r="AM27" s="67">
        <f>(VLOOKUP(AM5,$AT$2:$AU$41,2,FALSE)*VLOOKUP(AM49,$AV$2:$AW$41,2,FALSE))/(100*100)*'Formula Data'!$AC$22</f>
        <v>1.7433905672231615</v>
      </c>
      <c r="AN27" s="9">
        <f ca="1">IF(OR(Fixtures!$D$6&lt;=0,Fixtures!$D$6&gt;39),AVERAGE(B27:AM27),AVERAGE(OFFSET(A27,0,Fixtures!$D$6,1,38-Fixtures!$D$6+1)))</f>
        <v>1.4882755317585392</v>
      </c>
      <c r="AO27" s="37" t="str">
        <f t="shared" si="1"/>
        <v>BRE</v>
      </c>
      <c r="AP27" s="55">
        <f ca="1">AVERAGE(OFFSET(A27,0,Fixtures!$D$6+1,1,9))</f>
        <v>1.4267780721125203</v>
      </c>
      <c r="AQ27" s="55">
        <f ca="1">AVERAGE(OFFSET(A27,0,Fixtures!$D$6+1,1,6))</f>
        <v>1.4233764807175466</v>
      </c>
      <c r="AR27" s="55">
        <f ca="1">AVERAGE(OFFSET(A27,0,Fixtures!$D$6+1,1,4))</f>
        <v>1.4683205799054961</v>
      </c>
      <c r="AS27" s="52"/>
      <c r="AT27" s="62" t="str">
        <f>CONCATENATE("@",Schedule!A7)</f>
        <v>@CHE</v>
      </c>
      <c r="AU27" s="3">
        <f>VLOOKUP(RIGHT(AT27,3),'Team Ratings'!$A$2:$H$21,7,FALSE)*(1+Fixtures!$D$3)</f>
        <v>100.1289824286425</v>
      </c>
      <c r="AV27" s="62" t="str">
        <f>CONCATENATE("@",Schedule!A7)</f>
        <v>@CHE</v>
      </c>
      <c r="AW27" s="3">
        <f>VLOOKUP(RIGHT(AV27,3),'Team Ratings'!$A$2:$H$21,4,FALSE)*(1-Fixtures!$D$3)</f>
        <v>87.742697879784018</v>
      </c>
      <c r="AY27" s="52"/>
      <c r="AZ27" s="52"/>
      <c r="BA27" s="56"/>
    </row>
    <row r="28" spans="1:56" x14ac:dyDescent="0.25">
      <c r="A28" s="37" t="str">
        <f t="shared" si="0"/>
        <v>BHA</v>
      </c>
      <c r="B28" s="67">
        <f>(VLOOKUP(B6,$AT$2:$AU$41,2,FALSE)*VLOOKUP(B50,$AV$2:$AW$41,2,FALSE))/(100*100)*'Formula Data'!$AC$22</f>
        <v>1.6402298057246669</v>
      </c>
      <c r="C28" s="67">
        <f>(VLOOKUP(C6,$AT$2:$AU$41,2,FALSE)*VLOOKUP(C50,$AV$2:$AW$41,2,FALSE))/(100*100)*'Formula Data'!$AC$22</f>
        <v>1.0978165650110174</v>
      </c>
      <c r="D28" s="67">
        <f>(VLOOKUP(D6,$AT$2:$AU$41,2,FALSE)*VLOOKUP(D50,$AV$2:$AW$41,2,FALSE))/(100*100)*'Formula Data'!$AC$22</f>
        <v>1.160313829200228</v>
      </c>
      <c r="E28" s="67">
        <f>(VLOOKUP(E6,$AT$2:$AU$41,2,FALSE)*VLOOKUP(E50,$AV$2:$AW$41,2,FALSE))/(100*100)*'Formula Data'!$AC$22</f>
        <v>0.84892132175324198</v>
      </c>
      <c r="F28" s="67">
        <f>(VLOOKUP(F6,$AT$2:$AU$41,2,FALSE)*VLOOKUP(F50,$AV$2:$AW$41,2,FALSE))/(100*100)*'Formula Data'!$AC$22</f>
        <v>1.2636082005299596</v>
      </c>
      <c r="G28" s="67">
        <f>(VLOOKUP(G6,$AT$2:$AU$41,2,FALSE)*VLOOKUP(G50,$AV$2:$AW$41,2,FALSE))/(100*100)*'Formula Data'!$AC$22</f>
        <v>0.85223937823566953</v>
      </c>
      <c r="H28" s="97">
        <f>(VLOOKUP(H6,$AT$2:$AU$41,2,FALSE)*VLOOKUP(H50,$AV$2:$AW$41,2,FALSE))/(100*100)*'Formula Data'!$AC$22</f>
        <v>0.9171391637637949</v>
      </c>
      <c r="I28" s="67">
        <f ca="1">(VLOOKUP(I6,$AT$2:$AU$41,2,FALSE)*VLOOKUP(I50,$AV$2:$AW$41,2,FALSE))/(100*100)*'Formula Data'!$AC$22</f>
        <v>0.65767416951480984</v>
      </c>
      <c r="J28" s="67">
        <f>(VLOOKUP(J6,$AT$2:$AU$41,2,FALSE)*VLOOKUP(J50,$AV$2:$AW$41,2,FALSE))/(100*100)*'Formula Data'!$AC$22</f>
        <v>1.9187032371900528</v>
      </c>
      <c r="K28" s="67">
        <f ca="1">(VLOOKUP(K6,$AT$2:$AU$41,2,FALSE)*VLOOKUP(K50,$AV$2:$AW$41,2,FALSE))/(100*100)*'Formula Data'!$AC$22</f>
        <v>1.0433138963384292</v>
      </c>
      <c r="L28" s="67">
        <f>(VLOOKUP(L6,$AT$2:$AU$41,2,FALSE)*VLOOKUP(L50,$AV$2:$AW$41,2,FALSE))/(100*100)*'Formula Data'!$AC$22</f>
        <v>1.3747191943096242</v>
      </c>
      <c r="M28" s="67">
        <f>(VLOOKUP(M6,$AT$2:$AU$41,2,FALSE)*VLOOKUP(M50,$AV$2:$AW$41,2,FALSE))/(100*100)*'Formula Data'!$AC$22</f>
        <v>0.66846979370821891</v>
      </c>
      <c r="N28" s="67">
        <f>(VLOOKUP(N6,$AT$2:$AU$41,2,FALSE)*VLOOKUP(N50,$AV$2:$AW$41,2,FALSE))/(100*100)*'Formula Data'!$AC$22</f>
        <v>1.9750451175668413</v>
      </c>
      <c r="O28" s="67">
        <f>(VLOOKUP(O6,$AT$2:$AU$41,2,FALSE)*VLOOKUP(O50,$AV$2:$AW$41,2,FALSE))/(100*100)*'Formula Data'!$AC$22</f>
        <v>0.85493083081101517</v>
      </c>
      <c r="P28" s="67">
        <f ca="1">(VLOOKUP(P6,$AT$2:$AU$41,2,FALSE)*VLOOKUP(P50,$AV$2:$AW$41,2,FALSE))/(100*100)*'Formula Data'!$AC$22</f>
        <v>0.9943802237087086</v>
      </c>
      <c r="Q28" s="67">
        <f>(VLOOKUP(Q6,$AT$2:$AU$41,2,FALSE)*VLOOKUP(Q50,$AV$2:$AW$41,2,FALSE))/(100*100)*'Formula Data'!$AC$22</f>
        <v>0.87927383388818403</v>
      </c>
      <c r="R28" s="67">
        <f ca="1">(VLOOKUP(R6,$AT$2:$AU$41,2,FALSE)*VLOOKUP(R50,$AV$2:$AW$41,2,FALSE))/(100*100)*'Formula Data'!$AC$22</f>
        <v>1.0110212898538</v>
      </c>
      <c r="S28" s="67">
        <f ca="1">(VLOOKUP(S6,$AT$2:$AU$41,2,FALSE)*VLOOKUP(S50,$AV$2:$AW$41,2,FALSE))/(100*100)*'Formula Data'!$AC$22</f>
        <v>1.2247789593659026</v>
      </c>
      <c r="T28" s="67">
        <f ca="1">(VLOOKUP(T6,$AT$2:$AU$41,2,FALSE)*VLOOKUP(T50,$AV$2:$AW$41,2,FALSE))/(100*100)*'Formula Data'!$AC$22</f>
        <v>1.0890272205038978</v>
      </c>
      <c r="U28" s="9">
        <f>(VLOOKUP(U6,$AT$2:$AU$41,2,FALSE)*VLOOKUP(U50,$AV$2:$AW$41,2,FALSE))/(100*100)*'Formula Data'!$AC$22</f>
        <v>1.3373269511969383</v>
      </c>
      <c r="V28" s="9">
        <f>(VLOOKUP(V6,$AT$2:$AU$41,2,FALSE)*VLOOKUP(V50,$AV$2:$AW$41,2,FALSE))/(100*100)*'Formula Data'!$AC$22</f>
        <v>1.22273349267214</v>
      </c>
      <c r="W28" s="9">
        <f>(VLOOKUP(W6,$AT$2:$AU$41,2,FALSE)*VLOOKUP(W50,$AV$2:$AW$41,2,FALSE))/(100*100)*'Formula Data'!$AC$22</f>
        <v>0.63924159709855954</v>
      </c>
      <c r="X28" s="9">
        <f ca="1">(VLOOKUP(X6,$AT$2:$AU$41,2,FALSE)*VLOOKUP(X50,$AV$2:$AW$41,2,FALSE))/(100*100)*'Formula Data'!$AC$22</f>
        <v>0.94358493032308355</v>
      </c>
      <c r="Y28" s="9">
        <f>(VLOOKUP(Y6,$AT$2:$AU$41,2,FALSE)*VLOOKUP(Y50,$AV$2:$AW$41,2,FALSE))/(100*100)*'Formula Data'!$AC$22</f>
        <v>0.88072885351305386</v>
      </c>
      <c r="Z28" s="90">
        <f>(VLOOKUP(Z6,$AT$2:$AU$41,2,FALSE)*VLOOKUP(Z50,$AV$2:$AW$41,2,FALSE))/(100*100)*'Formula Data'!$AC$22</f>
        <v>1.5750704756546188</v>
      </c>
      <c r="AA28" s="9">
        <f>(VLOOKUP(AA6,$AT$2:$AU$41,2,FALSE)*VLOOKUP(AA50,$AV$2:$AW$41,2,FALSE))/(100*100)*'Formula Data'!$AC$22</f>
        <v>0.80873317225882402</v>
      </c>
      <c r="AB28" s="67">
        <f>(VLOOKUP(AB6,$AT$2:$AU$41,2,FALSE)*VLOOKUP(AB50,$AV$2:$AW$41,2,FALSE))/(100*100)*'Formula Data'!$AC$22</f>
        <v>1.2179729771465124</v>
      </c>
      <c r="AC28" s="101">
        <f>(VLOOKUP(AC6,$AT$2:$AU$41,2,FALSE)*VLOOKUP(AC50,$AV$2:$AW$41,2,FALSE))/(100*100)*'Formula Data'!$AC$22</f>
        <v>1.1432323054630054</v>
      </c>
      <c r="AD28" s="97">
        <f>(VLOOKUP(AD6,$AT$2:$AU$41,2,FALSE)*VLOOKUP(AD50,$AV$2:$AW$41,2,FALSE))/(100*100)*'Formula Data'!$AC$22</f>
        <v>0.95817268311404735</v>
      </c>
      <c r="AE28" s="67">
        <f ca="1">(VLOOKUP(AE6,$AT$2:$AU$41,2,FALSE)*VLOOKUP(AE50,$AV$2:$AW$41,2,FALSE))/(100*100)*'Formula Data'!$AC$22</f>
        <v>1.4968738561039585</v>
      </c>
      <c r="AF28" s="67">
        <f>(VLOOKUP(AF6,$AT$2:$AU$41,2,FALSE)*VLOOKUP(AF50,$AV$2:$AW$41,2,FALSE))/(100*100)*'Formula Data'!$AC$22</f>
        <v>1.2265950007083291</v>
      </c>
      <c r="AG28" s="101">
        <f>(VLOOKUP(AG6,$AT$2:$AU$41,2,FALSE)*VLOOKUP(AG50,$AV$2:$AW$41,2,FALSE))/(100*100)*'Formula Data'!$AC$22</f>
        <v>1.3765969715151092</v>
      </c>
      <c r="AH28" s="67">
        <f>(VLOOKUP(AH6,$AT$2:$AU$41,2,FALSE)*VLOOKUP(AH50,$AV$2:$AW$41,2,FALSE))/(100*100)*'Formula Data'!$AC$22</f>
        <v>0.95907373735627943</v>
      </c>
      <c r="AI28" s="67">
        <f ca="1">(VLOOKUP(AI6,$AT$2:$AU$41,2,FALSE)*VLOOKUP(AI50,$AV$2:$AW$41,2,FALSE))/(100*100)*'Formula Data'!$AC$22</f>
        <v>0.69307824531031204</v>
      </c>
      <c r="AJ28" s="67">
        <f ca="1">(VLOOKUP(AJ6,$AT$2:$AU$41,2,FALSE)*VLOOKUP(AJ50,$AV$2:$AW$41,2,FALSE))/(100*100)*'Formula Data'!$AC$22</f>
        <v>0.75904674800040206</v>
      </c>
      <c r="AK28" s="67">
        <f ca="1">(VLOOKUP(AK6,$AT$2:$AU$41,2,FALSE)*VLOOKUP(AK50,$AV$2:$AW$41,2,FALSE))/(100*100)*'Formula Data'!$AC$22</f>
        <v>1.7572272450460438</v>
      </c>
      <c r="AL28" s="67">
        <f ca="1">(VLOOKUP(AL6,$AT$2:$AU$41,2,FALSE)*VLOOKUP(AL50,$AV$2:$AW$41,2,FALSE))/(100*100)*'Formula Data'!$AC$22</f>
        <v>0.70467698857666183</v>
      </c>
      <c r="AM28" s="67">
        <f>(VLOOKUP(AM6,$AT$2:$AU$41,2,FALSE)*VLOOKUP(AM50,$AV$2:$AW$41,2,FALSE))/(100*100)*'Formula Data'!$AC$22</f>
        <v>1.2615206400707057</v>
      </c>
      <c r="AN28" s="9">
        <f ca="1">IF(OR(Fixtures!$D$6&lt;=0,Fixtures!$D$6&gt;39),AVERAGE(B28:AM28),AVERAGE(OFFSET(A28,0,Fixtures!$D$6,1,38-Fixtures!$D$6+1)))</f>
        <v>1.1295056165342807</v>
      </c>
      <c r="AO28" s="37" t="str">
        <f t="shared" si="1"/>
        <v>BHA</v>
      </c>
      <c r="AP28" s="55">
        <f ca="1">AVERAGE(OFFSET(A28,0,Fixtures!$D$6+1,1,9))</f>
        <v>1.1522107547352762</v>
      </c>
      <c r="AQ28" s="55">
        <f ca="1">AVERAGE(OFFSET(A28,0,Fixtures!$D$6+1,1,6))</f>
        <v>1.193424092376788</v>
      </c>
      <c r="AR28" s="55">
        <f ca="1">AVERAGE(OFFSET(A28,0,Fixtures!$D$6+1,1,4))</f>
        <v>1.206218461347335</v>
      </c>
      <c r="AS28" s="52"/>
      <c r="AT28" s="62" t="str">
        <f>CONCATENATE("@",Schedule!A8)</f>
        <v>@CRY</v>
      </c>
      <c r="AU28" s="3">
        <f ca="1">VLOOKUP(RIGHT(AT28,3),'Team Ratings'!$A$2:$H$21,7,FALSE)*(1+Fixtures!$D$3)</f>
        <v>77.02640142320152</v>
      </c>
      <c r="AV28" s="62" t="str">
        <f>CONCATENATE("@",Schedule!A8)</f>
        <v>@CRY</v>
      </c>
      <c r="AW28" s="3">
        <f ca="1">VLOOKUP(RIGHT(AV28,3),'Team Ratings'!$A$2:$H$21,4,FALSE)*(1-Fixtures!$D$3)</f>
        <v>91.427736186146191</v>
      </c>
      <c r="AZ28" s="52"/>
      <c r="BA28" s="56"/>
    </row>
    <row r="29" spans="1:56" x14ac:dyDescent="0.25">
      <c r="A29" s="37" t="str">
        <f t="shared" si="0"/>
        <v>CHE</v>
      </c>
      <c r="B29" s="67">
        <f ca="1">(VLOOKUP(B7,$AT$2:$AU$41,2,FALSE)*VLOOKUP(B51,$AV$2:$AW$41,2,FALSE))/(100*100)*'Formula Data'!$AC$22</f>
        <v>1.2734370798457277</v>
      </c>
      <c r="C29" s="67">
        <f ca="1">(VLOOKUP(C7,$AT$2:$AU$41,2,FALSE)*VLOOKUP(C51,$AV$2:$AW$41,2,FALSE))/(100*100)*'Formula Data'!$AC$22</f>
        <v>1.219982913651076</v>
      </c>
      <c r="D29" s="67">
        <f>(VLOOKUP(D7,$AT$2:$AU$41,2,FALSE)*VLOOKUP(D51,$AV$2:$AW$41,2,FALSE))/(100*100)*'Formula Data'!$AC$22</f>
        <v>1.4242177992858638</v>
      </c>
      <c r="E29" s="67">
        <f>(VLOOKUP(E7,$AT$2:$AU$41,2,FALSE)*VLOOKUP(E51,$AV$2:$AW$41,2,FALSE))/(100*100)*'Formula Data'!$AC$22</f>
        <v>0.99655289116447354</v>
      </c>
      <c r="F29" s="67">
        <f ca="1">(VLOOKUP(F7,$AT$2:$AU$41,2,FALSE)*VLOOKUP(F51,$AV$2:$AW$41,2,FALSE))/(100*100)*'Formula Data'!$AC$22</f>
        <v>1.1822220554024032</v>
      </c>
      <c r="G29" s="67">
        <f>(VLOOKUP(G7,$AT$2:$AU$41,2,FALSE)*VLOOKUP(G51,$AV$2:$AW$41,2,FALSE))/(100*100)*'Formula Data'!$AC$22</f>
        <v>0.94567958437175059</v>
      </c>
      <c r="H29" s="67">
        <f>(VLOOKUP(H7,$AT$2:$AU$41,2,FALSE)*VLOOKUP(H51,$AV$2:$AW$41,2,FALSE))/(100*100)*'Formula Data'!$AC$22</f>
        <v>1.477580639543093</v>
      </c>
      <c r="I29" s="97">
        <f>(VLOOKUP(I7,$AT$2:$AU$41,2,FALSE)*VLOOKUP(I51,$AV$2:$AW$41,2,FALSE))/(100*100)*'Formula Data'!$AC$22</f>
        <v>1.5637825166052624</v>
      </c>
      <c r="J29" s="67">
        <f ca="1">(VLOOKUP(J7,$AT$2:$AU$41,2,FALSE)*VLOOKUP(J51,$AV$2:$AW$41,2,FALSE))/(100*100)*'Formula Data'!$AC$22</f>
        <v>1.1033663949199344</v>
      </c>
      <c r="K29" s="67">
        <f ca="1">(VLOOKUP(K7,$AT$2:$AU$41,2,FALSE)*VLOOKUP(K51,$AV$2:$AW$41,2,FALSE))/(100*100)*'Formula Data'!$AC$22</f>
        <v>0.81044029037601617</v>
      </c>
      <c r="L29" s="67">
        <f>(VLOOKUP(L7,$AT$2:$AU$41,2,FALSE)*VLOOKUP(L51,$AV$2:$AW$41,2,FALSE))/(100*100)*'Formula Data'!$AC$22</f>
        <v>1.4751395831166034</v>
      </c>
      <c r="M29" s="67">
        <f>(VLOOKUP(M7,$AT$2:$AU$41,2,FALSE)*VLOOKUP(M51,$AV$2:$AW$41,2,FALSE))/(100*100)*'Formula Data'!$AC$22</f>
        <v>1.6075065558044548</v>
      </c>
      <c r="N29" s="67">
        <f>(VLOOKUP(N7,$AT$2:$AU$41,2,FALSE)*VLOOKUP(N51,$AV$2:$AW$41,2,FALSE))/(100*100)*'Formula Data'!$AC$22</f>
        <v>1.3368209547420566</v>
      </c>
      <c r="O29" s="67">
        <f>(VLOOKUP(O7,$AT$2:$AU$41,2,FALSE)*VLOOKUP(O51,$AV$2:$AW$41,2,FALSE))/(100*100)*'Formula Data'!$AC$22</f>
        <v>1.9798712031325252</v>
      </c>
      <c r="P29" s="67">
        <f ca="1">(VLOOKUP(P7,$AT$2:$AU$41,2,FALSE)*VLOOKUP(P51,$AV$2:$AW$41,2,FALSE))/(100*100)*'Formula Data'!$AC$22</f>
        <v>1.4321762689730877</v>
      </c>
      <c r="Q29" s="67">
        <f>(VLOOKUP(Q7,$AT$2:$AU$41,2,FALSE)*VLOOKUP(Q51,$AV$2:$AW$41,2,FALSE))/(100*100)*'Formula Data'!$AC$22</f>
        <v>1.8417842174236643</v>
      </c>
      <c r="R29" s="67">
        <f>(VLOOKUP(R7,$AT$2:$AU$41,2,FALSE)*VLOOKUP(R51,$AV$2:$AW$41,2,FALSE))/(100*100)*'Formula Data'!$AC$22</f>
        <v>0.74748724127249255</v>
      </c>
      <c r="S29" s="67">
        <f>(VLOOKUP(S7,$AT$2:$AU$41,2,FALSE)*VLOOKUP(S51,$AV$2:$AW$41,2,FALSE))/(100*100)*'Formula Data'!$AC$22</f>
        <v>1.1214779910557229</v>
      </c>
      <c r="T29" s="67">
        <f>(VLOOKUP(T7,$AT$2:$AU$41,2,FALSE)*VLOOKUP(T51,$AV$2:$AW$41,2,FALSE))/(100*100)*'Formula Data'!$AC$22</f>
        <v>1.6097023054387452</v>
      </c>
      <c r="U29" s="9">
        <f ca="1">(VLOOKUP(U7,$AT$2:$AU$41,2,FALSE)*VLOOKUP(U51,$AV$2:$AW$41,2,FALSE))/(100*100)*'Formula Data'!$AC$22</f>
        <v>0.76904108377510105</v>
      </c>
      <c r="V29" s="9">
        <f>(VLOOKUP(V7,$AT$2:$AU$41,2,FALSE)*VLOOKUP(V51,$AV$2:$AW$41,2,FALSE))/(100*100)*'Formula Data'!$AC$22</f>
        <v>2.2436058543397084</v>
      </c>
      <c r="W29" s="9">
        <f>(VLOOKUP(W7,$AT$2:$AU$41,2,FALSE)*VLOOKUP(W51,$AV$2:$AW$41,2,FALSE))/(100*100)*'Formula Data'!$AC$22</f>
        <v>1.0298666169561783</v>
      </c>
      <c r="X29" s="9">
        <f>(VLOOKUP(X7,$AT$2:$AU$41,2,FALSE)*VLOOKUP(X51,$AV$2:$AW$41,2,FALSE))/(100*100)*'Formula Data'!$AC$22</f>
        <v>1.3567949694385664</v>
      </c>
      <c r="Y29" s="9">
        <f ca="1">(VLOOKUP(Y7,$AT$2:$AU$41,2,FALSE)*VLOOKUP(Y51,$AV$2:$AW$41,2,FALSE))/(100*100)*'Formula Data'!$AC$22</f>
        <v>0.82400310081536066</v>
      </c>
      <c r="Z29" s="9">
        <f ca="1">(VLOOKUP(Z7,$AT$2:$AU$41,2,FALSE)*VLOOKUP(Z51,$AV$2:$AW$41,2,FALSE))/(100*100)*'Formula Data'!$AC$22</f>
        <v>1.7503462138737391</v>
      </c>
      <c r="AA29" s="9">
        <f>(VLOOKUP(AA7,$AT$2:$AU$41,2,FALSE)*VLOOKUP(AA51,$AV$2:$AW$41,2,FALSE))/(100*100)*'Formula Data'!$AC$22</f>
        <v>0.99267297330916893</v>
      </c>
      <c r="AB29" s="67">
        <f>(VLOOKUP(AB7,$AT$2:$AU$41,2,FALSE)*VLOOKUP(AB51,$AV$2:$AW$41,2,FALSE))/(100*100)*'Formula Data'!$AC$22</f>
        <v>1.4297844342380279</v>
      </c>
      <c r="AC29" s="67">
        <f ca="1">(VLOOKUP(AC7,$AT$2:$AU$41,2,FALSE)*VLOOKUP(AC51,$AV$2:$AW$41,2,FALSE))/(100*100)*'Formula Data'!$AC$22</f>
        <v>0.88757953524134925</v>
      </c>
      <c r="AD29" s="97">
        <f>(VLOOKUP(AD7,$AT$2:$AU$41,2,FALSE)*VLOOKUP(AD51,$AV$2:$AW$41,2,FALSE))/(100*100)*'Formula Data'!$AC$22</f>
        <v>1.0281652123380685</v>
      </c>
      <c r="AE29" s="67">
        <f ca="1">(VLOOKUP(AE7,$AT$2:$AU$41,2,FALSE)*VLOOKUP(AE51,$AV$2:$AW$41,2,FALSE))/(100*100)*'Formula Data'!$AC$22</f>
        <v>1.1627630829558566</v>
      </c>
      <c r="AF29" s="67">
        <f>(VLOOKUP(AF7,$AT$2:$AU$41,2,FALSE)*VLOOKUP(AF51,$AV$2:$AW$41,2,FALSE))/(100*100)*'Formula Data'!$AC$22</f>
        <v>1.3799607300008789</v>
      </c>
      <c r="AG29" s="101">
        <f>(VLOOKUP(AG7,$AT$2:$AU$41,2,FALSE)*VLOOKUP(AG51,$AV$2:$AW$41,2,FALSE))/(100*100)*'Formula Data'!$AC$22</f>
        <v>1.9179772688431798</v>
      </c>
      <c r="AH29" s="67">
        <f>(VLOOKUP(AH7,$AT$2:$AU$41,2,FALSE)*VLOOKUP(AH51,$AV$2:$AW$41,2,FALSE))/(100*100)*'Formula Data'!$AC$22</f>
        <v>1.120424357260895</v>
      </c>
      <c r="AI29" s="67">
        <f ca="1">(VLOOKUP(AI7,$AT$2:$AU$41,2,FALSE)*VLOOKUP(AI51,$AV$2:$AW$41,2,FALSE))/(100*100)*'Formula Data'!$AC$22</f>
        <v>2.0547864088478751</v>
      </c>
      <c r="AJ29" s="67">
        <f>(VLOOKUP(AJ7,$AT$2:$AU$41,2,FALSE)*VLOOKUP(AJ51,$AV$2:$AW$41,2,FALSE))/(100*100)*'Formula Data'!$AC$22</f>
        <v>1.0724424482017247</v>
      </c>
      <c r="AK29" s="67">
        <f>(VLOOKUP(AK7,$AT$2:$AU$41,2,FALSE)*VLOOKUP(AK51,$AV$2:$AW$41,2,FALSE))/(100*100)*'Formula Data'!$AC$22</f>
        <v>0.78166477938998735</v>
      </c>
      <c r="AL29" s="67">
        <f>(VLOOKUP(AL7,$AT$2:$AU$41,2,FALSE)*VLOOKUP(AL51,$AV$2:$AW$41,2,FALSE))/(100*100)*'Formula Data'!$AC$22</f>
        <v>2.3094883577970937</v>
      </c>
      <c r="AM29" s="67">
        <f>(VLOOKUP(AM7,$AT$2:$AU$41,2,FALSE)*VLOOKUP(AM51,$AV$2:$AW$41,2,FALSE))/(100*100)*'Formula Data'!$AC$22</f>
        <v>1.2837147634446058</v>
      </c>
      <c r="AN29" s="9">
        <f ca="1">IF(OR(Fixtures!$D$6&lt;=0,Fixtures!$D$6&gt;39),AVERAGE(B29:AM29),AVERAGE(OFFSET(A29,0,Fixtures!$D$6,1,38-Fixtures!$D$6+1)))</f>
        <v>1.3690626148799618</v>
      </c>
      <c r="AO29" s="37" t="str">
        <f t="shared" si="1"/>
        <v>CHE</v>
      </c>
      <c r="AP29" s="55">
        <f ca="1">AVERAGE(OFFSET(A29,0,Fixtures!$D$6+1,1,9))</f>
        <v>1.2673070914533129</v>
      </c>
      <c r="AQ29" s="55">
        <f ca="1">AVERAGE(OFFSET(A29,0,Fixtures!$D$6+1,1,6))</f>
        <v>1.249478364440038</v>
      </c>
      <c r="AR29" s="55">
        <f ca="1">AVERAGE(OFFSET(A29,0,Fixtures!$D$6+1,1,4))</f>
        <v>1.1146171401340383</v>
      </c>
      <c r="AS29" s="52"/>
      <c r="AT29" s="62" t="str">
        <f>CONCATENATE("@",Schedule!A9)</f>
        <v>@EVE</v>
      </c>
      <c r="AU29" s="3">
        <f ca="1">VLOOKUP(RIGHT(AT29,3),'Team Ratings'!$A$2:$H$21,7,FALSE)*(1+Fixtures!$D$3)</f>
        <v>88.89909657480942</v>
      </c>
      <c r="AV29" s="62" t="str">
        <f>CONCATENATE("@",Schedule!A9)</f>
        <v>@EVE</v>
      </c>
      <c r="AW29" s="3">
        <f ca="1">VLOOKUP(RIGHT(AV29,3),'Team Ratings'!$A$2:$H$21,4,FALSE)*(1-Fixtures!$D$3)</f>
        <v>105.60861748525069</v>
      </c>
      <c r="AY29" s="52"/>
      <c r="AZ29" s="52"/>
      <c r="BA29" s="56"/>
    </row>
    <row r="30" spans="1:56" x14ac:dyDescent="0.25">
      <c r="A30" s="37" t="str">
        <f t="shared" si="0"/>
        <v>CRY</v>
      </c>
      <c r="B30" s="67">
        <f ca="1">(VLOOKUP(B8,$AT$2:$AU$41,2,FALSE)*VLOOKUP(B52,$AV$2:$AW$41,2,FALSE))/(100*100)*'Formula Data'!$AC$22</f>
        <v>1.4923251422144774</v>
      </c>
      <c r="C30" s="67">
        <f ca="1">(VLOOKUP(C8,$AT$2:$AU$41,2,FALSE)*VLOOKUP(C52,$AV$2:$AW$41,2,FALSE))/(100*100)*'Formula Data'!$AC$22</f>
        <v>2.3378333367103541</v>
      </c>
      <c r="D30" s="67">
        <f ca="1">(VLOOKUP(D8,$AT$2:$AU$41,2,FALSE)*VLOOKUP(D52,$AV$2:$AW$41,2,FALSE))/(100*100)*'Formula Data'!$AC$22</f>
        <v>1.0713463349190704</v>
      </c>
      <c r="E30" s="67">
        <f ca="1">(VLOOKUP(E8,$AT$2:$AU$41,2,FALSE)*VLOOKUP(E52,$AV$2:$AW$41,2,FALSE))/(100*100)*'Formula Data'!$AC$22</f>
        <v>2.4064827889261666</v>
      </c>
      <c r="F30" s="67">
        <f ca="1">(VLOOKUP(F8,$AT$2:$AU$41,2,FALSE)*VLOOKUP(F52,$AV$2:$AW$41,2,FALSE))/(100*100)*'Formula Data'!$AC$22</f>
        <v>1.1674802009453968</v>
      </c>
      <c r="G30" s="67">
        <f ca="1">(VLOOKUP(G8,$AT$2:$AU$41,2,FALSE)*VLOOKUP(G52,$AV$2:$AW$41,2,FALSE))/(100*100)*'Formula Data'!$AC$22</f>
        <v>1.9191359008943316</v>
      </c>
      <c r="H30" s="67">
        <f ca="1">(VLOOKUP(H8,$AT$2:$AU$41,2,FALSE)*VLOOKUP(H52,$AV$2:$AW$41,2,FALSE))/(100*100)*'Formula Data'!$AC$22</f>
        <v>1.3929650732386356</v>
      </c>
      <c r="I30" s="67">
        <f ca="1">(VLOOKUP(I8,$AT$2:$AU$41,2,FALSE)*VLOOKUP(I52,$AV$2:$AW$41,2,FALSE))/(100*100)*'Formula Data'!$AC$22</f>
        <v>2.0630222960611109</v>
      </c>
      <c r="J30" s="67">
        <f ca="1">(VLOOKUP(J8,$AT$2:$AU$41,2,FALSE)*VLOOKUP(J52,$AV$2:$AW$41,2,FALSE))/(100*100)*'Formula Data'!$AC$22</f>
        <v>1.041685737591475</v>
      </c>
      <c r="K30" s="67">
        <f ca="1">(VLOOKUP(K8,$AT$2:$AU$41,2,FALSE)*VLOOKUP(K52,$AV$2:$AW$41,2,FALSE))/(100*100)*'Formula Data'!$AC$22</f>
        <v>1.0343634845508745</v>
      </c>
      <c r="L30" s="67">
        <f ca="1">(VLOOKUP(L8,$AT$2:$AU$41,2,FALSE)*VLOOKUP(L52,$AV$2:$AW$41,2,FALSE))/(100*100)*'Formula Data'!$AC$22</f>
        <v>1.489832854645915</v>
      </c>
      <c r="M30" s="67">
        <f ca="1">(VLOOKUP(M8,$AT$2:$AU$41,2,FALSE)*VLOOKUP(M52,$AV$2:$AW$41,2,FALSE))/(100*100)*'Formula Data'!$AC$22</f>
        <v>0.84447735086333675</v>
      </c>
      <c r="N30" s="67">
        <f ca="1">(VLOOKUP(N8,$AT$2:$AU$41,2,FALSE)*VLOOKUP(N52,$AV$2:$AW$41,2,FALSE))/(100*100)*'Formula Data'!$AC$22</f>
        <v>1.3269191875694142</v>
      </c>
      <c r="O30" s="67">
        <f ca="1">(VLOOKUP(O8,$AT$2:$AU$41,2,FALSE)*VLOOKUP(O52,$AV$2:$AW$41,2,FALSE))/(100*100)*'Formula Data'!$AC$22</f>
        <v>0.85860977538132965</v>
      </c>
      <c r="P30" s="67">
        <f ca="1">(VLOOKUP(P8,$AT$2:$AU$41,2,FALSE)*VLOOKUP(P52,$AV$2:$AW$41,2,FALSE))/(100*100)*'Formula Data'!$AC$22</f>
        <v>1.4137779612666828</v>
      </c>
      <c r="Q30" s="67">
        <f ca="1">(VLOOKUP(Q8,$AT$2:$AU$41,2,FALSE)*VLOOKUP(Q52,$AV$2:$AW$41,2,FALSE))/(100*100)*'Formula Data'!$AC$22</f>
        <v>1.1685780854982781</v>
      </c>
      <c r="R30" s="67">
        <f ca="1">(VLOOKUP(R8,$AT$2:$AU$41,2,FALSE)*VLOOKUP(R52,$AV$2:$AW$41,2,FALSE))/(100*100)*'Formula Data'!$AC$22</f>
        <v>1.0731191955254717</v>
      </c>
      <c r="S30" s="67">
        <f ca="1">(VLOOKUP(S8,$AT$2:$AU$41,2,FALSE)*VLOOKUP(S52,$AV$2:$AW$41,2,FALSE))/(100*100)*'Formula Data'!$AC$22</f>
        <v>1.1174831364696738</v>
      </c>
      <c r="T30" s="67">
        <f ca="1">(VLOOKUP(T8,$AT$2:$AU$41,2,FALSE)*VLOOKUP(T52,$AV$2:$AW$41,2,FALSE))/(100*100)*'Formula Data'!$AC$22</f>
        <v>1.2712200408257048</v>
      </c>
      <c r="U30" s="9">
        <f ca="1">(VLOOKUP(U8,$AT$2:$AU$41,2,FALSE)*VLOOKUP(U52,$AV$2:$AW$41,2,FALSE))/(100*100)*'Formula Data'!$AC$22</f>
        <v>1.4945378877338866</v>
      </c>
      <c r="V30" s="9">
        <f ca="1">(VLOOKUP(V8,$AT$2:$AU$41,2,FALSE)*VLOOKUP(V52,$AV$2:$AW$41,2,FALSE))/(100*100)*'Formula Data'!$AC$22</f>
        <v>1.3376285157230838</v>
      </c>
      <c r="W30" s="9">
        <f ca="1">(VLOOKUP(W8,$AT$2:$AU$41,2,FALSE)*VLOOKUP(W52,$AV$2:$AW$41,2,FALSE))/(100*100)*'Formula Data'!$AC$22</f>
        <v>1.9985289258722652</v>
      </c>
      <c r="X30" s="9">
        <f ca="1">(VLOOKUP(X8,$AT$2:$AU$41,2,FALSE)*VLOOKUP(X52,$AV$2:$AW$41,2,FALSE))/(100*100)*'Formula Data'!$AC$22</f>
        <v>1.4379166428484185</v>
      </c>
      <c r="Y30" s="9">
        <f ca="1">(VLOOKUP(Y8,$AT$2:$AU$41,2,FALSE)*VLOOKUP(Y52,$AV$2:$AW$41,2,FALSE))/(100*100)*'Formula Data'!$AC$22</f>
        <v>1.675018991357597</v>
      </c>
      <c r="Z30" s="9">
        <f ca="1">(VLOOKUP(Z8,$AT$2:$AU$41,2,FALSE)*VLOOKUP(Z52,$AV$2:$AW$41,2,FALSE))/(100*100)*'Formula Data'!$AC$22</f>
        <v>1.6294586197540981</v>
      </c>
      <c r="AA30" s="9">
        <f ca="1">(VLOOKUP(AA8,$AT$2:$AU$41,2,FALSE)*VLOOKUP(AA52,$AV$2:$AW$41,2,FALSE))/(100*100)*'Formula Data'!$AC$22</f>
        <v>1.537092839653843</v>
      </c>
      <c r="AB30" s="67">
        <f ca="1">(VLOOKUP(AB8,$AT$2:$AU$41,2,FALSE)*VLOOKUP(AB52,$AV$2:$AW$41,2,FALSE))/(100*100)*'Formula Data'!$AC$22</f>
        <v>1.6773069585975577</v>
      </c>
      <c r="AC30" s="67">
        <f ca="1">(VLOOKUP(AC8,$AT$2:$AU$41,2,FALSE)*VLOOKUP(AC52,$AV$2:$AW$41,2,FALSE))/(100*100)*'Formula Data'!$AC$22</f>
        <v>2.1410838080727213</v>
      </c>
      <c r="AD30" s="67">
        <f ca="1">(VLOOKUP(AD8,$AT$2:$AU$41,2,FALSE)*VLOOKUP(AD52,$AV$2:$AW$41,2,FALSE))/(100*100)*'Formula Data'!$AC$22</f>
        <v>1.0384063521019127</v>
      </c>
      <c r="AE30" s="67">
        <f ca="1">(VLOOKUP(AE8,$AT$2:$AU$41,2,FALSE)*VLOOKUP(AE52,$AV$2:$AW$41,2,FALSE))/(100*100)*'Formula Data'!$AC$22</f>
        <v>1.4840324308596715</v>
      </c>
      <c r="AF30" s="67">
        <f ca="1">(VLOOKUP(AF8,$AT$2:$AU$41,2,FALSE)*VLOOKUP(AF52,$AV$2:$AW$41,2,FALSE))/(100*100)*'Formula Data'!$AC$22</f>
        <v>1.2318732932382053</v>
      </c>
      <c r="AG30" s="67">
        <f ca="1">(VLOOKUP(AG8,$AT$2:$AU$41,2,FALSE)*VLOOKUP(AG52,$AV$2:$AW$41,2,FALSE))/(100*100)*'Formula Data'!$AC$22</f>
        <v>0.92485630774028449</v>
      </c>
      <c r="AH30" s="67">
        <f ca="1">(VLOOKUP(AH8,$AT$2:$AU$41,2,FALSE)*VLOOKUP(AH52,$AV$2:$AW$41,2,FALSE))/(100*100)*'Formula Data'!$AC$22</f>
        <v>1.2115970783247556</v>
      </c>
      <c r="AI30" s="67">
        <f ca="1">(VLOOKUP(AI8,$AT$2:$AU$41,2,FALSE)*VLOOKUP(AI52,$AV$2:$AW$41,2,FALSE))/(100*100)*'Formula Data'!$AC$22</f>
        <v>0.98539645629571571</v>
      </c>
      <c r="AJ30" s="67">
        <f ca="1">(VLOOKUP(AJ8,$AT$2:$AU$41,2,FALSE)*VLOOKUP(AJ52,$AV$2:$AW$41,2,FALSE))/(100*100)*'Formula Data'!$AC$22</f>
        <v>1.8238576627279555</v>
      </c>
      <c r="AK30" s="67">
        <f ca="1">(VLOOKUP(AK8,$AT$2:$AU$41,2,FALSE)*VLOOKUP(AK52,$AV$2:$AW$41,2,FALSE))/(100*100)*'Formula Data'!$AC$22</f>
        <v>0.7788803849091297</v>
      </c>
      <c r="AL30" s="67">
        <f ca="1">(VLOOKUP(AL8,$AT$2:$AU$41,2,FALSE)*VLOOKUP(AL52,$AV$2:$AW$41,2,FALSE))/(100*100)*'Formula Data'!$AC$22</f>
        <v>1.5396364161379215</v>
      </c>
      <c r="AM30" s="67">
        <f ca="1">(VLOOKUP(AM8,$AT$2:$AU$41,2,FALSE)*VLOOKUP(AM52,$AV$2:$AW$41,2,FALSE))/(100*100)*'Formula Data'!$AC$22</f>
        <v>0.81449331925016766</v>
      </c>
      <c r="AN30" s="9">
        <f ca="1">IF(OR(Fixtures!$D$6&lt;=0,Fixtures!$D$6&gt;39),AVERAGE(B30:AM30),AVERAGE(OFFSET(A30,0,Fixtures!$D$6,1,38-Fixtures!$D$6+1)))</f>
        <v>1.3042850390213334</v>
      </c>
      <c r="AO30" s="37" t="str">
        <f t="shared" si="1"/>
        <v>CRY</v>
      </c>
      <c r="AP30" s="55">
        <f ca="1">AVERAGE(OFFSET(A30,0,Fixtures!$D$6+1,1,9))</f>
        <v>1.2911093082522613</v>
      </c>
      <c r="AQ30" s="55">
        <f ca="1">AVERAGE(OFFSET(A30,0,Fixtures!$D$6+1,1,6))</f>
        <v>1.3386415450562585</v>
      </c>
      <c r="AR30" s="55">
        <f ca="1">AVERAGE(OFFSET(A30,0,Fixtures!$D$6+1,1,4))</f>
        <v>1.4738489710681277</v>
      </c>
      <c r="AS30" s="52"/>
      <c r="AT30" s="62" t="str">
        <f>CONCATENATE("@",Schedule!A10)</f>
        <v>@FUL</v>
      </c>
      <c r="AU30" s="3">
        <f>VLOOKUP(RIGHT(AT30,3),'Team Ratings'!$A$2:$H$21,7,FALSE)*(1+Fixtures!$D$3)</f>
        <v>103.15043126255075</v>
      </c>
      <c r="AV30" s="62" t="str">
        <f>CONCATENATE("@",Schedule!A10)</f>
        <v>@FUL</v>
      </c>
      <c r="AW30" s="3">
        <f>VLOOKUP(RIGHT(AV30,3),'Team Ratings'!$A$2:$H$21,4,FALSE)*(1-Fixtures!$D$3)</f>
        <v>116.75902870849431</v>
      </c>
      <c r="AY30" s="52"/>
      <c r="AZ30" s="52"/>
      <c r="BA30" s="56"/>
    </row>
    <row r="31" spans="1:56" x14ac:dyDescent="0.25">
      <c r="A31" s="37" t="str">
        <f t="shared" si="0"/>
        <v>EVE</v>
      </c>
      <c r="B31" s="67">
        <f ca="1">(VLOOKUP(B9,$AT$2:$AU$41,2,FALSE)*VLOOKUP(B53,$AV$2:$AW$41,2,FALSE))/(100*100)*'Formula Data'!$AC$22</f>
        <v>1.2032562020037088</v>
      </c>
      <c r="C31" s="67">
        <f ca="1">(VLOOKUP(C9,$AT$2:$AU$41,2,FALSE)*VLOOKUP(C53,$AV$2:$AW$41,2,FALSE))/(100*100)*'Formula Data'!$AC$22</f>
        <v>1.7755033266033988</v>
      </c>
      <c r="D31" s="67">
        <f ca="1">(VLOOKUP(D9,$AT$2:$AU$41,2,FALSE)*VLOOKUP(D53,$AV$2:$AW$41,2,FALSE))/(100*100)*'Formula Data'!$AC$22</f>
        <v>0.9408251476537941</v>
      </c>
      <c r="E31" s="67">
        <f ca="1">(VLOOKUP(E9,$AT$2:$AU$41,2,FALSE)*VLOOKUP(E53,$AV$2:$AW$41,2,FALSE))/(100*100)*'Formula Data'!$AC$22</f>
        <v>1.9348224873320179</v>
      </c>
      <c r="F31" s="67">
        <f ca="1">(VLOOKUP(F9,$AT$2:$AU$41,2,FALSE)*VLOOKUP(F53,$AV$2:$AW$41,2,FALSE))/(100*100)*'Formula Data'!$AC$22</f>
        <v>1.7142129933882599</v>
      </c>
      <c r="G31" s="67">
        <f ca="1">(VLOOKUP(G9,$AT$2:$AU$41,2,FALSE)*VLOOKUP(G53,$AV$2:$AW$41,2,FALSE))/(100*100)*'Formula Data'!$AC$22</f>
        <v>1.8821954831222292</v>
      </c>
      <c r="H31" s="67">
        <f ca="1">(VLOOKUP(H9,$AT$2:$AU$41,2,FALSE)*VLOOKUP(H53,$AV$2:$AW$41,2,FALSE))/(100*100)*'Formula Data'!$AC$22</f>
        <v>2.4731761971032906</v>
      </c>
      <c r="I31" s="67">
        <f ca="1">(VLOOKUP(I9,$AT$2:$AU$41,2,FALSE)*VLOOKUP(I53,$AV$2:$AW$41,2,FALSE))/(100*100)*'Formula Data'!$AC$22</f>
        <v>1.1382361826434975</v>
      </c>
      <c r="J31" s="67">
        <f ca="1">(VLOOKUP(J9,$AT$2:$AU$41,2,FALSE)*VLOOKUP(J53,$AV$2:$AW$41,2,FALSE))/(100*100)*'Formula Data'!$AC$22</f>
        <v>1.4229427616037034</v>
      </c>
      <c r="K31" s="67">
        <f ca="1">(VLOOKUP(K9,$AT$2:$AU$41,2,FALSE)*VLOOKUP(K53,$AV$2:$AW$41,2,FALSE))/(100*100)*'Formula Data'!$AC$22</f>
        <v>1.6090206509156064</v>
      </c>
      <c r="L31" s="67">
        <f ca="1">(VLOOKUP(L9,$AT$2:$AU$41,2,FALSE)*VLOOKUP(L53,$AV$2:$AW$41,2,FALSE))/(100*100)*'Formula Data'!$AC$22</f>
        <v>2.1067467519748839</v>
      </c>
      <c r="M31" s="67">
        <f ca="1">(VLOOKUP(M9,$AT$2:$AU$41,2,FALSE)*VLOOKUP(M53,$AV$2:$AW$41,2,FALSE))/(100*100)*'Formula Data'!$AC$22</f>
        <v>2.2168031028036395</v>
      </c>
      <c r="N31" s="67">
        <f ca="1">(VLOOKUP(N9,$AT$2:$AU$41,2,FALSE)*VLOOKUP(N53,$AV$2:$AW$41,2,FALSE))/(100*100)*'Formula Data'!$AC$22</f>
        <v>0.92563105089523168</v>
      </c>
      <c r="O31" s="67">
        <f ca="1">(VLOOKUP(O9,$AT$2:$AU$41,2,FALSE)*VLOOKUP(O53,$AV$2:$AW$41,2,FALSE))/(100*100)*'Formula Data'!$AC$22</f>
        <v>1.7784414240250019</v>
      </c>
      <c r="P31" s="67">
        <f ca="1">(VLOOKUP(P9,$AT$2:$AU$41,2,FALSE)*VLOOKUP(P53,$AV$2:$AW$41,2,FALSE))/(100*100)*'Formula Data'!$AC$22</f>
        <v>1.1994681680634527</v>
      </c>
      <c r="Q31" s="67">
        <f ca="1">(VLOOKUP(Q9,$AT$2:$AU$41,2,FALSE)*VLOOKUP(Q53,$AV$2:$AW$41,2,FALSE))/(100*100)*'Formula Data'!$AC$22</f>
        <v>1.2908101417425952</v>
      </c>
      <c r="R31" s="67">
        <f ca="1">(VLOOKUP(R9,$AT$2:$AU$41,2,FALSE)*VLOOKUP(R53,$AV$2:$AW$41,2,FALSE))/(100*100)*'Formula Data'!$AC$22</f>
        <v>0.97545984667831909</v>
      </c>
      <c r="S31" s="67">
        <f ca="1">(VLOOKUP(S9,$AT$2:$AU$41,2,FALSE)*VLOOKUP(S53,$AV$2:$AW$41,2,FALSE))/(100*100)*'Formula Data'!$AC$22</f>
        <v>2.779739835437955</v>
      </c>
      <c r="T31" s="67">
        <f ca="1">(VLOOKUP(T9,$AT$2:$AU$41,2,FALSE)*VLOOKUP(T53,$AV$2:$AW$41,2,FALSE))/(100*100)*'Formula Data'!$AC$22</f>
        <v>1.6609444250164518</v>
      </c>
      <c r="U31" s="9">
        <f ca="1">(VLOOKUP(U9,$AT$2:$AU$41,2,FALSE)*VLOOKUP(U53,$AV$2:$AW$41,2,FALSE))/(100*100)*'Formula Data'!$AC$22</f>
        <v>0.99178427816179315</v>
      </c>
      <c r="V31" s="9">
        <f ca="1">(VLOOKUP(V9,$AT$2:$AU$41,2,FALSE)*VLOOKUP(V53,$AV$2:$AW$41,2,FALSE))/(100*100)*'Formula Data'!$AC$22</f>
        <v>1.6330617179069429</v>
      </c>
      <c r="W31" s="9">
        <f ca="1">(VLOOKUP(W9,$AT$2:$AU$41,2,FALSE)*VLOOKUP(W53,$AV$2:$AW$41,2,FALSE))/(100*100)*'Formula Data'!$AC$22</f>
        <v>1.7237919441303213</v>
      </c>
      <c r="X31" s="9">
        <f ca="1">(VLOOKUP(X9,$AT$2:$AU$41,2,FALSE)*VLOOKUP(X53,$AV$2:$AW$41,2,FALSE))/(100*100)*'Formula Data'!$AC$22</f>
        <v>2.7004425232429905</v>
      </c>
      <c r="Y31" s="9">
        <f ca="1">(VLOOKUP(Y9,$AT$2:$AU$41,2,FALSE)*VLOOKUP(Y53,$AV$2:$AW$41,2,FALSE))/(100*100)*'Formula Data'!$AC$22</f>
        <v>1.1947982323245669</v>
      </c>
      <c r="Z31" s="9">
        <f ca="1">(VLOOKUP(Z9,$AT$2:$AU$41,2,FALSE)*VLOOKUP(Z53,$AV$2:$AW$41,2,FALSE))/(100*100)*'Formula Data'!$AC$22</f>
        <v>1.2375173005304896</v>
      </c>
      <c r="AA31" s="9">
        <f ca="1">(VLOOKUP(AA9,$AT$2:$AU$41,2,FALSE)*VLOOKUP(AA53,$AV$2:$AW$41,2,FALSE))/(100*100)*'Formula Data'!$AC$22</f>
        <v>1.3498301629362071</v>
      </c>
      <c r="AB31" s="67">
        <f ca="1">(VLOOKUP(AB9,$AT$2:$AU$41,2,FALSE)*VLOOKUP(AB53,$AV$2:$AW$41,2,FALSE))/(100*100)*'Formula Data'!$AC$22</f>
        <v>1.348561991212561</v>
      </c>
      <c r="AC31" s="67">
        <f ca="1">(VLOOKUP(AC9,$AT$2:$AU$41,2,FALSE)*VLOOKUP(AC53,$AV$2:$AW$41,2,FALSE))/(100*100)*'Formula Data'!$AC$22</f>
        <v>1.7263478971146073</v>
      </c>
      <c r="AD31" s="67">
        <f ca="1">(VLOOKUP(AD9,$AT$2:$AU$41,2,FALSE)*VLOOKUP(AD53,$AV$2:$AW$41,2,FALSE))/(100*100)*'Formula Data'!$AC$22</f>
        <v>1.4683923788489193</v>
      </c>
      <c r="AE31" s="67">
        <f ca="1">(VLOOKUP(AE9,$AT$2:$AU$41,2,FALSE)*VLOOKUP(AE53,$AV$2:$AW$41,2,FALSE))/(100*100)*'Formula Data'!$AC$22</f>
        <v>2.308510367531496</v>
      </c>
      <c r="AF31" s="67">
        <f ca="1">(VLOOKUP(AF9,$AT$2:$AU$41,2,FALSE)*VLOOKUP(AF53,$AV$2:$AW$41,2,FALSE))/(100*100)*'Formula Data'!$AC$22</f>
        <v>1.2395651403376011</v>
      </c>
      <c r="AG31" s="67">
        <f ca="1">(VLOOKUP(AG9,$AT$2:$AU$41,2,FALSE)*VLOOKUP(AG53,$AV$2:$AW$41,2,FALSE))/(100*100)*'Formula Data'!$AC$22</f>
        <v>1.328030734897506</v>
      </c>
      <c r="AH31" s="67">
        <f ca="1">(VLOOKUP(AH9,$AT$2:$AU$41,2,FALSE)*VLOOKUP(AH53,$AV$2:$AW$41,2,FALSE))/(100*100)*'Formula Data'!$AC$22</f>
        <v>1.545101127372859</v>
      </c>
      <c r="AI31" s="67">
        <f ca="1">(VLOOKUP(AI9,$AT$2:$AU$41,2,FALSE)*VLOOKUP(AI53,$AV$2:$AW$41,2,FALSE))/(100*100)*'Formula Data'!$AC$22</f>
        <v>1.7209130907815342</v>
      </c>
      <c r="AJ31" s="67">
        <f ca="1">(VLOOKUP(AJ9,$AT$2:$AU$41,2,FALSE)*VLOOKUP(AJ53,$AV$2:$AW$41,2,FALSE))/(100*100)*'Formula Data'!$AC$22</f>
        <v>2.3830069694023024</v>
      </c>
      <c r="AK31" s="67">
        <f ca="1">(VLOOKUP(AK9,$AT$2:$AU$41,2,FALSE)*VLOOKUP(AK53,$AV$2:$AW$41,2,FALSE))/(100*100)*'Formula Data'!$AC$22</f>
        <v>1.9374653292872404</v>
      </c>
      <c r="AL31" s="67">
        <f ca="1">(VLOOKUP(AL9,$AT$2:$AU$41,2,FALSE)*VLOOKUP(AL53,$AV$2:$AW$41,2,FALSE))/(100*100)*'Formula Data'!$AC$22</f>
        <v>1.3995216083063771</v>
      </c>
      <c r="AM31" s="67">
        <f ca="1">(VLOOKUP(AM9,$AT$2:$AU$41,2,FALSE)*VLOOKUP(AM53,$AV$2:$AW$41,2,FALSE))/(100*100)*'Formula Data'!$AC$22</f>
        <v>0.89968847603488189</v>
      </c>
      <c r="AN31" s="9">
        <f ca="1">IF(OR(Fixtures!$D$6&lt;=0,Fixtures!$D$6&gt;39),AVERAGE(B31:AM31),AVERAGE(OFFSET(A31,0,Fixtures!$D$6,1,38-Fixtures!$D$6+1)))</f>
        <v>1.6087587592606571</v>
      </c>
      <c r="AO31" s="37" t="str">
        <f t="shared" si="1"/>
        <v>EVE</v>
      </c>
      <c r="AP31" s="55">
        <f ca="1">AVERAGE(OFFSET(A31,0,Fixtures!$D$6+1,1,9))</f>
        <v>1.7397036706193407</v>
      </c>
      <c r="AQ31" s="55">
        <f ca="1">AVERAGE(OFFSET(A31,0,Fixtures!$D$6+1,1,6))</f>
        <v>1.6026579410171646</v>
      </c>
      <c r="AR31" s="55">
        <f ca="1">AVERAGE(OFFSET(A31,0,Fixtures!$D$6+1,1,4))</f>
        <v>1.6857039459581558</v>
      </c>
      <c r="AS31" s="52"/>
      <c r="AT31" s="62" t="str">
        <f>CONCATENATE("@",Schedule!A11)</f>
        <v>@LEE</v>
      </c>
      <c r="AU31" s="3">
        <f>VLOOKUP(RIGHT(AT31,3),'Team Ratings'!$A$2:$H$21,7,FALSE)*(1+Fixtures!$D$3)</f>
        <v>99.425152358226498</v>
      </c>
      <c r="AV31" s="62" t="str">
        <f>CONCATENATE("@",Schedule!A11)</f>
        <v>@LEE</v>
      </c>
      <c r="AW31" s="3">
        <f>VLOOKUP(RIGHT(AV31,3),'Team Ratings'!$A$2:$H$21,4,FALSE)*(1-Fixtures!$D$3)</f>
        <v>106.45533480433265</v>
      </c>
      <c r="AY31" s="52"/>
      <c r="AZ31" s="52"/>
      <c r="BA31" s="56"/>
    </row>
    <row r="32" spans="1:56" x14ac:dyDescent="0.25">
      <c r="A32" s="37" t="str">
        <f t="shared" si="0"/>
        <v>FUL</v>
      </c>
      <c r="B32" s="67">
        <f>(VLOOKUP(B10,$AT$2:$AU$41,2,FALSE)*VLOOKUP(B54,$AV$2:$AW$41,2,FALSE))/(100*100)*'Formula Data'!$AC$22</f>
        <v>2.0809221982245796</v>
      </c>
      <c r="C32" s="67">
        <f ca="1">(VLOOKUP(C10,$AT$2:$AU$41,2,FALSE)*VLOOKUP(C54,$AV$2:$AW$41,2,FALSE))/(100*100)*'Formula Data'!$AC$22</f>
        <v>1.5472864576152967</v>
      </c>
      <c r="D32" s="67">
        <f>(VLOOKUP(D10,$AT$2:$AU$41,2,FALSE)*VLOOKUP(D54,$AV$2:$AW$41,2,FALSE))/(100*100)*'Formula Data'!$AC$22</f>
        <v>1.4909464018801504</v>
      </c>
      <c r="E32" s="67">
        <f ca="1">(VLOOKUP(E10,$AT$2:$AU$41,2,FALSE)*VLOOKUP(E54,$AV$2:$AW$41,2,FALSE))/(100*100)*'Formula Data'!$AC$22</f>
        <v>2.7343000739411902</v>
      </c>
      <c r="F32" s="67">
        <f>(VLOOKUP(F10,$AT$2:$AU$41,2,FALSE)*VLOOKUP(F54,$AV$2:$AW$41,2,FALSE))/(100*100)*'Formula Data'!$AC$22</f>
        <v>1.8363109225513135</v>
      </c>
      <c r="G32" s="67">
        <f ca="1">(VLOOKUP(G10,$AT$2:$AU$41,2,FALSE)*VLOOKUP(G54,$AV$2:$AW$41,2,FALSE))/(100*100)*'Formula Data'!$AC$22</f>
        <v>2.3291821288136494</v>
      </c>
      <c r="H32" s="67">
        <f>(VLOOKUP(H10,$AT$2:$AU$41,2,FALSE)*VLOOKUP(H54,$AV$2:$AW$41,2,FALSE))/(100*100)*'Formula Data'!$AC$22</f>
        <v>1.3302988788111523</v>
      </c>
      <c r="I32" s="67">
        <f>(VLOOKUP(I10,$AT$2:$AU$41,2,FALSE)*VLOOKUP(I54,$AV$2:$AW$41,2,FALSE))/(100*100)*'Formula Data'!$AC$22</f>
        <v>1.4923484702171324</v>
      </c>
      <c r="J32" s="67">
        <f>(VLOOKUP(J10,$AT$2:$AU$41,2,FALSE)*VLOOKUP(J54,$AV$2:$AW$41,2,FALSE))/(100*100)*'Formula Data'!$AC$22</f>
        <v>1.7082366115970589</v>
      </c>
      <c r="K32" s="67">
        <f>(VLOOKUP(K10,$AT$2:$AU$41,2,FALSE)*VLOOKUP(K54,$AV$2:$AW$41,2,FALSE))/(100*100)*'Formula Data'!$AC$22</f>
        <v>1.8054842923255709</v>
      </c>
      <c r="L32" s="67">
        <f>(VLOOKUP(L10,$AT$2:$AU$41,2,FALSE)*VLOOKUP(L54,$AV$2:$AW$41,2,FALSE))/(100*100)*'Formula Data'!$AC$22</f>
        <v>0.99467974397760794</v>
      </c>
      <c r="M32" s="67">
        <f>(VLOOKUP(M10,$AT$2:$AU$41,2,FALSE)*VLOOKUP(M54,$AV$2:$AW$41,2,FALSE))/(100*100)*'Formula Data'!$AC$22</f>
        <v>1.3681773463238212</v>
      </c>
      <c r="N32" s="67">
        <f>(VLOOKUP(N10,$AT$2:$AU$41,2,FALSE)*VLOOKUP(N54,$AV$2:$AW$41,2,FALSE))/(100*100)*'Formula Data'!$AC$22</f>
        <v>1.8952037141803015</v>
      </c>
      <c r="O32" s="67">
        <f ca="1">(VLOOKUP(O10,$AT$2:$AU$41,2,FALSE)*VLOOKUP(O54,$AV$2:$AW$41,2,FALSE))/(100*100)*'Formula Data'!$AC$22</f>
        <v>1.1811002731908686</v>
      </c>
      <c r="P32" s="67">
        <f>(VLOOKUP(P10,$AT$2:$AU$41,2,FALSE)*VLOOKUP(P54,$AV$2:$AW$41,2,FALSE))/(100*100)*'Formula Data'!$AC$22</f>
        <v>3.0732314367563185</v>
      </c>
      <c r="Q32" s="67">
        <f>(VLOOKUP(Q10,$AT$2:$AU$41,2,FALSE)*VLOOKUP(Q54,$AV$2:$AW$41,2,FALSE))/(100*100)*'Formula Data'!$AC$22</f>
        <v>1.7789049117990119</v>
      </c>
      <c r="R32" s="67">
        <f ca="1">(VLOOKUP(R10,$AT$2:$AU$41,2,FALSE)*VLOOKUP(R54,$AV$2:$AW$41,2,FALSE))/(100*100)*'Formula Data'!$AC$22</f>
        <v>1.468247406262243</v>
      </c>
      <c r="S32" s="67">
        <f ca="1">(VLOOKUP(S10,$AT$2:$AU$41,2,FALSE)*VLOOKUP(S54,$AV$2:$AW$41,2,FALSE))/(100*100)*'Formula Data'!$AC$22</f>
        <v>1.0964992418606248</v>
      </c>
      <c r="T32" s="67">
        <f>(VLOOKUP(T10,$AT$2:$AU$41,2,FALSE)*VLOOKUP(T54,$AV$2:$AW$41,2,FALSE))/(100*100)*'Formula Data'!$AC$22</f>
        <v>1.902611223932053</v>
      </c>
      <c r="U32" s="9">
        <f>(VLOOKUP(U10,$AT$2:$AU$41,2,FALSE)*VLOOKUP(U54,$AV$2:$AW$41,2,FALSE))/(100*100)*'Formula Data'!$AC$22</f>
        <v>2.4508584932236039</v>
      </c>
      <c r="V32" s="9">
        <f ca="1">(VLOOKUP(V10,$AT$2:$AU$41,2,FALSE)*VLOOKUP(V54,$AV$2:$AW$41,2,FALSE))/(100*100)*'Formula Data'!$AC$22</f>
        <v>1.6234287693549221</v>
      </c>
      <c r="W32" s="9">
        <f>(VLOOKUP(W10,$AT$2:$AU$41,2,FALSE)*VLOOKUP(W54,$AV$2:$AW$41,2,FALSE))/(100*100)*'Formula Data'!$AC$22</f>
        <v>1.9086198501576261</v>
      </c>
      <c r="X32" s="9">
        <f>(VLOOKUP(X10,$AT$2:$AU$41,2,FALSE)*VLOOKUP(X54,$AV$2:$AW$41,2,FALSE))/(100*100)*'Formula Data'!$AC$22</f>
        <v>1.0401597240861939</v>
      </c>
      <c r="Y32" s="9">
        <f>(VLOOKUP(Y10,$AT$2:$AU$41,2,FALSE)*VLOOKUP(Y54,$AV$2:$AW$41,2,FALSE))/(100*100)*'Formula Data'!$AC$22</f>
        <v>2.6346105628344594</v>
      </c>
      <c r="Z32" s="9">
        <f ca="1">(VLOOKUP(Z10,$AT$2:$AU$41,2,FALSE)*VLOOKUP(Z54,$AV$2:$AW$41,2,FALSE))/(100*100)*'Formula Data'!$AC$22</f>
        <v>1.0784512377335469</v>
      </c>
      <c r="AA32" s="9">
        <f>(VLOOKUP(AA10,$AT$2:$AU$41,2,FALSE)*VLOOKUP(AA54,$AV$2:$AW$41,2,FALSE))/(100*100)*'Formula Data'!$AC$22</f>
        <v>2.1391056878080028</v>
      </c>
      <c r="AB32" s="67">
        <f ca="1">(VLOOKUP(AB10,$AT$2:$AU$41,2,FALSE)*VLOOKUP(AB54,$AV$2:$AW$41,2,FALSE))/(100*100)*'Formula Data'!$AC$22</f>
        <v>1.9057940335247032</v>
      </c>
      <c r="AC32" s="101">
        <f>(VLOOKUP(AC10,$AT$2:$AU$41,2,FALSE)*VLOOKUP(AC54,$AV$2:$AW$41,2,FALSE))/(100*100)*'Formula Data'!$AC$22</f>
        <v>2.9855617240799703</v>
      </c>
      <c r="AD32" s="67">
        <f>(VLOOKUP(AD10,$AT$2:$AU$41,2,FALSE)*VLOOKUP(AD54,$AV$2:$AW$41,2,FALSE))/(100*100)*'Formula Data'!$AC$22</f>
        <v>1.4270969735778238</v>
      </c>
      <c r="AE32" s="67">
        <f>(VLOOKUP(AE10,$AT$2:$AU$41,2,FALSE)*VLOOKUP(AE54,$AV$2:$AW$41,2,FALSE))/(100*100)*'Formula Data'!$AC$22</f>
        <v>1.2584138898028832</v>
      </c>
      <c r="AF32" s="67">
        <f ca="1">(VLOOKUP(AF10,$AT$2:$AU$41,2,FALSE)*VLOOKUP(AF54,$AV$2:$AW$41,2,FALSE))/(100*100)*'Formula Data'!$AC$22</f>
        <v>1.6945601190412645</v>
      </c>
      <c r="AG32" s="67">
        <f>(VLOOKUP(AG10,$AT$2:$AU$41,2,FALSE)*VLOOKUP(AG54,$AV$2:$AW$41,2,FALSE))/(100*100)*'Formula Data'!$AC$22</f>
        <v>1.3209478963998886</v>
      </c>
      <c r="AH32" s="67">
        <f>(VLOOKUP(AH10,$AT$2:$AU$41,2,FALSE)*VLOOKUP(AH54,$AV$2:$AW$41,2,FALSE))/(100*100)*'Formula Data'!$AC$22</f>
        <v>1.962965227831581</v>
      </c>
      <c r="AI32" s="67">
        <f>(VLOOKUP(AI10,$AT$2:$AU$41,2,FALSE)*VLOOKUP(AI54,$AV$2:$AW$41,2,FALSE))/(100*100)*'Formula Data'!$AC$22</f>
        <v>2.1420275673578888</v>
      </c>
      <c r="AJ32" s="67">
        <f>(VLOOKUP(AJ10,$AT$2:$AU$41,2,FALSE)*VLOOKUP(AJ54,$AV$2:$AW$41,2,FALSE))/(100*100)*'Formula Data'!$AC$22</f>
        <v>1.3261108951587686</v>
      </c>
      <c r="AK32" s="67">
        <f ca="1">(VLOOKUP(AK10,$AT$2:$AU$41,2,FALSE)*VLOOKUP(AK54,$AV$2:$AW$41,2,FALSE))/(100*100)*'Formula Data'!$AC$22</f>
        <v>1.5731804724726588</v>
      </c>
      <c r="AL32" s="67">
        <f ca="1">(VLOOKUP(AL10,$AT$2:$AU$41,2,FALSE)*VLOOKUP(AL54,$AV$2:$AW$41,2,FALSE))/(100*100)*'Formula Data'!$AC$22</f>
        <v>1.0233613981363214</v>
      </c>
      <c r="AM32" s="67">
        <f>(VLOOKUP(AM10,$AT$2:$AU$41,2,FALSE)*VLOOKUP(AM54,$AV$2:$AW$41,2,FALSE))/(100*100)*'Formula Data'!$AC$22</f>
        <v>2.5522484309967473</v>
      </c>
      <c r="AN32" s="9">
        <f ca="1">IF(OR(Fixtures!$D$6&lt;=0,Fixtures!$D$6&gt;39),AVERAGE(B32:AM32),AVERAGE(OFFSET(A32,0,Fixtures!$D$6,1,38-Fixtures!$D$6+1)))</f>
        <v>1.7643557190317081</v>
      </c>
      <c r="AO32" s="37" t="str">
        <f t="shared" si="1"/>
        <v>FUL</v>
      </c>
      <c r="AP32" s="55">
        <f ca="1">AVERAGE(OFFSET(A32,0,Fixtures!$D$6+1,1,9))</f>
        <v>1.7434294184136363</v>
      </c>
      <c r="AQ32" s="55">
        <f ca="1">AVERAGE(OFFSET(A32,0,Fixtures!$D$6+1,1,6))</f>
        <v>1.7749243051222352</v>
      </c>
      <c r="AR32" s="55">
        <f ca="1">AVERAGE(OFFSET(A32,0,Fixtures!$D$6+1,1,4))</f>
        <v>1.8414081766254853</v>
      </c>
      <c r="AS32" s="52"/>
      <c r="AT32" s="62" t="str">
        <f>CONCATENATE("@",Schedule!A12)</f>
        <v>@LEI</v>
      </c>
      <c r="AU32" s="3">
        <f>VLOOKUP(RIGHT(AT32,3),'Team Ratings'!$A$2:$H$21,7,FALSE)*(1+Fixtures!$D$3)</f>
        <v>99.813761128963037</v>
      </c>
      <c r="AV32" s="62" t="str">
        <f>CONCATENATE("@",Schedule!A12)</f>
        <v>@LEI</v>
      </c>
      <c r="AW32" s="3">
        <f>VLOOKUP(RIGHT(AV32,3),'Team Ratings'!$A$2:$H$21,4,FALSE)*(1-Fixtures!$D$3)</f>
        <v>97.345805767977325</v>
      </c>
      <c r="AY32" s="52"/>
      <c r="AZ32" s="52"/>
      <c r="BA32" s="56"/>
    </row>
    <row r="33" spans="1:53" x14ac:dyDescent="0.25">
      <c r="A33" s="37" t="str">
        <f t="shared" si="0"/>
        <v>LEE</v>
      </c>
      <c r="B33" s="67">
        <f ca="1">(VLOOKUP(B11,$AT$2:$AU$41,2,FALSE)*VLOOKUP(B55,$AV$2:$AW$41,2,FALSE))/(100*100)*'Formula Data'!$AC$22</f>
        <v>0.98328059810863588</v>
      </c>
      <c r="C33" s="67">
        <f ca="1">(VLOOKUP(C11,$AT$2:$AU$41,2,FALSE)*VLOOKUP(C55,$AV$2:$AW$41,2,FALSE))/(100*100)*'Formula Data'!$AC$22</f>
        <v>1.434351208272181</v>
      </c>
      <c r="D33" s="67">
        <f>(VLOOKUP(D11,$AT$2:$AU$41,2,FALSE)*VLOOKUP(D55,$AV$2:$AW$41,2,FALSE))/(100*100)*'Formula Data'!$AC$22</f>
        <v>1.2129033112054894</v>
      </c>
      <c r="E33" s="67">
        <f>(VLOOKUP(E11,$AT$2:$AU$41,2,FALSE)*VLOOKUP(E55,$AV$2:$AW$41,2,FALSE))/(100*100)*'Formula Data'!$AC$22</f>
        <v>2.4021127329330838</v>
      </c>
      <c r="F33" s="67">
        <f ca="1">(VLOOKUP(F11,$AT$2:$AU$41,2,FALSE)*VLOOKUP(F55,$AV$2:$AW$41,2,FALSE))/(100*100)*'Formula Data'!$AC$22</f>
        <v>1.0768711114746998</v>
      </c>
      <c r="G33" s="67">
        <f>(VLOOKUP(G11,$AT$2:$AU$41,2,FALSE)*VLOOKUP(G55,$AV$2:$AW$41,2,FALSE))/(100*100)*'Formula Data'!$AC$22</f>
        <v>1.9503349308085365</v>
      </c>
      <c r="H33" s="97">
        <f>(VLOOKUP(H11,$AT$2:$AU$41,2,FALSE)*VLOOKUP(H55,$AV$2:$AW$41,2,FALSE))/(100*100)*'Formula Data'!$AC$22</f>
        <v>0.94836821530977944</v>
      </c>
      <c r="I33" s="67">
        <f>(VLOOKUP(I11,$AT$2:$AU$41,2,FALSE)*VLOOKUP(I55,$AV$2:$AW$41,2,FALSE))/(100*100)*'Formula Data'!$AC$22</f>
        <v>2.3270188543956682</v>
      </c>
      <c r="J33" s="67">
        <f>(VLOOKUP(J11,$AT$2:$AU$41,2,FALSE)*VLOOKUP(J55,$AV$2:$AW$41,2,FALSE))/(100*100)*'Formula Data'!$AC$22</f>
        <v>1.2474390981638035</v>
      </c>
      <c r="K33" s="67">
        <f ca="1">(VLOOKUP(K11,$AT$2:$AU$41,2,FALSE)*VLOOKUP(K55,$AV$2:$AW$41,2,FALSE))/(100*100)*'Formula Data'!$AC$22</f>
        <v>1.3386782241866058</v>
      </c>
      <c r="L33" s="67">
        <f ca="1">(VLOOKUP(L11,$AT$2:$AU$41,2,FALSE)*VLOOKUP(L55,$AV$2:$AW$41,2,FALSE))/(100*100)*'Formula Data'!$AC$22</f>
        <v>1.7376124497703367</v>
      </c>
      <c r="M33" s="67">
        <f>(VLOOKUP(M11,$AT$2:$AU$41,2,FALSE)*VLOOKUP(M55,$AV$2:$AW$41,2,FALSE))/(100*100)*'Formula Data'!$AC$22</f>
        <v>1.7347105152085993</v>
      </c>
      <c r="N33" s="67">
        <f>(VLOOKUP(N11,$AT$2:$AU$41,2,FALSE)*VLOOKUP(N55,$AV$2:$AW$41,2,FALSE))/(100*100)*'Formula Data'!$AC$22</f>
        <v>1.2495033565309974</v>
      </c>
      <c r="O33" s="67">
        <f>(VLOOKUP(O11,$AT$2:$AU$41,2,FALSE)*VLOOKUP(O55,$AV$2:$AW$41,2,FALSE))/(100*100)*'Formula Data'!$AC$22</f>
        <v>2.72209332701319</v>
      </c>
      <c r="P33" s="67">
        <f>(VLOOKUP(P11,$AT$2:$AU$41,2,FALSE)*VLOOKUP(P55,$AV$2:$AW$41,2,FALSE))/(100*100)*'Formula Data'!$AC$22</f>
        <v>0.90690173033719856</v>
      </c>
      <c r="Q33" s="67">
        <f ca="1">(VLOOKUP(Q11,$AT$2:$AU$41,2,FALSE)*VLOOKUP(Q55,$AV$2:$AW$41,2,FALSE))/(100*100)*'Formula Data'!$AC$22</f>
        <v>2.1236375986149878</v>
      </c>
      <c r="R33" s="67">
        <f>(VLOOKUP(R11,$AT$2:$AU$41,2,FALSE)*VLOOKUP(R55,$AV$2:$AW$41,2,FALSE))/(100*100)*'Formula Data'!$AC$22</f>
        <v>1.9529989617548511</v>
      </c>
      <c r="S33" s="67">
        <f>(VLOOKUP(S11,$AT$2:$AU$41,2,FALSE)*VLOOKUP(S55,$AV$2:$AW$41,2,FALSE))/(100*100)*'Formula Data'!$AC$22</f>
        <v>2.2345763264745266</v>
      </c>
      <c r="T33" s="67">
        <f>(VLOOKUP(T11,$AT$2:$AU$41,2,FALSE)*VLOOKUP(T55,$AV$2:$AW$41,2,FALSE))/(100*100)*'Formula Data'!$AC$22</f>
        <v>1.1473619936994426</v>
      </c>
      <c r="U33" s="9">
        <f>(VLOOKUP(U11,$AT$2:$AU$41,2,FALSE)*VLOOKUP(U55,$AV$2:$AW$41,2,FALSE))/(100*100)*'Formula Data'!$AC$22</f>
        <v>1.789738428364225</v>
      </c>
      <c r="V33" s="9">
        <f>(VLOOKUP(V11,$AT$2:$AU$41,2,FALSE)*VLOOKUP(V55,$AV$2:$AW$41,2,FALSE))/(100*100)*'Formula Data'!$AC$22</f>
        <v>1.3593740898935689</v>
      </c>
      <c r="W33" s="9">
        <f>(VLOOKUP(W11,$AT$2:$AU$41,2,FALSE)*VLOOKUP(W55,$AV$2:$AW$41,2,FALSE))/(100*100)*'Formula Data'!$AC$22</f>
        <v>1.3606524291867514</v>
      </c>
      <c r="X33" s="9">
        <f>(VLOOKUP(X11,$AT$2:$AU$41,2,FALSE)*VLOOKUP(X55,$AV$2:$AW$41,2,FALSE))/(100*100)*'Formula Data'!$AC$22</f>
        <v>1.6219209774640628</v>
      </c>
      <c r="Y33" s="9">
        <f ca="1">(VLOOKUP(Y11,$AT$2:$AU$41,2,FALSE)*VLOOKUP(Y55,$AV$2:$AW$41,2,FALSE))/(100*100)*'Formula Data'!$AC$22</f>
        <v>1.5450194029019333</v>
      </c>
      <c r="Z33" s="9">
        <f ca="1">(VLOOKUP(Z11,$AT$2:$AU$41,2,FALSE)*VLOOKUP(Z55,$AV$2:$AW$41,2,FALSE))/(100*100)*'Formula Data'!$AC$22</f>
        <v>0.99973591075683288</v>
      </c>
      <c r="AA33" s="9">
        <f>(VLOOKUP(AA11,$AT$2:$AU$41,2,FALSE)*VLOOKUP(AA55,$AV$2:$AW$41,2,FALSE))/(100*100)*'Formula Data'!$AC$22</f>
        <v>1.7401888951132014</v>
      </c>
      <c r="AB33" s="67">
        <f>(VLOOKUP(AB11,$AT$2:$AU$41,2,FALSE)*VLOOKUP(AB55,$AV$2:$AW$41,2,FALSE))/(100*100)*'Formula Data'!$AC$22</f>
        <v>1.6742610505360545</v>
      </c>
      <c r="AC33" s="67">
        <f ca="1">(VLOOKUP(AC11,$AT$2:$AU$41,2,FALSE)*VLOOKUP(AC55,$AV$2:$AW$41,2,FALSE))/(100*100)*'Formula Data'!$AC$22</f>
        <v>1.410742275827642</v>
      </c>
      <c r="AD33" s="97">
        <f ca="1">(VLOOKUP(AD11,$AT$2:$AU$41,2,FALSE)*VLOOKUP(AD55,$AV$2:$AW$41,2,FALSE))/(100*100)*'Formula Data'!$AC$22</f>
        <v>2.4930048926121682</v>
      </c>
      <c r="AE33" s="67">
        <f ca="1">(VLOOKUP(AE11,$AT$2:$AU$41,2,FALSE)*VLOOKUP(AE55,$AV$2:$AW$41,2,FALSE))/(100*100)*'Formula Data'!$AC$22</f>
        <v>0.93305229984759541</v>
      </c>
      <c r="AF33" s="67">
        <f>(VLOOKUP(AF11,$AT$2:$AU$41,2,FALSE)*VLOOKUP(AF55,$AV$2:$AW$41,2,FALSE))/(100*100)*'Formula Data'!$AC$22</f>
        <v>1.8972859894786824</v>
      </c>
      <c r="AG33" s="67">
        <f>(VLOOKUP(AG11,$AT$2:$AU$41,2,FALSE)*VLOOKUP(AG55,$AV$2:$AW$41,2,FALSE))/(100*100)*'Formula Data'!$AC$22</f>
        <v>1.7927000819882599</v>
      </c>
      <c r="AH33" s="67">
        <f>(VLOOKUP(AH11,$AT$2:$AU$41,2,FALSE)*VLOOKUP(AH55,$AV$2:$AW$41,2,FALSE))/(100*100)*'Formula Data'!$AC$22</f>
        <v>1.2090849066949254</v>
      </c>
      <c r="AI33" s="67">
        <f>(VLOOKUP(AI11,$AT$2:$AU$41,2,FALSE)*VLOOKUP(AI55,$AV$2:$AW$41,2,FALSE))/(100*100)*'Formula Data'!$AC$22</f>
        <v>1.3011592148455808</v>
      </c>
      <c r="AJ33" s="67">
        <f>(VLOOKUP(AJ11,$AT$2:$AU$41,2,FALSE)*VLOOKUP(AJ55,$AV$2:$AW$41,2,FALSE))/(100*100)*'Formula Data'!$AC$22</f>
        <v>2.8020264055801696</v>
      </c>
      <c r="AK33" s="67">
        <f>(VLOOKUP(AK11,$AT$2:$AU$41,2,FALSE)*VLOOKUP(AK55,$AV$2:$AW$41,2,FALSE))/(100*100)*'Formula Data'!$AC$22</f>
        <v>1.5574889790030764</v>
      </c>
      <c r="AL33" s="67">
        <f>(VLOOKUP(AL11,$AT$2:$AU$41,2,FALSE)*VLOOKUP(AL55,$AV$2:$AW$41,2,FALSE))/(100*100)*'Formula Data'!$AC$22</f>
        <v>1.6461547937619945</v>
      </c>
      <c r="AM33" s="67">
        <f ca="1">(VLOOKUP(AM11,$AT$2:$AU$41,2,FALSE)*VLOOKUP(AM55,$AV$2:$AW$41,2,FALSE))/(100*100)*'Formula Data'!$AC$22</f>
        <v>1.4801652179219524</v>
      </c>
      <c r="AN33" s="9">
        <f ca="1">IF(OR(Fixtures!$D$6&lt;=0,Fixtures!$D$6&gt;39),AVERAGE(B33:AM33),AVERAGE(OFFSET(A33,0,Fixtures!$D$6,1,38-Fixtures!$D$6+1)))</f>
        <v>1.6830938423415087</v>
      </c>
      <c r="AO33" s="37" t="str">
        <f t="shared" si="1"/>
        <v>LEE</v>
      </c>
      <c r="AP33" s="55">
        <f ca="1">AVERAGE(OFFSET(A33,0,Fixtures!$D$6+1,1,9))</f>
        <v>1.7107272273197891</v>
      </c>
      <c r="AQ33" s="55">
        <f ca="1">AVERAGE(OFFSET(A33,0,Fixtures!$D$6+1,1,6))</f>
        <v>1.6226450744082124</v>
      </c>
      <c r="AR33" s="55">
        <f ca="1">AVERAGE(OFFSET(A33,0,Fixtures!$D$6+1,1,4))</f>
        <v>1.6835213644415219</v>
      </c>
      <c r="AS33" s="52"/>
      <c r="AT33" s="62" t="str">
        <f>CONCATENATE("@",Schedule!A13)</f>
        <v>@LIV</v>
      </c>
      <c r="AU33" s="3">
        <f>VLOOKUP(RIGHT(AT33,3),'Team Ratings'!$A$2:$H$21,7,FALSE)*(1+Fixtures!$D$3)</f>
        <v>156.62692462584545</v>
      </c>
      <c r="AV33" s="62" t="str">
        <f>CONCATENATE("@",Schedule!A13)</f>
        <v>@LIV</v>
      </c>
      <c r="AW33" s="3">
        <f>VLOOKUP(RIGHT(AV33,3),'Team Ratings'!$A$2:$H$21,4,FALSE)*(1-Fixtures!$D$3)</f>
        <v>102.50421317938692</v>
      </c>
      <c r="AY33" s="52"/>
      <c r="AZ33" s="52"/>
      <c r="BA33" s="56"/>
    </row>
    <row r="34" spans="1:53" x14ac:dyDescent="0.25">
      <c r="A34" s="37" t="str">
        <f t="shared" si="0"/>
        <v>LEI</v>
      </c>
      <c r="B34" s="67">
        <f>(VLOOKUP(B12,$AT$2:$AU$41,2,FALSE)*VLOOKUP(B56,$AV$2:$AW$41,2,FALSE))/(100*100)*'Formula Data'!$AC$22</f>
        <v>1.2430505842100326</v>
      </c>
      <c r="C34" s="67">
        <f ca="1">(VLOOKUP(C12,$AT$2:$AU$41,2,FALSE)*VLOOKUP(C56,$AV$2:$AW$41,2,FALSE))/(100*100)*'Formula Data'!$AC$22</f>
        <v>2.2796750440069475</v>
      </c>
      <c r="D34" s="67">
        <f ca="1">(VLOOKUP(D12,$AT$2:$AU$41,2,FALSE)*VLOOKUP(D56,$AV$2:$AW$41,2,FALSE))/(100*100)*'Formula Data'!$AC$22</f>
        <v>0.91418713741949276</v>
      </c>
      <c r="E34" s="67">
        <f>(VLOOKUP(E12,$AT$2:$AU$41,2,FALSE)*VLOOKUP(E56,$AV$2:$AW$41,2,FALSE))/(100*100)*'Formula Data'!$AC$22</f>
        <v>1.5912785441391177</v>
      </c>
      <c r="F34" s="67">
        <f>(VLOOKUP(F12,$AT$2:$AU$41,2,FALSE)*VLOOKUP(F56,$AV$2:$AW$41,2,FALSE))/(100*100)*'Formula Data'!$AC$22</f>
        <v>1.4831309744450563</v>
      </c>
      <c r="G34" s="67">
        <f>(VLOOKUP(G12,$AT$2:$AU$41,2,FALSE)*VLOOKUP(G56,$AV$2:$AW$41,2,FALSE))/(100*100)*'Formula Data'!$AC$22</f>
        <v>2.1965606511189355</v>
      </c>
      <c r="H34" s="97">
        <f>(VLOOKUP(H12,$AT$2:$AU$41,2,FALSE)*VLOOKUP(H56,$AV$2:$AW$41,2,FALSE))/(100*100)*'Formula Data'!$AC$22</f>
        <v>1.1406940232768135</v>
      </c>
      <c r="I34" s="67">
        <f ca="1">(VLOOKUP(I12,$AT$2:$AU$41,2,FALSE)*VLOOKUP(I56,$AV$2:$AW$41,2,FALSE))/(100*100)*'Formula Data'!$AC$22</f>
        <v>1.9419150160611285</v>
      </c>
      <c r="J34" s="67">
        <f>(VLOOKUP(J12,$AT$2:$AU$41,2,FALSE)*VLOOKUP(J56,$AV$2:$AW$41,2,FALSE))/(100*100)*'Formula Data'!$AC$22</f>
        <v>0.86721504613887834</v>
      </c>
      <c r="K34" s="67">
        <f>(VLOOKUP(K12,$AT$2:$AU$41,2,FALSE)*VLOOKUP(K56,$AV$2:$AW$41,2,FALSE))/(100*100)*'Formula Data'!$AC$22</f>
        <v>1.1898172358800072</v>
      </c>
      <c r="L34" s="67">
        <f ca="1">(VLOOKUP(L12,$AT$2:$AU$41,2,FALSE)*VLOOKUP(L56,$AV$2:$AW$41,2,FALSE))/(100*100)*'Formula Data'!$AC$22</f>
        <v>0.85320973457341387</v>
      </c>
      <c r="M34" s="67">
        <f>(VLOOKUP(M12,$AT$2:$AU$41,2,FALSE)*VLOOKUP(M56,$AV$2:$AW$41,2,FALSE))/(100*100)*'Formula Data'!$AC$22</f>
        <v>1.1013172923320735</v>
      </c>
      <c r="N34" s="67">
        <f ca="1">(VLOOKUP(N12,$AT$2:$AU$41,2,FALSE)*VLOOKUP(N56,$AV$2:$AW$41,2,FALSE))/(100*100)*'Formula Data'!$AC$22</f>
        <v>1.2900231240060194</v>
      </c>
      <c r="O34" s="67">
        <f>(VLOOKUP(O12,$AT$2:$AU$41,2,FALSE)*VLOOKUP(O56,$AV$2:$AW$41,2,FALSE))/(100*100)*'Formula Data'!$AC$22</f>
        <v>1.785878161441953</v>
      </c>
      <c r="P34" s="67">
        <f ca="1">(VLOOKUP(P12,$AT$2:$AU$41,2,FALSE)*VLOOKUP(P56,$AV$2:$AW$41,2,FALSE))/(100*100)*'Formula Data'!$AC$22</f>
        <v>1.4128099731130308</v>
      </c>
      <c r="Q34" s="67">
        <f>(VLOOKUP(Q12,$AT$2:$AU$41,2,FALSE)*VLOOKUP(Q56,$AV$2:$AW$41,2,FALSE))/(100*100)*'Formula Data'!$AC$22</f>
        <v>1.5052910698380333</v>
      </c>
      <c r="R34" s="67">
        <f>(VLOOKUP(R12,$AT$2:$AU$41,2,FALSE)*VLOOKUP(R56,$AV$2:$AW$41,2,FALSE))/(100*100)*'Formula Data'!$AC$22</f>
        <v>1.4242125104812331</v>
      </c>
      <c r="S34" s="67">
        <f>(VLOOKUP(S12,$AT$2:$AU$41,2,FALSE)*VLOOKUP(S56,$AV$2:$AW$41,2,FALSE))/(100*100)*'Formula Data'!$AC$22</f>
        <v>2.489160066809057</v>
      </c>
      <c r="T34" s="67">
        <f>(VLOOKUP(T12,$AT$2:$AU$41,2,FALSE)*VLOOKUP(T56,$AV$2:$AW$41,2,FALSE))/(100*100)*'Formula Data'!$AC$22</f>
        <v>1.1425816402237439</v>
      </c>
      <c r="U34" s="9">
        <f>(VLOOKUP(U12,$AT$2:$AU$41,2,FALSE)*VLOOKUP(U56,$AV$2:$AW$41,2,FALSE))/(100*100)*'Formula Data'!$AC$22</f>
        <v>1.2442195342562514</v>
      </c>
      <c r="V34" s="9">
        <f>(VLOOKUP(V12,$AT$2:$AU$41,2,FALSE)*VLOOKUP(V56,$AV$2:$AW$41,2,FALSE))/(100*100)*'Formula Data'!$AC$22</f>
        <v>1.5309922356633197</v>
      </c>
      <c r="W34" s="9">
        <f>(VLOOKUP(W12,$AT$2:$AU$41,2,FALSE)*VLOOKUP(W56,$AV$2:$AW$41,2,FALSE))/(100*100)*'Formula Data'!$AC$22</f>
        <v>1.636588055857001</v>
      </c>
      <c r="X34" s="9">
        <f ca="1">(VLOOKUP(X12,$AT$2:$AU$41,2,FALSE)*VLOOKUP(X56,$AV$2:$AW$41,2,FALSE))/(100*100)*'Formula Data'!$AC$22</f>
        <v>1.3535054497098058</v>
      </c>
      <c r="Y34" s="9">
        <f>(VLOOKUP(Y12,$AT$2:$AU$41,2,FALSE)*VLOOKUP(Y56,$AV$2:$AW$41,2,FALSE))/(100*100)*'Formula Data'!$AC$22</f>
        <v>2.1278926587829625</v>
      </c>
      <c r="Z34" s="9">
        <f ca="1">(VLOOKUP(Z12,$AT$2:$AU$41,2,FALSE)*VLOOKUP(Z56,$AV$2:$AW$41,2,FALSE))/(100*100)*'Formula Data'!$AC$22</f>
        <v>1.5889225687586506</v>
      </c>
      <c r="AA34" s="9">
        <f ca="1">(VLOOKUP(AA12,$AT$2:$AU$41,2,FALSE)*VLOOKUP(AA56,$AV$2:$AW$41,2,FALSE))/(100*100)*'Formula Data'!$AC$22</f>
        <v>1.3116118077141643</v>
      </c>
      <c r="AB34" s="67">
        <f>(VLOOKUP(AB12,$AT$2:$AU$41,2,FALSE)*VLOOKUP(AB56,$AV$2:$AW$41,2,FALSE))/(100*100)*'Formula Data'!$AC$22</f>
        <v>1.1091135109852732</v>
      </c>
      <c r="AC34" s="67">
        <f>(VLOOKUP(AC12,$AT$2:$AU$41,2,FALSE)*VLOOKUP(AC56,$AV$2:$AW$41,2,FALSE))/(100*100)*'Formula Data'!$AC$22</f>
        <v>1.7834420952782755</v>
      </c>
      <c r="AD34" s="97">
        <f ca="1">(VLOOKUP(AD12,$AT$2:$AU$41,2,FALSE)*VLOOKUP(AD56,$AV$2:$AW$41,2,FALSE))/(100*100)*'Formula Data'!$AC$22</f>
        <v>1.2241256921225374</v>
      </c>
      <c r="AE34" s="67">
        <f>(VLOOKUP(AE12,$AT$2:$AU$41,2,FALSE)*VLOOKUP(AE56,$AV$2:$AW$41,2,FALSE))/(100*100)*'Formula Data'!$AC$22</f>
        <v>0.82929690516979537</v>
      </c>
      <c r="AF34" s="67">
        <f>(VLOOKUP(AF12,$AT$2:$AU$41,2,FALSE)*VLOOKUP(AF56,$AV$2:$AW$41,2,FALSE))/(100*100)*'Formula Data'!$AC$22</f>
        <v>2.5622531621895717</v>
      </c>
      <c r="AG34" s="67">
        <f ca="1">(VLOOKUP(AG12,$AT$2:$AU$41,2,FALSE)*VLOOKUP(AG56,$AV$2:$AW$41,2,FALSE))/(100*100)*'Formula Data'!$AC$22</f>
        <v>0.89913992844826585</v>
      </c>
      <c r="AH34" s="67">
        <f>(VLOOKUP(AH12,$AT$2:$AU$41,2,FALSE)*VLOOKUP(AH56,$AV$2:$AW$41,2,FALSE))/(100*100)*'Formula Data'!$AC$22</f>
        <v>1.5800930745317434</v>
      </c>
      <c r="AI34" s="67">
        <f ca="1">(VLOOKUP(AI12,$AT$2:$AU$41,2,FALSE)*VLOOKUP(AI56,$AV$2:$AW$41,2,FALSE))/(100*100)*'Formula Data'!$AC$22</f>
        <v>0.98472177319661702</v>
      </c>
      <c r="AJ34" s="67">
        <f>(VLOOKUP(AJ12,$AT$2:$AU$41,2,FALSE)*VLOOKUP(AJ56,$AV$2:$AW$41,2,FALSE))/(100*100)*'Formula Data'!$AC$22</f>
        <v>1.6392962767175827</v>
      </c>
      <c r="AK34" s="67">
        <f>(VLOOKUP(AK12,$AT$2:$AU$41,2,FALSE)*VLOOKUP(AK56,$AV$2:$AW$41,2,FALSE))/(100*100)*'Formula Data'!$AC$22</f>
        <v>1.7349326246314112</v>
      </c>
      <c r="AL34" s="67">
        <f>(VLOOKUP(AL12,$AT$2:$AU$41,2,FALSE)*VLOOKUP(AL56,$AV$2:$AW$41,2,FALSE))/(100*100)*'Formula Data'!$AC$22</f>
        <v>2.0433605647901865</v>
      </c>
      <c r="AM34" s="67">
        <f>(VLOOKUP(AM12,$AT$2:$AU$41,2,FALSE)*VLOOKUP(AM56,$AV$2:$AW$41,2,FALSE))/(100*100)*'Formula Data'!$AC$22</f>
        <v>1.0491806539288573</v>
      </c>
      <c r="AN34" s="9">
        <f ca="1">IF(OR(Fixtures!$D$6&lt;=0,Fixtures!$D$6&gt;39),AVERAGE(B34:AM34),AVERAGE(OFFSET(A34,0,Fixtures!$D$6,1,38-Fixtures!$D$6+1)))</f>
        <v>1.4532463551658432</v>
      </c>
      <c r="AO34" s="37" t="str">
        <f t="shared" si="1"/>
        <v>LEI</v>
      </c>
      <c r="AP34" s="55">
        <f ca="1">AVERAGE(OFFSET(A34,0,Fixtures!$D$6+1,1,9))</f>
        <v>1.4708112813650887</v>
      </c>
      <c r="AQ34" s="55">
        <f ca="1">AVERAGE(OFFSET(A34,0,Fixtures!$D$6+1,1,6))</f>
        <v>1.4797251429566982</v>
      </c>
      <c r="AR34" s="55">
        <f ca="1">AVERAGE(OFFSET(A34,0,Fixtures!$D$6+1,1,4))</f>
        <v>1.5997794636900449</v>
      </c>
      <c r="AS34" s="52"/>
      <c r="AT34" s="62" t="str">
        <f>CONCATENATE("@",Schedule!A14)</f>
        <v>@MCI</v>
      </c>
      <c r="AU34" s="3">
        <f>VLOOKUP(RIGHT(AT34,3),'Team Ratings'!$A$2:$H$21,7,FALSE)*(1+Fixtures!$D$3)</f>
        <v>161.2262056819286</v>
      </c>
      <c r="AV34" s="62" t="str">
        <f>CONCATENATE("@",Schedule!A14)</f>
        <v>@MCI</v>
      </c>
      <c r="AW34" s="3">
        <f>VLOOKUP(RIGHT(AV34,3),'Team Ratings'!$A$2:$H$21,4,FALSE)*(1-Fixtures!$D$3)</f>
        <v>56.007195448718917</v>
      </c>
      <c r="AY34" s="52"/>
      <c r="AZ34" s="52"/>
      <c r="BA34" s="56"/>
    </row>
    <row r="35" spans="1:53" x14ac:dyDescent="0.25">
      <c r="A35" s="37" t="str">
        <f t="shared" si="0"/>
        <v>LIV</v>
      </c>
      <c r="B35" s="67">
        <f>(VLOOKUP(B13,$AT$2:$AU$41,2,FALSE)*VLOOKUP(B57,$AV$2:$AW$41,2,FALSE))/(100*100)*'Formula Data'!$AC$22</f>
        <v>1.7261634816947677</v>
      </c>
      <c r="C35" s="67">
        <f ca="1">(VLOOKUP(C13,$AT$2:$AU$41,2,FALSE)*VLOOKUP(C57,$AV$2:$AW$41,2,FALSE))/(100*100)*'Formula Data'!$AC$22</f>
        <v>0.89842178437451714</v>
      </c>
      <c r="D35" s="67">
        <f>(VLOOKUP(D13,$AT$2:$AU$41,2,FALSE)*VLOOKUP(D57,$AV$2:$AW$41,2,FALSE))/(100*100)*'Formula Data'!$AC$22</f>
        <v>2.2406508528844382</v>
      </c>
      <c r="E35" s="67">
        <f>(VLOOKUP(E13,$AT$2:$AU$41,2,FALSE)*VLOOKUP(E57,$AV$2:$AW$41,2,FALSE))/(100*100)*'Formula Data'!$AC$22</f>
        <v>0.87324180108121385</v>
      </c>
      <c r="F35" s="67">
        <f>(VLOOKUP(F13,$AT$2:$AU$41,2,FALSE)*VLOOKUP(F57,$AV$2:$AW$41,2,FALSE))/(100*100)*'Formula Data'!$AC$22</f>
        <v>1.4996823092211948</v>
      </c>
      <c r="G35" s="67">
        <f ca="1">(VLOOKUP(G13,$AT$2:$AU$41,2,FALSE)*VLOOKUP(G57,$AV$2:$AW$41,2,FALSE))/(100*100)*'Formula Data'!$AC$22</f>
        <v>1.4876755451705488</v>
      </c>
      <c r="H35" s="67">
        <f ca="1">(VLOOKUP(H13,$AT$2:$AU$41,2,FALSE)*VLOOKUP(H57,$AV$2:$AW$41,2,FALSE))/(100*100)*'Formula Data'!$AC$22</f>
        <v>0.94678584430679558</v>
      </c>
      <c r="I35" s="97">
        <f>(VLOOKUP(I13,$AT$2:$AU$41,2,FALSE)*VLOOKUP(I57,$AV$2:$AW$41,2,FALSE))/(100*100)*'Formula Data'!$AC$22</f>
        <v>1.675601263242898</v>
      </c>
      <c r="J35" s="67">
        <f>(VLOOKUP(J13,$AT$2:$AU$41,2,FALSE)*VLOOKUP(J57,$AV$2:$AW$41,2,FALSE))/(100*100)*'Formula Data'!$AC$22</f>
        <v>1.6121203503566199</v>
      </c>
      <c r="K35" s="67">
        <f ca="1">(VLOOKUP(K13,$AT$2:$AU$41,2,FALSE)*VLOOKUP(K57,$AV$2:$AW$41,2,FALSE))/(100*100)*'Formula Data'!$AC$22</f>
        <v>2.4004762695948227</v>
      </c>
      <c r="L35" s="67">
        <f>(VLOOKUP(L13,$AT$2:$AU$41,2,FALSE)*VLOOKUP(L57,$AV$2:$AW$41,2,FALSE))/(100*100)*'Formula Data'!$AC$22</f>
        <v>1.8805128205438979</v>
      </c>
      <c r="M35" s="67">
        <f>(VLOOKUP(M13,$AT$2:$AU$41,2,FALSE)*VLOOKUP(M57,$AV$2:$AW$41,2,FALSE))/(100*100)*'Formula Data'!$AC$22</f>
        <v>1.1047773097728066</v>
      </c>
      <c r="N35" s="67">
        <f>(VLOOKUP(N13,$AT$2:$AU$41,2,FALSE)*VLOOKUP(N57,$AV$2:$AW$41,2,FALSE))/(100*100)*'Formula Data'!$AC$22</f>
        <v>1.3101514068859332</v>
      </c>
      <c r="O35" s="67">
        <f>(VLOOKUP(O13,$AT$2:$AU$41,2,FALSE)*VLOOKUP(O57,$AV$2:$AW$41,2,FALSE))/(100*100)*'Formula Data'!$AC$22</f>
        <v>1.1596766971185521</v>
      </c>
      <c r="P35" s="67">
        <f ca="1">(VLOOKUP(P13,$AT$2:$AU$41,2,FALSE)*VLOOKUP(P57,$AV$2:$AW$41,2,FALSE))/(100*100)*'Formula Data'!$AC$22</f>
        <v>2.0448181533062311</v>
      </c>
      <c r="Q35" s="67">
        <f ca="1">(VLOOKUP(Q13,$AT$2:$AU$41,2,FALSE)*VLOOKUP(Q57,$AV$2:$AW$41,2,FALSE))/(100*100)*'Formula Data'!$AC$22</f>
        <v>0.9626304130991864</v>
      </c>
      <c r="R35" s="67">
        <f>(VLOOKUP(R13,$AT$2:$AU$41,2,FALSE)*VLOOKUP(R57,$AV$2:$AW$41,2,FALSE))/(100*100)*'Formula Data'!$AC$22</f>
        <v>1.7233117507317346</v>
      </c>
      <c r="S35" s="67">
        <f>(VLOOKUP(S13,$AT$2:$AU$41,2,FALSE)*VLOOKUP(S57,$AV$2:$AW$41,2,FALSE))/(100*100)*'Formula Data'!$AC$22</f>
        <v>1.1642093583720681</v>
      </c>
      <c r="T35" s="67">
        <f>(VLOOKUP(T13,$AT$2:$AU$41,2,FALSE)*VLOOKUP(T57,$AV$2:$AW$41,2,FALSE))/(100*100)*'Formula Data'!$AC$22</f>
        <v>1.8779476659037908</v>
      </c>
      <c r="U35" s="9">
        <f>(VLOOKUP(U13,$AT$2:$AU$41,2,FALSE)*VLOOKUP(U57,$AV$2:$AW$41,2,FALSE))/(100*100)*'Formula Data'!$AC$22</f>
        <v>2.3129575996361558</v>
      </c>
      <c r="V35" s="9">
        <f>(VLOOKUP(V13,$AT$2:$AU$41,2,FALSE)*VLOOKUP(V57,$AV$2:$AW$41,2,FALSE))/(100*100)*'Formula Data'!$AC$22</f>
        <v>1.167886041655958</v>
      </c>
      <c r="W35" s="9">
        <f ca="1">(VLOOKUP(W13,$AT$2:$AU$41,2,FALSE)*VLOOKUP(W57,$AV$2:$AW$41,2,FALSE))/(100*100)*'Formula Data'!$AC$22</f>
        <v>1.3583821538713972</v>
      </c>
      <c r="X35" s="9">
        <f ca="1">(VLOOKUP(X13,$AT$2:$AU$41,2,FALSE)*VLOOKUP(X57,$AV$2:$AW$41,2,FALSE))/(100*100)*'Formula Data'!$AC$22</f>
        <v>1.0369027177474384</v>
      </c>
      <c r="Y35" s="9">
        <f>(VLOOKUP(Y13,$AT$2:$AU$41,2,FALSE)*VLOOKUP(Y57,$AV$2:$AW$41,2,FALSE))/(100*100)*'Formula Data'!$AC$22</f>
        <v>2.1516393570652115</v>
      </c>
      <c r="Z35" s="9">
        <f ca="1">(VLOOKUP(Z13,$AT$2:$AU$41,2,FALSE)*VLOOKUP(Z57,$AV$2:$AW$41,2,FALSE))/(100*100)*'Formula Data'!$AC$22</f>
        <v>1.2889927810836421</v>
      </c>
      <c r="AA35" s="9">
        <f>(VLOOKUP(AA13,$AT$2:$AU$41,2,FALSE)*VLOOKUP(AA57,$AV$2:$AW$41,2,FALSE))/(100*100)*'Formula Data'!$AC$22</f>
        <v>1.561722894767783</v>
      </c>
      <c r="AB35" s="67">
        <f>(VLOOKUP(AB13,$AT$2:$AU$41,2,FALSE)*VLOOKUP(AB57,$AV$2:$AW$41,2,FALSE))/(100*100)*'Formula Data'!$AC$22</f>
        <v>1.2528663010078374</v>
      </c>
      <c r="AC35" s="101">
        <f>(VLOOKUP(AC13,$AT$2:$AU$41,2,FALSE)*VLOOKUP(AC57,$AV$2:$AW$41,2,FALSE))/(100*100)*'Formula Data'!$AC$22</f>
        <v>1.2031276653408274</v>
      </c>
      <c r="AD35" s="97">
        <f>(VLOOKUP(AD13,$AT$2:$AU$41,2,FALSE)*VLOOKUP(AD57,$AV$2:$AW$41,2,FALSE))/(100*100)*'Formula Data'!$AC$22</f>
        <v>2.6980283565852017</v>
      </c>
      <c r="AE35" s="67">
        <f ca="1">(VLOOKUP(AE13,$AT$2:$AU$41,2,FALSE)*VLOOKUP(AE57,$AV$2:$AW$41,2,FALSE))/(100*100)*'Formula Data'!$AC$22</f>
        <v>1.6731204434403442</v>
      </c>
      <c r="AF35" s="67">
        <f>(VLOOKUP(AF13,$AT$2:$AU$41,2,FALSE)*VLOOKUP(AF57,$AV$2:$AW$41,2,FALSE))/(100*100)*'Formula Data'!$AC$22</f>
        <v>1.6638230694922735</v>
      </c>
      <c r="AG35" s="67">
        <f>(VLOOKUP(AG13,$AT$2:$AU$41,2,FALSE)*VLOOKUP(AG57,$AV$2:$AW$41,2,FALSE))/(100*100)*'Formula Data'!$AC$22</f>
        <v>0.91316924504859953</v>
      </c>
      <c r="AH35" s="67">
        <f>(VLOOKUP(AH13,$AT$2:$AU$41,2,FALSE)*VLOOKUP(AH57,$AV$2:$AW$41,2,FALSE))/(100*100)*'Formula Data'!$AC$22</f>
        <v>1.5850572657179949</v>
      </c>
      <c r="AI35" s="67">
        <f ca="1">(VLOOKUP(AI13,$AT$2:$AU$41,2,FALSE)*VLOOKUP(AI57,$AV$2:$AW$41,2,FALSE))/(100*100)*'Formula Data'!$AC$22</f>
        <v>1.4252284426840249</v>
      </c>
      <c r="AJ35" s="67">
        <f>(VLOOKUP(AJ13,$AT$2:$AU$41,2,FALSE)*VLOOKUP(AJ57,$AV$2:$AW$41,2,FALSE))/(100*100)*'Formula Data'!$AC$22</f>
        <v>1.308920513538363</v>
      </c>
      <c r="AK35" s="67">
        <f>(VLOOKUP(AK13,$AT$2:$AU$41,2,FALSE)*VLOOKUP(AK57,$AV$2:$AW$41,2,FALSE))/(100*100)*'Formula Data'!$AC$22</f>
        <v>1.670326215048731</v>
      </c>
      <c r="AL35" s="67">
        <f>(VLOOKUP(AL13,$AT$2:$AU$41,2,FALSE)*VLOOKUP(AL57,$AV$2:$AW$41,2,FALSE))/(100*100)*'Formula Data'!$AC$22</f>
        <v>1.2011400225409894</v>
      </c>
      <c r="AM35" s="67">
        <f ca="1">(VLOOKUP(AM13,$AT$2:$AU$41,2,FALSE)*VLOOKUP(AM57,$AV$2:$AW$41,2,FALSE))/(100*100)*'Formula Data'!$AC$22</f>
        <v>1.3811148337195309</v>
      </c>
      <c r="AN35" s="9">
        <f ca="1">IF(OR(Fixtures!$D$6&lt;=0,Fixtures!$D$6&gt;39),AVERAGE(B35:AM35),AVERAGE(OFFSET(A35,0,Fixtures!$D$6,1,38-Fixtures!$D$6+1)))</f>
        <v>1.4979935311803931</v>
      </c>
      <c r="AO35" s="37" t="str">
        <f t="shared" si="1"/>
        <v>LIV</v>
      </c>
      <c r="AP35" s="55">
        <f ca="1">AVERAGE(OFFSET(A35,0,Fixtures!$D$6+1,1,9))</f>
        <v>1.5712001352107068</v>
      </c>
      <c r="AQ35" s="55">
        <f ca="1">AVERAGE(OFFSET(A35,0,Fixtures!$D$6+1,1,6))</f>
        <v>1.6227210076042067</v>
      </c>
      <c r="AR35" s="55">
        <f ca="1">AVERAGE(OFFSET(A35,0,Fixtures!$D$6+1,1,4))</f>
        <v>1.8095248837146616</v>
      </c>
      <c r="AS35" s="52"/>
      <c r="AT35" s="62" t="str">
        <f>CONCATENATE("@",Schedule!A15)</f>
        <v>@MUN</v>
      </c>
      <c r="AU35" s="3">
        <f>VLOOKUP(RIGHT(AT35,3),'Team Ratings'!$A$2:$H$21,7,FALSE)*(1+Fixtures!$D$3)</f>
        <v>133.89467697283897</v>
      </c>
      <c r="AV35" s="62" t="str">
        <f>CONCATENATE("@",Schedule!A15)</f>
        <v>@MUN</v>
      </c>
      <c r="AW35" s="3">
        <f>VLOOKUP(RIGHT(AV35,3),'Team Ratings'!$A$2:$H$21,4,FALSE)*(1-Fixtures!$D$3)</f>
        <v>80.347318480441885</v>
      </c>
      <c r="AY35" s="52"/>
      <c r="AZ35" s="52"/>
      <c r="BA35" s="56"/>
    </row>
    <row r="36" spans="1:53" x14ac:dyDescent="0.25">
      <c r="A36" s="37" t="str">
        <f t="shared" si="0"/>
        <v>MCI</v>
      </c>
      <c r="B36" s="67">
        <f>(VLOOKUP(B14,$AT$2:$AU$41,2,FALSE)*VLOOKUP(B58,$AV$2:$AW$41,2,FALSE))/(100*100)*'Formula Data'!$AC$22</f>
        <v>0.86605817775626681</v>
      </c>
      <c r="C36" s="67">
        <f>(VLOOKUP(C14,$AT$2:$AU$41,2,FALSE)*VLOOKUP(C58,$AV$2:$AW$41,2,FALSE))/(100*100)*'Formula Data'!$AC$22</f>
        <v>0.47712989261774053</v>
      </c>
      <c r="D36" s="67">
        <f>(VLOOKUP(D14,$AT$2:$AU$41,2,FALSE)*VLOOKUP(D58,$AV$2:$AW$41,2,FALSE))/(100*100)*'Formula Data'!$AC$22</f>
        <v>1.1756325156646401</v>
      </c>
      <c r="E36" s="67">
        <f ca="1">(VLOOKUP(E14,$AT$2:$AU$41,2,FALSE)*VLOOKUP(E58,$AV$2:$AW$41,2,FALSE))/(100*100)*'Formula Data'!$AC$22</f>
        <v>0.49088796364683573</v>
      </c>
      <c r="F36" s="67">
        <f>(VLOOKUP(F14,$AT$2:$AU$41,2,FALSE)*VLOOKUP(F58,$AV$2:$AW$41,2,FALSE))/(100*100)*'Formula Data'!$AC$22</f>
        <v>0.49894581694599865</v>
      </c>
      <c r="G36" s="67">
        <f>(VLOOKUP(G14,$AT$2:$AU$41,2,FALSE)*VLOOKUP(G58,$AV$2:$AW$41,2,FALSE))/(100*100)*'Formula Data'!$AC$22</f>
        <v>0.94159893577638321</v>
      </c>
      <c r="H36" s="67">
        <f ca="1">(VLOOKUP(H14,$AT$2:$AU$41,2,FALSE)*VLOOKUP(H58,$AV$2:$AW$41,2,FALSE))/(100*100)*'Formula Data'!$AC$22</f>
        <v>0.77872943435782094</v>
      </c>
      <c r="I36" s="67">
        <f ca="1">(VLOOKUP(I14,$AT$2:$AU$41,2,FALSE)*VLOOKUP(I58,$AV$2:$AW$41,2,FALSE))/(100*100)*'Formula Data'!$AC$22</f>
        <v>0.74220534382118697</v>
      </c>
      <c r="J36" s="67">
        <f>(VLOOKUP(J14,$AT$2:$AU$41,2,FALSE)*VLOOKUP(J58,$AV$2:$AW$41,2,FALSE))/(100*100)*'Formula Data'!$AC$22</f>
        <v>0.85330852938625978</v>
      </c>
      <c r="K36" s="67">
        <f ca="1">(VLOOKUP(K14,$AT$2:$AU$41,2,FALSE)*VLOOKUP(K58,$AV$2:$AW$41,2,FALSE))/(100*100)*'Formula Data'!$AC$22</f>
        <v>0.52597086518751057</v>
      </c>
      <c r="L36" s="67">
        <f>(VLOOKUP(L14,$AT$2:$AU$41,2,FALSE)*VLOOKUP(L58,$AV$2:$AW$41,2,FALSE))/(100*100)*'Formula Data'!$AC$22</f>
        <v>1.4321199898145114</v>
      </c>
      <c r="M36" s="67">
        <f ca="1">(VLOOKUP(M14,$AT$2:$AU$41,2,FALSE)*VLOOKUP(M58,$AV$2:$AW$41,2,FALSE))/(100*100)*'Formula Data'!$AC$22</f>
        <v>1.3115943182347642</v>
      </c>
      <c r="N36" s="67">
        <f>(VLOOKUP(N14,$AT$2:$AU$41,2,FALSE)*VLOOKUP(N58,$AV$2:$AW$41,2,FALSE))/(100*100)*'Formula Data'!$AC$22</f>
        <v>0.88084515503053851</v>
      </c>
      <c r="O36" s="67">
        <f>(VLOOKUP(O14,$AT$2:$AU$41,2,FALSE)*VLOOKUP(O58,$AV$2:$AW$41,2,FALSE))/(100*100)*'Formula Data'!$AC$22</f>
        <v>0.9126482111094889</v>
      </c>
      <c r="P36" s="67">
        <f>(VLOOKUP(P14,$AT$2:$AU$41,2,FALSE)*VLOOKUP(P58,$AV$2:$AW$41,2,FALSE))/(100*100)*'Formula Data'!$AC$22</f>
        <v>0.65737596741101711</v>
      </c>
      <c r="Q36" s="67">
        <f>(VLOOKUP(Q14,$AT$2:$AU$41,2,FALSE)*VLOOKUP(Q58,$AV$2:$AW$41,2,FALSE))/(100*100)*'Formula Data'!$AC$22</f>
        <v>0.71518003752964454</v>
      </c>
      <c r="R36" s="67">
        <f>(VLOOKUP(R14,$AT$2:$AU$41,2,FALSE)*VLOOKUP(R58,$AV$2:$AW$41,2,FALSE))/(100*100)*'Formula Data'!$AC$22</f>
        <v>0.90909496258521061</v>
      </c>
      <c r="S36" s="67">
        <f ca="1">(VLOOKUP(S14,$AT$2:$AU$41,2,FALSE)*VLOOKUP(S58,$AV$2:$AW$41,2,FALSE))/(100*100)*'Formula Data'!$AC$22</f>
        <v>0.56655245060567905</v>
      </c>
      <c r="T36" s="67">
        <f>(VLOOKUP(T14,$AT$2:$AU$41,2,FALSE)*VLOOKUP(T58,$AV$2:$AW$41,2,FALSE))/(100*100)*'Formula Data'!$AC$22</f>
        <v>0.91553044049351517</v>
      </c>
      <c r="U36" s="67">
        <f>(VLOOKUP(U14,$AT$2:$AU$41,2,FALSE)*VLOOKUP(U58,$AV$2:$AW$41,2,FALSE))/(100*100)*'Formula Data'!$AC$22</f>
        <v>1.2242674360147507</v>
      </c>
      <c r="V36" s="9">
        <f ca="1">(VLOOKUP(V14,$AT$2:$AU$41,2,FALSE)*VLOOKUP(V58,$AV$2:$AW$41,2,FALSE))/(100*100)*'Formula Data'!$AC$22</f>
        <v>0.51731356385685123</v>
      </c>
      <c r="W36" s="9">
        <f ca="1">(VLOOKUP(W14,$AT$2:$AU$41,2,FALSE)*VLOOKUP(W58,$AV$2:$AW$41,2,FALSE))/(100*100)*'Formula Data'!$AC$22</f>
        <v>1.1172665631693359</v>
      </c>
      <c r="X36" s="9">
        <f>(VLOOKUP(X14,$AT$2:$AU$41,2,FALSE)*VLOOKUP(X58,$AV$2:$AW$41,2,FALSE))/(100*100)*'Formula Data'!$AC$22</f>
        <v>0.65628994084371928</v>
      </c>
      <c r="Y36" s="9">
        <f>(VLOOKUP(Y14,$AT$2:$AU$41,2,FALSE)*VLOOKUP(Y58,$AV$2:$AW$41,2,FALSE))/(100*100)*'Formula Data'!$AC$22</f>
        <v>0.71585258436606813</v>
      </c>
      <c r="Z36" s="9">
        <f>(VLOOKUP(Z14,$AT$2:$AU$41,2,FALSE)*VLOOKUP(Z58,$AV$2:$AW$41,2,FALSE))/(100*100)*'Formula Data'!$AC$22</f>
        <v>0.68455262096261016</v>
      </c>
      <c r="AA36" s="9">
        <f>(VLOOKUP(AA14,$AT$2:$AU$41,2,FALSE)*VLOOKUP(AA58,$AV$2:$AW$41,2,FALSE))/(100*100)*'Formula Data'!$AC$22</f>
        <v>0.81941022323195722</v>
      </c>
      <c r="AB36" s="67">
        <f ca="1">(VLOOKUP(AB14,$AT$2:$AU$41,2,FALSE)*VLOOKUP(AB58,$AV$2:$AW$41,2,FALSE))/(100*100)*'Formula Data'!$AC$22</f>
        <v>0.70429173965560388</v>
      </c>
      <c r="AC36" s="101">
        <f>(VLOOKUP(AC14,$AT$2:$AU$41,2,FALSE)*VLOOKUP(AC58,$AV$2:$AW$41,2,FALSE))/(100*100)*'Formula Data'!$AC$22</f>
        <v>0.60363839491622295</v>
      </c>
      <c r="AD36" s="67">
        <f>(VLOOKUP(AD14,$AT$2:$AU$41,2,FALSE)*VLOOKUP(AD58,$AV$2:$AW$41,2,FALSE))/(100*100)*'Formula Data'!$AC$22</f>
        <v>0.99818076219627705</v>
      </c>
      <c r="AE36" s="67">
        <f ca="1">(VLOOKUP(AE14,$AT$2:$AU$41,2,FALSE)*VLOOKUP(AE58,$AV$2:$AW$41,2,FALSE))/(100*100)*'Formula Data'!$AC$22</f>
        <v>0.75462623466885803</v>
      </c>
      <c r="AF36" s="67">
        <f>(VLOOKUP(AF14,$AT$2:$AU$41,2,FALSE)*VLOOKUP(AF58,$AV$2:$AW$41,2,FALSE))/(100*100)*'Formula Data'!$AC$22</f>
        <v>0.63611142464419479</v>
      </c>
      <c r="AG36" s="101">
        <f>(VLOOKUP(AG14,$AT$2:$AU$41,2,FALSE)*VLOOKUP(AG58,$AV$2:$AW$41,2,FALSE))/(100*100)*'Formula Data'!$AC$22</f>
        <v>1.2637750618183587</v>
      </c>
      <c r="AH36" s="67">
        <f ca="1">(VLOOKUP(AH14,$AT$2:$AU$41,2,FALSE)*VLOOKUP(AH58,$AV$2:$AW$41,2,FALSE))/(100*100)*'Formula Data'!$AC$22</f>
        <v>0.91417494733625793</v>
      </c>
      <c r="AI36" s="67">
        <f>(VLOOKUP(AI14,$AT$2:$AU$41,2,FALSE)*VLOOKUP(AI58,$AV$2:$AW$41,2,FALSE))/(100*100)*'Formula Data'!$AC$22</f>
        <v>0.94315709078738008</v>
      </c>
      <c r="AJ36" s="67">
        <f>(VLOOKUP(AJ14,$AT$2:$AU$41,2,FALSE)*VLOOKUP(AJ58,$AV$2:$AW$41,2,FALSE))/(100*100)*'Formula Data'!$AC$22</f>
        <v>0.63363482746975242</v>
      </c>
      <c r="AK36" s="67">
        <f ca="1">(VLOOKUP(AK14,$AT$2:$AU$41,2,FALSE)*VLOOKUP(AK58,$AV$2:$AW$41,2,FALSE))/(100*100)*'Formula Data'!$AC$22</f>
        <v>0.81284985697935919</v>
      </c>
      <c r="AL36" s="67">
        <f>(VLOOKUP(AL14,$AT$2:$AU$41,2,FALSE)*VLOOKUP(AL58,$AV$2:$AW$41,2,FALSE))/(100*100)*'Formula Data'!$AC$22</f>
        <v>0.63812032469714652</v>
      </c>
      <c r="AM36" s="67">
        <f>(VLOOKUP(AM14,$AT$2:$AU$41,2,FALSE)*VLOOKUP(AM58,$AV$2:$AW$41,2,FALSE))/(100*100)*'Formula Data'!$AC$22</f>
        <v>1.0260903303815612</v>
      </c>
      <c r="AN36" s="9">
        <f ca="1">IF(OR(Fixtures!$D$6&lt;=0,Fixtures!$D$6&gt;39),AVERAGE(B36:AM36),AVERAGE(OFFSET(A36,0,Fixtures!$D$6,1,38-Fixtures!$D$6+1)))</f>
        <v>0.82738758296258086</v>
      </c>
      <c r="AO36" s="37" t="str">
        <f t="shared" si="1"/>
        <v>MCI</v>
      </c>
      <c r="AP36" s="55">
        <f ca="1">AVERAGE(OFFSET(A36,0,Fixtures!$D$6+1,1,9))</f>
        <v>0.84001651120185128</v>
      </c>
      <c r="AQ36" s="55">
        <f ca="1">AVERAGE(OFFSET(A36,0,Fixtures!$D$6+1,1,6))</f>
        <v>0.86175113759669486</v>
      </c>
      <c r="AR36" s="55">
        <f ca="1">AVERAGE(OFFSET(A36,0,Fixtures!$D$6+1,1,4))</f>
        <v>0.74813920410638812</v>
      </c>
      <c r="AS36" s="52"/>
      <c r="AT36" s="62" t="str">
        <f>CONCATENATE("@",Schedule!A16)</f>
        <v>@NEW</v>
      </c>
      <c r="AU36" s="3">
        <f>VLOOKUP(RIGHT(AT36,3),'Team Ratings'!$A$2:$H$21,7,FALSE)*(1+Fixtures!$D$3)</f>
        <v>128.57561288740058</v>
      </c>
      <c r="AV36" s="62" t="str">
        <f>CONCATENATE("@",Schedule!A16)</f>
        <v>@NEW</v>
      </c>
      <c r="AW36" s="3">
        <f>VLOOKUP(RIGHT(AV36,3),'Team Ratings'!$A$2:$H$21,4,FALSE)*(1-Fixtures!$D$3)</f>
        <v>67.91577192537973</v>
      </c>
      <c r="AY36" s="52"/>
      <c r="AZ36" s="52"/>
      <c r="BA36" s="56"/>
    </row>
    <row r="37" spans="1:53" x14ac:dyDescent="0.25">
      <c r="A37" s="37" t="str">
        <f t="shared" si="0"/>
        <v>MUN</v>
      </c>
      <c r="B37" s="67">
        <f>(VLOOKUP(B15,$AT$2:$AU$41,2,FALSE)*VLOOKUP(B59,$AV$2:$AW$41,2,FALSE))/(100*100)*'Formula Data'!$AC$22</f>
        <v>1.2636509583486333</v>
      </c>
      <c r="C37" s="67">
        <f>(VLOOKUP(C15,$AT$2:$AU$41,2,FALSE)*VLOOKUP(C59,$AV$2:$AW$41,2,FALSE))/(100*100)*'Formula Data'!$AC$22</f>
        <v>1.4720181202494922</v>
      </c>
      <c r="D37" s="67">
        <f>(VLOOKUP(D15,$AT$2:$AU$41,2,FALSE)*VLOOKUP(D59,$AV$2:$AW$41,2,FALSE))/(100*100)*'Formula Data'!$AC$22</f>
        <v>1.4319793547717981</v>
      </c>
      <c r="E37" s="67">
        <f ca="1">(VLOOKUP(E15,$AT$2:$AU$41,2,FALSE)*VLOOKUP(E59,$AV$2:$AW$41,2,FALSE))/(100*100)*'Formula Data'!$AC$22</f>
        <v>1.0825786566326325</v>
      </c>
      <c r="F37" s="67">
        <f>(VLOOKUP(F15,$AT$2:$AU$41,2,FALSE)*VLOOKUP(F59,$AV$2:$AW$41,2,FALSE))/(100*100)*'Formula Data'!$AC$22</f>
        <v>1.3092752795622615</v>
      </c>
      <c r="G37" s="67">
        <f ca="1">(VLOOKUP(G15,$AT$2:$AU$41,2,FALSE)*VLOOKUP(G59,$AV$2:$AW$41,2,FALSE))/(100*100)*'Formula Data'!$AC$22</f>
        <v>1.3114655188853528</v>
      </c>
      <c r="H37" s="67">
        <f ca="1">(VLOOKUP(H15,$AT$2:$AU$41,2,FALSE)*VLOOKUP(H59,$AV$2:$AW$41,2,FALSE))/(100*100)*'Formula Data'!$AC$22</f>
        <v>1.0103693330094718</v>
      </c>
      <c r="I37" s="67">
        <f>(VLOOKUP(I15,$AT$2:$AU$41,2,FALSE)*VLOOKUP(I59,$AV$2:$AW$41,2,FALSE))/(100*100)*'Formula Data'!$AC$22</f>
        <v>0.90900568891414757</v>
      </c>
      <c r="J37" s="67">
        <f>(VLOOKUP(J15,$AT$2:$AU$41,2,FALSE)*VLOOKUP(J59,$AV$2:$AW$41,2,FALSE))/(100*100)*'Formula Data'!$AC$22</f>
        <v>2.1148334971991929</v>
      </c>
      <c r="K37" s="67">
        <f ca="1">(VLOOKUP(K15,$AT$2:$AU$41,2,FALSE)*VLOOKUP(K59,$AV$2:$AW$41,2,FALSE))/(100*100)*'Formula Data'!$AC$22</f>
        <v>1.1661056371819469</v>
      </c>
      <c r="L37" s="67">
        <f>(VLOOKUP(L15,$AT$2:$AU$41,2,FALSE)*VLOOKUP(L59,$AV$2:$AW$41,2,FALSE))/(100*100)*'Formula Data'!$AC$22</f>
        <v>1.17551706784586</v>
      </c>
      <c r="M37" s="67">
        <f ca="1">(VLOOKUP(M15,$AT$2:$AU$41,2,FALSE)*VLOOKUP(M59,$AV$2:$AW$41,2,FALSE))/(100*100)*'Formula Data'!$AC$22</f>
        <v>1.1171568469221282</v>
      </c>
      <c r="N37" s="67">
        <f>(VLOOKUP(N15,$AT$2:$AU$41,2,FALSE)*VLOOKUP(N59,$AV$2:$AW$41,2,FALSE))/(100*100)*'Formula Data'!$AC$22</f>
        <v>1.313410094748001</v>
      </c>
      <c r="O37" s="67">
        <f>(VLOOKUP(O15,$AT$2:$AU$41,2,FALSE)*VLOOKUP(O59,$AV$2:$AW$41,2,FALSE))/(100*100)*'Formula Data'!$AC$22</f>
        <v>0.86597313032330925</v>
      </c>
      <c r="P37" s="67">
        <f>(VLOOKUP(P15,$AT$2:$AU$41,2,FALSE)*VLOOKUP(P59,$AV$2:$AW$41,2,FALSE))/(100*100)*'Formula Data'!$AC$22</f>
        <v>1.3508076768982493</v>
      </c>
      <c r="Q37" s="67">
        <f>(VLOOKUP(Q15,$AT$2:$AU$41,2,FALSE)*VLOOKUP(Q59,$AV$2:$AW$41,2,FALSE))/(100*100)*'Formula Data'!$AC$22</f>
        <v>1.3530429892703015</v>
      </c>
      <c r="R37" s="67">
        <f>(VLOOKUP(R15,$AT$2:$AU$41,2,FALSE)*VLOOKUP(R59,$AV$2:$AW$41,2,FALSE))/(100*100)*'Formula Data'!$AC$22</f>
        <v>0.7157822872125511</v>
      </c>
      <c r="S37" s="67">
        <f ca="1">(VLOOKUP(S15,$AT$2:$AU$41,2,FALSE)*VLOOKUP(S59,$AV$2:$AW$41,2,FALSE))/(100*100)*'Formula Data'!$AC$22</f>
        <v>1.0647597805979916</v>
      </c>
      <c r="T37" s="67">
        <f>(VLOOKUP(T15,$AT$2:$AU$41,2,FALSE)*VLOOKUP(T59,$AV$2:$AW$41,2,FALSE))/(100*100)*'Formula Data'!$AC$22</f>
        <v>0.68448539748428916</v>
      </c>
      <c r="U37" s="9">
        <f>(VLOOKUP(U15,$AT$2:$AU$41,2,FALSE)*VLOOKUP(U59,$AV$2:$AW$41,2,FALSE))/(100*100)*'Formula Data'!$AC$22</f>
        <v>1.4740288014734881</v>
      </c>
      <c r="V37" s="9">
        <f ca="1">(VLOOKUP(V15,$AT$2:$AU$41,2,FALSE)*VLOOKUP(V59,$AV$2:$AW$41,2,FALSE))/(100*100)*'Formula Data'!$AC$22</f>
        <v>1.881599061692655</v>
      </c>
      <c r="W37" s="9">
        <f ca="1">(VLOOKUP(W15,$AT$2:$AU$41,2,FALSE)*VLOOKUP(W59,$AV$2:$AW$41,2,FALSE))/(100*100)*'Formula Data'!$AC$22</f>
        <v>0.70422257778397745</v>
      </c>
      <c r="X37" s="9">
        <f>(VLOOKUP(X15,$AT$2:$AU$41,2,FALSE)*VLOOKUP(X59,$AV$2:$AW$41,2,FALSE))/(100*100)*'Formula Data'!$AC$22</f>
        <v>1.3041778275557288</v>
      </c>
      <c r="Y37" s="9">
        <f>(VLOOKUP(Y15,$AT$2:$AU$41,2,FALSE)*VLOOKUP(Y59,$AV$2:$AW$41,2,FALSE))/(100*100)*'Formula Data'!$AC$22</f>
        <v>0.91255858850728777</v>
      </c>
      <c r="Z37" s="98">
        <f>(VLOOKUP(Z15,$AT$2:$AU$41,2,FALSE)*VLOOKUP(Z59,$AV$2:$AW$41,2,FALSE))/(100*100)*'Formula Data'!$AC$22</f>
        <v>1.0259895676951472</v>
      </c>
      <c r="AA37" s="9">
        <f>(VLOOKUP(AA15,$AT$2:$AU$41,2,FALSE)*VLOOKUP(AA59,$AV$2:$AW$41,2,FALSE))/(100*100)*'Formula Data'!$AC$22</f>
        <v>2.0545038901151718</v>
      </c>
      <c r="AB37" s="67">
        <f ca="1">(VLOOKUP(AB15,$AT$2:$AU$41,2,FALSE)*VLOOKUP(AB59,$AV$2:$AW$41,2,FALSE))/(100*100)*'Formula Data'!$AC$22</f>
        <v>0.75455212991960507</v>
      </c>
      <c r="AC37" s="101">
        <f>(VLOOKUP(AC15,$AT$2:$AU$41,2,FALSE)*VLOOKUP(AC59,$AV$2:$AW$41,2,FALSE))/(100*100)*'Formula Data'!$AC$22</f>
        <v>1.8129980722304213</v>
      </c>
      <c r="AD37" s="97">
        <f>(VLOOKUP(AD15,$AT$2:$AU$41,2,FALSE)*VLOOKUP(AD59,$AV$2:$AW$41,2,FALSE))/(100*100)*'Formula Data'!$AC$22</f>
        <v>1.6865497262500502</v>
      </c>
      <c r="AE37" s="67">
        <f ca="1">(VLOOKUP(AE15,$AT$2:$AU$41,2,FALSE)*VLOOKUP(AE59,$AV$2:$AW$41,2,FALSE))/(100*100)*'Formula Data'!$AC$22</f>
        <v>0.81277003463544306</v>
      </c>
      <c r="AF37" s="67">
        <f>(VLOOKUP(AF15,$AT$2:$AU$41,2,FALSE)*VLOOKUP(AF59,$AV$2:$AW$41,2,FALSE))/(100*100)*'Formula Data'!$AC$22</f>
        <v>1.0269543961323901</v>
      </c>
      <c r="AG37" s="101">
        <f>(VLOOKUP(AG15,$AT$2:$AU$41,2,FALSE)*VLOOKUP(AG59,$AV$2:$AW$41,2,FALSE))/(100*100)*'Formula Data'!$AC$22</f>
        <v>0.91544053485465826</v>
      </c>
      <c r="AH37" s="67">
        <f ca="1">(VLOOKUP(AH15,$AT$2:$AU$41,2,FALSE)*VLOOKUP(AH59,$AV$2:$AW$41,2,FALSE))/(100*100)*'Formula Data'!$AC$22</f>
        <v>1.6028185603528329</v>
      </c>
      <c r="AI37" s="67">
        <f>(VLOOKUP(AI15,$AT$2:$AU$41,2,FALSE)*VLOOKUP(AI59,$AV$2:$AW$41,2,FALSE))/(100*100)*'Formula Data'!$AC$22</f>
        <v>0.94150647019564027</v>
      </c>
      <c r="AJ37" s="67">
        <f>(VLOOKUP(AJ15,$AT$2:$AU$41,2,FALSE)*VLOOKUP(AJ59,$AV$2:$AW$41,2,FALSE))/(100*100)*'Formula Data'!$AC$22</f>
        <v>1.2424377202477042</v>
      </c>
      <c r="AK37" s="67">
        <f ca="1">(VLOOKUP(AK15,$AT$2:$AU$41,2,FALSE)*VLOOKUP(AK59,$AV$2:$AW$41,2,FALSE))/(100*100)*'Formula Data'!$AC$22</f>
        <v>0.74213245881087164</v>
      </c>
      <c r="AL37" s="67">
        <f>(VLOOKUP(AL15,$AT$2:$AU$41,2,FALSE)*VLOOKUP(AL59,$AV$2:$AW$41,2,FALSE))/(100*100)*'Formula Data'!$AC$22</f>
        <v>0.98205180624451638</v>
      </c>
      <c r="AM37" s="67">
        <f>(VLOOKUP(AM15,$AT$2:$AU$41,2,FALSE)*VLOOKUP(AM59,$AV$2:$AW$41,2,FALSE))/(100*100)*'Formula Data'!$AC$22</f>
        <v>0.94306447219487965</v>
      </c>
      <c r="AN37" s="9">
        <f ca="1">IF(OR(Fixtures!$D$6&lt;=0,Fixtures!$D$6&gt;39),AVERAGE(B37:AM37),AVERAGE(OFFSET(A37,0,Fixtures!$D$6,1,38-Fixtures!$D$6+1)))</f>
        <v>1.1219396985057513</v>
      </c>
      <c r="AO37" s="37" t="str">
        <f t="shared" si="1"/>
        <v>MUN</v>
      </c>
      <c r="AP37" s="55">
        <f ca="1">AVERAGE(OFFSET(A37,0,Fixtures!$D$6+1,1,9))</f>
        <v>1.1981786637455569</v>
      </c>
      <c r="AQ37" s="55">
        <f ca="1">AVERAGE(OFFSET(A37,0,Fixtures!$D$6+1,1,6))</f>
        <v>1.309588554075966</v>
      </c>
      <c r="AR37" s="55">
        <f ca="1">AVERAGE(OFFSET(A37,0,Fixtures!$D$6+1,1,4))</f>
        <v>1.3348180573120763</v>
      </c>
      <c r="AS37" s="52"/>
      <c r="AT37" s="62" t="str">
        <f>CONCATENATE("@",Schedule!A17)</f>
        <v>@NFO</v>
      </c>
      <c r="AU37" s="3">
        <f>VLOOKUP(RIGHT(AT37,3),'Team Ratings'!$A$2:$H$21,7,FALSE)*(1+Fixtures!$D$3)</f>
        <v>78.290778406942621</v>
      </c>
      <c r="AV37" s="62" t="str">
        <f>CONCATENATE("@",Schedule!A17)</f>
        <v>@NFO</v>
      </c>
      <c r="AW37" s="3">
        <f>VLOOKUP(RIGHT(AV37,3),'Team Ratings'!$A$2:$H$21,4,FALSE)*(1-Fixtures!$D$3)</f>
        <v>107.27655124387077</v>
      </c>
      <c r="AY37" s="52"/>
      <c r="AZ37" s="52"/>
      <c r="BA37" s="56"/>
    </row>
    <row r="38" spans="1:53" x14ac:dyDescent="0.25">
      <c r="A38" s="37" t="str">
        <f t="shared" si="0"/>
        <v>NEW</v>
      </c>
      <c r="B38" s="67">
        <f>(VLOOKUP(B16,$AT$2:$AU$41,2,FALSE)*VLOOKUP(B60,$AV$2:$AW$41,2,FALSE))/(100*100)*'Formula Data'!$AC$22</f>
        <v>0.60503458591947412</v>
      </c>
      <c r="C38" s="67">
        <f>(VLOOKUP(C16,$AT$2:$AU$41,2,FALSE)*VLOOKUP(C60,$AV$2:$AW$41,2,FALSE))/(100*100)*'Formula Data'!$AC$22</f>
        <v>1.5324862845886629</v>
      </c>
      <c r="D38" s="67">
        <f>(VLOOKUP(D16,$AT$2:$AU$41,2,FALSE)*VLOOKUP(D60,$AV$2:$AW$41,2,FALSE))/(100*100)*'Formula Data'!$AC$22</f>
        <v>1.245963222987746</v>
      </c>
      <c r="E38" s="67">
        <f ca="1">(VLOOKUP(E16,$AT$2:$AU$41,2,FALSE)*VLOOKUP(E60,$AV$2:$AW$41,2,FALSE))/(100*100)*'Formula Data'!$AC$22</f>
        <v>0.90001737185557973</v>
      </c>
      <c r="F38" s="67">
        <f>(VLOOKUP(F16,$AT$2:$AU$41,2,FALSE)*VLOOKUP(F60,$AV$2:$AW$41,2,FALSE))/(100*100)*'Formula Data'!$AC$22</f>
        <v>1.7366256928018391</v>
      </c>
      <c r="G38" s="67">
        <f ca="1">(VLOOKUP(G16,$AT$2:$AU$41,2,FALSE)*VLOOKUP(G60,$AV$2:$AW$41,2,FALSE))/(100*100)*'Formula Data'!$AC$22</f>
        <v>0.5952634248661558</v>
      </c>
      <c r="H38" s="97">
        <f>(VLOOKUP(H16,$AT$2:$AU$41,2,FALSE)*VLOOKUP(H60,$AV$2:$AW$41,2,FALSE))/(100*100)*'Formula Data'!$AC$22</f>
        <v>1.0502045175331127</v>
      </c>
      <c r="I38" s="67">
        <f>(VLOOKUP(I16,$AT$2:$AU$41,2,FALSE)*VLOOKUP(I60,$AV$2:$AW$41,2,FALSE))/(100*100)*'Formula Data'!$AC$22</f>
        <v>0.57858003255095314</v>
      </c>
      <c r="J38" s="67">
        <f>(VLOOKUP(J16,$AT$2:$AU$41,2,FALSE)*VLOOKUP(J60,$AV$2:$AW$41,2,FALSE))/(100*100)*'Formula Data'!$AC$22</f>
        <v>1.1436966510199633</v>
      </c>
      <c r="K38" s="67">
        <f>(VLOOKUP(K16,$AT$2:$AU$41,2,FALSE)*VLOOKUP(K60,$AV$2:$AW$41,2,FALSE))/(100*100)*'Formula Data'!$AC$22</f>
        <v>0.86724578735461166</v>
      </c>
      <c r="L38" s="67">
        <f>(VLOOKUP(L16,$AT$2:$AU$41,2,FALSE)*VLOOKUP(L60,$AV$2:$AW$41,2,FALSE))/(100*100)*'Formula Data'!$AC$22</f>
        <v>1.4845783170160347</v>
      </c>
      <c r="M38" s="67">
        <f ca="1">(VLOOKUP(M16,$AT$2:$AU$41,2,FALSE)*VLOOKUP(M60,$AV$2:$AW$41,2,FALSE))/(100*100)*'Formula Data'!$AC$22</f>
        <v>0.68701613624505076</v>
      </c>
      <c r="N38" s="67">
        <f ca="1">(VLOOKUP(N16,$AT$2:$AU$41,2,FALSE)*VLOOKUP(N60,$AV$2:$AW$41,2,FALSE))/(100*100)*'Formula Data'!$AC$22</f>
        <v>1.3548262946595575</v>
      </c>
      <c r="O38" s="67">
        <f>(VLOOKUP(O16,$AT$2:$AU$41,2,FALSE)*VLOOKUP(O60,$AV$2:$AW$41,2,FALSE))/(100*100)*'Formula Data'!$AC$22</f>
        <v>0.79583413492065003</v>
      </c>
      <c r="P38" s="67">
        <f ca="1">(VLOOKUP(P16,$AT$2:$AU$41,2,FALSE)*VLOOKUP(P60,$AV$2:$AW$41,2,FALSE))/(100*100)*'Formula Data'!$AC$22</f>
        <v>0.91507926494202874</v>
      </c>
      <c r="Q38" s="67">
        <f>(VLOOKUP(Q16,$AT$2:$AU$41,2,FALSE)*VLOOKUP(Q60,$AV$2:$AW$41,2,FALSE))/(100*100)*'Formula Data'!$AC$22</f>
        <v>0.77380118904118356</v>
      </c>
      <c r="R38" s="67">
        <f>(VLOOKUP(R16,$AT$2:$AU$41,2,FALSE)*VLOOKUP(R60,$AV$2:$AW$41,2,FALSE))/(100*100)*'Formula Data'!$AC$22</f>
        <v>1.1067007954463759</v>
      </c>
      <c r="S38" s="67">
        <f>(VLOOKUP(S16,$AT$2:$AU$41,2,FALSE)*VLOOKUP(S60,$AV$2:$AW$41,2,FALSE))/(100*100)*'Formula Data'!$AC$22</f>
        <v>0.76836195923817452</v>
      </c>
      <c r="T38" s="67">
        <f ca="1">(VLOOKUP(T16,$AT$2:$AU$41,2,FALSE)*VLOOKUP(T60,$AV$2:$AW$41,2,FALSE))/(100*100)*'Formula Data'!$AC$22</f>
        <v>1.5904731501404559</v>
      </c>
      <c r="U38" s="9">
        <f>(VLOOKUP(U16,$AT$2:$AU$41,2,FALSE)*VLOOKUP(U60,$AV$2:$AW$41,2,FALSE))/(100*100)*'Formula Data'!$AC$22</f>
        <v>0.79715107878935421</v>
      </c>
      <c r="V38" s="9">
        <f ca="1">(VLOOKUP(V16,$AT$2:$AU$41,2,FALSE)*VLOOKUP(V60,$AV$2:$AW$41,2,FALSE))/(100*100)*'Formula Data'!$AC$22</f>
        <v>0.8540423560964614</v>
      </c>
      <c r="W38" s="9">
        <f>(VLOOKUP(W16,$AT$2:$AU$41,2,FALSE)*VLOOKUP(W60,$AV$2:$AW$41,2,FALSE))/(100*100)*'Formula Data'!$AC$22</f>
        <v>0.73198751028463138</v>
      </c>
      <c r="X38" s="9">
        <f>(VLOOKUP(X16,$AT$2:$AU$41,2,FALSE)*VLOOKUP(X60,$AV$2:$AW$41,2,FALSE))/(100*100)*'Formula Data'!$AC$22</f>
        <v>0.8301061908873173</v>
      </c>
      <c r="Y38" s="9">
        <f>(VLOOKUP(Y16,$AT$2:$AU$41,2,FALSE)*VLOOKUP(Y60,$AV$2:$AW$41,2,FALSE))/(100*100)*'Formula Data'!$AC$22</f>
        <v>1.2104197762892037</v>
      </c>
      <c r="Z38" s="90">
        <f>(VLOOKUP(Z16,$AT$2:$AU$41,2,FALSE)*VLOOKUP(Z60,$AV$2:$AW$41,2,FALSE))/(100*100)*'Formula Data'!$AC$22</f>
        <v>1.0681355881389374</v>
      </c>
      <c r="AA38" s="9">
        <f>(VLOOKUP(AA16,$AT$2:$AU$41,2,FALSE)*VLOOKUP(AA60,$AV$2:$AW$41,2,FALSE))/(100*100)*'Formula Data'!$AC$22</f>
        <v>1.7876209458178254</v>
      </c>
      <c r="AB38" s="67">
        <f ca="1">(VLOOKUP(AB16,$AT$2:$AU$41,2,FALSE)*VLOOKUP(AB60,$AV$2:$AW$41,2,FALSE))/(100*100)*'Formula Data'!$AC$22</f>
        <v>0.62730779028163064</v>
      </c>
      <c r="AC38" s="67">
        <f>(VLOOKUP(AC16,$AT$2:$AU$41,2,FALSE)*VLOOKUP(AC60,$AV$2:$AW$41,2,FALSE))/(100*100)*'Formula Data'!$AC$22</f>
        <v>0.8680613350210451</v>
      </c>
      <c r="AD38" s="97">
        <f>(VLOOKUP(AD16,$AT$2:$AU$41,2,FALSE)*VLOOKUP(AD60,$AV$2:$AW$41,2,FALSE))/(100*100)*'Formula Data'!$AC$22</f>
        <v>1.0347439645829291</v>
      </c>
      <c r="AE38" s="67">
        <f>(VLOOKUP(AE16,$AT$2:$AU$41,2,FALSE)*VLOOKUP(AE60,$AV$2:$AW$41,2,FALSE))/(100*100)*'Formula Data'!$AC$22</f>
        <v>1.2442636396039297</v>
      </c>
      <c r="AF38" s="67">
        <f>(VLOOKUP(AF16,$AT$2:$AU$41,2,FALSE)*VLOOKUP(AF60,$AV$2:$AW$41,2,FALSE))/(100*100)*'Formula Data'!$AC$22</f>
        <v>1.14180719200486</v>
      </c>
      <c r="AG38" s="67">
        <f ca="1">(VLOOKUP(AG16,$AT$2:$AU$41,2,FALSE)*VLOOKUP(AG60,$AV$2:$AW$41,2,FALSE))/(100*100)*'Formula Data'!$AC$22</f>
        <v>0.94430742749564811</v>
      </c>
      <c r="AH38" s="67">
        <f ca="1">(VLOOKUP(AH16,$AT$2:$AU$41,2,FALSE)*VLOOKUP(AH60,$AV$2:$AW$41,2,FALSE))/(100*100)*'Formula Data'!$AC$22</f>
        <v>0.98568273333262268</v>
      </c>
      <c r="AI38" s="67">
        <f ca="1">(VLOOKUP(AI16,$AT$2:$AU$41,2,FALSE)*VLOOKUP(AI60,$AV$2:$AW$41,2,FALSE))/(100*100)*'Formula Data'!$AC$22</f>
        <v>0.63780585750230956</v>
      </c>
      <c r="AJ38" s="67">
        <f ca="1">(VLOOKUP(AJ16,$AT$2:$AU$41,2,FALSE)*VLOOKUP(AJ60,$AV$2:$AW$41,2,FALSE))/(100*100)*'Formula Data'!$AC$22</f>
        <v>1.1085521552321447</v>
      </c>
      <c r="AK38" s="67">
        <f>(VLOOKUP(AK16,$AT$2:$AU$41,2,FALSE)*VLOOKUP(AK60,$AV$2:$AW$41,2,FALSE))/(100*100)*'Formula Data'!$AC$22</f>
        <v>1.1023920345017213</v>
      </c>
      <c r="AL38" s="67">
        <f>(VLOOKUP(AL16,$AT$2:$AU$41,2,FALSE)*VLOOKUP(AL60,$AV$2:$AW$41,2,FALSE))/(100*100)*'Formula Data'!$AC$22</f>
        <v>0.77136514494499098</v>
      </c>
      <c r="AM38" s="67">
        <f>(VLOOKUP(AM16,$AT$2:$AU$41,2,FALSE)*VLOOKUP(AM60,$AV$2:$AW$41,2,FALSE))/(100*100)*'Formula Data'!$AC$22</f>
        <v>1.1101958612484366</v>
      </c>
      <c r="AN38" s="9">
        <f ca="1">IF(OR(Fixtures!$D$6&lt;=0,Fixtures!$D$6&gt;39),AVERAGE(B38:AM38),AVERAGE(OFFSET(A38,0,Fixtures!$D$6,1,38-Fixtures!$D$6+1)))</f>
        <v>0.96470709464602233</v>
      </c>
      <c r="AO38" s="37" t="str">
        <f t="shared" si="1"/>
        <v>NEW</v>
      </c>
      <c r="AP38" s="55">
        <f ca="1">AVERAGE(OFFSET(A38,0,Fixtures!$D$6+1,1,9))</f>
        <v>1.0075129265863567</v>
      </c>
      <c r="AQ38" s="55">
        <f ca="1">AVERAGE(OFFSET(A38,0,Fixtures!$D$6+1,1,6))</f>
        <v>1.0364777153401723</v>
      </c>
      <c r="AR38" s="55">
        <f ca="1">AVERAGE(OFFSET(A38,0,Fixtures!$D$6+1,1,4))</f>
        <v>1.0722190328031909</v>
      </c>
      <c r="AS38" s="52"/>
      <c r="AT38" s="62" t="str">
        <f>CONCATENATE("@",Schedule!A18)</f>
        <v>@SOU</v>
      </c>
      <c r="AU38" s="3">
        <f ca="1">VLOOKUP(RIGHT(AT38,3),'Team Ratings'!$A$2:$H$21,7,FALSE)*(1+Fixtures!$D$3)</f>
        <v>82.531343196650312</v>
      </c>
      <c r="AV38" s="62" t="str">
        <f>CONCATENATE("@",Schedule!A18)</f>
        <v>@SOU</v>
      </c>
      <c r="AW38" s="3">
        <f ca="1">VLOOKUP(RIGHT(AV38,3),'Team Ratings'!$A$2:$H$21,4,FALSE)*(1-Fixtures!$D$3)</f>
        <v>90.631304100668615</v>
      </c>
      <c r="AY38" s="52"/>
      <c r="AZ38" s="52"/>
      <c r="BA38" s="56"/>
    </row>
    <row r="39" spans="1:53" x14ac:dyDescent="0.25">
      <c r="A39" s="37" t="str">
        <f t="shared" si="0"/>
        <v>NFO</v>
      </c>
      <c r="B39" s="67">
        <f>(VLOOKUP(B17,$AT$2:$AU$41,2,FALSE)*VLOOKUP(B61,$AV$2:$AW$41,2,FALSE))/(100*100)*'Formula Data'!$AC$22</f>
        <v>2.2518142677958934</v>
      </c>
      <c r="C39" s="67">
        <f>(VLOOKUP(C17,$AT$2:$AU$41,2,FALSE)*VLOOKUP(C61,$AV$2:$AW$41,2,FALSE))/(100*100)*'Formula Data'!$AC$22</f>
        <v>1.1562129595346358</v>
      </c>
      <c r="D39" s="67">
        <f ca="1">(VLOOKUP(D17,$AT$2:$AU$41,2,FALSE)*VLOOKUP(D61,$AV$2:$AW$41,2,FALSE))/(100*100)*'Formula Data'!$AC$22</f>
        <v>1.5569379726514012</v>
      </c>
      <c r="E39" s="67">
        <f ca="1">(VLOOKUP(E17,$AT$2:$AU$41,2,FALSE)*VLOOKUP(E61,$AV$2:$AW$41,2,FALSE))/(100*100)*'Formula Data'!$AC$22</f>
        <v>1.4915834903121918</v>
      </c>
      <c r="F39" s="67">
        <f>(VLOOKUP(F17,$AT$2:$AU$41,2,FALSE)*VLOOKUP(F61,$AV$2:$AW$41,2,FALSE))/(100*100)*'Formula Data'!$AC$22</f>
        <v>2.8236417633498085</v>
      </c>
      <c r="G39" s="67">
        <f>(VLOOKUP(G17,$AT$2:$AU$41,2,FALSE)*VLOOKUP(G61,$AV$2:$AW$41,2,FALSE))/(100*100)*'Formula Data'!$AC$22</f>
        <v>0.9138977405546983</v>
      </c>
      <c r="H39" s="97">
        <f>(VLOOKUP(H17,$AT$2:$AU$41,2,FALSE)*VLOOKUP(H61,$AV$2:$AW$41,2,FALSE))/(100*100)*'Formula Data'!$AC$22</f>
        <v>1.7412864821737444</v>
      </c>
      <c r="I39" s="67">
        <f>(VLOOKUP(I17,$AT$2:$AU$41,2,FALSE)*VLOOKUP(I61,$AV$2:$AW$41,2,FALSE))/(100*100)*'Formula Data'!$AC$22</f>
        <v>1.2591422600159881</v>
      </c>
      <c r="J39" s="67">
        <f>(VLOOKUP(J17,$AT$2:$AU$41,2,FALSE)*VLOOKUP(J61,$AV$2:$AW$41,2,FALSE))/(100*100)*'Formula Data'!$AC$22</f>
        <v>1.748092397812673</v>
      </c>
      <c r="K39" s="67">
        <f>(VLOOKUP(K17,$AT$2:$AU$41,2,FALSE)*VLOOKUP(K61,$AV$2:$AW$41,2,FALSE))/(100*100)*'Formula Data'!$AC$22</f>
        <v>1.2570620775721877</v>
      </c>
      <c r="L39" s="67">
        <f ca="1">(VLOOKUP(L17,$AT$2:$AU$41,2,FALSE)*VLOOKUP(L61,$AV$2:$AW$41,2,FALSE))/(100*100)*'Formula Data'!$AC$22</f>
        <v>1.4216250066084946</v>
      </c>
      <c r="M39" s="67">
        <f>(VLOOKUP(M17,$AT$2:$AU$41,2,FALSE)*VLOOKUP(M61,$AV$2:$AW$41,2,FALSE))/(100*100)*'Formula Data'!$AC$22</f>
        <v>2.4206430815486253</v>
      </c>
      <c r="N39" s="67">
        <f>(VLOOKUP(N17,$AT$2:$AU$41,2,FALSE)*VLOOKUP(N61,$AV$2:$AW$41,2,FALSE))/(100*100)*'Formula Data'!$AC$22</f>
        <v>1.9119220098146197</v>
      </c>
      <c r="O39" s="67">
        <f ca="1">(VLOOKUP(O17,$AT$2:$AU$41,2,FALSE)*VLOOKUP(O61,$AV$2:$AW$41,2,FALSE))/(100*100)*'Formula Data'!$AC$22</f>
        <v>2.5122364004123656</v>
      </c>
      <c r="P39" s="67">
        <f>(VLOOKUP(P17,$AT$2:$AU$41,2,FALSE)*VLOOKUP(P61,$AV$2:$AW$41,2,FALSE))/(100*100)*'Formula Data'!$AC$22</f>
        <v>1.3698605568438125</v>
      </c>
      <c r="Q39" s="67">
        <f ca="1">(VLOOKUP(Q17,$AT$2:$AU$41,2,FALSE)*VLOOKUP(Q61,$AV$2:$AW$41,2,FALSE))/(100*100)*'Formula Data'!$AC$22</f>
        <v>0.94025004046803562</v>
      </c>
      <c r="R39" s="67">
        <f>(VLOOKUP(R17,$AT$2:$AU$41,2,FALSE)*VLOOKUP(R61,$AV$2:$AW$41,2,FALSE))/(100*100)*'Formula Data'!$AC$22</f>
        <v>2.3449699147333893</v>
      </c>
      <c r="S39" s="67">
        <f>(VLOOKUP(S17,$AT$2:$AU$41,2,FALSE)*VLOOKUP(S61,$AV$2:$AW$41,2,FALSE))/(100*100)*'Formula Data'!$AC$22</f>
        <v>1.222259875069226</v>
      </c>
      <c r="T39" s="67">
        <f ca="1">(VLOOKUP(T17,$AT$2:$AU$41,2,FALSE)*VLOOKUP(T61,$AV$2:$AW$41,2,FALSE))/(100*100)*'Formula Data'!$AC$22</f>
        <v>1.4454160627904584</v>
      </c>
      <c r="U39" s="9">
        <f>(VLOOKUP(U17,$AT$2:$AU$41,2,FALSE)*VLOOKUP(U61,$AV$2:$AW$41,2,FALSE))/(100*100)*'Formula Data'!$AC$22</f>
        <v>1.2184120146693667</v>
      </c>
      <c r="V39" s="9">
        <f>(VLOOKUP(V17,$AT$2:$AU$41,2,FALSE)*VLOOKUP(V61,$AV$2:$AW$41,2,FALSE))/(100*100)*'Formula Data'!$AC$22</f>
        <v>1.3111966013199337</v>
      </c>
      <c r="W39" s="9">
        <f>(VLOOKUP(W17,$AT$2:$AU$41,2,FALSE)*VLOOKUP(W61,$AV$2:$AW$41,2,FALSE))/(100*100)*'Formula Data'!$AC$22</f>
        <v>1.2136683241209307</v>
      </c>
      <c r="X39" s="9">
        <f>(VLOOKUP(X17,$AT$2:$AU$41,2,FALSE)*VLOOKUP(X61,$AV$2:$AW$41,2,FALSE))/(100*100)*'Formula Data'!$AC$22</f>
        <v>1.8065293069979413</v>
      </c>
      <c r="Y39" s="9">
        <f>(VLOOKUP(Y17,$AT$2:$AU$41,2,FALSE)*VLOOKUP(Y61,$AV$2:$AW$41,2,FALSE))/(100*100)*'Formula Data'!$AC$22</f>
        <v>1.9680647624189684</v>
      </c>
      <c r="Z39" s="9">
        <f>(VLOOKUP(Z17,$AT$2:$AU$41,2,FALSE)*VLOOKUP(Z61,$AV$2:$AW$41,2,FALSE))/(100*100)*'Formula Data'!$AC$22</f>
        <v>1.6588535409046019</v>
      </c>
      <c r="AA39" s="9">
        <f ca="1">(VLOOKUP(AA17,$AT$2:$AU$41,2,FALSE)*VLOOKUP(AA61,$AV$2:$AW$41,2,FALSE))/(100*100)*'Formula Data'!$AC$22</f>
        <v>1.0851782974098356</v>
      </c>
      <c r="AB39" s="67">
        <f ca="1">(VLOOKUP(AB17,$AT$2:$AU$41,2,FALSE)*VLOOKUP(AB61,$AV$2:$AW$41,2,FALSE))/(100*100)*'Formula Data'!$AC$22</f>
        <v>2.1400197377610373</v>
      </c>
      <c r="AC39" s="67">
        <f>(VLOOKUP(AC17,$AT$2:$AU$41,2,FALSE)*VLOOKUP(AC61,$AV$2:$AW$41,2,FALSE))/(100*100)*'Formula Data'!$AC$22</f>
        <v>1.5695037414037363</v>
      </c>
      <c r="AD39" s="97">
        <f ca="1">(VLOOKUP(AD17,$AT$2:$AU$41,2,FALSE)*VLOOKUP(AD61,$AV$2:$AW$41,2,FALSE))/(100*100)*'Formula Data'!$AC$22</f>
        <v>0.99086580925216272</v>
      </c>
      <c r="AE39" s="67">
        <f>(VLOOKUP(AE17,$AT$2:$AU$41,2,FALSE)*VLOOKUP(AE61,$AV$2:$AW$41,2,FALSE))/(100*100)*'Formula Data'!$AC$22</f>
        <v>1.8035448066218038</v>
      </c>
      <c r="AF39" s="67">
        <f>(VLOOKUP(AF17,$AT$2:$AU$41,2,FALSE)*VLOOKUP(AF61,$AV$2:$AW$41,2,FALSE))/(100*100)*'Formula Data'!$AC$22</f>
        <v>1.6344327803978791</v>
      </c>
      <c r="AG39" s="67">
        <f>(VLOOKUP(AG17,$AT$2:$AU$41,2,FALSE)*VLOOKUP(AG61,$AV$2:$AW$41,2,FALSE))/(100*100)*'Formula Data'!$AC$22</f>
        <v>2.7430920660074265</v>
      </c>
      <c r="AH39" s="67">
        <f>(VLOOKUP(AH17,$AT$2:$AU$41,2,FALSE)*VLOOKUP(AH61,$AV$2:$AW$41,2,FALSE))/(100*100)*'Formula Data'!$AC$22</f>
        <v>1.6871766146203322</v>
      </c>
      <c r="AI39" s="67">
        <f>(VLOOKUP(AI17,$AT$2:$AU$41,2,FALSE)*VLOOKUP(AI61,$AV$2:$AW$41,2,FALSE))/(100*100)*'Formula Data'!$AC$22</f>
        <v>1.9653801806377658</v>
      </c>
      <c r="AJ39" s="67">
        <f ca="1">(VLOOKUP(AJ17,$AT$2:$AU$41,2,FALSE)*VLOOKUP(AJ61,$AV$2:$AW$41,2,FALSE))/(100*100)*'Formula Data'!$AC$22</f>
        <v>1.0074480612715921</v>
      </c>
      <c r="AK39" s="67">
        <f>(VLOOKUP(AK17,$AT$2:$AU$41,2,FALSE)*VLOOKUP(AK61,$AV$2:$AW$41,2,FALSE))/(100*100)*'Formula Data'!$AC$22</f>
        <v>1.7536130389684184</v>
      </c>
      <c r="AL39" s="67">
        <f ca="1">(VLOOKUP(AL17,$AT$2:$AU$41,2,FALSE)*VLOOKUP(AL61,$AV$2:$AW$41,2,FALSE))/(100*100)*'Formula Data'!$AC$22</f>
        <v>1.7510167184424541</v>
      </c>
      <c r="AM39" s="67">
        <f ca="1">(VLOOKUP(AM17,$AT$2:$AU$41,2,FALSE)*VLOOKUP(AM61,$AV$2:$AW$41,2,FALSE))/(100*100)*'Formula Data'!$AC$22</f>
        <v>1.3490050393431627</v>
      </c>
      <c r="AN39" s="9">
        <f ca="1">IF(OR(Fixtures!$D$6&lt;=0,Fixtures!$D$6&gt;39),AVERAGE(B39:AM39),AVERAGE(OFFSET(A39,0,Fixtures!$D$6,1,38-Fixtures!$D$6+1)))</f>
        <v>1.6995915495606475</v>
      </c>
      <c r="AO39" s="37" t="str">
        <f t="shared" si="1"/>
        <v>NFO</v>
      </c>
      <c r="AP39" s="55">
        <f ca="1">AVERAGE(OFFSET(A39,0,Fixtures!$D$6+1,1,9))</f>
        <v>1.6838952332423465</v>
      </c>
      <c r="AQ39" s="55">
        <f ca="1">AVERAGE(OFFSET(A39,0,Fixtures!$D$6+1,1,6))</f>
        <v>1.7381026363838901</v>
      </c>
      <c r="AR39" s="55">
        <f ca="1">AVERAGE(OFFSET(A39,0,Fixtures!$D$6+1,1,4))</f>
        <v>1.4995867844188955</v>
      </c>
      <c r="AS39" s="52"/>
      <c r="AT39" s="62" t="str">
        <f>CONCATENATE("@",Schedule!A19)</f>
        <v>@TOT</v>
      </c>
      <c r="AU39" s="3">
        <f ca="1">VLOOKUP(RIGHT(AT39,3),'Team Ratings'!$A$2:$H$21,7,FALSE)*(1+Fixtures!$D$3)</f>
        <v>122.19229325830878</v>
      </c>
      <c r="AV39" s="62" t="str">
        <f>CONCATENATE("@",Schedule!A19)</f>
        <v>@TOT</v>
      </c>
      <c r="AW39" s="3">
        <f ca="1">VLOOKUP(RIGHT(AV39,3),'Team Ratings'!$A$2:$H$21,4,FALSE)*(1-Fixtures!$D$3)</f>
        <v>83.348902790751822</v>
      </c>
      <c r="AY39" s="52"/>
      <c r="AZ39" s="52"/>
      <c r="BA39" s="56"/>
    </row>
    <row r="40" spans="1:53" x14ac:dyDescent="0.25">
      <c r="A40" s="37" t="str">
        <f t="shared" si="0"/>
        <v>SOU</v>
      </c>
      <c r="B40" s="67">
        <f ca="1">(VLOOKUP(B18,$AT$2:$AU$41,2,FALSE)*VLOOKUP(B62,$AV$2:$AW$41,2,FALSE))/(100*100)*'Formula Data'!$AC$22</f>
        <v>1.8079699373774858</v>
      </c>
      <c r="C40" s="67">
        <f ca="1">(VLOOKUP(C18,$AT$2:$AU$41,2,FALSE)*VLOOKUP(C62,$AV$2:$AW$41,2,FALSE))/(100*100)*'Formula Data'!$AC$22</f>
        <v>1.0253530868148368</v>
      </c>
      <c r="D40" s="67">
        <f ca="1">(VLOOKUP(D18,$AT$2:$AU$41,2,FALSE)*VLOOKUP(D62,$AV$2:$AW$41,2,FALSE))/(100*100)*'Formula Data'!$AC$22</f>
        <v>1.4768548379418502</v>
      </c>
      <c r="E40" s="67">
        <f ca="1">(VLOOKUP(E18,$AT$2:$AU$41,2,FALSE)*VLOOKUP(E62,$AV$2:$AW$41,2,FALSE))/(100*100)*'Formula Data'!$AC$22</f>
        <v>1.3808308771559705</v>
      </c>
      <c r="F40" s="67">
        <f ca="1">(VLOOKUP(F18,$AT$2:$AU$41,2,FALSE)*VLOOKUP(F62,$AV$2:$AW$41,2,FALSE))/(100*100)*'Formula Data'!$AC$22</f>
        <v>1.0326115553027098</v>
      </c>
      <c r="G40" s="67">
        <f ca="1">(VLOOKUP(G18,$AT$2:$AU$41,2,FALSE)*VLOOKUP(G62,$AV$2:$AW$41,2,FALSE))/(100*100)*'Formula Data'!$AC$22</f>
        <v>1.2010427889143294</v>
      </c>
      <c r="H40" s="67">
        <f ca="1">(VLOOKUP(H18,$AT$2:$AU$41,2,FALSE)*VLOOKUP(H62,$AV$2:$AW$41,2,FALSE))/(100*100)*'Formula Data'!$AC$22</f>
        <v>1.1573102161029458</v>
      </c>
      <c r="I40" s="67">
        <f ca="1">(VLOOKUP(I18,$AT$2:$AU$41,2,FALSE)*VLOOKUP(I62,$AV$2:$AW$41,2,FALSE))/(100*100)*'Formula Data'!$AC$22</f>
        <v>1.5237031385967623</v>
      </c>
      <c r="J40" s="67">
        <f ca="1">(VLOOKUP(J18,$AT$2:$AU$41,2,FALSE)*VLOOKUP(J62,$AV$2:$AW$41,2,FALSE))/(100*100)*'Formula Data'!$AC$22</f>
        <v>0.91679983310067392</v>
      </c>
      <c r="K40" s="67">
        <f ca="1">(VLOOKUP(K18,$AT$2:$AU$41,2,FALSE)*VLOOKUP(K62,$AV$2:$AW$41,2,FALSE))/(100*100)*'Formula Data'!$AC$22</f>
        <v>2.3855197837572737</v>
      </c>
      <c r="L40" s="67">
        <f ca="1">(VLOOKUP(L18,$AT$2:$AU$41,2,FALSE)*VLOOKUP(L62,$AV$2:$AW$41,2,FALSE))/(100*100)*'Formula Data'!$AC$22</f>
        <v>0.97681261306118616</v>
      </c>
      <c r="M40" s="67">
        <f ca="1">(VLOOKUP(M18,$AT$2:$AU$41,2,FALSE)*VLOOKUP(M62,$AV$2:$AW$41,2,FALSE))/(100*100)*'Formula Data'!$AC$22</f>
        <v>1.1077486788314301</v>
      </c>
      <c r="N40" s="67">
        <f ca="1">(VLOOKUP(N18,$AT$2:$AU$41,2,FALSE)*VLOOKUP(N62,$AV$2:$AW$41,2,FALSE))/(100*100)*'Formula Data'!$AC$22</f>
        <v>1.4793254150550446</v>
      </c>
      <c r="O40" s="67">
        <f ca="1">(VLOOKUP(O18,$AT$2:$AU$41,2,FALSE)*VLOOKUP(O62,$AV$2:$AW$41,2,FALSE))/(100*100)*'Formula Data'!$AC$22</f>
        <v>1.1396906829723428</v>
      </c>
      <c r="P40" s="67">
        <f ca="1">(VLOOKUP(P18,$AT$2:$AU$41,2,FALSE)*VLOOKUP(P62,$AV$2:$AW$41,2,FALSE))/(100*100)*'Formula Data'!$AC$22</f>
        <v>1.325976359464915</v>
      </c>
      <c r="Q40" s="67">
        <f ca="1">(VLOOKUP(Q18,$AT$2:$AU$41,2,FALSE)*VLOOKUP(Q62,$AV$2:$AW$41,2,FALSE))/(100*100)*'Formula Data'!$AC$22</f>
        <v>2.3174683407307497</v>
      </c>
      <c r="R40" s="67">
        <f ca="1">(VLOOKUP(R18,$AT$2:$AU$41,2,FALSE)*VLOOKUP(R62,$AV$2:$AW$41,2,FALSE))/(100*100)*'Formula Data'!$AC$22</f>
        <v>1.4253908711474208</v>
      </c>
      <c r="S40" s="67">
        <f ca="1">(VLOOKUP(S18,$AT$2:$AU$41,2,FALSE)*VLOOKUP(S62,$AV$2:$AW$41,2,FALSE))/(100*100)*'Formula Data'!$AC$22</f>
        <v>1.5262245578448828</v>
      </c>
      <c r="T40" s="67">
        <f ca="1">(VLOOKUP(T18,$AT$2:$AU$41,2,FALSE)*VLOOKUP(T62,$AV$2:$AW$41,2,FALSE))/(100*100)*'Formula Data'!$AC$22</f>
        <v>0.8073982227300347</v>
      </c>
      <c r="U40" s="9">
        <f ca="1">(VLOOKUP(U18,$AT$2:$AU$41,2,FALSE)*VLOOKUP(U62,$AV$2:$AW$41,2,FALSE))/(100*100)*'Formula Data'!$AC$22</f>
        <v>1.3153603208633147</v>
      </c>
      <c r="V40" s="9">
        <f ca="1">(VLOOKUP(V18,$AT$2:$AU$41,2,FALSE)*VLOOKUP(V62,$AV$2:$AW$41,2,FALSE))/(100*100)*'Formula Data'!$AC$22</f>
        <v>1.0620137775203928</v>
      </c>
      <c r="W40" s="9">
        <f ca="1">(VLOOKUP(W18,$AT$2:$AU$41,2,FALSE)*VLOOKUP(W62,$AV$2:$AW$41,2,FALSE))/(100*100)*'Formula Data'!$AC$22</f>
        <v>1.660427807936131</v>
      </c>
      <c r="X40" s="9">
        <f ca="1">(VLOOKUP(X18,$AT$2:$AU$41,2,FALSE)*VLOOKUP(X62,$AV$2:$AW$41,2,FALSE))/(100*100)*'Formula Data'!$AC$22</f>
        <v>0.83712106177927448</v>
      </c>
      <c r="Y40" s="9">
        <f ca="1">(VLOOKUP(Y18,$AT$2:$AU$41,2,FALSE)*VLOOKUP(Y62,$AV$2:$AW$41,2,FALSE))/(100*100)*'Formula Data'!$AC$22</f>
        <v>1.4815188852253951</v>
      </c>
      <c r="Z40" s="9">
        <f ca="1">(VLOOKUP(Z18,$AT$2:$AU$41,2,FALSE)*VLOOKUP(Z62,$AV$2:$AW$41,2,FALSE))/(100*100)*'Formula Data'!$AC$22</f>
        <v>1.4711049419692159</v>
      </c>
      <c r="AA40" s="9">
        <f ca="1">(VLOOKUP(AA18,$AT$2:$AU$41,2,FALSE)*VLOOKUP(AA62,$AV$2:$AW$41,2,FALSE))/(100*100)*'Formula Data'!$AC$22</f>
        <v>1.0293607367222002</v>
      </c>
      <c r="AB40" s="67">
        <f ca="1">(VLOOKUP(AB18,$AT$2:$AU$41,2,FALSE)*VLOOKUP(AB62,$AV$2:$AW$41,2,FALSE))/(100*100)*'Formula Data'!$AC$22</f>
        <v>1.9811196294517672</v>
      </c>
      <c r="AC40" s="67">
        <f ca="1">(VLOOKUP(AC18,$AT$2:$AU$41,2,FALSE)*VLOOKUP(AC62,$AV$2:$AW$41,2,FALSE))/(100*100)*'Formula Data'!$AC$22</f>
        <v>1.2601463724789967</v>
      </c>
      <c r="AD40" s="67">
        <f ca="1">(VLOOKUP(AD18,$AT$2:$AU$41,2,FALSE)*VLOOKUP(AD62,$AV$2:$AW$41,2,FALSE))/(100*100)*'Formula Data'!$AC$22</f>
        <v>1.4014624629609895</v>
      </c>
      <c r="AE40" s="67">
        <f ca="1">(VLOOKUP(AE18,$AT$2:$AU$41,2,FALSE)*VLOOKUP(AE62,$AV$2:$AW$41,2,FALSE))/(100*100)*'Formula Data'!$AC$22</f>
        <v>1.662695844566449</v>
      </c>
      <c r="AF40" s="67">
        <f ca="1">(VLOOKUP(AF18,$AT$2:$AU$41,2,FALSE)*VLOOKUP(AF62,$AV$2:$AW$41,2,FALSE))/(100*100)*'Formula Data'!$AC$22</f>
        <v>0.79435893827909865</v>
      </c>
      <c r="AG40" s="67">
        <f ca="1">(VLOOKUP(AG18,$AT$2:$AU$41,2,FALSE)*VLOOKUP(AG62,$AV$2:$AW$41,2,FALSE))/(100*100)*'Formula Data'!$AC$22</f>
        <v>2.1224327081595198</v>
      </c>
      <c r="AH40" s="67">
        <f ca="1">(VLOOKUP(AH18,$AT$2:$AU$41,2,FALSE)*VLOOKUP(AH62,$AV$2:$AW$41,2,FALSE))/(100*100)*'Formula Data'!$AC$22</f>
        <v>0.77209551463707371</v>
      </c>
      <c r="AI40" s="67">
        <f ca="1">(VLOOKUP(AI18,$AT$2:$AU$41,2,FALSE)*VLOOKUP(AI62,$AV$2:$AW$41,2,FALSE))/(100*100)*'Formula Data'!$AC$22</f>
        <v>1.9024182015218767</v>
      </c>
      <c r="AJ40" s="67">
        <f ca="1">(VLOOKUP(AJ18,$AT$2:$AU$41,2,FALSE)*VLOOKUP(AJ62,$AV$2:$AW$41,2,FALSE))/(100*100)*'Formula Data'!$AC$22</f>
        <v>1.1583985369225387</v>
      </c>
      <c r="AK40" s="67">
        <f ca="1">(VLOOKUP(AK18,$AT$2:$AU$41,2,FALSE)*VLOOKUP(AK62,$AV$2:$AW$41,2,FALSE))/(100*100)*'Formula Data'!$AC$22</f>
        <v>1.0637711946396324</v>
      </c>
      <c r="AL40" s="67">
        <f ca="1">(VLOOKUP(AL18,$AT$2:$AU$41,2,FALSE)*VLOOKUP(AL62,$AV$2:$AW$41,2,FALSE))/(100*100)*'Formula Data'!$AC$22</f>
        <v>2.0450511943125842</v>
      </c>
      <c r="AM40" s="67">
        <f ca="1">(VLOOKUP(AM18,$AT$2:$AU$41,2,FALSE)*VLOOKUP(AM62,$AV$2:$AW$41,2,FALSE))/(100*100)*'Formula Data'!$AC$22</f>
        <v>1.6152643152589288</v>
      </c>
      <c r="AN40" s="9">
        <f ca="1">IF(OR(Fixtures!$D$6&lt;=0,Fixtures!$D$6&gt;39),AVERAGE(B40:AM40),AVERAGE(OFFSET(A40,0,Fixtures!$D$6,1,38-Fixtures!$D$6+1)))</f>
        <v>1.4816012427657883</v>
      </c>
      <c r="AO40" s="37" t="str">
        <f t="shared" si="1"/>
        <v>SOU</v>
      </c>
      <c r="AP40" s="55">
        <f ca="1">AVERAGE(OFFSET(A40,0,Fixtures!$D$6+1,1,9))</f>
        <v>1.3486421971295752</v>
      </c>
      <c r="AQ40" s="55">
        <f ca="1">AVERAGE(OFFSET(A40,0,Fixtures!$D$6+1,1,6))</f>
        <v>1.3355319735136879</v>
      </c>
      <c r="AR40" s="55">
        <f ca="1">AVERAGE(OFFSET(A40,0,Fixtures!$D$6+1,1,4))</f>
        <v>1.2796659045713834</v>
      </c>
      <c r="AS40" s="52"/>
      <c r="AT40" s="62" t="str">
        <f>CONCATENATE("@",Schedule!A20)</f>
        <v>@WHU</v>
      </c>
      <c r="AU40" s="3">
        <f>VLOOKUP(RIGHT(AT40,3),'Team Ratings'!$A$2:$H$21,7,FALSE)*(1+Fixtures!$D$3)</f>
        <v>94.718340567676194</v>
      </c>
      <c r="AV40" s="62" t="str">
        <f>CONCATENATE("@",Schedule!A20)</f>
        <v>@WHU</v>
      </c>
      <c r="AW40" s="3">
        <f>VLOOKUP(RIGHT(AV40,3),'Team Ratings'!$A$2:$H$21,4,FALSE)*(1-Fixtures!$D$3)</f>
        <v>83.642811439606291</v>
      </c>
      <c r="AY40" s="52"/>
      <c r="AZ40" s="52"/>
      <c r="BA40" s="56"/>
    </row>
    <row r="41" spans="1:53" x14ac:dyDescent="0.25">
      <c r="A41" s="37" t="str">
        <f t="shared" si="0"/>
        <v>TOT</v>
      </c>
      <c r="B41" s="67">
        <f ca="1">(VLOOKUP(B19,$AT$2:$AU$41,2,FALSE)*VLOOKUP(B63,$AV$2:$AW$41,2,FALSE))/(100*100)*'Formula Data'!$AC$22</f>
        <v>0.78274039901571613</v>
      </c>
      <c r="C41" s="67">
        <f ca="1">(VLOOKUP(C19,$AT$2:$AU$41,2,FALSE)*VLOOKUP(C63,$AV$2:$AW$41,2,FALSE))/(100*100)*'Formula Data'!$AC$22</f>
        <v>1.3624759653701539</v>
      </c>
      <c r="D41" s="67">
        <f ca="1">(VLOOKUP(D19,$AT$2:$AU$41,2,FALSE)*VLOOKUP(D63,$AV$2:$AW$41,2,FALSE))/(100*100)*'Formula Data'!$AC$22</f>
        <v>0.76985675859669067</v>
      </c>
      <c r="E41" s="67">
        <f ca="1">(VLOOKUP(E19,$AT$2:$AU$41,2,FALSE)*VLOOKUP(E63,$AV$2:$AW$41,2,FALSE))/(100*100)*'Formula Data'!$AC$22</f>
        <v>1.0653189646224404</v>
      </c>
      <c r="F41" s="67">
        <f ca="1">(VLOOKUP(F19,$AT$2:$AU$41,2,FALSE)*VLOOKUP(F63,$AV$2:$AW$41,2,FALSE))/(100*100)*'Formula Data'!$AC$22</f>
        <v>1.2888522321214331</v>
      </c>
      <c r="G41" s="67">
        <f ca="1">(VLOOKUP(G19,$AT$2:$AU$41,2,FALSE)*VLOOKUP(G63,$AV$2:$AW$41,2,FALSE))/(100*100)*'Formula Data'!$AC$22</f>
        <v>0.97829511307855677</v>
      </c>
      <c r="H41" s="67">
        <f ca="1">(VLOOKUP(H19,$AT$2:$AU$41,2,FALSE)*VLOOKUP(H63,$AV$2:$AW$41,2,FALSE))/(100*100)*'Formula Data'!$AC$22</f>
        <v>2.1938386359413924</v>
      </c>
      <c r="I41" s="67">
        <f ca="1">(VLOOKUP(I19,$AT$2:$AU$41,2,FALSE)*VLOOKUP(I63,$AV$2:$AW$41,2,FALSE))/(100*100)*'Formula Data'!$AC$22</f>
        <v>0.94664960228727857</v>
      </c>
      <c r="J41" s="67">
        <f ca="1">(VLOOKUP(J19,$AT$2:$AU$41,2,FALSE)*VLOOKUP(J63,$AV$2:$AW$41,2,FALSE))/(100*100)*'Formula Data'!$AC$22</f>
        <v>1.9518911178394367</v>
      </c>
      <c r="K41" s="67">
        <f ca="1">(VLOOKUP(K19,$AT$2:$AU$41,2,FALSE)*VLOOKUP(K63,$AV$2:$AW$41,2,FALSE))/(100*100)*'Formula Data'!$AC$22</f>
        <v>1.8807273589215963</v>
      </c>
      <c r="L41" s="67">
        <f ca="1">(VLOOKUP(L19,$AT$2:$AU$41,2,FALSE)*VLOOKUP(L63,$AV$2:$AW$41,2,FALSE))/(100*100)*'Formula Data'!$AC$22</f>
        <v>0.84313318588915498</v>
      </c>
      <c r="M41" s="67">
        <f ca="1">(VLOOKUP(M19,$AT$2:$AU$41,2,FALSE)*VLOOKUP(M63,$AV$2:$AW$41,2,FALSE))/(100*100)*'Formula Data'!$AC$22</f>
        <v>1.8219328194661548</v>
      </c>
      <c r="N41" s="67">
        <f ca="1">(VLOOKUP(N19,$AT$2:$AU$41,2,FALSE)*VLOOKUP(N63,$AV$2:$AW$41,2,FALSE))/(100*100)*'Formula Data'!$AC$22</f>
        <v>1.2194315836514691</v>
      </c>
      <c r="O41" s="67">
        <f ca="1">(VLOOKUP(O19,$AT$2:$AU$41,2,FALSE)*VLOOKUP(O63,$AV$2:$AW$41,2,FALSE))/(100*100)*'Formula Data'!$AC$22</f>
        <v>1.0187389210018385</v>
      </c>
      <c r="P41" s="67">
        <f ca="1">(VLOOKUP(P19,$AT$2:$AU$41,2,FALSE)*VLOOKUP(P63,$AV$2:$AW$41,2,FALSE))/(100*100)*'Formula Data'!$AC$22</f>
        <v>1.4854746903381872</v>
      </c>
      <c r="Q41" s="67">
        <f ca="1">(VLOOKUP(Q19,$AT$2:$AU$41,2,FALSE)*VLOOKUP(Q63,$AV$2:$AW$41,2,FALSE))/(100*100)*'Formula Data'!$AC$22</f>
        <v>0.94296397483368743</v>
      </c>
      <c r="R41" s="67">
        <f ca="1">(VLOOKUP(R19,$AT$2:$AU$41,2,FALSE)*VLOOKUP(R63,$AV$2:$AW$41,2,FALSE))/(100*100)*'Formula Data'!$AC$22</f>
        <v>1.5270092086615881</v>
      </c>
      <c r="S41" s="67">
        <f ca="1">(VLOOKUP(S19,$AT$2:$AU$41,2,FALSE)*VLOOKUP(S63,$AV$2:$AW$41,2,FALSE))/(100*100)*'Formula Data'!$AC$22</f>
        <v>0.97667890783812894</v>
      </c>
      <c r="T41" s="67">
        <f ca="1">(VLOOKUP(T19,$AT$2:$AU$41,2,FALSE)*VLOOKUP(T63,$AV$2:$AW$41,2,FALSE))/(100*100)*'Formula Data'!$AC$22</f>
        <v>1.0481143230718071</v>
      </c>
      <c r="U41" s="67">
        <f ca="1">(VLOOKUP(U19,$AT$2:$AU$41,2,FALSE)*VLOOKUP(U63,$AV$2:$AW$41,2,FALSE))/(100*100)*'Formula Data'!$AC$22</f>
        <v>1.3604587447881804</v>
      </c>
      <c r="V41" s="9">
        <f ca="1">(VLOOKUP(V19,$AT$2:$AU$41,2,FALSE)*VLOOKUP(V63,$AV$2:$AW$41,2,FALSE))/(100*100)*'Formula Data'!$AC$22</f>
        <v>1.4035894503666626</v>
      </c>
      <c r="W41" s="9">
        <f ca="1">(VLOOKUP(W19,$AT$2:$AU$41,2,FALSE)*VLOOKUP(W63,$AV$2:$AW$41,2,FALSE))/(100*100)*'Formula Data'!$AC$22</f>
        <v>1.5290950041436464</v>
      </c>
      <c r="X41" s="9">
        <f ca="1">(VLOOKUP(X19,$AT$2:$AU$41,2,FALSE)*VLOOKUP(X63,$AV$2:$AW$41,2,FALSE))/(100*100)*'Formula Data'!$AC$22</f>
        <v>1.3581866833444221</v>
      </c>
      <c r="Y41" s="9">
        <f ca="1">(VLOOKUP(Y19,$AT$2:$AU$41,2,FALSE)*VLOOKUP(Y63,$AV$2:$AW$41,2,FALSE))/(100*100)*'Formula Data'!$AC$22</f>
        <v>0.89832382242215181</v>
      </c>
      <c r="Z41" s="9">
        <f ca="1">(VLOOKUP(Z19,$AT$2:$AU$41,2,FALSE)*VLOOKUP(Z63,$AV$2:$AW$41,2,FALSE))/(100*100)*'Formula Data'!$AC$22</f>
        <v>0.94963921128105744</v>
      </c>
      <c r="AA41" s="9">
        <f ca="1">(VLOOKUP(AA19,$AT$2:$AU$41,2,FALSE)*VLOOKUP(AA63,$AV$2:$AW$41,2,FALSE))/(100*100)*'Formula Data'!$AC$22</f>
        <v>1.1045366681424083</v>
      </c>
      <c r="AB41" s="67">
        <f ca="1">(VLOOKUP(AB19,$AT$2:$AU$41,2,FALSE)*VLOOKUP(AB63,$AV$2:$AW$41,2,FALSE))/(100*100)*'Formula Data'!$AC$22</f>
        <v>0.74252220739318464</v>
      </c>
      <c r="AC41" s="67">
        <f ca="1">(VLOOKUP(AC19,$AT$2:$AU$41,2,FALSE)*VLOOKUP(AC63,$AV$2:$AW$41,2,FALSE))/(100*100)*'Formula Data'!$AC$22</f>
        <v>1.123021214914349</v>
      </c>
      <c r="AD41" s="67">
        <f ca="1">(VLOOKUP(AD19,$AT$2:$AU$41,2,FALSE)*VLOOKUP(AD63,$AV$2:$AW$41,2,FALSE))/(100*100)*'Formula Data'!$AC$22</f>
        <v>1.2096685643701306</v>
      </c>
      <c r="AE41" s="67">
        <f ca="1">(VLOOKUP(AE19,$AT$2:$AU$41,2,FALSE)*VLOOKUP(AE63,$AV$2:$AW$41,2,FALSE))/(100*100)*'Formula Data'!$AC$22</f>
        <v>1.3108579462359846</v>
      </c>
      <c r="AF41" s="67">
        <f ca="1">(VLOOKUP(AF19,$AT$2:$AU$41,2,FALSE)*VLOOKUP(AF63,$AV$2:$AW$41,2,FALSE))/(100*100)*'Formula Data'!$AC$22</f>
        <v>0.71005614046092269</v>
      </c>
      <c r="AG41" s="67">
        <f ca="1">(VLOOKUP(AG19,$AT$2:$AU$41,2,FALSE)*VLOOKUP(AG63,$AV$2:$AW$41,2,FALSE))/(100*100)*'Formula Data'!$AC$22</f>
        <v>1.7495552041254812</v>
      </c>
      <c r="AH41" s="67">
        <f ca="1">(VLOOKUP(AH19,$AT$2:$AU$41,2,FALSE)*VLOOKUP(AH63,$AV$2:$AW$41,2,FALSE))/(100*100)*'Formula Data'!$AC$22</f>
        <v>1.2698784343068115</v>
      </c>
      <c r="AI41" s="67">
        <f ca="1">(VLOOKUP(AI19,$AT$2:$AU$41,2,FALSE)*VLOOKUP(AI63,$AV$2:$AW$41,2,FALSE))/(100*100)*'Formula Data'!$AC$22</f>
        <v>2.131255258532545</v>
      </c>
      <c r="AJ41" s="67">
        <f ca="1">(VLOOKUP(AJ19,$AT$2:$AU$41,2,FALSE)*VLOOKUP(AJ63,$AV$2:$AW$41,2,FALSE))/(100*100)*'Formula Data'!$AC$22</f>
        <v>0.73053065477296808</v>
      </c>
      <c r="AK41" s="67">
        <f ca="1">(VLOOKUP(AK19,$AT$2:$AU$41,2,FALSE)*VLOOKUP(AK63,$AV$2:$AW$41,2,FALSE))/(100*100)*'Formula Data'!$AC$22</f>
        <v>1.4012706320522657</v>
      </c>
      <c r="AL41" s="67">
        <f ca="1">(VLOOKUP(AL19,$AT$2:$AU$41,2,FALSE)*VLOOKUP(AL63,$AV$2:$AW$41,2,FALSE))/(100*100)*'Formula Data'!$AC$22</f>
        <v>1.064318092494454</v>
      </c>
      <c r="AM41" s="67">
        <f ca="1">(VLOOKUP(AM19,$AT$2:$AU$41,2,FALSE)*VLOOKUP(AM63,$AV$2:$AW$41,2,FALSE))/(100*100)*'Formula Data'!$AC$22</f>
        <v>1.35289880268072</v>
      </c>
      <c r="AN41" s="9">
        <f ca="1">IF(OR(Fixtures!$D$6&lt;=0,Fixtures!$D$6&gt;39),AVERAGE(B41:AM41),AVERAGE(OFFSET(A41,0,Fixtures!$D$6,1,38-Fixtures!$D$6+1)))</f>
        <v>1.2329860960283181</v>
      </c>
      <c r="AO41" s="37" t="str">
        <f t="shared" si="1"/>
        <v>TOT</v>
      </c>
      <c r="AP41" s="55">
        <f ca="1">AVERAGE(OFFSET(A41,0,Fixtures!$D$6+1,1,9))</f>
        <v>1.2928993388634953</v>
      </c>
      <c r="AQ41" s="55">
        <f ca="1">AVERAGE(OFFSET(A41,0,Fixtures!$D$6+1,1,6))</f>
        <v>1.2288395840689466</v>
      </c>
      <c r="AR41" s="55">
        <f ca="1">AVERAGE(OFFSET(A41,0,Fixtures!$D$6+1,1,4))</f>
        <v>1.0884009664953469</v>
      </c>
      <c r="AS41" s="52"/>
      <c r="AT41" s="62" t="str">
        <f>CONCATENATE("@",Schedule!A21)</f>
        <v>@WOL</v>
      </c>
      <c r="AU41" s="3">
        <f ca="1">VLOOKUP(RIGHT(AT41,3),'Team Ratings'!$A$2:$H$21,7,FALSE)*(1+Fixtures!$D$3)</f>
        <v>81.172905392262138</v>
      </c>
      <c r="AV41" s="62" t="str">
        <f>CONCATENATE("@",Schedule!A21)</f>
        <v>@WOL</v>
      </c>
      <c r="AW41" s="3">
        <f ca="1">VLOOKUP(RIGHT(AV41,3),'Team Ratings'!$A$2:$H$21,4,FALSE)*(1-Fixtures!$D$3)</f>
        <v>90.949106971693055</v>
      </c>
      <c r="AY41" s="52"/>
      <c r="AZ41" s="52"/>
      <c r="BA41" s="56"/>
    </row>
    <row r="42" spans="1:53" x14ac:dyDescent="0.3">
      <c r="A42" s="37" t="str">
        <f t="shared" si="0"/>
        <v>WHU</v>
      </c>
      <c r="B42" s="67">
        <f>(VLOOKUP(B20,$AT$2:$AU$41,2,FALSE)*VLOOKUP(B64,$AV$2:$AW$41,2,FALSE))/(100*100)*'Formula Data'!$AC$22</f>
        <v>1.5344869677039377</v>
      </c>
      <c r="C42" s="67">
        <f>(VLOOKUP(C20,$AT$2:$AU$41,2,FALSE)*VLOOKUP(C64,$AV$2:$AW$41,2,FALSE))/(100*100)*'Formula Data'!$AC$22</f>
        <v>1.0690755402582022</v>
      </c>
      <c r="D42" s="67">
        <f>(VLOOKUP(D20,$AT$2:$AU$41,2,FALSE)*VLOOKUP(D64,$AV$2:$AW$41,2,FALSE))/(100*100)*'Formula Data'!$AC$22</f>
        <v>1.3154803524695207</v>
      </c>
      <c r="E42" s="67">
        <f>(VLOOKUP(E20,$AT$2:$AU$41,2,FALSE)*VLOOKUP(E64,$AV$2:$AW$41,2,FALSE))/(100*100)*'Formula Data'!$AC$22</f>
        <v>1.406211855563988</v>
      </c>
      <c r="F42" s="67">
        <f ca="1">(VLOOKUP(F20,$AT$2:$AU$41,2,FALSE)*VLOOKUP(F64,$AV$2:$AW$41,2,FALSE))/(100*100)*'Formula Data'!$AC$22</f>
        <v>1.1629776981084732</v>
      </c>
      <c r="G42" s="67">
        <f>(VLOOKUP(G20,$AT$2:$AU$41,2,FALSE)*VLOOKUP(G64,$AV$2:$AW$41,2,FALSE))/(100*100)*'Formula Data'!$AC$22</f>
        <v>1.3672803893837961</v>
      </c>
      <c r="H42" s="97">
        <f>(VLOOKUP(H20,$AT$2:$AU$41,2,FALSE)*VLOOKUP(H64,$AV$2:$AW$41,2,FALSE))/(100*100)*'Formula Data'!$AC$22</f>
        <v>1.2237315981342178</v>
      </c>
      <c r="I42" s="67">
        <f ca="1">(VLOOKUP(I20,$AT$2:$AU$41,2,FALSE)*VLOOKUP(I64,$AV$2:$AW$41,2,FALSE))/(100*100)*'Formula Data'!$AC$22</f>
        <v>1.2139341520552898</v>
      </c>
      <c r="J42" s="67">
        <f ca="1">(VLOOKUP(J20,$AT$2:$AU$41,2,FALSE)*VLOOKUP(J64,$AV$2:$AW$41,2,FALSE))/(100*100)*'Formula Data'!$AC$22</f>
        <v>0.7725714621159282</v>
      </c>
      <c r="K42" s="67">
        <f>(VLOOKUP(K20,$AT$2:$AU$41,2,FALSE)*VLOOKUP(K64,$AV$2:$AW$41,2,FALSE))/(100*100)*'Formula Data'!$AC$22</f>
        <v>0.98174482129592444</v>
      </c>
      <c r="L42" s="67">
        <f ca="1">(VLOOKUP(L20,$AT$2:$AU$41,2,FALSE)*VLOOKUP(L64,$AV$2:$AW$41,2,FALSE))/(100*100)*'Formula Data'!$AC$22</f>
        <v>1.1269812628197067</v>
      </c>
      <c r="M42" s="67">
        <f>(VLOOKUP(M20,$AT$2:$AU$41,2,FALSE)*VLOOKUP(M64,$AV$2:$AW$41,2,FALSE))/(100*100)*'Formula Data'!$AC$22</f>
        <v>2.1387705866583611</v>
      </c>
      <c r="N42" s="67">
        <f>(VLOOKUP(N20,$AT$2:$AU$41,2,FALSE)*VLOOKUP(N64,$AV$2:$AW$41,2,FALSE))/(100*100)*'Formula Data'!$AC$22</f>
        <v>0.71255997235151902</v>
      </c>
      <c r="O42" s="67">
        <f>(VLOOKUP(O20,$AT$2:$AU$41,2,FALSE)*VLOOKUP(O64,$AV$2:$AW$41,2,FALSE))/(100*100)*'Formula Data'!$AC$22</f>
        <v>1.8283574008984647</v>
      </c>
      <c r="P42" s="67">
        <f ca="1">(VLOOKUP(P20,$AT$2:$AU$41,2,FALSE)*VLOOKUP(P64,$AV$2:$AW$41,2,FALSE))/(100*100)*'Formula Data'!$AC$22</f>
        <v>0.73310668481658037</v>
      </c>
      <c r="Q42" s="67">
        <f>(VLOOKUP(Q20,$AT$2:$AU$41,2,FALSE)*VLOOKUP(Q64,$AV$2:$AW$41,2,FALSE))/(100*100)*'Formula Data'!$AC$22</f>
        <v>0.9499877206815347</v>
      </c>
      <c r="R42" s="67">
        <f ca="1">(VLOOKUP(R20,$AT$2:$AU$41,2,FALSE)*VLOOKUP(R64,$AV$2:$AW$41,2,FALSE))/(100*100)*'Formula Data'!$AC$22</f>
        <v>1.958773964067124</v>
      </c>
      <c r="S42" s="67">
        <f>(VLOOKUP(S20,$AT$2:$AU$41,2,FALSE)*VLOOKUP(S64,$AV$2:$AW$41,2,FALSE))/(100*100)*'Formula Data'!$AC$22</f>
        <v>1.0680711388099133</v>
      </c>
      <c r="T42" s="67">
        <f>(VLOOKUP(T20,$AT$2:$AU$41,2,FALSE)*VLOOKUP(T64,$AV$2:$AW$41,2,FALSE))/(100*100)*'Formula Data'!$AC$22</f>
        <v>1.3576694552726438</v>
      </c>
      <c r="U42" s="9">
        <f ca="1">(VLOOKUP(U20,$AT$2:$AU$41,2,FALSE)*VLOOKUP(U64,$AV$2:$AW$41,2,FALSE))/(100*100)*'Formula Data'!$AC$22</f>
        <v>1.1084315350077698</v>
      </c>
      <c r="V42" s="9">
        <f ca="1">(VLOOKUP(V20,$AT$2:$AU$41,2,FALSE)*VLOOKUP(V64,$AV$2:$AW$41,2,FALSE))/(100*100)*'Formula Data'!$AC$22</f>
        <v>0.8461062800412299</v>
      </c>
      <c r="W42" s="9">
        <f>(VLOOKUP(W20,$AT$2:$AU$41,2,FALSE)*VLOOKUP(W64,$AV$2:$AW$41,2,FALSE))/(100*100)*'Formula Data'!$AC$22</f>
        <v>1.7557245643560737</v>
      </c>
      <c r="X42" s="9">
        <f>(VLOOKUP(X20,$AT$2:$AU$41,2,FALSE)*VLOOKUP(X64,$AV$2:$AW$41,2,FALSE))/(100*100)*'Formula Data'!$AC$22</f>
        <v>0.95298787176897692</v>
      </c>
      <c r="Y42" s="9">
        <f ca="1">(VLOOKUP(Y20,$AT$2:$AU$41,2,FALSE)*VLOOKUP(Y64,$AV$2:$AW$41,2,FALSE))/(100*100)*'Formula Data'!$AC$22</f>
        <v>1.6685591149893453</v>
      </c>
      <c r="Z42" s="9">
        <f>(VLOOKUP(Z20,$AT$2:$AU$41,2,FALSE)*VLOOKUP(Z64,$AV$2:$AW$41,2,FALSE))/(100*100)*'Formula Data'!$AC$22</f>
        <v>0.74514052258885377</v>
      </c>
      <c r="AA42" s="9">
        <f>(VLOOKUP(AA20,$AT$2:$AU$41,2,FALSE)*VLOOKUP(AA64,$AV$2:$AW$41,2,FALSE))/(100*100)*'Formula Data'!$AC$22</f>
        <v>1.887359264302666</v>
      </c>
      <c r="AB42" s="67">
        <f>(VLOOKUP(AB20,$AT$2:$AU$41,2,FALSE)*VLOOKUP(AB64,$AV$2:$AW$41,2,FALSE))/(100*100)*'Formula Data'!$AC$22</f>
        <v>0.98012291691990439</v>
      </c>
      <c r="AC42" s="101">
        <f>(VLOOKUP(AC20,$AT$2:$AU$41,2,FALSE)*VLOOKUP(AC64,$AV$2:$AW$41,2,FALSE))/(100*100)*'Formula Data'!$AC$22</f>
        <v>2.2015746483867265</v>
      </c>
      <c r="AD42" s="97">
        <f ca="1">(VLOOKUP(AD20,$AT$2:$AU$41,2,FALSE)*VLOOKUP(AD64,$AV$2:$AW$41,2,FALSE))/(100*100)*'Formula Data'!$AC$22</f>
        <v>0.78550053340711978</v>
      </c>
      <c r="AE42" s="67">
        <f>(VLOOKUP(AE20,$AT$2:$AU$41,2,FALSE)*VLOOKUP(AE64,$AV$2:$AW$41,2,FALSE))/(100*100)*'Formula Data'!$AC$22</f>
        <v>1.4085388505997922</v>
      </c>
      <c r="AF42" s="67">
        <f ca="1">(VLOOKUP(AF20,$AT$2:$AU$41,2,FALSE)*VLOOKUP(AF64,$AV$2:$AW$41,2,FALSE))/(100*100)*'Formula Data'!$AC$22</f>
        <v>1.3652560555879012</v>
      </c>
      <c r="AG42" s="67">
        <f>(VLOOKUP(AG20,$AT$2:$AU$41,2,FALSE)*VLOOKUP(AG64,$AV$2:$AW$41,2,FALSE))/(100*100)*'Formula Data'!$AC$22</f>
        <v>1.0223312439932852</v>
      </c>
      <c r="AH42" s="67">
        <f>(VLOOKUP(AH20,$AT$2:$AU$41,2,FALSE)*VLOOKUP(AH64,$AV$2:$AW$41,2,FALSE))/(100*100)*'Formula Data'!$AC$22</f>
        <v>1.4907128379865235</v>
      </c>
      <c r="AI42" s="67">
        <f ca="1">(VLOOKUP(AI20,$AT$2:$AU$41,2,FALSE)*VLOOKUP(AI64,$AV$2:$AW$41,2,FALSE))/(100*100)*'Formula Data'!$AC$22</f>
        <v>1.0518102309269157</v>
      </c>
      <c r="AJ42" s="67">
        <f>(VLOOKUP(AJ20,$AT$2:$AU$41,2,FALSE)*VLOOKUP(AJ64,$AV$2:$AW$41,2,FALSE))/(100*100)*'Formula Data'!$AC$22</f>
        <v>1.2743563367427142</v>
      </c>
      <c r="AK42" s="67">
        <f>(VLOOKUP(AK20,$AT$2:$AU$41,2,FALSE)*VLOOKUP(AK64,$AV$2:$AW$41,2,FALSE))/(100*100)*'Formula Data'!$AC$22</f>
        <v>1.5323938171960614</v>
      </c>
      <c r="AL42" s="67">
        <f>(VLOOKUP(AL20,$AT$2:$AU$41,2,FALSE)*VLOOKUP(AL64,$AV$2:$AW$41,2,FALSE))/(100*100)*'Formula Data'!$AC$22</f>
        <v>0.94628909680269024</v>
      </c>
      <c r="AM42" s="67">
        <f>(VLOOKUP(AM20,$AT$2:$AU$41,2,FALSE)*VLOOKUP(AM64,$AV$2:$AW$41,2,FALSE))/(100*100)*'Formula Data'!$AC$22</f>
        <v>1.3629759822989149</v>
      </c>
      <c r="AN42" s="9">
        <f ca="1">IF(OR(Fixtures!$D$6&lt;=0,Fixtures!$D$6&gt;39),AVERAGE(B42:AM42),AVERAGE(OFFSET(A42,0,Fixtures!$D$6,1,38-Fixtures!$D$6+1)))</f>
        <v>1.2851552125707124</v>
      </c>
      <c r="AO42" s="37" t="str">
        <f t="shared" si="1"/>
        <v>WHU</v>
      </c>
      <c r="AP42" s="55">
        <f ca="1">AVERAGE(OFFSET(A42,0,Fixtures!$D$6+1,1,9))</f>
        <v>1.3480527283141155</v>
      </c>
      <c r="AQ42" s="55">
        <f ca="1">AVERAGE(OFFSET(A42,0,Fixtures!$D$6+1,1,6))</f>
        <v>1.3789856949935579</v>
      </c>
      <c r="AR42" s="55">
        <f ca="1">AVERAGE(OFFSET(A42,0,Fixtures!$D$6+1,1,4))</f>
        <v>1.4402175219953848</v>
      </c>
      <c r="AS42" s="52"/>
      <c r="AY42" s="52"/>
      <c r="AZ42" s="52"/>
      <c r="BA42" s="56"/>
    </row>
    <row r="43" spans="1:53" x14ac:dyDescent="0.3">
      <c r="A43" s="37" t="str">
        <f t="shared" si="0"/>
        <v>WOL</v>
      </c>
      <c r="B43" s="9">
        <f ca="1">(VLOOKUP(B21,$AT$2:$AU$41,2,FALSE)*VLOOKUP(B65,$AV$2:$AW$41,2,FALSE))/(100*100)*'Formula Data'!$AC$22</f>
        <v>1.4762634396734613</v>
      </c>
      <c r="C43" s="9">
        <f ca="1">(VLOOKUP(C21,$AT$2:$AU$41,2,FALSE)*VLOOKUP(C65,$AV$2:$AW$41,2,FALSE))/(100*100)*'Formula Data'!$AC$22</f>
        <v>1.0675013576680057</v>
      </c>
      <c r="D43" s="9">
        <f ca="1">(VLOOKUP(D21,$AT$2:$AU$41,2,FALSE)*VLOOKUP(D65,$AV$2:$AW$41,2,FALSE))/(100*100)*'Formula Data'!$AC$22</f>
        <v>1.8143096678108717</v>
      </c>
      <c r="E43" s="9">
        <f ca="1">(VLOOKUP(E21,$AT$2:$AU$41,2,FALSE)*VLOOKUP(E65,$AV$2:$AW$41,2,FALSE))/(100*100)*'Formula Data'!$AC$22</f>
        <v>1.3306259570640011</v>
      </c>
      <c r="F43" s="9">
        <f ca="1">(VLOOKUP(F21,$AT$2:$AU$41,2,FALSE)*VLOOKUP(F65,$AV$2:$AW$41,2,FALSE))/(100*100)*'Formula Data'!$AC$22</f>
        <v>1.1116330509476595</v>
      </c>
      <c r="G43" s="9">
        <f ca="1">(VLOOKUP(G21,$AT$2:$AU$41,2,FALSE)*VLOOKUP(G65,$AV$2:$AW$41,2,FALSE))/(100*100)*'Formula Data'!$AC$22</f>
        <v>0.85411490610581953</v>
      </c>
      <c r="H43" s="9">
        <f ca="1">(VLOOKUP(H21,$AT$2:$AU$41,2,FALSE)*VLOOKUP(H65,$AV$2:$AW$41,2,FALSE))/(100*100)*'Formula Data'!$AC$22</f>
        <v>2.3255946509444301</v>
      </c>
      <c r="I43" s="9">
        <f ca="1">(VLOOKUP(I21,$AT$2:$AU$41,2,FALSE)*VLOOKUP(I65,$AV$2:$AW$41,2,FALSE))/(100*100)*'Formula Data'!$AC$22</f>
        <v>1.6685261646560363</v>
      </c>
      <c r="J43" s="9">
        <f ca="1">(VLOOKUP(J21,$AT$2:$AU$41,2,FALSE)*VLOOKUP(J65,$AV$2:$AW$41,2,FALSE))/(100*100)*'Formula Data'!$AC$22</f>
        <v>1.4063767560827927</v>
      </c>
      <c r="K43" s="9">
        <f ca="1">(VLOOKUP(K21,$AT$2:$AU$41,2,FALSE)*VLOOKUP(K65,$AV$2:$AW$41,2,FALSE))/(100*100)*'Formula Data'!$AC$22</f>
        <v>1.4867138999046343</v>
      </c>
      <c r="L43" s="9">
        <f ca="1">(VLOOKUP(L21,$AT$2:$AU$41,2,FALSE)*VLOOKUP(L65,$AV$2:$AW$41,2,FALSE))/(100*100)*'Formula Data'!$AC$22</f>
        <v>0.81022940204263316</v>
      </c>
      <c r="M43" s="9">
        <f ca="1">(VLOOKUP(M21,$AT$2:$AU$41,2,FALSE)*VLOOKUP(M65,$AV$2:$AW$41,2,FALSE))/(100*100)*'Formula Data'!$AC$22</f>
        <v>1.1436870612074626</v>
      </c>
      <c r="N43" s="9">
        <f ca="1">(VLOOKUP(N21,$AT$2:$AU$41,2,FALSE)*VLOOKUP(N65,$AV$2:$AW$41,2,FALSE))/(100*100)*'Formula Data'!$AC$22</f>
        <v>1.0329702378840371</v>
      </c>
      <c r="O43" s="9">
        <f ca="1">(VLOOKUP(O21,$AT$2:$AU$41,2,FALSE)*VLOOKUP(O65,$AV$2:$AW$41,2,FALSE))/(100*100)*'Formula Data'!$AC$22</f>
        <v>1.6662501750500895</v>
      </c>
      <c r="P43" s="9">
        <f ca="1">(VLOOKUP(P21,$AT$2:$AU$41,2,FALSE)*VLOOKUP(P65,$AV$2:$AW$41,2,FALSE))/(100*100)*'Formula Data'!$AC$22</f>
        <v>1.4303890703422544</v>
      </c>
      <c r="Q43" s="9">
        <f ca="1">(VLOOKUP(Q21,$AT$2:$AU$41,2,FALSE)*VLOOKUP(Q65,$AV$2:$AW$41,2,FALSE))/(100*100)*'Formula Data'!$AC$22</f>
        <v>1.484512738229405</v>
      </c>
      <c r="R43" s="9">
        <f ca="1">(VLOOKUP(R21,$AT$2:$AU$41,2,FALSE)*VLOOKUP(R65,$AV$2:$AW$41,2,FALSE))/(100*100)*'Formula Data'!$AC$22</f>
        <v>1.3199726928307052</v>
      </c>
      <c r="S43" s="9">
        <f ca="1">(VLOOKUP(S21,$AT$2:$AU$41,2,FALSE)*VLOOKUP(S65,$AV$2:$AW$41,2,FALSE))/(100*100)*'Formula Data'!$AC$22</f>
        <v>1.3856728246653203</v>
      </c>
      <c r="T43" s="9">
        <f ca="1">(VLOOKUP(T21,$AT$2:$AU$41,2,FALSE)*VLOOKUP(T65,$AV$2:$AW$41,2,FALSE))/(100*100)*'Formula Data'!$AC$22</f>
        <v>1.5290460743168215</v>
      </c>
      <c r="U43" s="9">
        <f ca="1">(VLOOKUP(U21,$AT$2:$AU$41,2,FALSE)*VLOOKUP(U65,$AV$2:$AW$41,2,FALSE))/(100*100)*'Formula Data'!$AC$22</f>
        <v>0.98023785179038858</v>
      </c>
      <c r="V43" s="9">
        <f ca="1">(VLOOKUP(V21,$AT$2:$AU$41,2,FALSE)*VLOOKUP(V65,$AV$2:$AW$41,2,FALSE))/(100*100)*'Formula Data'!$AC$22</f>
        <v>2.3938847195119393</v>
      </c>
      <c r="W43" s="9">
        <f ca="1">(VLOOKUP(W21,$AT$2:$AU$41,2,FALSE)*VLOOKUP(W65,$AV$2:$AW$41,2,FALSE))/(100*100)*'Formula Data'!$AC$22</f>
        <v>1.6209283144912738</v>
      </c>
      <c r="X43" s="9">
        <f ca="1">(VLOOKUP(X21,$AT$2:$AU$41,2,FALSE)*VLOOKUP(X65,$AV$2:$AW$41,2,FALSE))/(100*100)*'Formula Data'!$AC$22</f>
        <v>1.2254243689703228</v>
      </c>
      <c r="Y43" s="9">
        <f ca="1">(VLOOKUP(Y21,$AT$2:$AU$41,2,FALSE)*VLOOKUP(Y65,$AV$2:$AW$41,2,FALSE))/(100*100)*'Formula Data'!$AC$22</f>
        <v>0.77480290336651536</v>
      </c>
      <c r="Z43" s="9">
        <f ca="1">(VLOOKUP(Z21,$AT$2:$AU$41,2,FALSE)*VLOOKUP(Z65,$AV$2:$AW$41,2,FALSE))/(100*100)*'Formula Data'!$AC$22</f>
        <v>1.5315763350384708</v>
      </c>
      <c r="AA43" s="9">
        <f ca="1">(VLOOKUP(AA21,$AT$2:$AU$41,2,FALSE)*VLOOKUP(AA65,$AV$2:$AW$41,2,FALSE))/(100*100)*'Formula Data'!$AC$22</f>
        <v>1.2645651341757285</v>
      </c>
      <c r="AB43" s="67">
        <f ca="1">(VLOOKUP(AB21,$AT$2:$AU$41,2,FALSE)*VLOOKUP(AB65,$AV$2:$AW$41,2,FALSE))/(100*100)*'Formula Data'!$AC$22</f>
        <v>1.9090891191736985</v>
      </c>
      <c r="AC43" s="67">
        <f ca="1">(VLOOKUP(AC21,$AT$2:$AU$41,2,FALSE)*VLOOKUP(AC65,$AV$2:$AW$41,2,FALSE))/(100*100)*'Formula Data'!$AC$22</f>
        <v>1.0289485349664114</v>
      </c>
      <c r="AD43" s="67">
        <f ca="1">(VLOOKUP(AD21,$AT$2:$AU$41,2,FALSE)*VLOOKUP(AD65,$AV$2:$AW$41,2,FALSE))/(100*100)*'Formula Data'!$AC$22</f>
        <v>1.1624605151151459</v>
      </c>
      <c r="AE43" s="67">
        <f ca="1">(VLOOKUP(AE21,$AT$2:$AU$41,2,FALSE)*VLOOKUP(AE65,$AV$2:$AW$41,2,FALSE))/(100*100)*'Formula Data'!$AC$22</f>
        <v>1.0362324556106619</v>
      </c>
      <c r="AF43" s="67">
        <f ca="1">(VLOOKUP(AF21,$AT$2:$AU$41,2,FALSE)*VLOOKUP(AF65,$AV$2:$AW$41,2,FALSE))/(100*100)*'Formula Data'!$AC$22</f>
        <v>1.1613683780481263</v>
      </c>
      <c r="AG43" s="67">
        <f ca="1">(VLOOKUP(AG21,$AT$2:$AU$41,2,FALSE)*VLOOKUP(AG65,$AV$2:$AW$41,2,FALSE))/(100*100)*'Formula Data'!$AC$22</f>
        <v>1.4820334979229854</v>
      </c>
      <c r="AH43" s="67">
        <f ca="1">(VLOOKUP(AH21,$AT$2:$AU$41,2,FALSE)*VLOOKUP(AH65,$AV$2:$AW$41,2,FALSE))/(100*100)*'Formula Data'!$AC$22</f>
        <v>0.79714439473604892</v>
      </c>
      <c r="AI43" s="67">
        <f ca="1">(VLOOKUP(AI21,$AT$2:$AU$41,2,FALSE)*VLOOKUP(AI65,$AV$2:$AW$41,2,FALSE))/(100*100)*'Formula Data'!$AC$22</f>
        <v>2.0522222611684975</v>
      </c>
      <c r="AJ43" s="67">
        <f ca="1">(VLOOKUP(AJ21,$AT$2:$AU$41,2,FALSE)*VLOOKUP(AJ65,$AV$2:$AW$41,2,FALSE))/(100*100)*'Formula Data'!$AC$22</f>
        <v>1.0657377780841342</v>
      </c>
      <c r="AK43" s="67">
        <f ca="1">(VLOOKUP(AK21,$AT$2:$AU$41,2,FALSE)*VLOOKUP(AK65,$AV$2:$AW$41,2,FALSE))/(100*100)*'Formula Data'!$AC$22</f>
        <v>1.9880665173105505</v>
      </c>
      <c r="AL43" s="67">
        <f ca="1">(VLOOKUP(AL21,$AT$2:$AU$41,2,FALSE)*VLOOKUP(AL65,$AV$2:$AW$41,2,FALSE))/(100*100)*'Formula Data'!$AC$22</f>
        <v>0.9200146342337403</v>
      </c>
      <c r="AM43" s="67">
        <f ca="1">(VLOOKUP(AM21,$AT$2:$AU$41,2,FALSE)*VLOOKUP(AM65,$AV$2:$AW$41,2,FALSE))/(100*100)*'Formula Data'!$AC$22</f>
        <v>2.1298751168824492</v>
      </c>
      <c r="AN43" s="9">
        <f ca="1">IF(OR(Fixtures!$D$6&lt;=0,Fixtures!$D$6&gt;39),AVERAGE(B43:AM43),AVERAGE(OFFSET(A43,0,Fixtures!$D$6,1,38-Fixtures!$D$6+1)))</f>
        <v>1.3944327669377039</v>
      </c>
      <c r="AO43" s="37" t="str">
        <f t="shared" si="1"/>
        <v>WOL</v>
      </c>
      <c r="AP43" s="55">
        <f ca="1">AVERAGE(OFFSET(A43,0,Fixtures!$D$6+1,1,9))</f>
        <v>1.3082460369958402</v>
      </c>
      <c r="AQ43" s="55">
        <f ca="1">AVERAGE(OFFSET(A43,0,Fixtures!$D$6+1,1,6))</f>
        <v>1.1113646293998964</v>
      </c>
      <c r="AR43" s="55">
        <f ca="1">AVERAGE(OFFSET(A43,0,Fixtures!$D$6+1,1,4))</f>
        <v>1.0972524709350864</v>
      </c>
      <c r="AS43" s="52"/>
      <c r="AY43" s="52"/>
      <c r="AZ43" s="52"/>
      <c r="BA43" s="56"/>
    </row>
    <row r="44" spans="1:53" x14ac:dyDescent="0.3">
      <c r="X44" s="52"/>
      <c r="Y44" s="52"/>
      <c r="Z44" s="52"/>
      <c r="AG44" s="32"/>
      <c r="AH44" s="32"/>
      <c r="AI44" s="32"/>
      <c r="AJ44" s="32"/>
      <c r="AK44" s="32"/>
      <c r="AL44" s="32"/>
      <c r="AM44" s="32"/>
      <c r="AY44" s="52"/>
    </row>
    <row r="45" spans="1:53" hidden="1" x14ac:dyDescent="0.3">
      <c r="A45" s="49" t="s">
        <v>0</v>
      </c>
      <c r="B45" s="49">
        <v>1</v>
      </c>
      <c r="C45" s="49">
        <v>2</v>
      </c>
      <c r="D45" s="49">
        <v>3</v>
      </c>
      <c r="E45" s="49">
        <v>4</v>
      </c>
      <c r="F45" s="49">
        <v>5</v>
      </c>
      <c r="G45" s="49">
        <v>6</v>
      </c>
      <c r="H45" s="49">
        <v>7</v>
      </c>
      <c r="I45" s="49">
        <v>8</v>
      </c>
      <c r="J45" s="49">
        <v>9</v>
      </c>
      <c r="K45" s="49">
        <v>10</v>
      </c>
      <c r="L45" s="49">
        <v>11</v>
      </c>
      <c r="M45" s="49">
        <v>12</v>
      </c>
      <c r="N45" s="49">
        <v>13</v>
      </c>
      <c r="O45" s="49">
        <v>14</v>
      </c>
      <c r="P45" s="49">
        <v>15</v>
      </c>
      <c r="Q45" s="49">
        <v>16</v>
      </c>
      <c r="R45" s="49">
        <v>17</v>
      </c>
      <c r="S45" s="49">
        <v>18</v>
      </c>
      <c r="T45" s="49">
        <v>19</v>
      </c>
      <c r="U45" s="49">
        <v>20</v>
      </c>
      <c r="V45" s="49">
        <v>21</v>
      </c>
      <c r="W45" s="49">
        <v>22</v>
      </c>
      <c r="X45" s="49">
        <v>23</v>
      </c>
      <c r="Y45" s="49">
        <v>24</v>
      </c>
      <c r="Z45" s="49">
        <v>25</v>
      </c>
      <c r="AA45" s="49">
        <v>26</v>
      </c>
      <c r="AB45" s="49">
        <v>27</v>
      </c>
      <c r="AC45" s="49">
        <v>28</v>
      </c>
      <c r="AD45" s="49">
        <v>29</v>
      </c>
      <c r="AE45" s="49">
        <v>30</v>
      </c>
      <c r="AF45" s="31">
        <v>31</v>
      </c>
      <c r="AG45" s="31">
        <v>32</v>
      </c>
      <c r="AH45" s="31">
        <v>33</v>
      </c>
      <c r="AI45" s="31">
        <v>34</v>
      </c>
      <c r="AJ45" s="31">
        <v>35</v>
      </c>
      <c r="AK45" s="31">
        <v>36</v>
      </c>
      <c r="AL45" s="31">
        <v>37</v>
      </c>
      <c r="AM45" s="31">
        <v>38</v>
      </c>
      <c r="AP45" s="56"/>
    </row>
    <row r="46" spans="1:53" hidden="1" x14ac:dyDescent="0.3">
      <c r="A46" s="37" t="str">
        <f>$A24</f>
        <v>ARS</v>
      </c>
      <c r="B46" s="63" t="str">
        <f t="shared" ref="B46:AM52" si="2">IF(IFERROR(FIND("@",B2),0), $A46, CONCATENATE("@", $A46))</f>
        <v>ARS</v>
      </c>
      <c r="C46" s="63" t="str">
        <f t="shared" si="2"/>
        <v>@ARS</v>
      </c>
      <c r="D46" s="63" t="str">
        <f t="shared" si="2"/>
        <v>ARS</v>
      </c>
      <c r="E46" s="63" t="str">
        <f t="shared" si="2"/>
        <v>@ARS</v>
      </c>
      <c r="F46" s="63" t="str">
        <f t="shared" si="2"/>
        <v>@ARS</v>
      </c>
      <c r="G46" s="63" t="str">
        <f t="shared" si="2"/>
        <v>ARS</v>
      </c>
      <c r="H46" s="63" t="str">
        <f t="shared" si="2"/>
        <v>@ARS</v>
      </c>
      <c r="I46" s="63" t="str">
        <f t="shared" si="2"/>
        <v>ARS</v>
      </c>
      <c r="J46" s="63" t="str">
        <f t="shared" si="2"/>
        <v>@ARS</v>
      </c>
      <c r="K46" s="63" t="str">
        <f t="shared" si="2"/>
        <v>@ARS</v>
      </c>
      <c r="L46" s="63" t="str">
        <f t="shared" si="2"/>
        <v>ARS</v>
      </c>
      <c r="M46" s="63" t="str">
        <f t="shared" si="2"/>
        <v>@ARS</v>
      </c>
      <c r="N46" s="63" t="str">
        <f t="shared" si="2"/>
        <v>ARS</v>
      </c>
      <c r="O46" s="63" t="str">
        <f t="shared" si="2"/>
        <v>@ARS</v>
      </c>
      <c r="P46" s="63" t="str">
        <f t="shared" si="2"/>
        <v>ARS</v>
      </c>
      <c r="Q46" s="63" t="str">
        <f t="shared" si="2"/>
        <v>ARS</v>
      </c>
      <c r="R46" s="63" t="str">
        <f t="shared" si="2"/>
        <v>@ARS</v>
      </c>
      <c r="S46" s="63" t="str">
        <f t="shared" si="2"/>
        <v>ARS</v>
      </c>
      <c r="T46" s="63" t="str">
        <f t="shared" si="2"/>
        <v>@ARS</v>
      </c>
      <c r="U46" s="63" t="str">
        <f t="shared" si="2"/>
        <v>ARS</v>
      </c>
      <c r="V46" s="63" t="str">
        <f t="shared" si="2"/>
        <v>@ARS</v>
      </c>
      <c r="W46" s="63" t="str">
        <f t="shared" si="2"/>
        <v>ARS</v>
      </c>
      <c r="X46" s="63" t="str">
        <f t="shared" si="2"/>
        <v>@ARS</v>
      </c>
      <c r="Y46" s="63" t="str">
        <f t="shared" si="2"/>
        <v>ARS</v>
      </c>
      <c r="Z46" s="63" t="str">
        <f t="shared" si="2"/>
        <v>ARS</v>
      </c>
      <c r="AA46" s="63" t="str">
        <f t="shared" si="2"/>
        <v>@ARS</v>
      </c>
      <c r="AB46" s="63" t="str">
        <f t="shared" si="2"/>
        <v>ARS</v>
      </c>
      <c r="AC46" s="63" t="str">
        <f t="shared" si="2"/>
        <v>@ARS</v>
      </c>
      <c r="AD46" s="63" t="str">
        <f t="shared" si="2"/>
        <v>@ARS</v>
      </c>
      <c r="AE46" s="63" t="str">
        <f t="shared" si="2"/>
        <v>ARS</v>
      </c>
      <c r="AF46" s="63" t="str">
        <f t="shared" si="2"/>
        <v>ARS</v>
      </c>
      <c r="AG46" s="63" t="str">
        <f t="shared" si="2"/>
        <v>@ARS</v>
      </c>
      <c r="AH46" s="63" t="str">
        <f t="shared" si="2"/>
        <v>ARS</v>
      </c>
      <c r="AI46" s="63" t="str">
        <f t="shared" si="2"/>
        <v>@ARS</v>
      </c>
      <c r="AJ46" s="63" t="str">
        <f t="shared" si="2"/>
        <v>ARS</v>
      </c>
      <c r="AK46" s="63" t="str">
        <f t="shared" si="2"/>
        <v>@ARS</v>
      </c>
      <c r="AL46" s="63" t="str">
        <f t="shared" si="2"/>
        <v>ARS</v>
      </c>
      <c r="AM46" s="63" t="str">
        <f t="shared" si="2"/>
        <v>@ARS</v>
      </c>
      <c r="AP46" s="56"/>
    </row>
    <row r="47" spans="1:53" hidden="1" x14ac:dyDescent="0.3">
      <c r="A47" s="37" t="str">
        <f t="shared" ref="A47:A65" si="3">$A25</f>
        <v>AVL</v>
      </c>
      <c r="B47" s="63" t="str">
        <f t="shared" si="2"/>
        <v>AVL</v>
      </c>
      <c r="C47" s="63" t="str">
        <f t="shared" si="2"/>
        <v>@AVL</v>
      </c>
      <c r="D47" s="63" t="str">
        <f t="shared" si="2"/>
        <v>AVL</v>
      </c>
      <c r="E47" s="63" t="str">
        <f t="shared" si="2"/>
        <v>@AVL</v>
      </c>
      <c r="F47" s="63" t="str">
        <f t="shared" si="2"/>
        <v>AVL</v>
      </c>
      <c r="G47" s="63" t="str">
        <f t="shared" si="2"/>
        <v>@AVL</v>
      </c>
      <c r="H47" s="63" t="str">
        <f t="shared" si="2"/>
        <v>AVL</v>
      </c>
      <c r="I47" s="63" t="str">
        <f t="shared" si="2"/>
        <v>@AVL</v>
      </c>
      <c r="J47" s="63" t="str">
        <f t="shared" si="2"/>
        <v>AVL</v>
      </c>
      <c r="K47" s="63" t="str">
        <f t="shared" si="2"/>
        <v>AVL</v>
      </c>
      <c r="L47" s="63" t="str">
        <f t="shared" si="2"/>
        <v>@AVL</v>
      </c>
      <c r="M47" s="63" t="str">
        <f t="shared" si="2"/>
        <v>AVL</v>
      </c>
      <c r="N47" s="63" t="str">
        <f t="shared" si="2"/>
        <v>@AVL</v>
      </c>
      <c r="O47" s="63" t="str">
        <f t="shared" si="2"/>
        <v>AVL</v>
      </c>
      <c r="P47" s="63" t="str">
        <f t="shared" si="2"/>
        <v>@AVL</v>
      </c>
      <c r="Q47" s="63" t="str">
        <f t="shared" si="2"/>
        <v>AVL</v>
      </c>
      <c r="R47" s="63" t="str">
        <f t="shared" si="2"/>
        <v>@AVL</v>
      </c>
      <c r="S47" s="63" t="str">
        <f t="shared" si="2"/>
        <v>AVL</v>
      </c>
      <c r="T47" s="63" t="str">
        <f t="shared" si="2"/>
        <v>@AVL</v>
      </c>
      <c r="U47" s="63" t="str">
        <f t="shared" si="2"/>
        <v>@AVL</v>
      </c>
      <c r="V47" s="63" t="str">
        <f t="shared" si="2"/>
        <v>AVL</v>
      </c>
      <c r="W47" s="63" t="str">
        <f t="shared" si="2"/>
        <v>@AVL</v>
      </c>
      <c r="X47" s="63" t="str">
        <f t="shared" si="2"/>
        <v>AVL</v>
      </c>
      <c r="Y47" s="63" t="str">
        <f t="shared" si="2"/>
        <v>@AVL</v>
      </c>
      <c r="Z47" s="63" t="str">
        <f t="shared" si="2"/>
        <v>AVL</v>
      </c>
      <c r="AA47" s="63" t="str">
        <f t="shared" si="2"/>
        <v>@AVL</v>
      </c>
      <c r="AB47" s="63" t="str">
        <f t="shared" si="2"/>
        <v>AVL</v>
      </c>
      <c r="AC47" s="63" t="str">
        <f t="shared" si="2"/>
        <v>@AVL</v>
      </c>
      <c r="AD47" s="63" t="str">
        <f t="shared" si="2"/>
        <v>AVL</v>
      </c>
      <c r="AE47" s="63" t="str">
        <f t="shared" si="2"/>
        <v>@AVL</v>
      </c>
      <c r="AF47" s="63" t="str">
        <f t="shared" si="2"/>
        <v>@AVL</v>
      </c>
      <c r="AG47" s="63" t="str">
        <f t="shared" si="2"/>
        <v>AVL</v>
      </c>
      <c r="AH47" s="63" t="str">
        <f t="shared" si="2"/>
        <v>@AVL</v>
      </c>
      <c r="AI47" s="63" t="str">
        <f t="shared" si="2"/>
        <v>AVL</v>
      </c>
      <c r="AJ47" s="63" t="str">
        <f t="shared" si="2"/>
        <v>AVL</v>
      </c>
      <c r="AK47" s="63" t="str">
        <f t="shared" si="2"/>
        <v>@AVL</v>
      </c>
      <c r="AL47" s="63" t="str">
        <f t="shared" si="2"/>
        <v>AVL</v>
      </c>
      <c r="AM47" s="63" t="str">
        <f t="shared" si="2"/>
        <v>@AVL</v>
      </c>
      <c r="AP47" s="56"/>
    </row>
    <row r="48" spans="1:53" hidden="1" x14ac:dyDescent="0.3">
      <c r="A48" s="37" t="str">
        <f t="shared" si="3"/>
        <v>BOU</v>
      </c>
      <c r="B48" s="63" t="str">
        <f t="shared" si="2"/>
        <v>@BOU</v>
      </c>
      <c r="C48" s="63" t="str">
        <f t="shared" si="2"/>
        <v>BOU</v>
      </c>
      <c r="D48" s="63" t="str">
        <f t="shared" si="2"/>
        <v>@BOU</v>
      </c>
      <c r="E48" s="63" t="str">
        <f t="shared" si="2"/>
        <v>BOU</v>
      </c>
      <c r="F48" s="63" t="str">
        <f t="shared" si="2"/>
        <v>@BOU</v>
      </c>
      <c r="G48" s="63" t="str">
        <f t="shared" si="2"/>
        <v>BOU</v>
      </c>
      <c r="H48" s="63" t="str">
        <f t="shared" si="2"/>
        <v>@BOU</v>
      </c>
      <c r="I48" s="63" t="str">
        <f t="shared" si="2"/>
        <v>BOU</v>
      </c>
      <c r="J48" s="63" t="str">
        <f t="shared" si="2"/>
        <v>@BOU</v>
      </c>
      <c r="K48" s="63" t="str">
        <f t="shared" si="2"/>
        <v>@BOU</v>
      </c>
      <c r="L48" s="63" t="str">
        <f t="shared" si="2"/>
        <v>BOU</v>
      </c>
      <c r="M48" s="63" t="str">
        <f t="shared" si="2"/>
        <v>@BOU</v>
      </c>
      <c r="N48" s="63" t="str">
        <f t="shared" si="2"/>
        <v>BOU</v>
      </c>
      <c r="O48" s="63" t="str">
        <f t="shared" si="2"/>
        <v>@BOU</v>
      </c>
      <c r="P48" s="63" t="str">
        <f t="shared" si="2"/>
        <v>BOU</v>
      </c>
      <c r="Q48" s="63" t="str">
        <f t="shared" si="2"/>
        <v>@BOU</v>
      </c>
      <c r="R48" s="63" t="str">
        <f t="shared" si="2"/>
        <v>BOU</v>
      </c>
      <c r="S48" s="63" t="str">
        <f t="shared" si="2"/>
        <v>@BOU</v>
      </c>
      <c r="T48" s="63" t="str">
        <f t="shared" si="2"/>
        <v>BOU</v>
      </c>
      <c r="U48" s="63" t="str">
        <f t="shared" si="2"/>
        <v>BOU</v>
      </c>
      <c r="V48" s="63" t="str">
        <f t="shared" si="2"/>
        <v>@BOU</v>
      </c>
      <c r="W48" s="63" t="str">
        <f t="shared" si="2"/>
        <v>BOU</v>
      </c>
      <c r="X48" s="63" t="str">
        <f t="shared" si="2"/>
        <v>@BOU</v>
      </c>
      <c r="Y48" s="63" t="str">
        <f t="shared" si="2"/>
        <v>BOU</v>
      </c>
      <c r="Z48" s="63" t="str">
        <f t="shared" si="2"/>
        <v>@BOU</v>
      </c>
      <c r="AA48" s="63" t="str">
        <f t="shared" si="2"/>
        <v>BOU</v>
      </c>
      <c r="AB48" s="63" t="str">
        <f t="shared" si="2"/>
        <v>@BOU</v>
      </c>
      <c r="AC48" s="63" t="str">
        <f t="shared" si="2"/>
        <v>BOU</v>
      </c>
      <c r="AD48" s="63" t="str">
        <f t="shared" si="2"/>
        <v>@BOU</v>
      </c>
      <c r="AE48" s="63" t="str">
        <f t="shared" si="2"/>
        <v>BOU</v>
      </c>
      <c r="AF48" s="63" t="str">
        <f t="shared" si="2"/>
        <v>BOU</v>
      </c>
      <c r="AG48" s="63" t="str">
        <f t="shared" si="2"/>
        <v>@BOU</v>
      </c>
      <c r="AH48" s="63" t="str">
        <f t="shared" si="2"/>
        <v>BOU</v>
      </c>
      <c r="AI48" s="63" t="str">
        <f t="shared" si="2"/>
        <v>@BOU</v>
      </c>
      <c r="AJ48" s="63" t="str">
        <f t="shared" si="2"/>
        <v>@BOU</v>
      </c>
      <c r="AK48" s="63" t="str">
        <f t="shared" si="2"/>
        <v>BOU</v>
      </c>
      <c r="AL48" s="63" t="str">
        <f t="shared" si="2"/>
        <v>@BOU</v>
      </c>
      <c r="AM48" s="63" t="str">
        <f t="shared" si="2"/>
        <v>BOU</v>
      </c>
      <c r="AP48" s="56"/>
    </row>
    <row r="49" spans="1:42" hidden="1" x14ac:dyDescent="0.3">
      <c r="A49" s="37" t="str">
        <f t="shared" si="3"/>
        <v>BRE</v>
      </c>
      <c r="B49" s="63" t="str">
        <f t="shared" si="2"/>
        <v>BRE</v>
      </c>
      <c r="C49" s="63" t="str">
        <f t="shared" si="2"/>
        <v>@BRE</v>
      </c>
      <c r="D49" s="63" t="str">
        <f t="shared" si="2"/>
        <v>BRE</v>
      </c>
      <c r="E49" s="63" t="str">
        <f t="shared" si="2"/>
        <v>@BRE</v>
      </c>
      <c r="F49" s="63" t="str">
        <f t="shared" si="2"/>
        <v>BRE</v>
      </c>
      <c r="G49" s="63" t="str">
        <f t="shared" si="2"/>
        <v>@BRE</v>
      </c>
      <c r="H49" s="63" t="str">
        <f t="shared" si="2"/>
        <v>BRE</v>
      </c>
      <c r="I49" s="63" t="str">
        <f t="shared" si="2"/>
        <v>@BRE</v>
      </c>
      <c r="J49" s="63" t="str">
        <f t="shared" si="2"/>
        <v>BRE</v>
      </c>
      <c r="K49" s="63" t="str">
        <f t="shared" si="2"/>
        <v>BRE</v>
      </c>
      <c r="L49" s="63" t="str">
        <f t="shared" si="2"/>
        <v>@BRE</v>
      </c>
      <c r="M49" s="63" t="str">
        <f t="shared" si="2"/>
        <v>@BRE</v>
      </c>
      <c r="N49" s="63" t="str">
        <f t="shared" si="2"/>
        <v>BRE</v>
      </c>
      <c r="O49" s="63" t="str">
        <f t="shared" si="2"/>
        <v>@BRE</v>
      </c>
      <c r="P49" s="63" t="str">
        <f t="shared" si="2"/>
        <v>BRE</v>
      </c>
      <c r="Q49" s="63" t="str">
        <f t="shared" si="2"/>
        <v>BRE</v>
      </c>
      <c r="R49" s="63" t="str">
        <f t="shared" si="2"/>
        <v>@BRE</v>
      </c>
      <c r="S49" s="63" t="str">
        <f t="shared" si="2"/>
        <v>BRE</v>
      </c>
      <c r="T49" s="63" t="str">
        <f t="shared" si="2"/>
        <v>@BRE</v>
      </c>
      <c r="U49" s="63" t="str">
        <f t="shared" si="2"/>
        <v>@BRE</v>
      </c>
      <c r="V49" s="63" t="str">
        <f t="shared" si="2"/>
        <v>BRE</v>
      </c>
      <c r="W49" s="63" t="str">
        <f t="shared" si="2"/>
        <v>@BRE</v>
      </c>
      <c r="X49" s="63" t="str">
        <f t="shared" si="2"/>
        <v>BRE</v>
      </c>
      <c r="Y49" s="63" t="str">
        <f t="shared" si="2"/>
        <v>@BRE</v>
      </c>
      <c r="Z49" s="63" t="str">
        <f t="shared" si="2"/>
        <v>BRE</v>
      </c>
      <c r="AA49" s="63" t="str">
        <f t="shared" si="2"/>
        <v>@BRE</v>
      </c>
      <c r="AB49" s="63" t="str">
        <f t="shared" si="2"/>
        <v>BRE</v>
      </c>
      <c r="AC49" s="63" t="str">
        <f t="shared" si="2"/>
        <v>@BRE</v>
      </c>
      <c r="AD49" s="63" t="str">
        <f t="shared" si="2"/>
        <v>BRE</v>
      </c>
      <c r="AE49" s="63" t="str">
        <f t="shared" si="2"/>
        <v>@BRE</v>
      </c>
      <c r="AF49" s="63" t="str">
        <f t="shared" si="2"/>
        <v>BRE</v>
      </c>
      <c r="AG49" s="63" t="str">
        <f t="shared" si="2"/>
        <v>@BRE</v>
      </c>
      <c r="AH49" s="63" t="str">
        <f t="shared" si="2"/>
        <v>BRE</v>
      </c>
      <c r="AI49" s="63" t="str">
        <f t="shared" si="2"/>
        <v>@BRE</v>
      </c>
      <c r="AJ49" s="63" t="str">
        <f t="shared" si="2"/>
        <v>BRE</v>
      </c>
      <c r="AK49" s="63" t="str">
        <f t="shared" si="2"/>
        <v>@BRE</v>
      </c>
      <c r="AL49" s="63" t="str">
        <f t="shared" si="2"/>
        <v>BRE</v>
      </c>
      <c r="AM49" s="63" t="str">
        <f t="shared" si="2"/>
        <v>@BRE</v>
      </c>
      <c r="AP49" s="56"/>
    </row>
    <row r="50" spans="1:42" hidden="1" x14ac:dyDescent="0.3">
      <c r="A50" s="37" t="str">
        <f t="shared" si="3"/>
        <v>BHA</v>
      </c>
      <c r="B50" s="63" t="str">
        <f t="shared" si="2"/>
        <v>BHA</v>
      </c>
      <c r="C50" s="63" t="str">
        <f t="shared" si="2"/>
        <v>@BHA</v>
      </c>
      <c r="D50" s="63" t="str">
        <f t="shared" si="2"/>
        <v>BHA</v>
      </c>
      <c r="E50" s="63" t="str">
        <f t="shared" si="2"/>
        <v>@BHA</v>
      </c>
      <c r="F50" s="63" t="str">
        <f t="shared" si="2"/>
        <v>BHA</v>
      </c>
      <c r="G50" s="63" t="str">
        <f t="shared" si="2"/>
        <v>@BHA</v>
      </c>
      <c r="H50" s="63" t="str">
        <f t="shared" si="2"/>
        <v>BHA</v>
      </c>
      <c r="I50" s="63" t="str">
        <f t="shared" si="2"/>
        <v>@BHA</v>
      </c>
      <c r="J50" s="63" t="str">
        <f t="shared" si="2"/>
        <v>BHA</v>
      </c>
      <c r="K50" s="63" t="str">
        <f t="shared" si="2"/>
        <v>@BHA</v>
      </c>
      <c r="L50" s="63" t="str">
        <f t="shared" si="2"/>
        <v>BHA</v>
      </c>
      <c r="M50" s="63" t="str">
        <f t="shared" si="2"/>
        <v>@BHA</v>
      </c>
      <c r="N50" s="63" t="str">
        <f t="shared" si="2"/>
        <v>BHA</v>
      </c>
      <c r="O50" s="63" t="str">
        <f t="shared" si="2"/>
        <v>@BHA</v>
      </c>
      <c r="P50" s="63" t="str">
        <f t="shared" si="2"/>
        <v>BHA</v>
      </c>
      <c r="Q50" s="63" t="str">
        <f t="shared" si="2"/>
        <v>@BHA</v>
      </c>
      <c r="R50" s="63" t="str">
        <f t="shared" si="2"/>
        <v>BHA</v>
      </c>
      <c r="S50" s="63" t="str">
        <f t="shared" si="2"/>
        <v>@BHA</v>
      </c>
      <c r="T50" s="63" t="str">
        <f t="shared" si="2"/>
        <v>BHA</v>
      </c>
      <c r="U50" s="63" t="str">
        <f t="shared" si="2"/>
        <v>@BHA</v>
      </c>
      <c r="V50" s="63" t="str">
        <f t="shared" si="2"/>
        <v>BHA</v>
      </c>
      <c r="W50" s="63" t="str">
        <f t="shared" si="2"/>
        <v>@BHA</v>
      </c>
      <c r="X50" s="63" t="str">
        <f t="shared" si="2"/>
        <v>BHA</v>
      </c>
      <c r="Y50" s="63" t="str">
        <f t="shared" si="2"/>
        <v>@BHA</v>
      </c>
      <c r="Z50" s="63" t="str">
        <f t="shared" si="2"/>
        <v>BHA</v>
      </c>
      <c r="AA50" s="63" t="str">
        <f t="shared" si="2"/>
        <v>@BHA</v>
      </c>
      <c r="AB50" s="63" t="str">
        <f t="shared" si="2"/>
        <v>BHA</v>
      </c>
      <c r="AC50" s="63" t="str">
        <f t="shared" si="2"/>
        <v>@BHA</v>
      </c>
      <c r="AD50" s="63" t="str">
        <f t="shared" si="2"/>
        <v>@BHA</v>
      </c>
      <c r="AE50" s="63" t="str">
        <f t="shared" si="2"/>
        <v>BHA</v>
      </c>
      <c r="AF50" s="63" t="str">
        <f t="shared" si="2"/>
        <v>BHA</v>
      </c>
      <c r="AG50" s="63" t="str">
        <f t="shared" si="2"/>
        <v>@BHA</v>
      </c>
      <c r="AH50" s="63" t="str">
        <f t="shared" si="2"/>
        <v>BHA</v>
      </c>
      <c r="AI50" s="63" t="str">
        <f t="shared" si="2"/>
        <v>@BHA</v>
      </c>
      <c r="AJ50" s="63" t="str">
        <f t="shared" si="2"/>
        <v>@BHA</v>
      </c>
      <c r="AK50" s="63" t="str">
        <f t="shared" si="2"/>
        <v>BHA</v>
      </c>
      <c r="AL50" s="63" t="str">
        <f t="shared" si="2"/>
        <v>@BHA</v>
      </c>
      <c r="AM50" s="63" t="str">
        <f t="shared" si="2"/>
        <v>BHA</v>
      </c>
      <c r="AP50" s="56"/>
    </row>
    <row r="51" spans="1:42" hidden="1" x14ac:dyDescent="0.3">
      <c r="A51" s="37" t="str">
        <f t="shared" si="3"/>
        <v>CHE</v>
      </c>
      <c r="B51" s="63" t="str">
        <f t="shared" si="2"/>
        <v>CHE</v>
      </c>
      <c r="C51" s="63" t="str">
        <f t="shared" si="2"/>
        <v>@CHE</v>
      </c>
      <c r="D51" s="63" t="str">
        <f t="shared" si="2"/>
        <v>CHE</v>
      </c>
      <c r="E51" s="63" t="str">
        <f t="shared" si="2"/>
        <v>@CHE</v>
      </c>
      <c r="F51" s="63" t="str">
        <f t="shared" si="2"/>
        <v>CHE</v>
      </c>
      <c r="G51" s="63" t="str">
        <f t="shared" si="2"/>
        <v>@CHE</v>
      </c>
      <c r="H51" s="63" t="str">
        <f t="shared" si="2"/>
        <v>CHE</v>
      </c>
      <c r="I51" s="63" t="str">
        <f t="shared" si="2"/>
        <v>@CHE</v>
      </c>
      <c r="J51" s="63" t="str">
        <f t="shared" si="2"/>
        <v>CHE</v>
      </c>
      <c r="K51" s="63" t="str">
        <f t="shared" si="2"/>
        <v>@CHE</v>
      </c>
      <c r="L51" s="63" t="str">
        <f t="shared" si="2"/>
        <v>CHE</v>
      </c>
      <c r="M51" s="63" t="str">
        <f t="shared" si="2"/>
        <v>CHE</v>
      </c>
      <c r="N51" s="63" t="str">
        <f t="shared" si="2"/>
        <v>@CHE</v>
      </c>
      <c r="O51" s="63" t="str">
        <f t="shared" si="2"/>
        <v>CHE</v>
      </c>
      <c r="P51" s="63" t="str">
        <f t="shared" si="2"/>
        <v>@CHE</v>
      </c>
      <c r="Q51" s="63" t="str">
        <f t="shared" si="2"/>
        <v>CHE</v>
      </c>
      <c r="R51" s="63" t="str">
        <f t="shared" si="2"/>
        <v>@CHE</v>
      </c>
      <c r="S51" s="63" t="str">
        <f t="shared" si="2"/>
        <v>CHE</v>
      </c>
      <c r="T51" s="63" t="str">
        <f t="shared" si="2"/>
        <v>@CHE</v>
      </c>
      <c r="U51" s="63" t="str">
        <f t="shared" si="2"/>
        <v>@CHE</v>
      </c>
      <c r="V51" s="63" t="str">
        <f t="shared" si="2"/>
        <v>CHE</v>
      </c>
      <c r="W51" s="63" t="str">
        <f t="shared" si="2"/>
        <v>@CHE</v>
      </c>
      <c r="X51" s="63" t="str">
        <f t="shared" si="2"/>
        <v>CHE</v>
      </c>
      <c r="Y51" s="63" t="str">
        <f t="shared" si="2"/>
        <v>@CHE</v>
      </c>
      <c r="Z51" s="63" t="str">
        <f t="shared" si="2"/>
        <v>CHE</v>
      </c>
      <c r="AA51" s="63" t="str">
        <f t="shared" si="2"/>
        <v>@CHE</v>
      </c>
      <c r="AB51" s="63" t="str">
        <f t="shared" si="2"/>
        <v>CHE</v>
      </c>
      <c r="AC51" s="63" t="str">
        <f t="shared" si="2"/>
        <v>@CHE</v>
      </c>
      <c r="AD51" s="63" t="str">
        <f t="shared" si="2"/>
        <v>@CHE</v>
      </c>
      <c r="AE51" s="63" t="str">
        <f t="shared" si="2"/>
        <v>CHE</v>
      </c>
      <c r="AF51" s="63" t="str">
        <f t="shared" si="2"/>
        <v>@CHE</v>
      </c>
      <c r="AG51" s="63" t="str">
        <f t="shared" si="2"/>
        <v>CHE</v>
      </c>
      <c r="AH51" s="63" t="str">
        <f t="shared" si="2"/>
        <v>@CHE</v>
      </c>
      <c r="AI51" s="63" t="str">
        <f t="shared" si="2"/>
        <v>CHE</v>
      </c>
      <c r="AJ51" s="63" t="str">
        <f t="shared" si="2"/>
        <v>CHE</v>
      </c>
      <c r="AK51" s="63" t="str">
        <f t="shared" si="2"/>
        <v>@CHE</v>
      </c>
      <c r="AL51" s="63" t="str">
        <f t="shared" si="2"/>
        <v>CHE</v>
      </c>
      <c r="AM51" s="63" t="str">
        <f t="shared" si="2"/>
        <v>@CHE</v>
      </c>
      <c r="AP51" s="56"/>
    </row>
    <row r="52" spans="1:42" hidden="1" x14ac:dyDescent="0.3">
      <c r="A52" s="37" t="str">
        <f t="shared" si="3"/>
        <v>CRY</v>
      </c>
      <c r="B52" s="63" t="str">
        <f t="shared" si="2"/>
        <v>@CRY</v>
      </c>
      <c r="C52" s="63" t="str">
        <f t="shared" si="2"/>
        <v>CRY</v>
      </c>
      <c r="D52" s="63" t="str">
        <f t="shared" si="2"/>
        <v>@CRY</v>
      </c>
      <c r="E52" s="63" t="str">
        <f t="shared" si="2"/>
        <v>CRY</v>
      </c>
      <c r="F52" s="63" t="str">
        <f t="shared" si="2"/>
        <v>@CRY</v>
      </c>
      <c r="G52" s="63" t="str">
        <f t="shared" si="2"/>
        <v>CRY</v>
      </c>
      <c r="H52" s="63" t="str">
        <f t="shared" si="2"/>
        <v>@CRY</v>
      </c>
      <c r="I52" s="63" t="str">
        <f t="shared" si="2"/>
        <v>CRY</v>
      </c>
      <c r="J52" s="63" t="str">
        <f t="shared" si="2"/>
        <v>@CRY</v>
      </c>
      <c r="K52" s="63" t="str">
        <f t="shared" si="2"/>
        <v>@CRY</v>
      </c>
      <c r="L52" s="63" t="str">
        <f t="shared" si="2"/>
        <v>CRY</v>
      </c>
      <c r="M52" s="63" t="str">
        <f t="shared" si="2"/>
        <v>@CRY</v>
      </c>
      <c r="N52" s="63" t="str">
        <f t="shared" si="2"/>
        <v>CRY</v>
      </c>
      <c r="O52" s="63" t="str">
        <f t="shared" si="2"/>
        <v>@CRY</v>
      </c>
      <c r="P52" s="63" t="str">
        <f t="shared" si="2"/>
        <v>CRY</v>
      </c>
      <c r="Q52" s="63" t="str">
        <f t="shared" si="2"/>
        <v>CRY</v>
      </c>
      <c r="R52" s="63" t="str">
        <f t="shared" si="2"/>
        <v>@CRY</v>
      </c>
      <c r="S52" s="63" t="str">
        <f t="shared" si="2"/>
        <v>CRY</v>
      </c>
      <c r="T52" s="63" t="str">
        <f t="shared" si="2"/>
        <v>@CRY</v>
      </c>
      <c r="U52" s="63" t="str">
        <f t="shared" si="2"/>
        <v>CRY</v>
      </c>
      <c r="V52" s="63" t="str">
        <f t="shared" si="2"/>
        <v>@CRY</v>
      </c>
      <c r="W52" s="63" t="str">
        <f t="shared" si="2"/>
        <v>CRY</v>
      </c>
      <c r="X52" s="63" t="str">
        <f t="shared" si="2"/>
        <v>@CRY</v>
      </c>
      <c r="Y52" s="63" t="str">
        <f t="shared" si="2"/>
        <v>CRY</v>
      </c>
      <c r="Z52" s="63" t="str">
        <f t="shared" si="2"/>
        <v>@CRY</v>
      </c>
      <c r="AA52" s="63" t="str">
        <f t="shared" si="2"/>
        <v>CRY</v>
      </c>
      <c r="AB52" s="63" t="str">
        <f t="shared" si="2"/>
        <v>@CRY</v>
      </c>
      <c r="AC52" s="63" t="str">
        <f t="shared" ref="C52:AM59" si="4">IF(IFERROR(FIND("@",AC8),0), $A52, CONCATENATE("@", $A52))</f>
        <v>CRY</v>
      </c>
      <c r="AD52" s="63" t="str">
        <f t="shared" si="4"/>
        <v>@CRY</v>
      </c>
      <c r="AE52" s="63" t="str">
        <f t="shared" si="4"/>
        <v>CRY</v>
      </c>
      <c r="AF52" s="63" t="str">
        <f t="shared" si="4"/>
        <v>CRY</v>
      </c>
      <c r="AG52" s="63" t="str">
        <f t="shared" si="4"/>
        <v>@CRY</v>
      </c>
      <c r="AH52" s="63" t="str">
        <f t="shared" si="4"/>
        <v>CRY</v>
      </c>
      <c r="AI52" s="63" t="str">
        <f t="shared" si="4"/>
        <v>@CRY</v>
      </c>
      <c r="AJ52" s="63" t="str">
        <f t="shared" si="4"/>
        <v>CRY</v>
      </c>
      <c r="AK52" s="63" t="str">
        <f t="shared" si="4"/>
        <v>@CRY</v>
      </c>
      <c r="AL52" s="63" t="str">
        <f t="shared" si="4"/>
        <v>CRY</v>
      </c>
      <c r="AM52" s="63" t="str">
        <f t="shared" si="4"/>
        <v>@CRY</v>
      </c>
      <c r="AP52" s="56"/>
    </row>
    <row r="53" spans="1:42" hidden="1" x14ac:dyDescent="0.3">
      <c r="A53" s="37" t="str">
        <f t="shared" si="3"/>
        <v>EVE</v>
      </c>
      <c r="B53" s="63" t="str">
        <f t="shared" ref="B53:B65" si="5">IF(IFERROR(FIND("@",B9),0), $A53, CONCATENATE("@", $A53))</f>
        <v>@EVE</v>
      </c>
      <c r="C53" s="63" t="str">
        <f t="shared" si="4"/>
        <v>EVE</v>
      </c>
      <c r="D53" s="63" t="str">
        <f t="shared" si="4"/>
        <v>@EVE</v>
      </c>
      <c r="E53" s="63" t="str">
        <f t="shared" si="4"/>
        <v>EVE</v>
      </c>
      <c r="F53" s="63" t="str">
        <f t="shared" si="4"/>
        <v>EVE</v>
      </c>
      <c r="G53" s="63" t="str">
        <f t="shared" si="4"/>
        <v>@EVE</v>
      </c>
      <c r="H53" s="63" t="str">
        <f t="shared" si="4"/>
        <v>EVE</v>
      </c>
      <c r="I53" s="63" t="str">
        <f t="shared" si="4"/>
        <v>@EVE</v>
      </c>
      <c r="J53" s="63" t="str">
        <f t="shared" si="4"/>
        <v>EVE</v>
      </c>
      <c r="K53" s="63" t="str">
        <f t="shared" si="4"/>
        <v>@EVE</v>
      </c>
      <c r="L53" s="63" t="str">
        <f t="shared" si="4"/>
        <v>EVE</v>
      </c>
      <c r="M53" s="63" t="str">
        <f t="shared" si="4"/>
        <v>EVE</v>
      </c>
      <c r="N53" s="63" t="str">
        <f t="shared" si="4"/>
        <v>@EVE</v>
      </c>
      <c r="O53" s="63" t="str">
        <f t="shared" si="4"/>
        <v>EVE</v>
      </c>
      <c r="P53" s="63" t="str">
        <f t="shared" si="4"/>
        <v>@EVE</v>
      </c>
      <c r="Q53" s="63" t="str">
        <f t="shared" si="4"/>
        <v>EVE</v>
      </c>
      <c r="R53" s="63" t="str">
        <f t="shared" si="4"/>
        <v>@EVE</v>
      </c>
      <c r="S53" s="63" t="str">
        <f t="shared" si="4"/>
        <v>EVE</v>
      </c>
      <c r="T53" s="63" t="str">
        <f t="shared" si="4"/>
        <v>@EVE</v>
      </c>
      <c r="U53" s="63" t="str">
        <f t="shared" si="4"/>
        <v>@EVE</v>
      </c>
      <c r="V53" s="63" t="str">
        <f t="shared" si="4"/>
        <v>EVE</v>
      </c>
      <c r="W53" s="63" t="str">
        <f t="shared" si="4"/>
        <v>@EVE</v>
      </c>
      <c r="X53" s="63" t="str">
        <f t="shared" si="4"/>
        <v>EVE</v>
      </c>
      <c r="Y53" s="63" t="str">
        <f t="shared" si="4"/>
        <v>@EVE</v>
      </c>
      <c r="Z53" s="63" t="str">
        <f t="shared" si="4"/>
        <v>@EVE</v>
      </c>
      <c r="AA53" s="63" t="str">
        <f t="shared" si="4"/>
        <v>EVE</v>
      </c>
      <c r="AB53" s="63" t="str">
        <f t="shared" si="4"/>
        <v>@EVE</v>
      </c>
      <c r="AC53" s="63" t="str">
        <f t="shared" si="4"/>
        <v>EVE</v>
      </c>
      <c r="AD53" s="63" t="str">
        <f t="shared" si="4"/>
        <v>@EVE</v>
      </c>
      <c r="AE53" s="63" t="str">
        <f t="shared" si="4"/>
        <v>EVE</v>
      </c>
      <c r="AF53" s="63" t="str">
        <f t="shared" si="4"/>
        <v>@EVE</v>
      </c>
      <c r="AG53" s="63" t="str">
        <f t="shared" si="4"/>
        <v>EVE</v>
      </c>
      <c r="AH53" s="63" t="str">
        <f t="shared" si="4"/>
        <v>@EVE</v>
      </c>
      <c r="AI53" s="63" t="str">
        <f t="shared" si="4"/>
        <v>EVE</v>
      </c>
      <c r="AJ53" s="63" t="str">
        <f t="shared" si="4"/>
        <v>EVE</v>
      </c>
      <c r="AK53" s="63" t="str">
        <f t="shared" si="4"/>
        <v>@EVE</v>
      </c>
      <c r="AL53" s="63" t="str">
        <f t="shared" si="4"/>
        <v>EVE</v>
      </c>
      <c r="AM53" s="63" t="str">
        <f t="shared" si="4"/>
        <v>@EVE</v>
      </c>
      <c r="AP53" s="56"/>
    </row>
    <row r="54" spans="1:42" hidden="1" x14ac:dyDescent="0.3">
      <c r="A54" s="37" t="str">
        <f t="shared" si="3"/>
        <v>FUL</v>
      </c>
      <c r="B54" s="63" t="str">
        <f t="shared" si="5"/>
        <v>@FUL</v>
      </c>
      <c r="C54" s="63" t="str">
        <f t="shared" si="4"/>
        <v>FUL</v>
      </c>
      <c r="D54" s="63" t="str">
        <f t="shared" si="4"/>
        <v>@FUL</v>
      </c>
      <c r="E54" s="63" t="str">
        <f t="shared" si="4"/>
        <v>FUL</v>
      </c>
      <c r="F54" s="63" t="str">
        <f t="shared" si="4"/>
        <v>@FUL</v>
      </c>
      <c r="G54" s="63" t="str">
        <f t="shared" si="4"/>
        <v>FUL</v>
      </c>
      <c r="H54" s="63" t="str">
        <f t="shared" si="4"/>
        <v>@FUL</v>
      </c>
      <c r="I54" s="63" t="str">
        <f t="shared" si="4"/>
        <v>FUL</v>
      </c>
      <c r="J54" s="63" t="str">
        <f t="shared" si="4"/>
        <v>@FUL</v>
      </c>
      <c r="K54" s="63" t="str">
        <f t="shared" si="4"/>
        <v>FUL</v>
      </c>
      <c r="L54" s="63" t="str">
        <f t="shared" si="4"/>
        <v>@FUL</v>
      </c>
      <c r="M54" s="63" t="str">
        <f t="shared" si="4"/>
        <v>@FUL</v>
      </c>
      <c r="N54" s="63" t="str">
        <f t="shared" si="4"/>
        <v>FUL</v>
      </c>
      <c r="O54" s="63" t="str">
        <f t="shared" si="4"/>
        <v>@FUL</v>
      </c>
      <c r="P54" s="63" t="str">
        <f t="shared" si="4"/>
        <v>FUL</v>
      </c>
      <c r="Q54" s="63" t="str">
        <f t="shared" si="4"/>
        <v>@FUL</v>
      </c>
      <c r="R54" s="63" t="str">
        <f t="shared" si="4"/>
        <v>FUL</v>
      </c>
      <c r="S54" s="63" t="str">
        <f t="shared" si="4"/>
        <v>@FUL</v>
      </c>
      <c r="T54" s="63" t="str">
        <f t="shared" si="4"/>
        <v>FUL</v>
      </c>
      <c r="U54" s="63" t="str">
        <f t="shared" si="4"/>
        <v>FUL</v>
      </c>
      <c r="V54" s="63" t="str">
        <f t="shared" si="4"/>
        <v>@FUL</v>
      </c>
      <c r="W54" s="63" t="str">
        <f t="shared" si="4"/>
        <v>FUL</v>
      </c>
      <c r="X54" s="63" t="str">
        <f t="shared" si="4"/>
        <v>@FUL</v>
      </c>
      <c r="Y54" s="63" t="str">
        <f t="shared" si="4"/>
        <v>FUL</v>
      </c>
      <c r="Z54" s="63" t="str">
        <f t="shared" si="4"/>
        <v>@FUL</v>
      </c>
      <c r="AA54" s="63" t="str">
        <f t="shared" si="4"/>
        <v>FUL</v>
      </c>
      <c r="AB54" s="63" t="str">
        <f t="shared" si="4"/>
        <v>@FUL</v>
      </c>
      <c r="AC54" s="63" t="str">
        <f t="shared" si="4"/>
        <v>FUL</v>
      </c>
      <c r="AD54" s="63" t="str">
        <f t="shared" si="4"/>
        <v>FUL</v>
      </c>
      <c r="AE54" s="63" t="str">
        <f t="shared" si="4"/>
        <v>@FUL</v>
      </c>
      <c r="AF54" s="63" t="str">
        <f t="shared" si="4"/>
        <v>FUL</v>
      </c>
      <c r="AG54" s="63" t="str">
        <f t="shared" si="4"/>
        <v>@FUL</v>
      </c>
      <c r="AH54" s="63" t="str">
        <f t="shared" si="4"/>
        <v>FUL</v>
      </c>
      <c r="AI54" s="63" t="str">
        <f t="shared" si="4"/>
        <v>@FUL</v>
      </c>
      <c r="AJ54" s="63" t="str">
        <f t="shared" si="4"/>
        <v>@FUL</v>
      </c>
      <c r="AK54" s="63" t="str">
        <f t="shared" si="4"/>
        <v>FUL</v>
      </c>
      <c r="AL54" s="63" t="str">
        <f t="shared" si="4"/>
        <v>@FUL</v>
      </c>
      <c r="AM54" s="63" t="str">
        <f t="shared" si="4"/>
        <v>FUL</v>
      </c>
      <c r="AP54" s="56"/>
    </row>
    <row r="55" spans="1:42" hidden="1" x14ac:dyDescent="0.3">
      <c r="A55" s="37" t="str">
        <f t="shared" si="3"/>
        <v>LEE</v>
      </c>
      <c r="B55" s="63" t="str">
        <f t="shared" si="5"/>
        <v>@LEE</v>
      </c>
      <c r="C55" s="63" t="str">
        <f t="shared" si="4"/>
        <v>LEE</v>
      </c>
      <c r="D55" s="63" t="str">
        <f t="shared" si="4"/>
        <v>@LEE</v>
      </c>
      <c r="E55" s="63" t="str">
        <f t="shared" si="4"/>
        <v>LEE</v>
      </c>
      <c r="F55" s="63" t="str">
        <f t="shared" si="4"/>
        <v>@LEE</v>
      </c>
      <c r="G55" s="63" t="str">
        <f t="shared" si="4"/>
        <v>LEE</v>
      </c>
      <c r="H55" s="63" t="str">
        <f t="shared" si="4"/>
        <v>@LEE</v>
      </c>
      <c r="I55" s="63" t="str">
        <f t="shared" si="4"/>
        <v>LEE</v>
      </c>
      <c r="J55" s="63" t="str">
        <f t="shared" si="4"/>
        <v>@LEE</v>
      </c>
      <c r="K55" s="63" t="str">
        <f t="shared" si="4"/>
        <v>LEE</v>
      </c>
      <c r="L55" s="63" t="str">
        <f t="shared" si="4"/>
        <v>@LEE</v>
      </c>
      <c r="M55" s="63" t="str">
        <f t="shared" si="4"/>
        <v>LEE</v>
      </c>
      <c r="N55" s="63" t="str">
        <f t="shared" si="4"/>
        <v>@LEE</v>
      </c>
      <c r="O55" s="63" t="str">
        <f t="shared" si="4"/>
        <v>LEE</v>
      </c>
      <c r="P55" s="63" t="str">
        <f t="shared" si="4"/>
        <v>@LEE</v>
      </c>
      <c r="Q55" s="63" t="str">
        <f t="shared" si="4"/>
        <v>LEE</v>
      </c>
      <c r="R55" s="63" t="str">
        <f t="shared" si="4"/>
        <v>@LEE</v>
      </c>
      <c r="S55" s="63" t="str">
        <f t="shared" si="4"/>
        <v>LEE</v>
      </c>
      <c r="T55" s="63" t="str">
        <f t="shared" si="4"/>
        <v>@LEE</v>
      </c>
      <c r="U55" s="63" t="str">
        <f t="shared" si="4"/>
        <v>LEE</v>
      </c>
      <c r="V55" s="63" t="str">
        <f t="shared" si="4"/>
        <v>@LEE</v>
      </c>
      <c r="W55" s="63" t="str">
        <f t="shared" si="4"/>
        <v>LEE</v>
      </c>
      <c r="X55" s="63" t="str">
        <f t="shared" si="4"/>
        <v>@LEE</v>
      </c>
      <c r="Y55" s="63" t="str">
        <f t="shared" si="4"/>
        <v>LEE</v>
      </c>
      <c r="Z55" s="63" t="str">
        <f t="shared" si="4"/>
        <v>@LEE</v>
      </c>
      <c r="AA55" s="63" t="str">
        <f t="shared" si="4"/>
        <v>LEE</v>
      </c>
      <c r="AB55" s="63" t="str">
        <f t="shared" si="4"/>
        <v>@LEE</v>
      </c>
      <c r="AC55" s="63" t="str">
        <f t="shared" si="4"/>
        <v>LEE</v>
      </c>
      <c r="AD55" s="63" t="str">
        <f t="shared" si="4"/>
        <v>LEE</v>
      </c>
      <c r="AE55" s="63" t="str">
        <f t="shared" si="4"/>
        <v>@LEE</v>
      </c>
      <c r="AF55" s="63" t="str">
        <f t="shared" si="4"/>
        <v>@LEE</v>
      </c>
      <c r="AG55" s="63" t="str">
        <f t="shared" si="4"/>
        <v>LEE</v>
      </c>
      <c r="AH55" s="63" t="str">
        <f t="shared" si="4"/>
        <v>@LEE</v>
      </c>
      <c r="AI55" s="63" t="str">
        <f t="shared" si="4"/>
        <v>LEE</v>
      </c>
      <c r="AJ55" s="63" t="str">
        <f t="shared" si="4"/>
        <v>LEE</v>
      </c>
      <c r="AK55" s="63" t="str">
        <f t="shared" si="4"/>
        <v>@LEE</v>
      </c>
      <c r="AL55" s="63" t="str">
        <f t="shared" si="4"/>
        <v>LEE</v>
      </c>
      <c r="AM55" s="63" t="str">
        <f t="shared" si="4"/>
        <v>@LEE</v>
      </c>
      <c r="AP55" s="56"/>
    </row>
    <row r="56" spans="1:42" hidden="1" x14ac:dyDescent="0.3">
      <c r="A56" s="37" t="str">
        <f t="shared" si="3"/>
        <v>LEI</v>
      </c>
      <c r="B56" s="63" t="str">
        <f t="shared" si="5"/>
        <v>@LEI</v>
      </c>
      <c r="C56" s="63" t="str">
        <f t="shared" si="4"/>
        <v>LEI</v>
      </c>
      <c r="D56" s="63" t="str">
        <f t="shared" si="4"/>
        <v>@LEI</v>
      </c>
      <c r="E56" s="63" t="str">
        <f t="shared" si="4"/>
        <v>LEI</v>
      </c>
      <c r="F56" s="63" t="str">
        <f t="shared" si="4"/>
        <v>@LEI</v>
      </c>
      <c r="G56" s="63" t="str">
        <f t="shared" si="4"/>
        <v>LEI</v>
      </c>
      <c r="H56" s="63" t="str">
        <f t="shared" si="4"/>
        <v>@LEI</v>
      </c>
      <c r="I56" s="63" t="str">
        <f t="shared" si="4"/>
        <v>LEI</v>
      </c>
      <c r="J56" s="63" t="str">
        <f t="shared" si="4"/>
        <v>@LEI</v>
      </c>
      <c r="K56" s="63" t="str">
        <f t="shared" si="4"/>
        <v>LEI</v>
      </c>
      <c r="L56" s="63" t="str">
        <f t="shared" si="4"/>
        <v>@LEI</v>
      </c>
      <c r="M56" s="63" t="str">
        <f t="shared" si="4"/>
        <v>@LEI</v>
      </c>
      <c r="N56" s="63" t="str">
        <f t="shared" si="4"/>
        <v>LEI</v>
      </c>
      <c r="O56" s="63" t="str">
        <f t="shared" si="4"/>
        <v>@LEI</v>
      </c>
      <c r="P56" s="63" t="str">
        <f t="shared" si="4"/>
        <v>LEI</v>
      </c>
      <c r="Q56" s="63" t="str">
        <f t="shared" si="4"/>
        <v>LEI</v>
      </c>
      <c r="R56" s="63" t="str">
        <f t="shared" si="4"/>
        <v>@LEI</v>
      </c>
      <c r="S56" s="63" t="str">
        <f t="shared" si="4"/>
        <v>LEI</v>
      </c>
      <c r="T56" s="63" t="str">
        <f t="shared" si="4"/>
        <v>@LEI</v>
      </c>
      <c r="U56" s="63" t="str">
        <f t="shared" si="4"/>
        <v>LEI</v>
      </c>
      <c r="V56" s="63" t="str">
        <f t="shared" si="4"/>
        <v>@LEI</v>
      </c>
      <c r="W56" s="63" t="str">
        <f t="shared" si="4"/>
        <v>LEI</v>
      </c>
      <c r="X56" s="63" t="str">
        <f t="shared" si="4"/>
        <v>@LEI</v>
      </c>
      <c r="Y56" s="63" t="str">
        <f t="shared" si="4"/>
        <v>LEI</v>
      </c>
      <c r="Z56" s="63" t="str">
        <f t="shared" si="4"/>
        <v>@LEI</v>
      </c>
      <c r="AA56" s="63" t="str">
        <f t="shared" si="4"/>
        <v>LEI</v>
      </c>
      <c r="AB56" s="63" t="str">
        <f t="shared" si="4"/>
        <v>@LEI</v>
      </c>
      <c r="AC56" s="63" t="str">
        <f t="shared" si="4"/>
        <v>LEI</v>
      </c>
      <c r="AD56" s="63" t="str">
        <f t="shared" si="4"/>
        <v>LEI</v>
      </c>
      <c r="AE56" s="63" t="str">
        <f t="shared" si="4"/>
        <v>@LEI</v>
      </c>
      <c r="AF56" s="63" t="str">
        <f t="shared" si="4"/>
        <v>LEI</v>
      </c>
      <c r="AG56" s="63" t="str">
        <f t="shared" si="4"/>
        <v>@LEI</v>
      </c>
      <c r="AH56" s="63" t="str">
        <f t="shared" si="4"/>
        <v>LEI</v>
      </c>
      <c r="AI56" s="63" t="str">
        <f t="shared" si="4"/>
        <v>@LEI</v>
      </c>
      <c r="AJ56" s="63" t="str">
        <f t="shared" si="4"/>
        <v>LEI</v>
      </c>
      <c r="AK56" s="63" t="str">
        <f t="shared" si="4"/>
        <v>@LEI</v>
      </c>
      <c r="AL56" s="63" t="str">
        <f t="shared" si="4"/>
        <v>LEI</v>
      </c>
      <c r="AM56" s="63" t="str">
        <f t="shared" si="4"/>
        <v>@LEI</v>
      </c>
      <c r="AP56" s="56"/>
    </row>
    <row r="57" spans="1:42" hidden="1" x14ac:dyDescent="0.3">
      <c r="A57" s="37" t="str">
        <f t="shared" si="3"/>
        <v>LIV</v>
      </c>
      <c r="B57" s="63" t="str">
        <f t="shared" si="5"/>
        <v>LIV</v>
      </c>
      <c r="C57" s="63" t="str">
        <f t="shared" si="4"/>
        <v>@LIV</v>
      </c>
      <c r="D57" s="63" t="str">
        <f t="shared" si="4"/>
        <v>LIV</v>
      </c>
      <c r="E57" s="63" t="str">
        <f t="shared" si="4"/>
        <v>@LIV</v>
      </c>
      <c r="F57" s="63" t="str">
        <f t="shared" si="4"/>
        <v>@LIV</v>
      </c>
      <c r="G57" s="63" t="str">
        <f t="shared" si="4"/>
        <v>LIV</v>
      </c>
      <c r="H57" s="63" t="str">
        <f t="shared" si="4"/>
        <v>@LIV</v>
      </c>
      <c r="I57" s="63" t="str">
        <f t="shared" si="4"/>
        <v>LIV</v>
      </c>
      <c r="J57" s="63" t="str">
        <f t="shared" si="4"/>
        <v>@LIV</v>
      </c>
      <c r="K57" s="63" t="str">
        <f t="shared" si="4"/>
        <v>LIV</v>
      </c>
      <c r="L57" s="63" t="str">
        <f t="shared" si="4"/>
        <v>@LIV</v>
      </c>
      <c r="M57" s="63" t="str">
        <f t="shared" si="4"/>
        <v>@LIV</v>
      </c>
      <c r="N57" s="63" t="str">
        <f t="shared" si="4"/>
        <v>LIV</v>
      </c>
      <c r="O57" s="63" t="str">
        <f t="shared" si="4"/>
        <v>@LIV</v>
      </c>
      <c r="P57" s="63" t="str">
        <f t="shared" si="4"/>
        <v>LIV</v>
      </c>
      <c r="Q57" s="63" t="str">
        <f t="shared" si="4"/>
        <v>@LIV</v>
      </c>
      <c r="R57" s="63" t="str">
        <f t="shared" si="4"/>
        <v>LIV</v>
      </c>
      <c r="S57" s="63" t="str">
        <f t="shared" si="4"/>
        <v>@LIV</v>
      </c>
      <c r="T57" s="63" t="str">
        <f t="shared" si="4"/>
        <v>LIV</v>
      </c>
      <c r="U57" s="63" t="str">
        <f t="shared" si="4"/>
        <v>LIV</v>
      </c>
      <c r="V57" s="63" t="str">
        <f t="shared" si="4"/>
        <v>@LIV</v>
      </c>
      <c r="W57" s="63" t="str">
        <f t="shared" si="4"/>
        <v>LIV</v>
      </c>
      <c r="X57" s="63" t="str">
        <f t="shared" si="4"/>
        <v>@LIV</v>
      </c>
      <c r="Y57" s="63" t="str">
        <f t="shared" si="4"/>
        <v>LIV</v>
      </c>
      <c r="Z57" s="63" t="str">
        <f t="shared" si="4"/>
        <v>LIV</v>
      </c>
      <c r="AA57" s="63" t="str">
        <f t="shared" si="4"/>
        <v>@LIV</v>
      </c>
      <c r="AB57" s="63" t="str">
        <f t="shared" si="4"/>
        <v>LIV</v>
      </c>
      <c r="AC57" s="63" t="str">
        <f t="shared" si="4"/>
        <v>@LIV</v>
      </c>
      <c r="AD57" s="63" t="str">
        <f t="shared" si="4"/>
        <v>LIV</v>
      </c>
      <c r="AE57" s="63" t="str">
        <f t="shared" si="4"/>
        <v>@LIV</v>
      </c>
      <c r="AF57" s="63" t="str">
        <f t="shared" si="4"/>
        <v>LIV</v>
      </c>
      <c r="AG57" s="63" t="str">
        <f t="shared" si="4"/>
        <v>@LIV</v>
      </c>
      <c r="AH57" s="63" t="str">
        <f t="shared" si="4"/>
        <v>LIV</v>
      </c>
      <c r="AI57" s="63" t="str">
        <f t="shared" si="4"/>
        <v>@LIV</v>
      </c>
      <c r="AJ57" s="63" t="str">
        <f t="shared" si="4"/>
        <v>@LIV</v>
      </c>
      <c r="AK57" s="63" t="str">
        <f t="shared" si="4"/>
        <v>LIV</v>
      </c>
      <c r="AL57" s="63" t="str">
        <f t="shared" si="4"/>
        <v>@LIV</v>
      </c>
      <c r="AM57" s="63" t="str">
        <f t="shared" si="4"/>
        <v>LIV</v>
      </c>
      <c r="AP57" s="56"/>
    </row>
    <row r="58" spans="1:42" hidden="1" x14ac:dyDescent="0.3">
      <c r="A58" s="37" t="str">
        <f t="shared" si="3"/>
        <v>MCI</v>
      </c>
      <c r="B58" s="63" t="str">
        <f t="shared" si="5"/>
        <v>MCI</v>
      </c>
      <c r="C58" s="63" t="str">
        <f t="shared" si="4"/>
        <v>@MCI</v>
      </c>
      <c r="D58" s="63" t="str">
        <f t="shared" si="4"/>
        <v>MCI</v>
      </c>
      <c r="E58" s="63" t="str">
        <f t="shared" si="4"/>
        <v>@MCI</v>
      </c>
      <c r="F58" s="63" t="str">
        <f t="shared" si="4"/>
        <v>@MCI</v>
      </c>
      <c r="G58" s="63" t="str">
        <f t="shared" si="4"/>
        <v>MCI</v>
      </c>
      <c r="H58" s="63" t="str">
        <f t="shared" si="4"/>
        <v>@MCI</v>
      </c>
      <c r="I58" s="63" t="str">
        <f t="shared" si="4"/>
        <v>MCI</v>
      </c>
      <c r="J58" s="63" t="str">
        <f t="shared" si="4"/>
        <v>@MCI</v>
      </c>
      <c r="K58" s="63" t="str">
        <f t="shared" si="4"/>
        <v>@MCI</v>
      </c>
      <c r="L58" s="63" t="str">
        <f t="shared" si="4"/>
        <v>MCI</v>
      </c>
      <c r="M58" s="63" t="str">
        <f t="shared" si="4"/>
        <v>MCI</v>
      </c>
      <c r="N58" s="63" t="str">
        <f t="shared" si="4"/>
        <v>@MCI</v>
      </c>
      <c r="O58" s="63" t="str">
        <f t="shared" si="4"/>
        <v>MCI</v>
      </c>
      <c r="P58" s="63" t="str">
        <f t="shared" si="4"/>
        <v>@MCI</v>
      </c>
      <c r="Q58" s="63" t="str">
        <f t="shared" si="4"/>
        <v>@MCI</v>
      </c>
      <c r="R58" s="63" t="str">
        <f t="shared" si="4"/>
        <v>MCI</v>
      </c>
      <c r="S58" s="63" t="str">
        <f t="shared" si="4"/>
        <v>@MCI</v>
      </c>
      <c r="T58" s="63" t="str">
        <f t="shared" si="4"/>
        <v>MCI</v>
      </c>
      <c r="U58" s="63" t="str">
        <f t="shared" si="4"/>
        <v>MCI</v>
      </c>
      <c r="V58" s="63" t="str">
        <f t="shared" si="4"/>
        <v>@MCI</v>
      </c>
      <c r="W58" s="63" t="str">
        <f t="shared" si="4"/>
        <v>MCI</v>
      </c>
      <c r="X58" s="63" t="str">
        <f t="shared" si="4"/>
        <v>@MCI</v>
      </c>
      <c r="Y58" s="63" t="str">
        <f t="shared" si="4"/>
        <v>MCI</v>
      </c>
      <c r="Z58" s="63" t="str">
        <f t="shared" si="4"/>
        <v>MCI</v>
      </c>
      <c r="AA58" s="63" t="str">
        <f t="shared" si="4"/>
        <v>@MCI</v>
      </c>
      <c r="AB58" s="63" t="str">
        <f t="shared" si="4"/>
        <v>MCI</v>
      </c>
      <c r="AC58" s="63" t="str">
        <f t="shared" si="4"/>
        <v>@MCI</v>
      </c>
      <c r="AD58" s="63" t="str">
        <f t="shared" si="4"/>
        <v>@MCI</v>
      </c>
      <c r="AE58" s="63" t="str">
        <f t="shared" si="4"/>
        <v>MCI</v>
      </c>
      <c r="AF58" s="63" t="str">
        <f t="shared" si="4"/>
        <v>@MCI</v>
      </c>
      <c r="AG58" s="63" t="str">
        <f t="shared" si="4"/>
        <v>MCI</v>
      </c>
      <c r="AH58" s="63" t="str">
        <f t="shared" si="4"/>
        <v>@MCI</v>
      </c>
      <c r="AI58" s="63" t="str">
        <f t="shared" si="4"/>
        <v>MCI</v>
      </c>
      <c r="AJ58" s="63" t="str">
        <f t="shared" si="4"/>
        <v>@MCI</v>
      </c>
      <c r="AK58" s="63" t="str">
        <f t="shared" si="4"/>
        <v>MCI</v>
      </c>
      <c r="AL58" s="63" t="str">
        <f t="shared" si="4"/>
        <v>@MCI</v>
      </c>
      <c r="AM58" s="63" t="str">
        <f t="shared" si="4"/>
        <v>MCI</v>
      </c>
      <c r="AP58" s="56"/>
    </row>
    <row r="59" spans="1:42" hidden="1" x14ac:dyDescent="0.3">
      <c r="A59" s="37" t="str">
        <f t="shared" si="3"/>
        <v>MUN</v>
      </c>
      <c r="B59" s="63" t="str">
        <f t="shared" si="5"/>
        <v>@MUN</v>
      </c>
      <c r="C59" s="63" t="str">
        <f t="shared" si="4"/>
        <v>MUN</v>
      </c>
      <c r="D59" s="63" t="str">
        <f t="shared" si="4"/>
        <v>@MUN</v>
      </c>
      <c r="E59" s="63" t="str">
        <f t="shared" si="4"/>
        <v>MUN</v>
      </c>
      <c r="F59" s="63" t="str">
        <f t="shared" si="4"/>
        <v>MUN</v>
      </c>
      <c r="G59" s="63" t="str">
        <f t="shared" si="4"/>
        <v>@MUN</v>
      </c>
      <c r="H59" s="63" t="str">
        <f t="shared" si="4"/>
        <v>MUN</v>
      </c>
      <c r="I59" s="63" t="str">
        <f t="shared" si="4"/>
        <v>@MUN</v>
      </c>
      <c r="J59" s="63" t="str">
        <f t="shared" si="4"/>
        <v>MUN</v>
      </c>
      <c r="K59" s="63" t="str">
        <f t="shared" si="4"/>
        <v>MUN</v>
      </c>
      <c r="L59" s="63" t="str">
        <f t="shared" si="4"/>
        <v>@MUN</v>
      </c>
      <c r="M59" s="63" t="str">
        <f t="shared" si="4"/>
        <v>@MUN</v>
      </c>
      <c r="N59" s="63" t="str">
        <f t="shared" si="4"/>
        <v>MUN</v>
      </c>
      <c r="O59" s="63" t="str">
        <f t="shared" si="4"/>
        <v>@MUN</v>
      </c>
      <c r="P59" s="63" t="str">
        <f t="shared" si="4"/>
        <v>MUN</v>
      </c>
      <c r="Q59" s="63" t="str">
        <f t="shared" si="4"/>
        <v>MUN</v>
      </c>
      <c r="R59" s="63" t="str">
        <f t="shared" si="4"/>
        <v>@MUN</v>
      </c>
      <c r="S59" s="63" t="str">
        <f t="shared" si="4"/>
        <v>MUN</v>
      </c>
      <c r="T59" s="63" t="str">
        <f t="shared" si="4"/>
        <v>@MUN</v>
      </c>
      <c r="U59" s="63" t="str">
        <f t="shared" si="4"/>
        <v>@MUN</v>
      </c>
      <c r="V59" s="63" t="str">
        <f t="shared" si="4"/>
        <v>MUN</v>
      </c>
      <c r="W59" s="63" t="str">
        <f t="shared" si="4"/>
        <v>@MUN</v>
      </c>
      <c r="X59" s="63" t="str">
        <f t="shared" si="4"/>
        <v>MUN</v>
      </c>
      <c r="Y59" s="63" t="str">
        <f t="shared" ref="C59:AM65" si="6">IF(IFERROR(FIND("@",Y15),0), $A59, CONCATENATE("@", $A59))</f>
        <v>@MUN</v>
      </c>
      <c r="Z59" s="63" t="str">
        <f t="shared" si="6"/>
        <v>@MUN</v>
      </c>
      <c r="AA59" s="63" t="str">
        <f t="shared" si="6"/>
        <v>MUN</v>
      </c>
      <c r="AB59" s="63" t="str">
        <f t="shared" si="6"/>
        <v>@MUN</v>
      </c>
      <c r="AC59" s="63" t="str">
        <f t="shared" si="6"/>
        <v>MUN</v>
      </c>
      <c r="AD59" s="63" t="str">
        <f t="shared" si="6"/>
        <v>MUN</v>
      </c>
      <c r="AE59" s="63" t="str">
        <f t="shared" si="6"/>
        <v>@MUN</v>
      </c>
      <c r="AF59" s="63" t="str">
        <f t="shared" si="6"/>
        <v>MUN</v>
      </c>
      <c r="AG59" s="63" t="str">
        <f t="shared" si="6"/>
        <v>@MUN</v>
      </c>
      <c r="AH59" s="63" t="str">
        <f t="shared" si="6"/>
        <v>MUN</v>
      </c>
      <c r="AI59" s="63" t="str">
        <f t="shared" si="6"/>
        <v>@MUN</v>
      </c>
      <c r="AJ59" s="63" t="str">
        <f t="shared" si="6"/>
        <v>MUN</v>
      </c>
      <c r="AK59" s="63" t="str">
        <f t="shared" si="6"/>
        <v>@MUN</v>
      </c>
      <c r="AL59" s="63" t="str">
        <f t="shared" si="6"/>
        <v>MUN</v>
      </c>
      <c r="AM59" s="63" t="str">
        <f t="shared" si="6"/>
        <v>@MUN</v>
      </c>
      <c r="AP59" s="56"/>
    </row>
    <row r="60" spans="1:42" hidden="1" x14ac:dyDescent="0.3">
      <c r="A60" s="37" t="str">
        <f t="shared" si="3"/>
        <v>NEW</v>
      </c>
      <c r="B60" s="63" t="str">
        <f t="shared" si="5"/>
        <v>@NEW</v>
      </c>
      <c r="C60" s="63" t="str">
        <f t="shared" si="6"/>
        <v>NEW</v>
      </c>
      <c r="D60" s="63" t="str">
        <f t="shared" si="6"/>
        <v>@NEW</v>
      </c>
      <c r="E60" s="63" t="str">
        <f t="shared" si="6"/>
        <v>NEW</v>
      </c>
      <c r="F60" s="63" t="str">
        <f t="shared" si="6"/>
        <v>NEW</v>
      </c>
      <c r="G60" s="63" t="str">
        <f t="shared" si="6"/>
        <v>@NEW</v>
      </c>
      <c r="H60" s="63" t="str">
        <f t="shared" si="6"/>
        <v>NEW</v>
      </c>
      <c r="I60" s="63" t="str">
        <f t="shared" si="6"/>
        <v>@NEW</v>
      </c>
      <c r="J60" s="63" t="str">
        <f t="shared" si="6"/>
        <v>NEW</v>
      </c>
      <c r="K60" s="63" t="str">
        <f t="shared" si="6"/>
        <v>@NEW</v>
      </c>
      <c r="L60" s="63" t="str">
        <f t="shared" si="6"/>
        <v>NEW</v>
      </c>
      <c r="M60" s="63" t="str">
        <f t="shared" si="6"/>
        <v>@NEW</v>
      </c>
      <c r="N60" s="63" t="str">
        <f t="shared" si="6"/>
        <v>NEW</v>
      </c>
      <c r="O60" s="63" t="str">
        <f t="shared" si="6"/>
        <v>@NEW</v>
      </c>
      <c r="P60" s="63" t="str">
        <f t="shared" si="6"/>
        <v>NEW</v>
      </c>
      <c r="Q60" s="63" t="str">
        <f t="shared" si="6"/>
        <v>@NEW</v>
      </c>
      <c r="R60" s="63" t="str">
        <f t="shared" si="6"/>
        <v>NEW</v>
      </c>
      <c r="S60" s="63" t="str">
        <f t="shared" si="6"/>
        <v>@NEW</v>
      </c>
      <c r="T60" s="63" t="str">
        <f t="shared" si="6"/>
        <v>NEW</v>
      </c>
      <c r="U60" s="63" t="str">
        <f t="shared" si="6"/>
        <v>@NEW</v>
      </c>
      <c r="V60" s="63" t="str">
        <f t="shared" si="6"/>
        <v>NEW</v>
      </c>
      <c r="W60" s="63" t="str">
        <f t="shared" si="6"/>
        <v>@NEW</v>
      </c>
      <c r="X60" s="63" t="str">
        <f t="shared" si="6"/>
        <v>NEW</v>
      </c>
      <c r="Y60" s="63" t="str">
        <f t="shared" si="6"/>
        <v>@NEW</v>
      </c>
      <c r="Z60" s="63" t="str">
        <f t="shared" si="6"/>
        <v>@NEW</v>
      </c>
      <c r="AA60" s="63" t="str">
        <f t="shared" si="6"/>
        <v>NEW</v>
      </c>
      <c r="AB60" s="63" t="str">
        <f t="shared" si="6"/>
        <v>@NEW</v>
      </c>
      <c r="AC60" s="63" t="str">
        <f t="shared" si="6"/>
        <v>NEW</v>
      </c>
      <c r="AD60" s="63" t="str">
        <f t="shared" si="6"/>
        <v>@NEW</v>
      </c>
      <c r="AE60" s="63" t="str">
        <f t="shared" si="6"/>
        <v>NEW</v>
      </c>
      <c r="AF60" s="63" t="str">
        <f t="shared" si="6"/>
        <v>NEW</v>
      </c>
      <c r="AG60" s="63" t="str">
        <f t="shared" si="6"/>
        <v>@NEW</v>
      </c>
      <c r="AH60" s="63" t="str">
        <f t="shared" si="6"/>
        <v>NEW</v>
      </c>
      <c r="AI60" s="63" t="str">
        <f t="shared" si="6"/>
        <v>@NEW</v>
      </c>
      <c r="AJ60" s="63" t="str">
        <f t="shared" si="6"/>
        <v>@NEW</v>
      </c>
      <c r="AK60" s="63" t="str">
        <f t="shared" si="6"/>
        <v>NEW</v>
      </c>
      <c r="AL60" s="63" t="str">
        <f t="shared" si="6"/>
        <v>@NEW</v>
      </c>
      <c r="AM60" s="63" t="str">
        <f t="shared" si="6"/>
        <v>NEW</v>
      </c>
      <c r="AP60" s="56"/>
    </row>
    <row r="61" spans="1:42" hidden="1" x14ac:dyDescent="0.3">
      <c r="A61" s="37" t="str">
        <f t="shared" si="3"/>
        <v>NFO</v>
      </c>
      <c r="B61" s="63" t="str">
        <f t="shared" si="5"/>
        <v>NFO</v>
      </c>
      <c r="C61" s="63" t="str">
        <f t="shared" si="6"/>
        <v>@NFO</v>
      </c>
      <c r="D61" s="63" t="str">
        <f t="shared" si="6"/>
        <v>NFO</v>
      </c>
      <c r="E61" s="63" t="str">
        <f t="shared" si="6"/>
        <v>@NFO</v>
      </c>
      <c r="F61" s="63" t="str">
        <f t="shared" si="6"/>
        <v>NFO</v>
      </c>
      <c r="G61" s="63" t="str">
        <f t="shared" si="6"/>
        <v>@NFO</v>
      </c>
      <c r="H61" s="63" t="str">
        <f t="shared" si="6"/>
        <v>NFO</v>
      </c>
      <c r="I61" s="63" t="str">
        <f t="shared" si="6"/>
        <v>@NFO</v>
      </c>
      <c r="J61" s="63" t="str">
        <f t="shared" si="6"/>
        <v>NFO</v>
      </c>
      <c r="K61" s="63" t="str">
        <f t="shared" si="6"/>
        <v>@NFO</v>
      </c>
      <c r="L61" s="63" t="str">
        <f t="shared" si="6"/>
        <v>NFO</v>
      </c>
      <c r="M61" s="63" t="str">
        <f t="shared" si="6"/>
        <v>NFO</v>
      </c>
      <c r="N61" s="63" t="str">
        <f t="shared" si="6"/>
        <v>@NFO</v>
      </c>
      <c r="O61" s="63" t="str">
        <f t="shared" si="6"/>
        <v>NFO</v>
      </c>
      <c r="P61" s="63" t="str">
        <f t="shared" si="6"/>
        <v>@NFO</v>
      </c>
      <c r="Q61" s="63" t="str">
        <f t="shared" si="6"/>
        <v>@NFO</v>
      </c>
      <c r="R61" s="63" t="str">
        <f t="shared" si="6"/>
        <v>NFO</v>
      </c>
      <c r="S61" s="63" t="str">
        <f t="shared" si="6"/>
        <v>@NFO</v>
      </c>
      <c r="T61" s="63" t="str">
        <f t="shared" si="6"/>
        <v>NFO</v>
      </c>
      <c r="U61" s="63" t="str">
        <f t="shared" si="6"/>
        <v>@NFO</v>
      </c>
      <c r="V61" s="63" t="str">
        <f t="shared" si="6"/>
        <v>NFO</v>
      </c>
      <c r="W61" s="63" t="str">
        <f t="shared" si="6"/>
        <v>@NFO</v>
      </c>
      <c r="X61" s="63" t="str">
        <f t="shared" si="6"/>
        <v>NFO</v>
      </c>
      <c r="Y61" s="63" t="str">
        <f t="shared" si="6"/>
        <v>@NFO</v>
      </c>
      <c r="Z61" s="63" t="str">
        <f t="shared" si="6"/>
        <v>NFO</v>
      </c>
      <c r="AA61" s="63" t="str">
        <f t="shared" si="6"/>
        <v>@NFO</v>
      </c>
      <c r="AB61" s="63" t="str">
        <f t="shared" si="6"/>
        <v>NFO</v>
      </c>
      <c r="AC61" s="63" t="str">
        <f t="shared" si="6"/>
        <v>@NFO</v>
      </c>
      <c r="AD61" s="63" t="str">
        <f t="shared" si="6"/>
        <v>@NFO</v>
      </c>
      <c r="AE61" s="63" t="str">
        <f t="shared" si="6"/>
        <v>NFO</v>
      </c>
      <c r="AF61" s="63" t="str">
        <f t="shared" si="6"/>
        <v>@NFO</v>
      </c>
      <c r="AG61" s="63" t="str">
        <f t="shared" si="6"/>
        <v>NFO</v>
      </c>
      <c r="AH61" s="63" t="str">
        <f t="shared" si="6"/>
        <v>@NFO</v>
      </c>
      <c r="AI61" s="63" t="str">
        <f t="shared" si="6"/>
        <v>NFO</v>
      </c>
      <c r="AJ61" s="63" t="str">
        <f t="shared" si="6"/>
        <v>@NFO</v>
      </c>
      <c r="AK61" s="63" t="str">
        <f t="shared" si="6"/>
        <v>NFO</v>
      </c>
      <c r="AL61" s="63" t="str">
        <f t="shared" si="6"/>
        <v>@NFO</v>
      </c>
      <c r="AM61" s="63" t="str">
        <f t="shared" si="6"/>
        <v>NFO</v>
      </c>
      <c r="AP61" s="56"/>
    </row>
    <row r="62" spans="1:42" hidden="1" x14ac:dyDescent="0.3">
      <c r="A62" s="37" t="str">
        <f t="shared" si="3"/>
        <v>SOU</v>
      </c>
      <c r="B62" s="63" t="str">
        <f t="shared" si="5"/>
        <v>SOU</v>
      </c>
      <c r="C62" s="63" t="str">
        <f t="shared" si="6"/>
        <v>@SOU</v>
      </c>
      <c r="D62" s="63" t="str">
        <f t="shared" si="6"/>
        <v>SOU</v>
      </c>
      <c r="E62" s="63" t="str">
        <f t="shared" si="6"/>
        <v>@SOU</v>
      </c>
      <c r="F62" s="63" t="str">
        <f t="shared" si="6"/>
        <v>@SOU</v>
      </c>
      <c r="G62" s="63" t="str">
        <f t="shared" si="6"/>
        <v>SOU</v>
      </c>
      <c r="H62" s="63" t="str">
        <f t="shared" si="6"/>
        <v>@SOU</v>
      </c>
      <c r="I62" s="63" t="str">
        <f t="shared" si="6"/>
        <v>SOU</v>
      </c>
      <c r="J62" s="63" t="str">
        <f t="shared" si="6"/>
        <v>@SOU</v>
      </c>
      <c r="K62" s="63" t="str">
        <f t="shared" si="6"/>
        <v>SOU</v>
      </c>
      <c r="L62" s="63" t="str">
        <f t="shared" si="6"/>
        <v>@SOU</v>
      </c>
      <c r="M62" s="63" t="str">
        <f t="shared" si="6"/>
        <v>SOU</v>
      </c>
      <c r="N62" s="63" t="str">
        <f t="shared" si="6"/>
        <v>@SOU</v>
      </c>
      <c r="O62" s="63" t="str">
        <f t="shared" si="6"/>
        <v>SOU</v>
      </c>
      <c r="P62" s="63" t="str">
        <f t="shared" si="6"/>
        <v>@SOU</v>
      </c>
      <c r="Q62" s="63" t="str">
        <f t="shared" si="6"/>
        <v>SOU</v>
      </c>
      <c r="R62" s="63" t="str">
        <f t="shared" si="6"/>
        <v>@SOU</v>
      </c>
      <c r="S62" s="63" t="str">
        <f t="shared" si="6"/>
        <v>SOU</v>
      </c>
      <c r="T62" s="63" t="str">
        <f t="shared" si="6"/>
        <v>@SOU</v>
      </c>
      <c r="U62" s="63" t="str">
        <f t="shared" si="6"/>
        <v>SOU</v>
      </c>
      <c r="V62" s="63" t="str">
        <f t="shared" si="6"/>
        <v>@SOU</v>
      </c>
      <c r="W62" s="63" t="str">
        <f t="shared" si="6"/>
        <v>SOU</v>
      </c>
      <c r="X62" s="63" t="str">
        <f t="shared" si="6"/>
        <v>@SOU</v>
      </c>
      <c r="Y62" s="63" t="str">
        <f t="shared" si="6"/>
        <v>SOU</v>
      </c>
      <c r="Z62" s="63" t="str">
        <f t="shared" si="6"/>
        <v>SOU</v>
      </c>
      <c r="AA62" s="63" t="str">
        <f t="shared" si="6"/>
        <v>@SOU</v>
      </c>
      <c r="AB62" s="63" t="str">
        <f t="shared" si="6"/>
        <v>SOU</v>
      </c>
      <c r="AC62" s="63" t="str">
        <f t="shared" si="6"/>
        <v>@SOU</v>
      </c>
      <c r="AD62" s="63" t="str">
        <f t="shared" si="6"/>
        <v>SOU</v>
      </c>
      <c r="AE62" s="63" t="str">
        <f t="shared" si="6"/>
        <v>@SOU</v>
      </c>
      <c r="AF62" s="63" t="str">
        <f t="shared" si="6"/>
        <v>@SOU</v>
      </c>
      <c r="AG62" s="63" t="str">
        <f t="shared" si="6"/>
        <v>SOU</v>
      </c>
      <c r="AH62" s="63" t="str">
        <f t="shared" si="6"/>
        <v>@SOU</v>
      </c>
      <c r="AI62" s="63" t="str">
        <f t="shared" si="6"/>
        <v>SOU</v>
      </c>
      <c r="AJ62" s="63" t="str">
        <f t="shared" si="6"/>
        <v>SOU</v>
      </c>
      <c r="AK62" s="63" t="str">
        <f t="shared" si="6"/>
        <v>@SOU</v>
      </c>
      <c r="AL62" s="63" t="str">
        <f t="shared" si="6"/>
        <v>SOU</v>
      </c>
      <c r="AM62" s="63" t="str">
        <f t="shared" si="6"/>
        <v>@SOU</v>
      </c>
      <c r="AP62" s="56"/>
    </row>
    <row r="63" spans="1:42" hidden="1" x14ac:dyDescent="0.3">
      <c r="A63" s="37" t="str">
        <f t="shared" si="3"/>
        <v>TOT</v>
      </c>
      <c r="B63" s="63" t="str">
        <f t="shared" si="5"/>
        <v>@TOT</v>
      </c>
      <c r="C63" s="63" t="str">
        <f t="shared" si="6"/>
        <v>TOT</v>
      </c>
      <c r="D63" s="63" t="str">
        <f t="shared" si="6"/>
        <v>@TOT</v>
      </c>
      <c r="E63" s="63" t="str">
        <f t="shared" si="6"/>
        <v>TOT</v>
      </c>
      <c r="F63" s="63" t="str">
        <f t="shared" si="6"/>
        <v>TOT</v>
      </c>
      <c r="G63" s="63" t="str">
        <f t="shared" si="6"/>
        <v>@TOT</v>
      </c>
      <c r="H63" s="63" t="str">
        <f t="shared" si="6"/>
        <v>TOT</v>
      </c>
      <c r="I63" s="63" t="str">
        <f t="shared" si="6"/>
        <v>@TOT</v>
      </c>
      <c r="J63" s="63" t="str">
        <f t="shared" si="6"/>
        <v>TOT</v>
      </c>
      <c r="K63" s="63" t="str">
        <f t="shared" si="6"/>
        <v>TOT</v>
      </c>
      <c r="L63" s="63" t="str">
        <f t="shared" si="6"/>
        <v>@TOT</v>
      </c>
      <c r="M63" s="63" t="str">
        <f t="shared" si="6"/>
        <v>TOT</v>
      </c>
      <c r="N63" s="63" t="str">
        <f t="shared" si="6"/>
        <v>@TOT</v>
      </c>
      <c r="O63" s="63" t="str">
        <f t="shared" si="6"/>
        <v>TOT</v>
      </c>
      <c r="P63" s="63" t="str">
        <f t="shared" si="6"/>
        <v>@TOT</v>
      </c>
      <c r="Q63" s="63" t="str">
        <f t="shared" si="6"/>
        <v>@TOT</v>
      </c>
      <c r="R63" s="63" t="str">
        <f t="shared" si="6"/>
        <v>TOT</v>
      </c>
      <c r="S63" s="63" t="str">
        <f t="shared" si="6"/>
        <v>@TOT</v>
      </c>
      <c r="T63" s="63" t="str">
        <f t="shared" si="6"/>
        <v>TOT</v>
      </c>
      <c r="U63" s="63" t="str">
        <f t="shared" si="6"/>
        <v>@TOT</v>
      </c>
      <c r="V63" s="63" t="str">
        <f t="shared" si="6"/>
        <v>TOT</v>
      </c>
      <c r="W63" s="63" t="str">
        <f t="shared" si="6"/>
        <v>@TOT</v>
      </c>
      <c r="X63" s="63" t="str">
        <f t="shared" si="6"/>
        <v>TOT</v>
      </c>
      <c r="Y63" s="63" t="str">
        <f t="shared" si="6"/>
        <v>@TOT</v>
      </c>
      <c r="Z63" s="63" t="str">
        <f t="shared" si="6"/>
        <v>@TOT</v>
      </c>
      <c r="AA63" s="63" t="str">
        <f t="shared" si="6"/>
        <v>TOT</v>
      </c>
      <c r="AB63" s="63" t="str">
        <f t="shared" si="6"/>
        <v>@TOT</v>
      </c>
      <c r="AC63" s="63" t="str">
        <f t="shared" si="6"/>
        <v>TOT</v>
      </c>
      <c r="AD63" s="63" t="str">
        <f t="shared" si="6"/>
        <v>TOT</v>
      </c>
      <c r="AE63" s="63" t="str">
        <f t="shared" si="6"/>
        <v>@TOT</v>
      </c>
      <c r="AF63" s="63" t="str">
        <f t="shared" si="6"/>
        <v>@TOT</v>
      </c>
      <c r="AG63" s="63" t="str">
        <f t="shared" si="6"/>
        <v>TOT</v>
      </c>
      <c r="AH63" s="63" t="str">
        <f t="shared" si="6"/>
        <v>@TOT</v>
      </c>
      <c r="AI63" s="63" t="str">
        <f t="shared" si="6"/>
        <v>TOT</v>
      </c>
      <c r="AJ63" s="63" t="str">
        <f t="shared" si="6"/>
        <v>@TOT</v>
      </c>
      <c r="AK63" s="63" t="str">
        <f t="shared" si="6"/>
        <v>TOT</v>
      </c>
      <c r="AL63" s="63" t="str">
        <f t="shared" si="6"/>
        <v>@TOT</v>
      </c>
      <c r="AM63" s="63" t="str">
        <f t="shared" si="6"/>
        <v>TOT</v>
      </c>
      <c r="AP63" s="56"/>
    </row>
    <row r="64" spans="1:42" hidden="1" x14ac:dyDescent="0.3">
      <c r="A64" s="37" t="str">
        <f t="shared" si="3"/>
        <v>WHU</v>
      </c>
      <c r="B64" s="63" t="str">
        <f t="shared" si="5"/>
        <v>@WHU</v>
      </c>
      <c r="C64" s="63" t="str">
        <f t="shared" si="6"/>
        <v>WHU</v>
      </c>
      <c r="D64" s="63" t="str">
        <f t="shared" si="6"/>
        <v>@WHU</v>
      </c>
      <c r="E64" s="63" t="str">
        <f t="shared" si="6"/>
        <v>WHU</v>
      </c>
      <c r="F64" s="63" t="str">
        <f t="shared" si="6"/>
        <v>@WHU</v>
      </c>
      <c r="G64" s="63" t="str">
        <f t="shared" si="6"/>
        <v>WHU</v>
      </c>
      <c r="H64" s="63" t="str">
        <f t="shared" si="6"/>
        <v>@WHU</v>
      </c>
      <c r="I64" s="63" t="str">
        <f t="shared" si="6"/>
        <v>WHU</v>
      </c>
      <c r="J64" s="63" t="str">
        <f t="shared" si="6"/>
        <v>@WHU</v>
      </c>
      <c r="K64" s="63" t="str">
        <f t="shared" si="6"/>
        <v>@WHU</v>
      </c>
      <c r="L64" s="63" t="str">
        <f t="shared" si="6"/>
        <v>WHU</v>
      </c>
      <c r="M64" s="63" t="str">
        <f t="shared" si="6"/>
        <v>WHU</v>
      </c>
      <c r="N64" s="63" t="str">
        <f t="shared" si="6"/>
        <v>@WHU</v>
      </c>
      <c r="O64" s="63" t="str">
        <f t="shared" si="6"/>
        <v>WHU</v>
      </c>
      <c r="P64" s="63" t="str">
        <f t="shared" si="6"/>
        <v>@WHU</v>
      </c>
      <c r="Q64" s="63" t="str">
        <f t="shared" si="6"/>
        <v>@WHU</v>
      </c>
      <c r="R64" s="63" t="str">
        <f t="shared" si="6"/>
        <v>WHU</v>
      </c>
      <c r="S64" s="63" t="str">
        <f t="shared" si="6"/>
        <v>@WHU</v>
      </c>
      <c r="T64" s="63" t="str">
        <f t="shared" si="6"/>
        <v>WHU</v>
      </c>
      <c r="U64" s="63" t="str">
        <f t="shared" si="6"/>
        <v>WHU</v>
      </c>
      <c r="V64" s="63" t="str">
        <f t="shared" si="6"/>
        <v>@WHU</v>
      </c>
      <c r="W64" s="63" t="str">
        <f t="shared" si="6"/>
        <v>WHU</v>
      </c>
      <c r="X64" s="63" t="str">
        <f t="shared" si="6"/>
        <v>@WHU</v>
      </c>
      <c r="Y64" s="63" t="str">
        <f t="shared" si="6"/>
        <v>WHU</v>
      </c>
      <c r="Z64" s="63" t="str">
        <f t="shared" si="6"/>
        <v>@WHU</v>
      </c>
      <c r="AA64" s="63" t="str">
        <f t="shared" si="6"/>
        <v>WHU</v>
      </c>
      <c r="AB64" s="63" t="str">
        <f t="shared" si="6"/>
        <v>@WHU</v>
      </c>
      <c r="AC64" s="63" t="str">
        <f t="shared" si="6"/>
        <v>WHU</v>
      </c>
      <c r="AD64" s="63" t="str">
        <f t="shared" si="6"/>
        <v>@WHU</v>
      </c>
      <c r="AE64" s="63" t="str">
        <f t="shared" si="6"/>
        <v>WHU</v>
      </c>
      <c r="AF64" s="63" t="str">
        <f t="shared" si="6"/>
        <v>@WHU</v>
      </c>
      <c r="AG64" s="63" t="str">
        <f t="shared" si="6"/>
        <v>WHU</v>
      </c>
      <c r="AH64" s="63" t="str">
        <f t="shared" si="6"/>
        <v>@WHU</v>
      </c>
      <c r="AI64" s="63" t="str">
        <f t="shared" si="6"/>
        <v>WHU</v>
      </c>
      <c r="AJ64" s="63" t="str">
        <f t="shared" si="6"/>
        <v>@WHU</v>
      </c>
      <c r="AK64" s="63" t="str">
        <f t="shared" si="6"/>
        <v>WHU</v>
      </c>
      <c r="AL64" s="63" t="str">
        <f t="shared" si="6"/>
        <v>@WHU</v>
      </c>
      <c r="AM64" s="63" t="str">
        <f t="shared" si="6"/>
        <v>WHU</v>
      </c>
      <c r="AP64" s="56"/>
    </row>
    <row r="65" spans="1:48" hidden="1" x14ac:dyDescent="0.3">
      <c r="A65" s="37" t="str">
        <f t="shared" si="3"/>
        <v>WOL</v>
      </c>
      <c r="B65" s="63" t="str">
        <f t="shared" si="5"/>
        <v>WOL</v>
      </c>
      <c r="C65" s="63" t="str">
        <f t="shared" si="6"/>
        <v>@WOL</v>
      </c>
      <c r="D65" s="63" t="str">
        <f t="shared" si="6"/>
        <v>WOL</v>
      </c>
      <c r="E65" s="63" t="str">
        <f t="shared" si="6"/>
        <v>@WOL</v>
      </c>
      <c r="F65" s="63" t="str">
        <f t="shared" si="6"/>
        <v>WOL</v>
      </c>
      <c r="G65" s="63" t="str">
        <f t="shared" si="6"/>
        <v>@WOL</v>
      </c>
      <c r="H65" s="63" t="str">
        <f t="shared" si="6"/>
        <v>WOL</v>
      </c>
      <c r="I65" s="63" t="str">
        <f t="shared" si="6"/>
        <v>@WOL</v>
      </c>
      <c r="J65" s="63" t="str">
        <f t="shared" si="6"/>
        <v>WOL</v>
      </c>
      <c r="K65" s="63" t="str">
        <f t="shared" si="6"/>
        <v>WOL</v>
      </c>
      <c r="L65" s="63" t="str">
        <f t="shared" si="6"/>
        <v>@WOL</v>
      </c>
      <c r="M65" s="63" t="str">
        <f t="shared" si="6"/>
        <v>WOL</v>
      </c>
      <c r="N65" s="63" t="str">
        <f t="shared" si="6"/>
        <v>@WOL</v>
      </c>
      <c r="O65" s="63" t="str">
        <f t="shared" si="6"/>
        <v>WOL</v>
      </c>
      <c r="P65" s="63" t="str">
        <f t="shared" si="6"/>
        <v>@WOL</v>
      </c>
      <c r="Q65" s="63" t="str">
        <f t="shared" si="6"/>
        <v>@WOL</v>
      </c>
      <c r="R65" s="63" t="str">
        <f t="shared" si="6"/>
        <v>WOL</v>
      </c>
      <c r="S65" s="63" t="str">
        <f t="shared" si="6"/>
        <v>@WOL</v>
      </c>
      <c r="T65" s="63" t="str">
        <f t="shared" si="6"/>
        <v>WOL</v>
      </c>
      <c r="U65" s="63" t="str">
        <f t="shared" si="6"/>
        <v>@WOL</v>
      </c>
      <c r="V65" s="63" t="str">
        <f t="shared" si="6"/>
        <v>WOL</v>
      </c>
      <c r="W65" s="63" t="str">
        <f t="shared" si="6"/>
        <v>@WOL</v>
      </c>
      <c r="X65" s="63" t="str">
        <f t="shared" si="6"/>
        <v>WOL</v>
      </c>
      <c r="Y65" s="63" t="str">
        <f t="shared" si="6"/>
        <v>@WOL</v>
      </c>
      <c r="Z65" s="63" t="str">
        <f t="shared" si="6"/>
        <v>WOL</v>
      </c>
      <c r="AA65" s="63" t="str">
        <f t="shared" si="6"/>
        <v>@WOL</v>
      </c>
      <c r="AB65" s="63" t="str">
        <f t="shared" si="6"/>
        <v>WOL</v>
      </c>
      <c r="AC65" s="63" t="str">
        <f t="shared" si="6"/>
        <v>@WOL</v>
      </c>
      <c r="AD65" s="63" t="str">
        <f t="shared" si="6"/>
        <v>WOL</v>
      </c>
      <c r="AE65" s="63" t="str">
        <f t="shared" si="6"/>
        <v>@WOL</v>
      </c>
      <c r="AF65" s="63" t="str">
        <f t="shared" si="6"/>
        <v>@WOL</v>
      </c>
      <c r="AG65" s="63" t="str">
        <f t="shared" si="6"/>
        <v>WOL</v>
      </c>
      <c r="AH65" s="63" t="str">
        <f t="shared" si="6"/>
        <v>@WOL</v>
      </c>
      <c r="AI65" s="63" t="str">
        <f t="shared" si="6"/>
        <v>WOL</v>
      </c>
      <c r="AJ65" s="63" t="str">
        <f t="shared" si="6"/>
        <v>@WOL</v>
      </c>
      <c r="AK65" s="63" t="str">
        <f t="shared" si="6"/>
        <v>WOL</v>
      </c>
      <c r="AL65" s="63" t="str">
        <f t="shared" si="6"/>
        <v>@WOL</v>
      </c>
      <c r="AM65" s="63" t="str">
        <f t="shared" si="6"/>
        <v>WOL</v>
      </c>
      <c r="AP65" s="56"/>
    </row>
    <row r="66" spans="1:48" hidden="1" x14ac:dyDescent="0.3">
      <c r="AG66" s="32"/>
      <c r="AH66" s="32"/>
      <c r="AI66" s="32"/>
      <c r="AJ66" s="32"/>
      <c r="AK66" s="32"/>
      <c r="AL66" s="32"/>
      <c r="AM66" s="32"/>
    </row>
    <row r="67" spans="1:48" x14ac:dyDescent="0.3">
      <c r="A67" s="49" t="s">
        <v>0</v>
      </c>
      <c r="B67" s="49">
        <v>1</v>
      </c>
      <c r="C67" s="49">
        <v>2</v>
      </c>
      <c r="D67" s="49">
        <v>3</v>
      </c>
      <c r="E67" s="49">
        <v>4</v>
      </c>
      <c r="F67" s="49">
        <v>5</v>
      </c>
      <c r="G67" s="49">
        <v>6</v>
      </c>
      <c r="H67" s="49">
        <v>7</v>
      </c>
      <c r="I67" s="49">
        <v>8</v>
      </c>
      <c r="J67" s="49">
        <v>9</v>
      </c>
      <c r="K67" s="49">
        <v>10</v>
      </c>
      <c r="L67" s="49">
        <v>11</v>
      </c>
      <c r="M67" s="49">
        <v>12</v>
      </c>
      <c r="N67" s="49">
        <v>13</v>
      </c>
      <c r="O67" s="49">
        <v>14</v>
      </c>
      <c r="P67" s="49">
        <v>15</v>
      </c>
      <c r="Q67" s="49">
        <v>16</v>
      </c>
      <c r="R67" s="49">
        <v>17</v>
      </c>
      <c r="S67" s="49">
        <v>18</v>
      </c>
      <c r="T67" s="49">
        <v>19</v>
      </c>
      <c r="U67" s="49">
        <v>20</v>
      </c>
      <c r="V67" s="49">
        <v>21</v>
      </c>
      <c r="W67" s="49">
        <v>22</v>
      </c>
      <c r="X67" s="49">
        <v>23</v>
      </c>
      <c r="Y67" s="49">
        <v>24</v>
      </c>
      <c r="Z67" s="49">
        <v>25</v>
      </c>
      <c r="AA67" s="49">
        <v>26</v>
      </c>
      <c r="AB67" s="49">
        <v>27</v>
      </c>
      <c r="AC67" s="49">
        <v>28</v>
      </c>
      <c r="AD67" s="49">
        <v>29</v>
      </c>
      <c r="AE67" s="49">
        <v>30</v>
      </c>
      <c r="AF67" s="31">
        <v>31</v>
      </c>
      <c r="AG67" s="31">
        <v>32</v>
      </c>
      <c r="AH67" s="31">
        <v>33</v>
      </c>
      <c r="AI67" s="31">
        <v>34</v>
      </c>
      <c r="AJ67" s="31">
        <v>35</v>
      </c>
      <c r="AK67" s="31">
        <v>36</v>
      </c>
      <c r="AL67" s="31">
        <v>37</v>
      </c>
      <c r="AM67" s="31">
        <v>38</v>
      </c>
      <c r="AN67" s="53" t="s">
        <v>13</v>
      </c>
      <c r="AO67" s="49" t="s">
        <v>0</v>
      </c>
      <c r="AP67" s="53" t="str">
        <f>'Proj GS'!AP67</f>
        <v>GW 29-37</v>
      </c>
      <c r="AQ67" s="53" t="str">
        <f>'Proj GS'!AQ67</f>
        <v>GW 29-34</v>
      </c>
      <c r="AR67" s="53" t="str">
        <f>'Proj GS'!AR67</f>
        <v>GW 29-32</v>
      </c>
      <c r="AS67" s="66"/>
      <c r="AT67" s="68"/>
    </row>
    <row r="68" spans="1:48" x14ac:dyDescent="0.3">
      <c r="A68" s="37" t="str">
        <f>$A46</f>
        <v>ARS</v>
      </c>
      <c r="B68" s="22">
        <f t="shared" ref="B68:B87" ca="1" si="7">(VLOOKUP(B2,$AT$2:$AU$41,2,FALSE))</f>
        <v>77.02640142320152</v>
      </c>
      <c r="C68" s="22">
        <f t="shared" ref="C68:AM75" si="8">(VLOOKUP(C2,$AT$2:$AU$41,2,FALSE))</f>
        <v>83.330754703996661</v>
      </c>
      <c r="D68" s="22">
        <f t="shared" si="8"/>
        <v>74.867589677190935</v>
      </c>
      <c r="E68" s="22">
        <f t="shared" si="8"/>
        <v>86.116415090753378</v>
      </c>
      <c r="F68" s="22">
        <f t="shared" si="8"/>
        <v>85.97414534055649</v>
      </c>
      <c r="G68" s="22">
        <f t="shared" si="8"/>
        <v>133.89467697283897</v>
      </c>
      <c r="H68" s="22">
        <f t="shared" ca="1" si="8"/>
        <v>74.2185118193363</v>
      </c>
      <c r="I68" s="22">
        <f t="shared" si="8"/>
        <v>112.22060580049391</v>
      </c>
      <c r="J68" s="22">
        <f t="shared" ca="1" si="8"/>
        <v>102.01374941748715</v>
      </c>
      <c r="K68" s="22">
        <f t="shared" si="8"/>
        <v>130.7619278986416</v>
      </c>
      <c r="L68" s="22">
        <f t="shared" si="8"/>
        <v>99.425152358226498</v>
      </c>
      <c r="M68" s="22">
        <f t="shared" si="8"/>
        <v>134.60169465188534</v>
      </c>
      <c r="N68" s="22">
        <f t="shared" ca="1" si="8"/>
        <v>82.531343196650312</v>
      </c>
      <c r="O68" s="22">
        <f t="shared" si="8"/>
        <v>65.362026009465851</v>
      </c>
      <c r="P68" s="22">
        <f t="shared" si="8"/>
        <v>100.1289824286425</v>
      </c>
      <c r="Q68" s="22">
        <f t="shared" ca="1" si="8"/>
        <v>81.172905392262138</v>
      </c>
      <c r="R68" s="22">
        <f t="shared" si="8"/>
        <v>79.076779739986549</v>
      </c>
      <c r="S68" s="22">
        <f t="shared" si="8"/>
        <v>138.2155145932183</v>
      </c>
      <c r="T68" s="22">
        <f t="shared" si="8"/>
        <v>107.34294286929772</v>
      </c>
      <c r="U68" s="22">
        <f t="shared" ca="1" si="8"/>
        <v>122.19229325830878</v>
      </c>
      <c r="V68" s="22">
        <f t="shared" si="8"/>
        <v>111.78362939934263</v>
      </c>
      <c r="W68" s="22">
        <f t="shared" ca="1" si="8"/>
        <v>88.89909657480942</v>
      </c>
      <c r="X68" s="22">
        <f t="shared" si="8"/>
        <v>93.688762640779316</v>
      </c>
      <c r="Y68" s="22">
        <f t="shared" si="8"/>
        <v>102.98002024308416</v>
      </c>
      <c r="Z68" s="22">
        <f t="shared" si="8"/>
        <v>99.813761128963037</v>
      </c>
      <c r="AA68" s="22">
        <f t="shared" si="8"/>
        <v>62.50413450114106</v>
      </c>
      <c r="AB68" s="70">
        <f t="shared" si="8"/>
        <v>103.15043126255075</v>
      </c>
      <c r="AC68" s="70">
        <f t="shared" ca="1" si="8"/>
        <v>64.306445224874665</v>
      </c>
      <c r="AD68" s="70">
        <f t="shared" si="8"/>
        <v>83.006319858702852</v>
      </c>
      <c r="AE68" s="70">
        <f t="shared" si="8"/>
        <v>156.62692462584545</v>
      </c>
      <c r="AF68" s="70">
        <f t="shared" si="8"/>
        <v>94.718340567676194</v>
      </c>
      <c r="AG68" s="70">
        <f t="shared" ca="1" si="8"/>
        <v>68.902314044909886</v>
      </c>
      <c r="AH68" s="70">
        <f t="shared" si="8"/>
        <v>161.2262056819286</v>
      </c>
      <c r="AI68" s="70">
        <f t="shared" si="8"/>
        <v>83.593921110151072</v>
      </c>
      <c r="AJ68" s="70">
        <f t="shared" si="8"/>
        <v>128.57561288740058</v>
      </c>
      <c r="AK68" s="70">
        <f t="shared" si="8"/>
        <v>115.39093420167765</v>
      </c>
      <c r="AL68" s="70">
        <f t="shared" si="8"/>
        <v>78.290778406942621</v>
      </c>
      <c r="AM68" s="22">
        <f t="shared" ca="1" si="8"/>
        <v>67.768205419228025</v>
      </c>
      <c r="AN68" s="22">
        <f ca="1">IF(OR(Fixtures!$D$6&lt;=0,Fixtures!$D$6&gt;39),AVERAGE(B68:AM68),AVERAGE(OFFSET(A68,0,Fixtures!$D$6,1,38-Fixtures!$D$6+1)))</f>
        <v>100.46303610765735</v>
      </c>
      <c r="AO68" s="37" t="str">
        <f>$A46</f>
        <v>ARS</v>
      </c>
      <c r="AP68" s="57">
        <f ca="1">AVERAGE(OFFSET(A68,0,Fixtures!$D$6+1,1,9))</f>
        <v>106.26077980035188</v>
      </c>
      <c r="AQ68" s="57">
        <f ca="1">AVERAGE(OFFSET(A68,0,Fixtures!$D$6+1,1,6))</f>
        <v>104.79775833398962</v>
      </c>
      <c r="AR68" s="57">
        <f ca="1">AVERAGE(OFFSET(A68,0,Fixtures!$D$6+1,1,4))</f>
        <v>99.664507569274789</v>
      </c>
      <c r="AS68" s="65"/>
      <c r="AT68" s="64"/>
      <c r="AU68" s="56"/>
      <c r="AV68" s="56"/>
    </row>
    <row r="69" spans="1:48" x14ac:dyDescent="0.3">
      <c r="A69" s="37" t="str">
        <f t="shared" ref="A69:A87" si="9">$A47</f>
        <v>AVL</v>
      </c>
      <c r="B69" s="70">
        <f t="shared" si="7"/>
        <v>74.867589677190935</v>
      </c>
      <c r="C69" s="70">
        <f t="shared" ref="C69:Q69" ca="1" si="10">(VLOOKUP(C3,$AT$2:$AU$41,2,FALSE))</f>
        <v>74.2185118193363</v>
      </c>
      <c r="D69" s="70">
        <f t="shared" ca="1" si="10"/>
        <v>77.02640142320152</v>
      </c>
      <c r="E69" s="70">
        <f t="shared" si="10"/>
        <v>79.076779739986549</v>
      </c>
      <c r="F69" s="70">
        <f t="shared" ca="1" si="10"/>
        <v>143.44537181444625</v>
      </c>
      <c r="G69" s="70">
        <f t="shared" si="10"/>
        <v>134.60169465188534</v>
      </c>
      <c r="H69" s="99">
        <f t="shared" si="10"/>
        <v>99.813761128963037</v>
      </c>
      <c r="I69" s="70">
        <f t="shared" ca="1" si="10"/>
        <v>68.902314044909886</v>
      </c>
      <c r="J69" s="70">
        <f t="shared" si="10"/>
        <v>99.425152358226498</v>
      </c>
      <c r="K69" s="70">
        <f t="shared" si="10"/>
        <v>78.290778406942621</v>
      </c>
      <c r="L69" s="70">
        <f t="shared" si="10"/>
        <v>83.593921110151072</v>
      </c>
      <c r="M69" s="70">
        <f t="shared" si="10"/>
        <v>103.15043126255075</v>
      </c>
      <c r="N69" s="70">
        <f t="shared" si="10"/>
        <v>93.688762640779316</v>
      </c>
      <c r="O69" s="70">
        <f t="shared" si="10"/>
        <v>128.57561288740058</v>
      </c>
      <c r="P69" s="70">
        <f t="shared" si="10"/>
        <v>111.78362939934263</v>
      </c>
      <c r="Q69" s="70">
        <f t="shared" si="10"/>
        <v>138.2155145932183</v>
      </c>
      <c r="R69" s="70">
        <f t="shared" si="8"/>
        <v>130.7619278986416</v>
      </c>
      <c r="S69" s="70">
        <f t="shared" ca="1" si="8"/>
        <v>122.19229325830878</v>
      </c>
      <c r="T69" s="70">
        <f t="shared" ca="1" si="8"/>
        <v>67.768205419228025</v>
      </c>
      <c r="U69" s="22">
        <f t="shared" si="8"/>
        <v>83.006319858702852</v>
      </c>
      <c r="V69" s="22">
        <f t="shared" ca="1" si="8"/>
        <v>82.531343196650312</v>
      </c>
      <c r="W69" s="22">
        <f t="shared" si="8"/>
        <v>83.330754703996661</v>
      </c>
      <c r="X69" s="22">
        <f t="shared" si="8"/>
        <v>161.2262056819286</v>
      </c>
      <c r="Y69" s="22">
        <f t="shared" ca="1" si="8"/>
        <v>119.75714527628081</v>
      </c>
      <c r="Z69" s="22">
        <f t="shared" ca="1" si="8"/>
        <v>88.89909657480942</v>
      </c>
      <c r="AA69" s="22">
        <f t="shared" ca="1" si="8"/>
        <v>64.306445224874665</v>
      </c>
      <c r="AB69" s="70">
        <f t="shared" si="8"/>
        <v>94.718340567676194</v>
      </c>
      <c r="AC69" s="70">
        <f t="shared" si="8"/>
        <v>62.50413450114106</v>
      </c>
      <c r="AD69" s="99">
        <f t="shared" si="8"/>
        <v>100.1289824286425</v>
      </c>
      <c r="AE69" s="70">
        <f t="shared" si="8"/>
        <v>65.362026009465851</v>
      </c>
      <c r="AF69" s="70">
        <f t="shared" si="8"/>
        <v>107.34294286929772</v>
      </c>
      <c r="AG69" s="70">
        <f t="shared" si="8"/>
        <v>112.22060580049391</v>
      </c>
      <c r="AH69" s="70">
        <f t="shared" si="8"/>
        <v>86.116415090753378</v>
      </c>
      <c r="AI69" s="70">
        <f t="shared" si="8"/>
        <v>133.89467697283897</v>
      </c>
      <c r="AJ69" s="70">
        <f t="shared" ca="1" si="8"/>
        <v>81.172905392262138</v>
      </c>
      <c r="AK69" s="70">
        <f t="shared" ca="1" si="8"/>
        <v>102.01374941748715</v>
      </c>
      <c r="AL69" s="70">
        <f t="shared" si="8"/>
        <v>156.62692462584545</v>
      </c>
      <c r="AM69" s="22">
        <f t="shared" si="8"/>
        <v>115.39093420167765</v>
      </c>
      <c r="AN69" s="22">
        <f ca="1">IF(OR(Fixtures!$D$6&lt;=0,Fixtures!$D$6&gt;39),AVERAGE(B69:AM69),AVERAGE(OFFSET(A69,0,Fixtures!$D$6,1,38-Fixtures!$D$6+1)))</f>
        <v>101.45771982313185</v>
      </c>
      <c r="AO69" s="37" t="str">
        <f t="shared" ref="AO69:AO87" si="11">$A47</f>
        <v>AVL</v>
      </c>
      <c r="AP69" s="57">
        <f ca="1">AVERAGE(OFFSET(A69,0,Fixtures!$D$6+1,1,9))</f>
        <v>94.52849316470919</v>
      </c>
      <c r="AQ69" s="57">
        <f ca="1">AVERAGE(OFFSET(A69,0,Fixtures!$D$6+1,1,6))</f>
        <v>88.945851116632412</v>
      </c>
      <c r="AR69" s="57">
        <f ca="1">AVERAGE(OFFSET(A69,0,Fixtures!$D$6+1,1,4))</f>
        <v>83.834521452136784</v>
      </c>
      <c r="AS69" s="65"/>
      <c r="AT69" s="64"/>
      <c r="AU69" s="56"/>
      <c r="AV69" s="56"/>
    </row>
    <row r="70" spans="1:48" x14ac:dyDescent="0.3">
      <c r="A70" s="37" t="str">
        <f t="shared" si="9"/>
        <v>BOU</v>
      </c>
      <c r="B70" s="70">
        <f t="shared" si="7"/>
        <v>85.97414534055649</v>
      </c>
      <c r="C70" s="70">
        <f t="shared" si="8"/>
        <v>161.2262056819286</v>
      </c>
      <c r="D70" s="70">
        <f t="shared" ca="1" si="8"/>
        <v>119.75714527628081</v>
      </c>
      <c r="E70" s="70">
        <f t="shared" si="8"/>
        <v>156.62692462584545</v>
      </c>
      <c r="F70" s="70">
        <f t="shared" ca="1" si="8"/>
        <v>67.768205419228025</v>
      </c>
      <c r="G70" s="70">
        <f t="shared" si="8"/>
        <v>78.290778406942621</v>
      </c>
      <c r="H70" s="99">
        <f t="shared" si="8"/>
        <v>115.39093420167765</v>
      </c>
      <c r="I70" s="70">
        <f t="shared" si="8"/>
        <v>128.57561288740058</v>
      </c>
      <c r="J70" s="70">
        <f t="shared" si="8"/>
        <v>93.688762640779316</v>
      </c>
      <c r="K70" s="70">
        <f t="shared" si="8"/>
        <v>83.330754703996661</v>
      </c>
      <c r="L70" s="70">
        <f t="shared" si="8"/>
        <v>103.15043126255075</v>
      </c>
      <c r="M70" s="70">
        <f t="shared" ca="1" si="8"/>
        <v>68.902314044909886</v>
      </c>
      <c r="N70" s="70">
        <f t="shared" si="8"/>
        <v>94.718340567676194</v>
      </c>
      <c r="O70" s="70">
        <f t="shared" ca="1" si="8"/>
        <v>102.01374941748715</v>
      </c>
      <c r="P70" s="70">
        <f t="shared" si="8"/>
        <v>99.425152358226498</v>
      </c>
      <c r="Q70" s="70">
        <f t="shared" ca="1" si="8"/>
        <v>74.2185118193363</v>
      </c>
      <c r="R70" s="70">
        <f t="shared" si="8"/>
        <v>100.1289824286425</v>
      </c>
      <c r="S70" s="70">
        <f t="shared" ca="1" si="8"/>
        <v>64.306445224874665</v>
      </c>
      <c r="T70" s="70">
        <f t="shared" si="8"/>
        <v>133.89467697283897</v>
      </c>
      <c r="U70" s="22">
        <f t="shared" si="8"/>
        <v>112.22060580049391</v>
      </c>
      <c r="V70" s="22">
        <f t="shared" si="8"/>
        <v>65.362026009465851</v>
      </c>
      <c r="W70" s="22">
        <f t="shared" si="8"/>
        <v>138.2155145932183</v>
      </c>
      <c r="X70" s="22">
        <f t="shared" si="8"/>
        <v>107.34294286929772</v>
      </c>
      <c r="Y70" s="22">
        <f t="shared" ca="1" si="8"/>
        <v>81.172905392262138</v>
      </c>
      <c r="Z70" s="22">
        <f t="shared" si="8"/>
        <v>134.60169465188534</v>
      </c>
      <c r="AA70" s="22">
        <f t="shared" ca="1" si="8"/>
        <v>143.44537181444625</v>
      </c>
      <c r="AB70" s="70">
        <f t="shared" si="8"/>
        <v>130.7619278986416</v>
      </c>
      <c r="AC70" s="70">
        <f t="shared" si="8"/>
        <v>102.98002024308416</v>
      </c>
      <c r="AD70" s="99">
        <f t="shared" si="8"/>
        <v>86.116415090753378</v>
      </c>
      <c r="AE70" s="70">
        <f t="shared" si="8"/>
        <v>99.813761128963037</v>
      </c>
      <c r="AF70" s="70">
        <f t="shared" ca="1" si="8"/>
        <v>122.19229325830878</v>
      </c>
      <c r="AG70" s="70">
        <f t="shared" si="8"/>
        <v>79.076779739986549</v>
      </c>
      <c r="AH70" s="70">
        <f t="shared" ca="1" si="8"/>
        <v>82.531343196650312</v>
      </c>
      <c r="AI70" s="70">
        <f t="shared" si="8"/>
        <v>83.006319858702852</v>
      </c>
      <c r="AJ70" s="70">
        <f t="shared" si="8"/>
        <v>83.593921110151072</v>
      </c>
      <c r="AK70" s="70">
        <f t="shared" ca="1" si="8"/>
        <v>77.02640142320152</v>
      </c>
      <c r="AL70" s="70">
        <f t="shared" si="8"/>
        <v>111.78362939934263</v>
      </c>
      <c r="AM70" s="22">
        <f t="shared" ca="1" si="8"/>
        <v>88.89909657480942</v>
      </c>
      <c r="AN70" s="22">
        <f ca="1">IF(OR(Fixtures!$D$6&lt;=0,Fixtures!$D$6&gt;39),AVERAGE(B70:AM70),AVERAGE(OFFSET(A70,0,Fixtures!$D$6,1,38-Fixtures!$D$6+1)))</f>
        <v>95.648492410216292</v>
      </c>
      <c r="AO70" s="37" t="str">
        <f t="shared" si="11"/>
        <v>BOU</v>
      </c>
      <c r="AP70" s="57">
        <f ca="1">AVERAGE(OFFSET(A70,0,Fixtures!$D$6+1,1,9))</f>
        <v>90.704139449977959</v>
      </c>
      <c r="AQ70" s="57">
        <f ca="1">AVERAGE(OFFSET(A70,0,Fixtures!$D$6+1,1,6))</f>
        <v>95.451768776291033</v>
      </c>
      <c r="AR70" s="57">
        <f ca="1">AVERAGE(OFFSET(A70,0,Fixtures!$D$6+1,1,4))</f>
        <v>102.77562243027734</v>
      </c>
      <c r="AS70" s="65"/>
      <c r="AT70" s="64"/>
      <c r="AU70" s="56"/>
      <c r="AV70" s="56"/>
    </row>
    <row r="71" spans="1:48" x14ac:dyDescent="0.3">
      <c r="A71" s="37" t="str">
        <f t="shared" si="9"/>
        <v>BRE</v>
      </c>
      <c r="B71" s="70">
        <f t="shared" si="7"/>
        <v>99.813761128963037</v>
      </c>
      <c r="C71" s="70">
        <f t="shared" si="8"/>
        <v>111.78362939934263</v>
      </c>
      <c r="D71" s="70">
        <f t="shared" si="8"/>
        <v>103.15043126255075</v>
      </c>
      <c r="E71" s="70">
        <f t="shared" ca="1" si="8"/>
        <v>74.2185118193363</v>
      </c>
      <c r="F71" s="70">
        <f t="shared" ca="1" si="8"/>
        <v>77.02640142320152</v>
      </c>
      <c r="G71" s="70">
        <f t="shared" si="8"/>
        <v>83.006319858702852</v>
      </c>
      <c r="H71" s="70">
        <f t="shared" ca="1" si="8"/>
        <v>82.531343196650312</v>
      </c>
      <c r="I71" s="70">
        <f t="shared" ca="1" si="8"/>
        <v>119.75714527628081</v>
      </c>
      <c r="J71" s="70">
        <f t="shared" si="8"/>
        <v>74.867589677190935</v>
      </c>
      <c r="K71" s="70">
        <f t="shared" si="8"/>
        <v>128.57561288740058</v>
      </c>
      <c r="L71" s="70">
        <f t="shared" si="8"/>
        <v>115.39093420167765</v>
      </c>
      <c r="M71" s="70">
        <f t="shared" si="8"/>
        <v>83.593921110151072</v>
      </c>
      <c r="N71" s="70">
        <f t="shared" si="8"/>
        <v>102.98002024308416</v>
      </c>
      <c r="O71" s="70">
        <f t="shared" ca="1" si="8"/>
        <v>67.768205419228025</v>
      </c>
      <c r="P71" s="70">
        <f t="shared" si="8"/>
        <v>78.290778406942621</v>
      </c>
      <c r="Q71" s="70">
        <f t="shared" si="8"/>
        <v>161.2262056819286</v>
      </c>
      <c r="R71" s="70">
        <f t="shared" ca="1" si="8"/>
        <v>102.01374941748715</v>
      </c>
      <c r="S71" s="70">
        <f t="shared" si="8"/>
        <v>94.718340567676194</v>
      </c>
      <c r="T71" s="70">
        <f t="shared" si="8"/>
        <v>130.7619278986416</v>
      </c>
      <c r="U71" s="22">
        <f t="shared" si="8"/>
        <v>62.50413450114106</v>
      </c>
      <c r="V71" s="22">
        <f t="shared" si="8"/>
        <v>99.425152358226498</v>
      </c>
      <c r="W71" s="22">
        <f t="shared" ca="1" si="8"/>
        <v>68.902314044909886</v>
      </c>
      <c r="X71" s="22">
        <f t="shared" ca="1" si="8"/>
        <v>143.44537181444625</v>
      </c>
      <c r="Y71" s="22">
        <f t="shared" ca="1" si="8"/>
        <v>64.306445224874665</v>
      </c>
      <c r="Z71" s="100">
        <f t="shared" si="8"/>
        <v>133.89467697283897</v>
      </c>
      <c r="AA71" s="22">
        <f t="shared" si="8"/>
        <v>86.116415090753378</v>
      </c>
      <c r="AB71" s="70">
        <f t="shared" ca="1" si="8"/>
        <v>88.89909657480942</v>
      </c>
      <c r="AC71" s="70">
        <f t="shared" si="8"/>
        <v>83.330754703996661</v>
      </c>
      <c r="AD71" s="99">
        <f t="shared" si="8"/>
        <v>138.2155145932183</v>
      </c>
      <c r="AE71" s="70">
        <f t="shared" si="8"/>
        <v>107.34294286929772</v>
      </c>
      <c r="AF71" s="70">
        <f t="shared" ca="1" si="8"/>
        <v>81.172905392262138</v>
      </c>
      <c r="AG71" s="70">
        <f t="shared" si="8"/>
        <v>85.97414534055649</v>
      </c>
      <c r="AH71" s="70">
        <f t="shared" si="8"/>
        <v>100.1289824286425</v>
      </c>
      <c r="AI71" s="70">
        <f t="shared" si="8"/>
        <v>65.362026009465851</v>
      </c>
      <c r="AJ71" s="70">
        <f t="shared" si="8"/>
        <v>156.62692462584545</v>
      </c>
      <c r="AK71" s="70">
        <f t="shared" si="8"/>
        <v>79.076779739986549</v>
      </c>
      <c r="AL71" s="70">
        <f t="shared" ca="1" si="8"/>
        <v>122.19229325830878</v>
      </c>
      <c r="AM71" s="22">
        <f t="shared" si="8"/>
        <v>134.60169465188534</v>
      </c>
      <c r="AN71" s="22">
        <f ca="1">IF(OR(Fixtures!$D$6&lt;=0,Fixtures!$D$6&gt;39),AVERAGE(B71:AM71),AVERAGE(OFFSET(A71,0,Fixtures!$D$6,1,38-Fixtures!$D$6+1)))</f>
        <v>103.57700501568958</v>
      </c>
      <c r="AO71" s="37" t="str">
        <f t="shared" si="11"/>
        <v>BRE</v>
      </c>
      <c r="AP71" s="57">
        <f ca="1">AVERAGE(OFFSET(A71,0,Fixtures!$D$6+1,1,9))</f>
        <v>99.692330633696841</v>
      </c>
      <c r="AQ71" s="57">
        <f ca="1">AVERAGE(OFFSET(A71,0,Fixtures!$D$6+1,1,6))</f>
        <v>99.36087422132897</v>
      </c>
      <c r="AR71" s="57">
        <f ca="1">AVERAGE(OFFSET(A71,0,Fixtures!$D$6+1,1,4))</f>
        <v>102.5155293896937</v>
      </c>
      <c r="AS71" s="65"/>
      <c r="AT71" s="64"/>
      <c r="AU71" s="56"/>
      <c r="AV71" s="56"/>
    </row>
    <row r="72" spans="1:48" x14ac:dyDescent="0.3">
      <c r="A72" s="37" t="str">
        <f t="shared" si="9"/>
        <v>BHA</v>
      </c>
      <c r="B72" s="70">
        <f t="shared" si="7"/>
        <v>133.89467697283897</v>
      </c>
      <c r="C72" s="70">
        <f t="shared" si="8"/>
        <v>107.34294286929772</v>
      </c>
      <c r="D72" s="70">
        <f t="shared" si="8"/>
        <v>94.718340567676194</v>
      </c>
      <c r="E72" s="70">
        <f t="shared" si="8"/>
        <v>83.006319858702852</v>
      </c>
      <c r="F72" s="70">
        <f t="shared" si="8"/>
        <v>103.15043126255075</v>
      </c>
      <c r="G72" s="70">
        <f t="shared" si="8"/>
        <v>83.330754703996661</v>
      </c>
      <c r="H72" s="99">
        <f t="shared" si="8"/>
        <v>74.867589677190935</v>
      </c>
      <c r="I72" s="70">
        <f t="shared" ca="1" si="8"/>
        <v>64.306445224874665</v>
      </c>
      <c r="J72" s="70">
        <f t="shared" si="8"/>
        <v>156.62692462584545</v>
      </c>
      <c r="K72" s="70">
        <f t="shared" ca="1" si="8"/>
        <v>102.01374941748715</v>
      </c>
      <c r="L72" s="70">
        <f t="shared" si="8"/>
        <v>112.22060580049391</v>
      </c>
      <c r="M72" s="70">
        <f t="shared" si="8"/>
        <v>65.362026009465851</v>
      </c>
      <c r="N72" s="70">
        <f t="shared" si="8"/>
        <v>161.2262056819286</v>
      </c>
      <c r="O72" s="70">
        <f t="shared" si="8"/>
        <v>83.593921110151072</v>
      </c>
      <c r="P72" s="70">
        <f t="shared" ca="1" si="8"/>
        <v>81.172905392262138</v>
      </c>
      <c r="Q72" s="70">
        <f t="shared" si="8"/>
        <v>85.97414534055649</v>
      </c>
      <c r="R72" s="70">
        <f t="shared" ca="1" si="8"/>
        <v>82.531343196650312</v>
      </c>
      <c r="S72" s="70">
        <f t="shared" ca="1" si="8"/>
        <v>119.75714527628081</v>
      </c>
      <c r="T72" s="70">
        <f t="shared" ca="1" si="8"/>
        <v>88.89909657480942</v>
      </c>
      <c r="U72" s="22">
        <f t="shared" si="8"/>
        <v>130.7619278986416</v>
      </c>
      <c r="V72" s="22">
        <f t="shared" si="8"/>
        <v>99.813761128963037</v>
      </c>
      <c r="W72" s="22">
        <f t="shared" si="8"/>
        <v>62.50413450114106</v>
      </c>
      <c r="X72" s="22">
        <f t="shared" ca="1" si="8"/>
        <v>77.02640142320152</v>
      </c>
      <c r="Y72" s="22">
        <f t="shared" si="8"/>
        <v>86.116415090753378</v>
      </c>
      <c r="Z72" s="91">
        <f t="shared" si="8"/>
        <v>128.57561288740058</v>
      </c>
      <c r="AA72" s="22">
        <f t="shared" si="8"/>
        <v>79.076779739986549</v>
      </c>
      <c r="AB72" s="70">
        <f t="shared" si="8"/>
        <v>99.425152358226498</v>
      </c>
      <c r="AC72" s="102">
        <f t="shared" si="8"/>
        <v>111.78362939934263</v>
      </c>
      <c r="AD72" s="99">
        <f t="shared" si="8"/>
        <v>93.688762640779316</v>
      </c>
      <c r="AE72" s="70">
        <f t="shared" ca="1" si="8"/>
        <v>122.19229325830878</v>
      </c>
      <c r="AF72" s="70">
        <f t="shared" si="8"/>
        <v>100.1289824286425</v>
      </c>
      <c r="AG72" s="102">
        <f t="shared" si="8"/>
        <v>134.60169465188534</v>
      </c>
      <c r="AH72" s="70">
        <f t="shared" si="8"/>
        <v>78.290778406942621</v>
      </c>
      <c r="AI72" s="70">
        <f t="shared" ca="1" si="8"/>
        <v>67.768205419228025</v>
      </c>
      <c r="AJ72" s="70">
        <f t="shared" ca="1" si="8"/>
        <v>74.2185118193363</v>
      </c>
      <c r="AK72" s="70">
        <f t="shared" ca="1" si="8"/>
        <v>143.44537181444625</v>
      </c>
      <c r="AL72" s="70">
        <f t="shared" ca="1" si="8"/>
        <v>68.902314044909886</v>
      </c>
      <c r="AM72" s="22">
        <f t="shared" si="8"/>
        <v>102.98002024308416</v>
      </c>
      <c r="AN72" s="22">
        <f ca="1">IF(OR(Fixtures!$D$6&lt;=0,Fixtures!$D$6&gt;39),AVERAGE(B72:AM72),AVERAGE(OFFSET(A72,0,Fixtures!$D$6,1,38-Fixtures!$D$6+1)))</f>
        <v>99.785476373761028</v>
      </c>
      <c r="AO72" s="37" t="str">
        <f t="shared" si="11"/>
        <v>BHA</v>
      </c>
      <c r="AP72" s="57">
        <f ca="1">AVERAGE(OFFSET(A72,0,Fixtures!$D$6+1,1,9))</f>
        <v>102.90202553765688</v>
      </c>
      <c r="AQ72" s="57">
        <f ca="1">AVERAGE(OFFSET(A72,0,Fixtures!$D$6+1,1,6))</f>
        <v>106.78102346431689</v>
      </c>
      <c r="AR72" s="57">
        <f ca="1">AVERAGE(OFFSET(A72,0,Fixtures!$D$6+1,1,4))</f>
        <v>106.94841693176832</v>
      </c>
      <c r="AS72" s="65"/>
      <c r="AT72" s="64"/>
      <c r="AU72" s="56"/>
      <c r="AV72" s="56"/>
    </row>
    <row r="73" spans="1:48" x14ac:dyDescent="0.3">
      <c r="A73" s="37" t="str">
        <f t="shared" si="9"/>
        <v>CHE</v>
      </c>
      <c r="B73" s="70">
        <f t="shared" ca="1" si="7"/>
        <v>88.89909657480942</v>
      </c>
      <c r="C73" s="70">
        <f t="shared" ca="1" si="8"/>
        <v>102.01374941748715</v>
      </c>
      <c r="D73" s="70">
        <f t="shared" si="8"/>
        <v>99.425152358226498</v>
      </c>
      <c r="E73" s="70">
        <f t="shared" si="8"/>
        <v>83.330754703996661</v>
      </c>
      <c r="F73" s="70">
        <f t="shared" ca="1" si="8"/>
        <v>82.531343196650312</v>
      </c>
      <c r="G73" s="70">
        <f t="shared" si="8"/>
        <v>79.076779739986549</v>
      </c>
      <c r="H73" s="70">
        <f t="shared" si="8"/>
        <v>103.15043126255075</v>
      </c>
      <c r="I73" s="99">
        <f t="shared" si="8"/>
        <v>130.7619278986416</v>
      </c>
      <c r="J73" s="70">
        <f t="shared" ca="1" si="8"/>
        <v>77.02640142320152</v>
      </c>
      <c r="K73" s="70">
        <f t="shared" ca="1" si="8"/>
        <v>67.768205419228025</v>
      </c>
      <c r="L73" s="70">
        <f t="shared" si="8"/>
        <v>102.98002024308416</v>
      </c>
      <c r="M73" s="70">
        <f t="shared" si="8"/>
        <v>112.22060580049391</v>
      </c>
      <c r="N73" s="70">
        <f t="shared" si="8"/>
        <v>111.78362939934263</v>
      </c>
      <c r="O73" s="70">
        <f t="shared" si="8"/>
        <v>138.2155145932183</v>
      </c>
      <c r="P73" s="70">
        <f t="shared" ca="1" si="8"/>
        <v>119.75714527628081</v>
      </c>
      <c r="Q73" s="70">
        <f t="shared" si="8"/>
        <v>128.57561288740058</v>
      </c>
      <c r="R73" s="70">
        <f t="shared" si="8"/>
        <v>62.50413450114106</v>
      </c>
      <c r="S73" s="70">
        <f t="shared" si="8"/>
        <v>78.290778406942621</v>
      </c>
      <c r="T73" s="70">
        <f t="shared" si="8"/>
        <v>134.60169465188534</v>
      </c>
      <c r="U73" s="22">
        <f t="shared" ca="1" si="8"/>
        <v>64.306445224874665</v>
      </c>
      <c r="V73" s="22">
        <f t="shared" si="8"/>
        <v>156.62692462584545</v>
      </c>
      <c r="W73" s="22">
        <f t="shared" si="8"/>
        <v>86.116415090753378</v>
      </c>
      <c r="X73" s="22">
        <f t="shared" si="8"/>
        <v>94.718340567676194</v>
      </c>
      <c r="Y73" s="22">
        <f t="shared" ca="1" si="8"/>
        <v>68.902314044909886</v>
      </c>
      <c r="Z73" s="22">
        <f t="shared" ca="1" si="8"/>
        <v>122.19229325830878</v>
      </c>
      <c r="AA73" s="22">
        <f t="shared" si="8"/>
        <v>83.006319858702852</v>
      </c>
      <c r="AB73" s="70">
        <f t="shared" si="8"/>
        <v>99.813761128963037</v>
      </c>
      <c r="AC73" s="70">
        <f t="shared" ca="1" si="8"/>
        <v>74.2185118193363</v>
      </c>
      <c r="AD73" s="99">
        <f t="shared" si="8"/>
        <v>85.97414534055649</v>
      </c>
      <c r="AE73" s="70">
        <f t="shared" ca="1" si="8"/>
        <v>81.172905392262138</v>
      </c>
      <c r="AF73" s="70">
        <f t="shared" si="8"/>
        <v>115.39093420167765</v>
      </c>
      <c r="AG73" s="102">
        <f t="shared" si="8"/>
        <v>133.89467697283897</v>
      </c>
      <c r="AH73" s="70">
        <f t="shared" si="8"/>
        <v>93.688762640779316</v>
      </c>
      <c r="AI73" s="70">
        <f t="shared" ca="1" si="8"/>
        <v>143.44537181444625</v>
      </c>
      <c r="AJ73" s="70">
        <f t="shared" si="8"/>
        <v>74.867589677190935</v>
      </c>
      <c r="AK73" s="70">
        <f t="shared" si="8"/>
        <v>65.362026009465851</v>
      </c>
      <c r="AL73" s="70">
        <f t="shared" si="8"/>
        <v>161.2262056819286</v>
      </c>
      <c r="AM73" s="22">
        <f t="shared" si="8"/>
        <v>107.34294286929772</v>
      </c>
      <c r="AN73" s="22">
        <f ca="1">IF(OR(Fixtures!$D$6&lt;=0,Fixtures!$D$6&gt;39),AVERAGE(B73:AM73),AVERAGE(OFFSET(A73,0,Fixtures!$D$6,1,38-Fixtures!$D$6+1)))</f>
        <v>103.03315279572861</v>
      </c>
      <c r="AO73" s="37" t="str">
        <f t="shared" si="11"/>
        <v>CHE</v>
      </c>
      <c r="AP73" s="57">
        <f ca="1">AVERAGE(OFFSET(A73,0,Fixtures!$D$6+1,1,9))</f>
        <v>96.446102652061555</v>
      </c>
      <c r="AQ73" s="57">
        <f ca="1">AVERAGE(OFFSET(A73,0,Fixtures!$D$6+1,1,6))</f>
        <v>97.389989394575153</v>
      </c>
      <c r="AR73" s="57">
        <f ca="1">AVERAGE(OFFSET(A73,0,Fixtures!$D$6+1,1,4))</f>
        <v>89.189124188458152</v>
      </c>
      <c r="AS73" s="65"/>
      <c r="AT73" s="64"/>
      <c r="AU73" s="56"/>
      <c r="AV73" s="56"/>
    </row>
    <row r="74" spans="1:48" x14ac:dyDescent="0.3">
      <c r="A74" s="37" t="str">
        <f t="shared" si="9"/>
        <v>CRY</v>
      </c>
      <c r="B74" s="70">
        <f t="shared" ca="1" si="7"/>
        <v>119.75714527628081</v>
      </c>
      <c r="C74" s="70">
        <f t="shared" si="8"/>
        <v>156.62692462584545</v>
      </c>
      <c r="D74" s="70">
        <f t="shared" si="8"/>
        <v>85.97414534055649</v>
      </c>
      <c r="E74" s="70">
        <f t="shared" si="8"/>
        <v>161.2262056819286</v>
      </c>
      <c r="F74" s="70">
        <f t="shared" si="8"/>
        <v>93.688762640779316</v>
      </c>
      <c r="G74" s="70">
        <f t="shared" si="8"/>
        <v>128.57561288740058</v>
      </c>
      <c r="H74" s="70">
        <f t="shared" si="8"/>
        <v>111.78362939934263</v>
      </c>
      <c r="I74" s="70">
        <f t="shared" si="8"/>
        <v>138.2155145932183</v>
      </c>
      <c r="J74" s="70">
        <f t="shared" si="8"/>
        <v>83.593921110151072</v>
      </c>
      <c r="K74" s="70">
        <f t="shared" si="8"/>
        <v>83.006319858702852</v>
      </c>
      <c r="L74" s="70">
        <f t="shared" si="8"/>
        <v>99.813761128963037</v>
      </c>
      <c r="M74" s="70">
        <f t="shared" ca="1" si="8"/>
        <v>67.768205419228025</v>
      </c>
      <c r="N74" s="70">
        <f t="shared" ca="1" si="8"/>
        <v>88.89909657480942</v>
      </c>
      <c r="O74" s="70">
        <f t="shared" ca="1" si="8"/>
        <v>68.902314044909886</v>
      </c>
      <c r="P74" s="70">
        <f t="shared" si="8"/>
        <v>94.718340567676194</v>
      </c>
      <c r="Q74" s="70">
        <f t="shared" si="8"/>
        <v>78.290778406942621</v>
      </c>
      <c r="R74" s="70">
        <f t="shared" si="8"/>
        <v>86.116415090753378</v>
      </c>
      <c r="S74" s="70">
        <f t="shared" si="8"/>
        <v>74.867589677190935</v>
      </c>
      <c r="T74" s="70">
        <f t="shared" ca="1" si="8"/>
        <v>102.01374941748715</v>
      </c>
      <c r="U74" s="22">
        <f t="shared" si="8"/>
        <v>100.1289824286425</v>
      </c>
      <c r="V74" s="22">
        <f t="shared" si="8"/>
        <v>107.34294286929772</v>
      </c>
      <c r="W74" s="22">
        <f t="shared" si="8"/>
        <v>133.89467697283897</v>
      </c>
      <c r="X74" s="22">
        <f t="shared" si="8"/>
        <v>115.39093420167765</v>
      </c>
      <c r="Y74" s="22">
        <f t="shared" si="8"/>
        <v>112.22060580049391</v>
      </c>
      <c r="Z74" s="22">
        <f t="shared" si="8"/>
        <v>130.7619278986416</v>
      </c>
      <c r="AA74" s="22">
        <f t="shared" si="8"/>
        <v>102.98002024308416</v>
      </c>
      <c r="AB74" s="70">
        <f t="shared" si="8"/>
        <v>134.60169465188534</v>
      </c>
      <c r="AC74" s="70">
        <f t="shared" ca="1" si="8"/>
        <v>143.44537181444625</v>
      </c>
      <c r="AD74" s="70">
        <f t="shared" si="8"/>
        <v>83.330754703996661</v>
      </c>
      <c r="AE74" s="70">
        <f t="shared" si="8"/>
        <v>99.425152358226498</v>
      </c>
      <c r="AF74" s="70">
        <f t="shared" ca="1" si="8"/>
        <v>82.531343196650312</v>
      </c>
      <c r="AG74" s="70">
        <f t="shared" ca="1" si="8"/>
        <v>74.2185118193363</v>
      </c>
      <c r="AH74" s="70">
        <f t="shared" ca="1" si="8"/>
        <v>81.172905392262138</v>
      </c>
      <c r="AI74" s="70">
        <f t="shared" si="8"/>
        <v>79.076779739986549</v>
      </c>
      <c r="AJ74" s="70">
        <f t="shared" ca="1" si="8"/>
        <v>122.19229325830878</v>
      </c>
      <c r="AK74" s="70">
        <f t="shared" si="8"/>
        <v>62.50413450114106</v>
      </c>
      <c r="AL74" s="70">
        <f t="shared" si="8"/>
        <v>103.15043126255075</v>
      </c>
      <c r="AM74" s="22">
        <f t="shared" si="8"/>
        <v>65.362026009465851</v>
      </c>
      <c r="AN74" s="22">
        <f ca="1">IF(OR(Fixtures!$D$6&lt;=0,Fixtures!$D$6&gt;39),AVERAGE(B74:AM74),AVERAGE(OFFSET(A74,0,Fixtures!$D$6,1,38-Fixtures!$D$6+1)))</f>
        <v>94.250949892354711</v>
      </c>
      <c r="AO74" s="37" t="str">
        <f t="shared" si="11"/>
        <v>CRY</v>
      </c>
      <c r="AP74" s="57">
        <f ca="1">AVERAGE(OFFSET(A74,0,Fixtures!$D$6+1,1,9))</f>
        <v>91.988582976039382</v>
      </c>
      <c r="AQ74" s="57">
        <f ca="1">AVERAGE(OFFSET(A74,0,Fixtures!$D$6+1,1,6))</f>
        <v>94.020673214153021</v>
      </c>
      <c r="AR74" s="57">
        <f ca="1">AVERAGE(OFFSET(A74,0,Fixtures!$D$6+1,1,4))</f>
        <v>102.18315551832993</v>
      </c>
      <c r="AS74" s="65"/>
      <c r="AT74" s="64"/>
      <c r="AU74" s="56"/>
      <c r="AV74" s="56"/>
    </row>
    <row r="75" spans="1:48" x14ac:dyDescent="0.3">
      <c r="A75" s="37" t="str">
        <f t="shared" si="9"/>
        <v>EVE</v>
      </c>
      <c r="B75" s="70">
        <f t="shared" si="7"/>
        <v>83.593921110151072</v>
      </c>
      <c r="C75" s="70">
        <f t="shared" si="8"/>
        <v>102.98002024308416</v>
      </c>
      <c r="D75" s="70">
        <f t="shared" si="8"/>
        <v>65.362026009465851</v>
      </c>
      <c r="E75" s="70">
        <f t="shared" si="8"/>
        <v>112.22060580049391</v>
      </c>
      <c r="F75" s="70">
        <f t="shared" si="8"/>
        <v>99.425152358226498</v>
      </c>
      <c r="G75" s="70">
        <f t="shared" si="8"/>
        <v>130.7619278986416</v>
      </c>
      <c r="H75" s="70">
        <f t="shared" ca="1" si="8"/>
        <v>143.44537181444625</v>
      </c>
      <c r="I75" s="70">
        <f t="shared" si="8"/>
        <v>79.076779739986549</v>
      </c>
      <c r="J75" s="70">
        <f t="shared" ca="1" si="8"/>
        <v>82.531343196650312</v>
      </c>
      <c r="K75" s="70">
        <f t="shared" si="8"/>
        <v>111.78362939934263</v>
      </c>
      <c r="L75" s="70">
        <f t="shared" ca="1" si="8"/>
        <v>122.19229325830878</v>
      </c>
      <c r="M75" s="70">
        <f t="shared" si="8"/>
        <v>128.57561288740058</v>
      </c>
      <c r="N75" s="70">
        <f t="shared" ref="C75:AM82" ca="1" si="12">(VLOOKUP(N9,$AT$2:$AU$41,2,FALSE))</f>
        <v>64.306445224874665</v>
      </c>
      <c r="O75" s="70">
        <f t="shared" si="12"/>
        <v>103.15043126255075</v>
      </c>
      <c r="P75" s="70">
        <f t="shared" si="12"/>
        <v>83.330754703996661</v>
      </c>
      <c r="Q75" s="70">
        <f t="shared" si="12"/>
        <v>74.867589677190935</v>
      </c>
      <c r="R75" s="70">
        <f t="shared" ca="1" si="12"/>
        <v>67.768205419228025</v>
      </c>
      <c r="S75" s="70">
        <f t="shared" si="12"/>
        <v>161.2262056819286</v>
      </c>
      <c r="T75" s="70">
        <f t="shared" si="12"/>
        <v>115.39093420167765</v>
      </c>
      <c r="U75" s="22">
        <f t="shared" ca="1" si="12"/>
        <v>68.902314044909886</v>
      </c>
      <c r="V75" s="22">
        <f t="shared" si="12"/>
        <v>94.718340567676194</v>
      </c>
      <c r="W75" s="22">
        <f t="shared" ca="1" si="12"/>
        <v>119.75714527628081</v>
      </c>
      <c r="X75" s="22">
        <f t="shared" si="12"/>
        <v>156.62692462584545</v>
      </c>
      <c r="Y75" s="22">
        <f t="shared" si="12"/>
        <v>83.006319858702852</v>
      </c>
      <c r="Z75" s="22">
        <f t="shared" si="12"/>
        <v>85.97414534055649</v>
      </c>
      <c r="AA75" s="22">
        <f t="shared" si="12"/>
        <v>78.290778406942621</v>
      </c>
      <c r="AB75" s="70">
        <f t="shared" si="12"/>
        <v>93.688762640779316</v>
      </c>
      <c r="AC75" s="70">
        <f t="shared" ref="AC75" si="13">(VLOOKUP(AC9,$AT$2:$AU$41,2,FALSE))</f>
        <v>100.1289824286425</v>
      </c>
      <c r="AD75" s="70">
        <f t="shared" ca="1" si="12"/>
        <v>102.01374941748715</v>
      </c>
      <c r="AE75" s="70">
        <f t="shared" si="12"/>
        <v>133.89467697283897</v>
      </c>
      <c r="AF75" s="70">
        <f t="shared" si="12"/>
        <v>86.116415090753378</v>
      </c>
      <c r="AG75" s="70">
        <f t="shared" ca="1" si="12"/>
        <v>77.02640142320152</v>
      </c>
      <c r="AH75" s="70">
        <f t="shared" si="12"/>
        <v>107.34294286929772</v>
      </c>
      <c r="AI75" s="70">
        <f t="shared" si="12"/>
        <v>99.813761128963037</v>
      </c>
      <c r="AJ75" s="70">
        <f t="shared" si="12"/>
        <v>138.2155145932183</v>
      </c>
      <c r="AK75" s="70">
        <f t="shared" si="12"/>
        <v>134.60169465188534</v>
      </c>
      <c r="AL75" s="70">
        <f t="shared" ca="1" si="12"/>
        <v>81.172905392262138</v>
      </c>
      <c r="AM75" s="22">
        <f t="shared" si="12"/>
        <v>62.50413450114106</v>
      </c>
      <c r="AN75" s="22">
        <f ca="1">IF(OR(Fixtures!$D$6&lt;=0,Fixtures!$D$6&gt;39),AVERAGE(B75:AM75),AVERAGE(OFFSET(A75,0,Fixtures!$D$6,1,38-Fixtures!$D$6+1)))</f>
        <v>101.37666175920589</v>
      </c>
      <c r="AO75" s="37" t="str">
        <f t="shared" si="11"/>
        <v>EVE</v>
      </c>
      <c r="AP75" s="57">
        <f ca="1">AVERAGE(OFFSET(A75,0,Fixtures!$D$6+1,1,9))</f>
        <v>108.79490428625422</v>
      </c>
      <c r="AQ75" s="57">
        <f ca="1">AVERAGE(OFFSET(A75,0,Fixtures!$D$6+1,1,6))</f>
        <v>101.08719470037022</v>
      </c>
      <c r="AR75" s="57">
        <f ca="1">AVERAGE(OFFSET(A75,0,Fixtures!$D$6+1,1,4))</f>
        <v>105.5384559774305</v>
      </c>
      <c r="AS75" s="65"/>
      <c r="AT75" s="64"/>
      <c r="AU75" s="56"/>
      <c r="AV75" s="56"/>
    </row>
    <row r="76" spans="1:48" x14ac:dyDescent="0.3">
      <c r="A76" s="37" t="str">
        <f t="shared" si="9"/>
        <v>FUL</v>
      </c>
      <c r="B76" s="70">
        <f t="shared" si="7"/>
        <v>130.7619278986416</v>
      </c>
      <c r="C76" s="70">
        <f t="shared" ca="1" si="12"/>
        <v>81.172905392262138</v>
      </c>
      <c r="D76" s="70">
        <f t="shared" si="12"/>
        <v>93.688762640779316</v>
      </c>
      <c r="E76" s="70">
        <f t="shared" ca="1" si="12"/>
        <v>143.44537181444625</v>
      </c>
      <c r="F76" s="70">
        <f t="shared" si="12"/>
        <v>115.39093420167765</v>
      </c>
      <c r="G76" s="70">
        <f t="shared" ca="1" si="12"/>
        <v>122.19229325830878</v>
      </c>
      <c r="H76" s="70">
        <f t="shared" si="12"/>
        <v>83.593921110151072</v>
      </c>
      <c r="I76" s="70">
        <f t="shared" si="12"/>
        <v>78.290778406942621</v>
      </c>
      <c r="J76" s="70">
        <f t="shared" si="12"/>
        <v>107.34294286929772</v>
      </c>
      <c r="K76" s="70">
        <f t="shared" si="12"/>
        <v>94.718340567676194</v>
      </c>
      <c r="L76" s="70">
        <f t="shared" si="12"/>
        <v>62.50413450114106</v>
      </c>
      <c r="M76" s="70">
        <f t="shared" si="12"/>
        <v>85.97414534055649</v>
      </c>
      <c r="N76" s="70">
        <f t="shared" si="12"/>
        <v>99.425152358226498</v>
      </c>
      <c r="O76" s="70">
        <f t="shared" ca="1" si="12"/>
        <v>74.2185118193363</v>
      </c>
      <c r="P76" s="70">
        <f t="shared" si="12"/>
        <v>161.2262056819286</v>
      </c>
      <c r="Q76" s="70">
        <f t="shared" si="12"/>
        <v>111.78362939934263</v>
      </c>
      <c r="R76" s="70">
        <f t="shared" ca="1" si="12"/>
        <v>77.02640142320152</v>
      </c>
      <c r="S76" s="70">
        <f t="shared" ca="1" si="12"/>
        <v>68.902314044909886</v>
      </c>
      <c r="T76" s="70">
        <f t="shared" si="12"/>
        <v>99.813761128963037</v>
      </c>
      <c r="U76" s="22">
        <f t="shared" si="12"/>
        <v>128.57561288740058</v>
      </c>
      <c r="V76" s="22">
        <f t="shared" ca="1" si="12"/>
        <v>102.01374941748715</v>
      </c>
      <c r="W76" s="22">
        <f t="shared" si="12"/>
        <v>100.1289824286425</v>
      </c>
      <c r="X76" s="22">
        <f t="shared" si="12"/>
        <v>65.362026009465851</v>
      </c>
      <c r="Y76" s="22">
        <f t="shared" si="12"/>
        <v>138.2155145932183</v>
      </c>
      <c r="Z76" s="22">
        <f t="shared" ca="1" si="12"/>
        <v>67.768205419228025</v>
      </c>
      <c r="AA76" s="22">
        <f t="shared" si="12"/>
        <v>112.22060580049391</v>
      </c>
      <c r="AB76" s="70">
        <f t="shared" ca="1" si="12"/>
        <v>119.75714527628081</v>
      </c>
      <c r="AC76" s="102">
        <f t="shared" si="12"/>
        <v>156.62692462584545</v>
      </c>
      <c r="AD76" s="70">
        <f t="shared" si="12"/>
        <v>74.867589677190935</v>
      </c>
      <c r="AE76" s="70">
        <f t="shared" si="12"/>
        <v>79.076779739986549</v>
      </c>
      <c r="AF76" s="70">
        <f t="shared" ca="1" si="12"/>
        <v>88.89909657480942</v>
      </c>
      <c r="AG76" s="70">
        <f t="shared" si="12"/>
        <v>83.006319858702852</v>
      </c>
      <c r="AH76" s="70">
        <f t="shared" si="12"/>
        <v>102.98002024308416</v>
      </c>
      <c r="AI76" s="70">
        <f t="shared" si="12"/>
        <v>134.60169465188534</v>
      </c>
      <c r="AJ76" s="70">
        <f t="shared" si="12"/>
        <v>83.330754703996661</v>
      </c>
      <c r="AK76" s="70">
        <f t="shared" ca="1" si="12"/>
        <v>82.531343196650312</v>
      </c>
      <c r="AL76" s="70">
        <f t="shared" ca="1" si="12"/>
        <v>64.306445224874665</v>
      </c>
      <c r="AM76" s="22">
        <f t="shared" si="12"/>
        <v>133.89467697283897</v>
      </c>
      <c r="AN76" s="22">
        <f ca="1">IF(OR(Fixtures!$D$6&lt;=0,Fixtures!$D$6&gt;39),AVERAGE(B76:AM76),AVERAGE(OFFSET(A76,0,Fixtures!$D$6,1,38-Fixtures!$D$6+1)))</f>
        <v>100.32323256217887</v>
      </c>
      <c r="AO76" s="37" t="str">
        <f t="shared" si="11"/>
        <v>FUL</v>
      </c>
      <c r="AP76" s="57">
        <f ca="1">AVERAGE(OFFSET(A76,0,Fixtures!$D$6+1,1,9))</f>
        <v>98.435613696905747</v>
      </c>
      <c r="AQ76" s="57">
        <f ca="1">AVERAGE(OFFSET(A76,0,Fixtures!$D$6+1,1,6))</f>
        <v>97.576121786603224</v>
      </c>
      <c r="AR76" s="57">
        <f ca="1">AVERAGE(OFFSET(A76,0,Fixtures!$D$6+1,1,4))</f>
        <v>99.867597654458081</v>
      </c>
      <c r="AS76" s="65"/>
      <c r="AT76" s="64"/>
      <c r="AU76" s="56"/>
      <c r="AV76" s="56"/>
    </row>
    <row r="77" spans="1:48" x14ac:dyDescent="0.3">
      <c r="A77" s="37" t="str">
        <f t="shared" si="9"/>
        <v>LEE</v>
      </c>
      <c r="B77" s="70">
        <f t="shared" ca="1" si="7"/>
        <v>67.768205419228025</v>
      </c>
      <c r="C77" s="70">
        <f t="shared" ca="1" si="12"/>
        <v>82.531343196650312</v>
      </c>
      <c r="D77" s="70">
        <f t="shared" si="12"/>
        <v>83.593921110151072</v>
      </c>
      <c r="E77" s="70">
        <f t="shared" si="12"/>
        <v>138.2155145932183</v>
      </c>
      <c r="F77" s="70">
        <f t="shared" ca="1" si="12"/>
        <v>74.2185118193363</v>
      </c>
      <c r="G77" s="70">
        <f t="shared" si="12"/>
        <v>112.22060580049391</v>
      </c>
      <c r="H77" s="99">
        <f t="shared" si="12"/>
        <v>65.362026009465851</v>
      </c>
      <c r="I77" s="70">
        <f t="shared" si="12"/>
        <v>133.89467697283897</v>
      </c>
      <c r="J77" s="70">
        <f t="shared" si="12"/>
        <v>85.97414534055649</v>
      </c>
      <c r="K77" s="70">
        <f t="shared" ca="1" si="12"/>
        <v>77.02640142320152</v>
      </c>
      <c r="L77" s="70">
        <f t="shared" ca="1" si="12"/>
        <v>119.75714527628081</v>
      </c>
      <c r="M77" s="70">
        <f t="shared" si="12"/>
        <v>99.813761128963037</v>
      </c>
      <c r="N77" s="70">
        <f t="shared" si="12"/>
        <v>86.116415090753378</v>
      </c>
      <c r="O77" s="70">
        <f t="shared" si="12"/>
        <v>156.62692462584545</v>
      </c>
      <c r="P77" s="70">
        <f t="shared" si="12"/>
        <v>62.50413450114106</v>
      </c>
      <c r="Q77" s="70">
        <f t="shared" ca="1" si="12"/>
        <v>122.19229325830878</v>
      </c>
      <c r="R77" s="70">
        <f t="shared" si="12"/>
        <v>134.60169465188534</v>
      </c>
      <c r="S77" s="70">
        <f t="shared" si="12"/>
        <v>128.57561288740058</v>
      </c>
      <c r="T77" s="70">
        <f t="shared" si="12"/>
        <v>79.076779739986549</v>
      </c>
      <c r="U77" s="22">
        <f t="shared" si="12"/>
        <v>102.98002024308416</v>
      </c>
      <c r="V77" s="22">
        <f t="shared" si="12"/>
        <v>93.688762640779316</v>
      </c>
      <c r="W77" s="22">
        <f t="shared" si="12"/>
        <v>78.290778406942621</v>
      </c>
      <c r="X77" s="22">
        <f t="shared" si="12"/>
        <v>111.78362939934263</v>
      </c>
      <c r="Y77" s="22">
        <f t="shared" ca="1" si="12"/>
        <v>88.89909657480942</v>
      </c>
      <c r="Z77" s="22">
        <f t="shared" ca="1" si="12"/>
        <v>68.902314044909886</v>
      </c>
      <c r="AA77" s="22">
        <f t="shared" si="12"/>
        <v>100.1289824286425</v>
      </c>
      <c r="AB77" s="70">
        <f t="shared" si="12"/>
        <v>115.39093420167765</v>
      </c>
      <c r="AC77" s="70">
        <f t="shared" ca="1" si="12"/>
        <v>81.172905392262138</v>
      </c>
      <c r="AD77" s="99">
        <f t="shared" ca="1" si="12"/>
        <v>143.44537181444625</v>
      </c>
      <c r="AE77" s="70">
        <f t="shared" ca="1" si="12"/>
        <v>64.306445224874665</v>
      </c>
      <c r="AF77" s="70">
        <f t="shared" si="12"/>
        <v>130.7619278986416</v>
      </c>
      <c r="AG77" s="70">
        <f t="shared" si="12"/>
        <v>103.15043126255075</v>
      </c>
      <c r="AH77" s="70">
        <f t="shared" si="12"/>
        <v>83.330754703996661</v>
      </c>
      <c r="AI77" s="70">
        <f t="shared" si="12"/>
        <v>74.867589677190935</v>
      </c>
      <c r="AJ77" s="70">
        <f t="shared" si="12"/>
        <v>161.2262056819286</v>
      </c>
      <c r="AK77" s="70">
        <f t="shared" si="12"/>
        <v>107.34294286929772</v>
      </c>
      <c r="AL77" s="70">
        <f t="shared" si="12"/>
        <v>94.718340567676194</v>
      </c>
      <c r="AM77" s="22">
        <f t="shared" ca="1" si="12"/>
        <v>102.01374941748715</v>
      </c>
      <c r="AN77" s="22">
        <f ca="1">IF(OR(Fixtures!$D$6&lt;=0,Fixtures!$D$6&gt;39),AVERAGE(B77:AM77),AVERAGE(OFFSET(A77,0,Fixtures!$D$6,1,38-Fixtures!$D$6+1)))</f>
        <v>105.14396655933587</v>
      </c>
      <c r="AO77" s="37" t="str">
        <f t="shared" si="11"/>
        <v>LEE</v>
      </c>
      <c r="AP77" s="57">
        <f ca="1">AVERAGE(OFFSET(A77,0,Fixtures!$D$6+1,1,9))</f>
        <v>105.5116193916877</v>
      </c>
      <c r="AQ77" s="57">
        <f ca="1">AVERAGE(OFFSET(A77,0,Fixtures!$D$6+1,1,6))</f>
        <v>101.02797271612867</v>
      </c>
      <c r="AR77" s="57">
        <f ca="1">AVERAGE(OFFSET(A77,0,Fixtures!$D$6+1,1,4))</f>
        <v>104.92166258255617</v>
      </c>
      <c r="AS77" s="65"/>
      <c r="AT77" s="64"/>
      <c r="AU77" s="56"/>
      <c r="AV77" s="56"/>
    </row>
    <row r="78" spans="1:48" x14ac:dyDescent="0.3">
      <c r="A78" s="37" t="str">
        <f t="shared" si="9"/>
        <v>LEI</v>
      </c>
      <c r="B78" s="70">
        <f t="shared" si="7"/>
        <v>93.688762640779316</v>
      </c>
      <c r="C78" s="70">
        <f t="shared" ca="1" si="12"/>
        <v>143.44537181444625</v>
      </c>
      <c r="D78" s="70">
        <f t="shared" ca="1" si="12"/>
        <v>68.902314044909886</v>
      </c>
      <c r="E78" s="70">
        <f t="shared" si="12"/>
        <v>100.1289824286425</v>
      </c>
      <c r="F78" s="70">
        <f t="shared" si="12"/>
        <v>111.78362939934263</v>
      </c>
      <c r="G78" s="70">
        <f t="shared" si="12"/>
        <v>138.2155145932183</v>
      </c>
      <c r="H78" s="99">
        <f t="shared" si="12"/>
        <v>85.97414534055649</v>
      </c>
      <c r="I78" s="70">
        <f t="shared" ca="1" si="12"/>
        <v>122.19229325830878</v>
      </c>
      <c r="J78" s="70">
        <f t="shared" si="12"/>
        <v>65.362026009465851</v>
      </c>
      <c r="K78" s="70">
        <f t="shared" si="12"/>
        <v>74.867589677190935</v>
      </c>
      <c r="L78" s="70">
        <f t="shared" ca="1" si="12"/>
        <v>64.306445224874665</v>
      </c>
      <c r="M78" s="70">
        <f t="shared" si="12"/>
        <v>83.006319858702852</v>
      </c>
      <c r="N78" s="70">
        <f t="shared" ca="1" si="12"/>
        <v>81.172905392262138</v>
      </c>
      <c r="O78" s="70">
        <f t="shared" si="12"/>
        <v>134.60169465188534</v>
      </c>
      <c r="P78" s="70">
        <f t="shared" ca="1" si="12"/>
        <v>88.89909657480942</v>
      </c>
      <c r="Q78" s="70">
        <f t="shared" si="12"/>
        <v>94.718340567676194</v>
      </c>
      <c r="R78" s="70">
        <f t="shared" si="12"/>
        <v>107.34294286929772</v>
      </c>
      <c r="S78" s="70">
        <f t="shared" si="12"/>
        <v>156.62692462584545</v>
      </c>
      <c r="T78" s="70">
        <f t="shared" si="12"/>
        <v>86.116415090753378</v>
      </c>
      <c r="U78" s="22">
        <f t="shared" si="12"/>
        <v>78.290778406942621</v>
      </c>
      <c r="V78" s="22">
        <f t="shared" si="12"/>
        <v>115.39093420167765</v>
      </c>
      <c r="W78" s="22">
        <f t="shared" si="12"/>
        <v>102.98002024308416</v>
      </c>
      <c r="X78" s="22">
        <f t="shared" ca="1" si="12"/>
        <v>102.01374941748715</v>
      </c>
      <c r="Y78" s="22">
        <f t="shared" si="12"/>
        <v>133.89467697283897</v>
      </c>
      <c r="Z78" s="22">
        <f t="shared" ca="1" si="12"/>
        <v>119.75714527628081</v>
      </c>
      <c r="AA78" s="22">
        <f t="shared" ca="1" si="12"/>
        <v>82.531343196650312</v>
      </c>
      <c r="AB78" s="70">
        <f t="shared" si="12"/>
        <v>83.593921110151072</v>
      </c>
      <c r="AC78" s="70">
        <f t="shared" si="12"/>
        <v>112.22060580049391</v>
      </c>
      <c r="AD78" s="99">
        <f t="shared" ca="1" si="12"/>
        <v>77.02640142320152</v>
      </c>
      <c r="AE78" s="70">
        <f t="shared" si="12"/>
        <v>62.50413450114106</v>
      </c>
      <c r="AF78" s="70">
        <f t="shared" si="12"/>
        <v>161.2262056819286</v>
      </c>
      <c r="AG78" s="70">
        <f t="shared" ca="1" si="12"/>
        <v>67.768205419228025</v>
      </c>
      <c r="AH78" s="70">
        <f t="shared" si="12"/>
        <v>99.425152358226498</v>
      </c>
      <c r="AI78" s="70">
        <f t="shared" ca="1" si="12"/>
        <v>74.2185118193363</v>
      </c>
      <c r="AJ78" s="70">
        <f t="shared" si="12"/>
        <v>103.15043126255075</v>
      </c>
      <c r="AK78" s="70">
        <f t="shared" si="12"/>
        <v>130.7619278986416</v>
      </c>
      <c r="AL78" s="70">
        <f t="shared" si="12"/>
        <v>128.57561288740058</v>
      </c>
      <c r="AM78" s="22">
        <f t="shared" si="12"/>
        <v>79.076779739986549</v>
      </c>
      <c r="AN78" s="22">
        <f ca="1">IF(OR(Fixtures!$D$6&lt;=0,Fixtures!$D$6&gt;39),AVERAGE(B78:AM78),AVERAGE(OFFSET(A78,0,Fixtures!$D$6,1,38-Fixtures!$D$6+1)))</f>
        <v>98.295657491857199</v>
      </c>
      <c r="AO78" s="37" t="str">
        <f t="shared" si="11"/>
        <v>LEI</v>
      </c>
      <c r="AP78" s="57">
        <f ca="1">AVERAGE(OFFSET(A78,0,Fixtures!$D$6+1,1,9))</f>
        <v>98.700175129416479</v>
      </c>
      <c r="AQ78" s="57">
        <f ca="1">AVERAGE(OFFSET(A78,0,Fixtures!$D$6+1,1,6))</f>
        <v>96.695117530703271</v>
      </c>
      <c r="AR78" s="57">
        <f ca="1">AVERAGE(OFFSET(A78,0,Fixtures!$D$6+1,1,4))</f>
        <v>103.24433685169129</v>
      </c>
      <c r="AS78" s="65"/>
      <c r="AT78" s="64"/>
      <c r="AU78" s="56"/>
      <c r="AV78" s="56"/>
    </row>
    <row r="79" spans="1:48" x14ac:dyDescent="0.3">
      <c r="A79" s="37" t="str">
        <f t="shared" si="9"/>
        <v>LIV</v>
      </c>
      <c r="B79" s="70">
        <f t="shared" si="7"/>
        <v>103.15043126255075</v>
      </c>
      <c r="C79" s="70">
        <f t="shared" ca="1" si="12"/>
        <v>64.306445224874665</v>
      </c>
      <c r="D79" s="70">
        <f t="shared" si="12"/>
        <v>133.89467697283897</v>
      </c>
      <c r="E79" s="70">
        <f t="shared" si="12"/>
        <v>62.50413450114106</v>
      </c>
      <c r="F79" s="70">
        <f t="shared" si="12"/>
        <v>107.34294286929772</v>
      </c>
      <c r="G79" s="70">
        <f t="shared" ca="1" si="12"/>
        <v>88.89909657480942</v>
      </c>
      <c r="H79" s="70">
        <f t="shared" ca="1" si="12"/>
        <v>67.768205419228025</v>
      </c>
      <c r="I79" s="99">
        <f t="shared" si="12"/>
        <v>100.1289824286425</v>
      </c>
      <c r="J79" s="70">
        <f t="shared" si="12"/>
        <v>115.39093420167765</v>
      </c>
      <c r="K79" s="70">
        <f t="shared" ca="1" si="12"/>
        <v>143.44537181444625</v>
      </c>
      <c r="L79" s="70">
        <f t="shared" si="12"/>
        <v>134.60169465188534</v>
      </c>
      <c r="M79" s="70">
        <f t="shared" si="12"/>
        <v>79.076779739986549</v>
      </c>
      <c r="N79" s="70">
        <f t="shared" si="12"/>
        <v>78.290778406942621</v>
      </c>
      <c r="O79" s="70">
        <f t="shared" si="12"/>
        <v>83.006319858702852</v>
      </c>
      <c r="P79" s="70">
        <f t="shared" ca="1" si="12"/>
        <v>122.19229325830878</v>
      </c>
      <c r="Q79" s="70">
        <f t="shared" ca="1" si="12"/>
        <v>68.902314044909886</v>
      </c>
      <c r="R79" s="70">
        <f t="shared" si="12"/>
        <v>102.98002024308416</v>
      </c>
      <c r="S79" s="70">
        <f t="shared" si="12"/>
        <v>83.330754703996661</v>
      </c>
      <c r="T79" s="70">
        <f t="shared" si="12"/>
        <v>112.22060580049391</v>
      </c>
      <c r="U79" s="22">
        <f t="shared" si="12"/>
        <v>138.2155145932183</v>
      </c>
      <c r="V79" s="22">
        <f t="shared" si="12"/>
        <v>83.593921110151072</v>
      </c>
      <c r="W79" s="22">
        <f t="shared" ca="1" si="12"/>
        <v>81.172905392262138</v>
      </c>
      <c r="X79" s="22">
        <f t="shared" ca="1" si="12"/>
        <v>74.2185118193363</v>
      </c>
      <c r="Y79" s="22">
        <f t="shared" si="12"/>
        <v>128.57561288740058</v>
      </c>
      <c r="Z79" s="22">
        <f t="shared" ca="1" si="12"/>
        <v>77.02640142320152</v>
      </c>
      <c r="AA79" s="22">
        <f t="shared" si="12"/>
        <v>111.78362939934263</v>
      </c>
      <c r="AB79" s="70">
        <f t="shared" si="12"/>
        <v>74.867589677190935</v>
      </c>
      <c r="AC79" s="102">
        <f t="shared" ref="AC79" si="14">(VLOOKUP(AC13,$AT$2:$AU$41,2,FALSE))</f>
        <v>86.116415090753378</v>
      </c>
      <c r="AD79" s="99">
        <f t="shared" si="12"/>
        <v>161.2262056819286</v>
      </c>
      <c r="AE79" s="70">
        <f ca="1">(VLOOKUP(AE13,$AT$2:$AU$41,2,FALSE))</f>
        <v>119.75714527628081</v>
      </c>
      <c r="AF79" s="70">
        <f t="shared" si="12"/>
        <v>99.425152358226498</v>
      </c>
      <c r="AG79" s="70">
        <f t="shared" si="12"/>
        <v>65.362026009465851</v>
      </c>
      <c r="AH79" s="70">
        <f t="shared" si="12"/>
        <v>94.718340567676194</v>
      </c>
      <c r="AI79" s="70">
        <f t="shared" ca="1" si="12"/>
        <v>102.01374941748715</v>
      </c>
      <c r="AJ79" s="70">
        <f t="shared" si="12"/>
        <v>93.688762640779316</v>
      </c>
      <c r="AK79" s="70">
        <f t="shared" si="12"/>
        <v>99.813761128963037</v>
      </c>
      <c r="AL79" s="70">
        <f t="shared" si="12"/>
        <v>85.97414534055649</v>
      </c>
      <c r="AM79" s="22">
        <f t="shared" ca="1" si="12"/>
        <v>82.531343196650312</v>
      </c>
      <c r="AN79" s="22">
        <f ca="1">IF(OR(Fixtures!$D$6&lt;=0,Fixtures!$D$6&gt;39),AVERAGE(B79:AM79),AVERAGE(OFFSET(A79,0,Fixtures!$D$6,1,38-Fixtures!$D$6+1)))</f>
        <v>97.124553032163206</v>
      </c>
      <c r="AO79" s="37" t="str">
        <f t="shared" si="11"/>
        <v>LIV</v>
      </c>
      <c r="AP79" s="57">
        <f ca="1">AVERAGE(OFFSET(A79,0,Fixtures!$D$6+1,1,9))</f>
        <v>102.4579509079512</v>
      </c>
      <c r="AQ79" s="57">
        <f ca="1">AVERAGE(OFFSET(A79,0,Fixtures!$D$6+1,1,6))</f>
        <v>104.43421416405522</v>
      </c>
      <c r="AR79" s="57">
        <f ca="1">AVERAGE(OFFSET(A79,0,Fixtures!$D$6+1,1,4))</f>
        <v>116.63122960179733</v>
      </c>
      <c r="AS79" s="65"/>
      <c r="AT79" s="64"/>
      <c r="AU79" s="56"/>
      <c r="AV79" s="56"/>
    </row>
    <row r="80" spans="1:48" x14ac:dyDescent="0.3">
      <c r="A80" s="37" t="str">
        <f t="shared" si="9"/>
        <v>MCI</v>
      </c>
      <c r="B80" s="70">
        <f t="shared" si="7"/>
        <v>94.718340567676194</v>
      </c>
      <c r="C80" s="70">
        <f t="shared" si="12"/>
        <v>62.50413450114106</v>
      </c>
      <c r="D80" s="70">
        <f t="shared" si="12"/>
        <v>128.57561288740058</v>
      </c>
      <c r="E80" s="70">
        <f t="shared" ca="1" si="12"/>
        <v>64.306445224874665</v>
      </c>
      <c r="F80" s="70">
        <f>(VLOOKUP(F14,$AT$2:$AU$41,2,FALSE))</f>
        <v>65.362026009465851</v>
      </c>
      <c r="G80" s="70">
        <f t="shared" si="12"/>
        <v>102.98002024308416</v>
      </c>
      <c r="H80" s="70">
        <f t="shared" ca="1" si="12"/>
        <v>102.01374941748715</v>
      </c>
      <c r="I80" s="70">
        <f t="shared" ca="1" si="12"/>
        <v>81.172905392262138</v>
      </c>
      <c r="J80" s="70">
        <f t="shared" si="12"/>
        <v>111.78362939934263</v>
      </c>
      <c r="K80" s="70">
        <f t="shared" ca="1" si="12"/>
        <v>68.902314044909886</v>
      </c>
      <c r="L80" s="70">
        <f t="shared" si="12"/>
        <v>156.62692462584545</v>
      </c>
      <c r="M80" s="70">
        <f t="shared" ca="1" si="12"/>
        <v>143.44537181444625</v>
      </c>
      <c r="N80" s="70">
        <f t="shared" si="12"/>
        <v>115.39093420167765</v>
      </c>
      <c r="O80" s="70">
        <f t="shared" si="12"/>
        <v>99.813761128963037</v>
      </c>
      <c r="P80" s="70">
        <f t="shared" si="12"/>
        <v>86.116415090753378</v>
      </c>
      <c r="Q80" s="70">
        <f t="shared" si="12"/>
        <v>93.688762640779316</v>
      </c>
      <c r="R80" s="70">
        <f t="shared" si="12"/>
        <v>99.425152358226498</v>
      </c>
      <c r="S80" s="70">
        <f t="shared" ca="1" si="12"/>
        <v>74.2185118193363</v>
      </c>
      <c r="T80" s="70">
        <f t="shared" si="12"/>
        <v>100.1289824286425</v>
      </c>
      <c r="U80" s="70">
        <f t="shared" si="12"/>
        <v>133.89467697283897</v>
      </c>
      <c r="V80" s="22">
        <f t="shared" ca="1" si="12"/>
        <v>67.768205419228025</v>
      </c>
      <c r="W80" s="22">
        <f t="shared" ca="1" si="12"/>
        <v>122.19229325830878</v>
      </c>
      <c r="X80" s="22">
        <f t="shared" si="12"/>
        <v>85.97414534055649</v>
      </c>
      <c r="Y80" s="22">
        <f t="shared" si="12"/>
        <v>78.290778406942621</v>
      </c>
      <c r="Z80" s="22">
        <f t="shared" si="12"/>
        <v>74.867589677190935</v>
      </c>
      <c r="AA80" s="22">
        <f t="shared" si="12"/>
        <v>107.34294286929772</v>
      </c>
      <c r="AB80" s="70">
        <f t="shared" ca="1" si="12"/>
        <v>77.02640142320152</v>
      </c>
      <c r="AC80" s="102">
        <f t="shared" si="12"/>
        <v>79.076779739986549</v>
      </c>
      <c r="AD80" s="70">
        <f t="shared" si="12"/>
        <v>130.7619278986416</v>
      </c>
      <c r="AE80" s="70">
        <f t="shared" ca="1" si="12"/>
        <v>82.531343196650312</v>
      </c>
      <c r="AF80" s="70">
        <f t="shared" si="12"/>
        <v>83.330754703996661</v>
      </c>
      <c r="AG80" s="102">
        <f t="shared" si="12"/>
        <v>138.2155145932183</v>
      </c>
      <c r="AH80" s="70">
        <f t="shared" ca="1" si="12"/>
        <v>119.75714527628081</v>
      </c>
      <c r="AI80" s="70">
        <f t="shared" si="12"/>
        <v>103.15043126255075</v>
      </c>
      <c r="AJ80" s="70">
        <f t="shared" si="12"/>
        <v>83.006319858702852</v>
      </c>
      <c r="AK80" s="70">
        <f t="shared" ca="1" si="12"/>
        <v>88.89909657480942</v>
      </c>
      <c r="AL80" s="70">
        <f t="shared" si="12"/>
        <v>83.593921110151072</v>
      </c>
      <c r="AM80" s="22">
        <f t="shared" si="12"/>
        <v>112.22060580049391</v>
      </c>
      <c r="AN80" s="22">
        <f ca="1">IF(OR(Fixtures!$D$6&lt;=0,Fixtures!$D$6&gt;39),AVERAGE(B80:AM80),AVERAGE(OFFSET(A80,0,Fixtures!$D$6,1,38-Fixtures!$D$6+1)))</f>
        <v>98.464186786556994</v>
      </c>
      <c r="AO80" s="37" t="str">
        <f t="shared" si="11"/>
        <v>MCI</v>
      </c>
      <c r="AP80" s="57">
        <f ca="1">AVERAGE(OFFSET(A80,0,Fixtures!$D$6+1,1,9))</f>
        <v>100.96992367831525</v>
      </c>
      <c r="AQ80" s="57">
        <f ca="1">AVERAGE(OFFSET(A80,0,Fixtures!$D$6+1,1,6))</f>
        <v>105.6122442347957</v>
      </c>
      <c r="AR80" s="57">
        <f ca="1">AVERAGE(OFFSET(A80,0,Fixtures!$D$6+1,1,4))</f>
        <v>93.925201384818777</v>
      </c>
      <c r="AS80" s="65"/>
      <c r="AT80" s="64"/>
      <c r="AU80" s="56"/>
      <c r="AV80" s="56"/>
    </row>
    <row r="81" spans="1:48" x14ac:dyDescent="0.3">
      <c r="A81" s="37" t="str">
        <f t="shared" si="9"/>
        <v>MUN</v>
      </c>
      <c r="B81" s="70">
        <f t="shared" si="7"/>
        <v>115.39093420167765</v>
      </c>
      <c r="C81" s="70">
        <f t="shared" si="12"/>
        <v>112.22060580049391</v>
      </c>
      <c r="D81" s="70">
        <f t="shared" si="12"/>
        <v>130.7619278986416</v>
      </c>
      <c r="E81" s="70">
        <f t="shared" ca="1" si="12"/>
        <v>82.531343196650312</v>
      </c>
      <c r="F81" s="70">
        <f t="shared" si="12"/>
        <v>99.813761128963037</v>
      </c>
      <c r="G81" s="70">
        <f t="shared" ca="1" si="12"/>
        <v>119.75714527628081</v>
      </c>
      <c r="H81" s="70">
        <f t="shared" ca="1" si="12"/>
        <v>77.02640142320152</v>
      </c>
      <c r="I81" s="70">
        <f t="shared" si="12"/>
        <v>83.006319858702852</v>
      </c>
      <c r="J81" s="70">
        <f t="shared" si="12"/>
        <v>161.2262056819286</v>
      </c>
      <c r="K81" s="70">
        <f t="shared" ca="1" si="12"/>
        <v>88.89909657480942</v>
      </c>
      <c r="L81" s="70">
        <f t="shared" si="12"/>
        <v>107.34294286929772</v>
      </c>
      <c r="M81" s="70">
        <f t="shared" ca="1" si="12"/>
        <v>102.01374941748715</v>
      </c>
      <c r="N81" s="70">
        <f t="shared" si="12"/>
        <v>100.1289824286425</v>
      </c>
      <c r="O81" s="70">
        <f t="shared" si="12"/>
        <v>79.076779739986549</v>
      </c>
      <c r="P81" s="70">
        <f t="shared" si="12"/>
        <v>102.98002024308416</v>
      </c>
      <c r="Q81" s="70">
        <f t="shared" si="12"/>
        <v>103.15043126255075</v>
      </c>
      <c r="R81" s="70">
        <f t="shared" si="12"/>
        <v>65.362026009465851</v>
      </c>
      <c r="S81" s="70">
        <f t="shared" ca="1" si="12"/>
        <v>81.172905392262138</v>
      </c>
      <c r="T81" s="70">
        <f t="shared" si="12"/>
        <v>62.50413450114106</v>
      </c>
      <c r="U81" s="22">
        <f t="shared" si="12"/>
        <v>134.60169465188534</v>
      </c>
      <c r="V81" s="22">
        <f t="shared" ca="1" si="12"/>
        <v>143.44537181444625</v>
      </c>
      <c r="W81" s="22">
        <f t="shared" ca="1" si="12"/>
        <v>64.306445224874665</v>
      </c>
      <c r="X81" s="22">
        <f t="shared" si="12"/>
        <v>99.425152358226498</v>
      </c>
      <c r="Y81" s="22">
        <f t="shared" si="12"/>
        <v>83.330754703996661</v>
      </c>
      <c r="Z81" s="100">
        <f t="shared" si="12"/>
        <v>93.688762640779316</v>
      </c>
      <c r="AA81" s="22">
        <f t="shared" si="12"/>
        <v>156.62692462584545</v>
      </c>
      <c r="AB81" s="70">
        <f t="shared" ca="1" si="12"/>
        <v>68.902314044909886</v>
      </c>
      <c r="AC81" s="102">
        <f t="shared" si="12"/>
        <v>138.2155145932183</v>
      </c>
      <c r="AD81" s="99">
        <f t="shared" si="12"/>
        <v>128.57561288740058</v>
      </c>
      <c r="AE81" s="70">
        <f t="shared" ca="1" si="12"/>
        <v>74.2185118193363</v>
      </c>
      <c r="AF81" s="70">
        <f t="shared" si="12"/>
        <v>78.290778406942621</v>
      </c>
      <c r="AG81" s="102">
        <f t="shared" si="12"/>
        <v>83.593921110151072</v>
      </c>
      <c r="AH81" s="70">
        <f t="shared" ca="1" si="12"/>
        <v>122.19229325830878</v>
      </c>
      <c r="AI81" s="70">
        <f t="shared" si="12"/>
        <v>85.97414534055649</v>
      </c>
      <c r="AJ81" s="70">
        <f t="shared" si="12"/>
        <v>94.718340567676194</v>
      </c>
      <c r="AK81" s="70">
        <f t="shared" ca="1" si="12"/>
        <v>67.768205419228025</v>
      </c>
      <c r="AL81" s="70">
        <f t="shared" si="12"/>
        <v>74.867589677190935</v>
      </c>
      <c r="AM81" s="22">
        <f t="shared" si="12"/>
        <v>86.116415090753378</v>
      </c>
      <c r="AN81" s="22">
        <f ca="1">IF(OR(Fixtures!$D$6&lt;=0,Fixtures!$D$6&gt;39),AVERAGE(B81:AM81),AVERAGE(OFFSET(A81,0,Fixtures!$D$6,1,38-Fixtures!$D$6+1)))</f>
        <v>91.952803517972711</v>
      </c>
      <c r="AO81" s="37" t="str">
        <f t="shared" si="11"/>
        <v>MUN</v>
      </c>
      <c r="AP81" s="57">
        <f ca="1">AVERAGE(OFFSET(A81,0,Fixtures!$D$6+1,1,9))</f>
        <v>97.06081371142426</v>
      </c>
      <c r="AQ81" s="57">
        <f ca="1">AVERAGE(OFFSET(A81,0,Fixtures!$D$6+1,1,6))</f>
        <v>104.18110534589296</v>
      </c>
      <c r="AR81" s="57">
        <f ca="1">AVERAGE(OFFSET(A81,0,Fixtures!$D$6+1,1,4))</f>
        <v>104.82510442672447</v>
      </c>
      <c r="AS81" s="65"/>
      <c r="AT81" s="64"/>
      <c r="AU81" s="56"/>
      <c r="AV81" s="56"/>
    </row>
    <row r="82" spans="1:48" x14ac:dyDescent="0.3">
      <c r="A82" s="37" t="str">
        <f t="shared" si="9"/>
        <v>NEW</v>
      </c>
      <c r="B82" s="70">
        <f t="shared" si="7"/>
        <v>65.362026009465851</v>
      </c>
      <c r="C82" s="70">
        <f t="shared" si="12"/>
        <v>138.2155145932183</v>
      </c>
      <c r="D82" s="70">
        <f t="shared" si="12"/>
        <v>134.60169465188534</v>
      </c>
      <c r="E82" s="70">
        <f t="shared" ca="1" si="12"/>
        <v>81.172905392262138</v>
      </c>
      <c r="F82" s="70">
        <f t="shared" si="12"/>
        <v>156.62692462584545</v>
      </c>
      <c r="G82" s="70">
        <f t="shared" ca="1" si="12"/>
        <v>64.306445224874665</v>
      </c>
      <c r="H82" s="99">
        <f t="shared" si="12"/>
        <v>94.718340567676194</v>
      </c>
      <c r="I82" s="70">
        <f t="shared" si="12"/>
        <v>62.50413450114106</v>
      </c>
      <c r="J82" s="70">
        <f t="shared" ref="C82:AM87" si="15">(VLOOKUP(J16,$AT$2:$AU$41,2,FALSE))</f>
        <v>103.15043126255075</v>
      </c>
      <c r="K82" s="70">
        <f t="shared" si="15"/>
        <v>93.688762640779316</v>
      </c>
      <c r="L82" s="70">
        <f t="shared" si="15"/>
        <v>133.89467697283897</v>
      </c>
      <c r="M82" s="70">
        <f t="shared" ca="1" si="15"/>
        <v>74.2185118193363</v>
      </c>
      <c r="N82" s="70">
        <f t="shared" ca="1" si="15"/>
        <v>122.19229325830878</v>
      </c>
      <c r="O82" s="70">
        <f t="shared" si="15"/>
        <v>85.97414534055649</v>
      </c>
      <c r="P82" s="70">
        <f t="shared" ca="1" si="15"/>
        <v>82.531343196650312</v>
      </c>
      <c r="Q82" s="70">
        <f t="shared" si="15"/>
        <v>83.593921110151072</v>
      </c>
      <c r="R82" s="70">
        <f t="shared" si="15"/>
        <v>99.813761128963037</v>
      </c>
      <c r="S82" s="70">
        <f t="shared" si="15"/>
        <v>83.006319858702852</v>
      </c>
      <c r="T82" s="70">
        <f t="shared" ca="1" si="15"/>
        <v>143.44537181444625</v>
      </c>
      <c r="U82" s="22">
        <f t="shared" si="15"/>
        <v>86.116415090753378</v>
      </c>
      <c r="V82" s="22">
        <f t="shared" ca="1" si="15"/>
        <v>77.02640142320152</v>
      </c>
      <c r="W82" s="22">
        <f t="shared" si="15"/>
        <v>79.076779739986549</v>
      </c>
      <c r="X82" s="22">
        <f t="shared" si="15"/>
        <v>74.867589677190935</v>
      </c>
      <c r="Y82" s="22">
        <f t="shared" si="15"/>
        <v>130.7619278986416</v>
      </c>
      <c r="Z82" s="91">
        <f t="shared" si="15"/>
        <v>115.39093420167765</v>
      </c>
      <c r="AA82" s="22">
        <f t="shared" si="15"/>
        <v>161.2262056819286</v>
      </c>
      <c r="AB82" s="70">
        <f t="shared" ca="1" si="15"/>
        <v>67.768205419228025</v>
      </c>
      <c r="AC82" s="70">
        <f t="shared" si="15"/>
        <v>78.290778406942621</v>
      </c>
      <c r="AD82" s="99">
        <f t="shared" si="15"/>
        <v>111.78362939934263</v>
      </c>
      <c r="AE82" s="70">
        <f t="shared" si="15"/>
        <v>112.22060580049391</v>
      </c>
      <c r="AF82" s="70">
        <f t="shared" si="15"/>
        <v>102.98002024308416</v>
      </c>
      <c r="AG82" s="70">
        <f t="shared" ca="1" si="15"/>
        <v>102.01374941748715</v>
      </c>
      <c r="AH82" s="70">
        <f t="shared" ca="1" si="15"/>
        <v>88.89909657480942</v>
      </c>
      <c r="AI82" s="70">
        <f t="shared" ca="1" si="15"/>
        <v>68.902314044909886</v>
      </c>
      <c r="AJ82" s="70">
        <f t="shared" ca="1" si="15"/>
        <v>119.75714527628081</v>
      </c>
      <c r="AK82" s="70">
        <f t="shared" si="15"/>
        <v>99.425152358226498</v>
      </c>
      <c r="AL82" s="70">
        <f t="shared" si="15"/>
        <v>83.330754703996661</v>
      </c>
      <c r="AM82" s="22">
        <f t="shared" si="15"/>
        <v>100.1289824286425</v>
      </c>
      <c r="AN82" s="22">
        <f ca="1">IF(OR(Fixtures!$D$6&lt;=0,Fixtures!$D$6&gt;39),AVERAGE(B82:AM82),AVERAGE(OFFSET(A82,0,Fixtures!$D$6,1,38-Fixtures!$D$6+1)))</f>
        <v>94.62503617278702</v>
      </c>
      <c r="AO82" s="37" t="str">
        <f t="shared" si="11"/>
        <v>NEW</v>
      </c>
      <c r="AP82" s="57">
        <f ca="1">AVERAGE(OFFSET(A82,0,Fixtures!$D$6+1,1,9))</f>
        <v>98.252499057953003</v>
      </c>
      <c r="AQ82" s="57">
        <f ca="1">AVERAGE(OFFSET(A82,0,Fixtures!$D$6+1,1,6))</f>
        <v>99.364646640359979</v>
      </c>
      <c r="AR82" s="57">
        <f ca="1">AVERAGE(OFFSET(A82,0,Fixtures!$D$6+1,1,4))</f>
        <v>101.31875846246582</v>
      </c>
      <c r="AS82" s="65"/>
      <c r="AT82" s="64"/>
      <c r="AU82" s="56"/>
      <c r="AV82" s="56"/>
    </row>
    <row r="83" spans="1:48" x14ac:dyDescent="0.3">
      <c r="A83" s="37" t="str">
        <f t="shared" si="9"/>
        <v>NFO</v>
      </c>
      <c r="B83" s="70">
        <f t="shared" si="7"/>
        <v>128.57561288740058</v>
      </c>
      <c r="C83" s="70">
        <f t="shared" si="15"/>
        <v>79.076779739986549</v>
      </c>
      <c r="D83" s="70">
        <f t="shared" ca="1" si="15"/>
        <v>88.89909657480942</v>
      </c>
      <c r="E83" s="70">
        <f t="shared" ca="1" si="15"/>
        <v>102.01374941748715</v>
      </c>
      <c r="F83" s="70">
        <f t="shared" si="15"/>
        <v>161.2262056819286</v>
      </c>
      <c r="G83" s="70">
        <f t="shared" si="15"/>
        <v>62.50413450114106</v>
      </c>
      <c r="H83" s="99">
        <f t="shared" si="15"/>
        <v>99.425152358226498</v>
      </c>
      <c r="I83" s="70">
        <f t="shared" si="15"/>
        <v>86.116415090753378</v>
      </c>
      <c r="J83" s="70">
        <f t="shared" si="15"/>
        <v>99.813761128963037</v>
      </c>
      <c r="K83" s="70">
        <f t="shared" si="15"/>
        <v>85.97414534055649</v>
      </c>
      <c r="L83" s="70">
        <f t="shared" ca="1" si="15"/>
        <v>81.172905392262138</v>
      </c>
      <c r="M83" s="70">
        <f t="shared" si="15"/>
        <v>138.2155145932183</v>
      </c>
      <c r="N83" s="70">
        <f t="shared" si="15"/>
        <v>130.7619278986416</v>
      </c>
      <c r="O83" s="70">
        <f t="shared" ca="1" si="15"/>
        <v>143.44537181444625</v>
      </c>
      <c r="P83" s="70">
        <f t="shared" si="15"/>
        <v>93.688762640779316</v>
      </c>
      <c r="Q83" s="70">
        <f t="shared" ca="1" si="15"/>
        <v>64.306445224874665</v>
      </c>
      <c r="R83" s="70">
        <f t="shared" si="15"/>
        <v>133.89467697283897</v>
      </c>
      <c r="S83" s="70">
        <f t="shared" si="15"/>
        <v>83.593921110151072</v>
      </c>
      <c r="T83" s="70">
        <f t="shared" ca="1" si="15"/>
        <v>82.531343196650312</v>
      </c>
      <c r="U83" s="22">
        <f t="shared" si="15"/>
        <v>83.330754703996661</v>
      </c>
      <c r="V83" s="22">
        <f t="shared" si="15"/>
        <v>74.867589677190935</v>
      </c>
      <c r="W83" s="22">
        <f t="shared" si="15"/>
        <v>83.006319858702852</v>
      </c>
      <c r="X83" s="22">
        <f t="shared" si="15"/>
        <v>103.15043126255075</v>
      </c>
      <c r="Y83" s="22">
        <f t="shared" si="15"/>
        <v>134.60169465188534</v>
      </c>
      <c r="Z83" s="22">
        <f t="shared" si="15"/>
        <v>94.718340567676194</v>
      </c>
      <c r="AA83" s="22">
        <f t="shared" ca="1" si="15"/>
        <v>74.2185118193363</v>
      </c>
      <c r="AB83" s="70">
        <f t="shared" ca="1" si="15"/>
        <v>122.19229325830878</v>
      </c>
      <c r="AC83" s="70">
        <f t="shared" si="15"/>
        <v>107.34294286929772</v>
      </c>
      <c r="AD83" s="99">
        <f t="shared" ca="1" si="15"/>
        <v>67.768205419228025</v>
      </c>
      <c r="AE83" s="70">
        <f t="shared" si="15"/>
        <v>102.98002024308416</v>
      </c>
      <c r="AF83" s="70">
        <f t="shared" si="15"/>
        <v>111.78362939934263</v>
      </c>
      <c r="AG83" s="70">
        <f t="shared" si="15"/>
        <v>156.62692462584545</v>
      </c>
      <c r="AH83" s="70">
        <f t="shared" si="15"/>
        <v>115.39093420167765</v>
      </c>
      <c r="AI83" s="70">
        <f t="shared" si="15"/>
        <v>112.22060580049391</v>
      </c>
      <c r="AJ83" s="70">
        <f t="shared" ca="1" si="15"/>
        <v>68.902314044909886</v>
      </c>
      <c r="AK83" s="70">
        <f t="shared" si="15"/>
        <v>100.1289824286425</v>
      </c>
      <c r="AL83" s="70">
        <f t="shared" ca="1" si="15"/>
        <v>119.75714527628081</v>
      </c>
      <c r="AM83" s="22">
        <f t="shared" ca="1" si="15"/>
        <v>77.02640142320152</v>
      </c>
      <c r="AN83" s="22">
        <f ca="1">IF(OR(Fixtures!$D$6&lt;=0,Fixtures!$D$6&gt;39),AVERAGE(B83:AM83),AVERAGE(OFFSET(A83,0,Fixtures!$D$6,1,38-Fixtures!$D$6+1)))</f>
        <v>105.17669991585943</v>
      </c>
      <c r="AO83" s="37" t="str">
        <f t="shared" si="11"/>
        <v>NFO</v>
      </c>
      <c r="AP83" s="57">
        <f ca="1">AVERAGE(OFFSET(A83,0,Fixtures!$D$6+1,1,9))</f>
        <v>104.79383989250242</v>
      </c>
      <c r="AQ83" s="57">
        <f ca="1">AVERAGE(OFFSET(A83,0,Fixtures!$D$6+1,1,6))</f>
        <v>110.31544279307924</v>
      </c>
      <c r="AR83" s="57">
        <f ca="1">AVERAGE(OFFSET(A83,0,Fixtures!$D$6+1,1,4))</f>
        <v>97.468699482738117</v>
      </c>
      <c r="AS83" s="65"/>
      <c r="AT83" s="64"/>
      <c r="AU83" s="56"/>
      <c r="AV83" s="56"/>
    </row>
    <row r="84" spans="1:48" x14ac:dyDescent="0.3">
      <c r="A84" s="37" t="str">
        <f t="shared" si="9"/>
        <v>SOU</v>
      </c>
      <c r="B84" s="70">
        <f t="shared" ca="1" si="7"/>
        <v>122.19229325830878</v>
      </c>
      <c r="C84" s="70">
        <f t="shared" si="15"/>
        <v>83.006319858702852</v>
      </c>
      <c r="D84" s="70">
        <f t="shared" si="15"/>
        <v>99.813761128963037</v>
      </c>
      <c r="E84" s="70">
        <f t="shared" si="15"/>
        <v>111.78362939934263</v>
      </c>
      <c r="F84" s="70">
        <f t="shared" si="15"/>
        <v>83.593921110151072</v>
      </c>
      <c r="G84" s="70">
        <f t="shared" ca="1" si="15"/>
        <v>81.172905392262138</v>
      </c>
      <c r="H84" s="70">
        <f t="shared" si="15"/>
        <v>93.688762640779316</v>
      </c>
      <c r="I84" s="70">
        <f t="shared" si="15"/>
        <v>102.98002024308416</v>
      </c>
      <c r="J84" s="70">
        <f t="shared" ca="1" si="15"/>
        <v>74.2185118193363</v>
      </c>
      <c r="K84" s="70">
        <f t="shared" si="15"/>
        <v>161.2262056819286</v>
      </c>
      <c r="L84" s="70">
        <f t="shared" si="15"/>
        <v>79.076779739986549</v>
      </c>
      <c r="M84" s="70">
        <f t="shared" si="15"/>
        <v>74.867589677190935</v>
      </c>
      <c r="N84" s="70">
        <f t="shared" ca="1" si="15"/>
        <v>119.75714527628081</v>
      </c>
      <c r="O84" s="70">
        <f t="shared" ca="1" si="15"/>
        <v>77.02640142320152</v>
      </c>
      <c r="P84" s="70">
        <f t="shared" si="15"/>
        <v>107.34294286929772</v>
      </c>
      <c r="Q84" s="70">
        <f t="shared" si="15"/>
        <v>156.62692462584545</v>
      </c>
      <c r="R84" s="70">
        <f t="shared" si="15"/>
        <v>115.39093420167765</v>
      </c>
      <c r="S84" s="70">
        <f t="shared" si="15"/>
        <v>103.15043126255075</v>
      </c>
      <c r="T84" s="70">
        <f t="shared" si="15"/>
        <v>65.362026009465851</v>
      </c>
      <c r="U84" s="22">
        <f t="shared" ca="1" si="15"/>
        <v>88.89909657480942</v>
      </c>
      <c r="V84" s="22">
        <f t="shared" si="15"/>
        <v>85.97414534055649</v>
      </c>
      <c r="W84" s="22">
        <f t="shared" si="15"/>
        <v>112.22060580049391</v>
      </c>
      <c r="X84" s="22">
        <f t="shared" ca="1" si="15"/>
        <v>67.768205419228025</v>
      </c>
      <c r="Y84" s="22">
        <f t="shared" si="15"/>
        <v>100.1289824286425</v>
      </c>
      <c r="Z84" s="22">
        <f t="shared" si="15"/>
        <v>99.425152358226498</v>
      </c>
      <c r="AA84" s="22">
        <f t="shared" si="15"/>
        <v>83.330754703996661</v>
      </c>
      <c r="AB84" s="70">
        <f t="shared" si="15"/>
        <v>133.89467697283897</v>
      </c>
      <c r="AC84" s="70">
        <f t="shared" ca="1" si="15"/>
        <v>102.01374941748715</v>
      </c>
      <c r="AD84" s="70">
        <f t="shared" si="15"/>
        <v>94.718340567676194</v>
      </c>
      <c r="AE84" s="70">
        <f t="shared" si="15"/>
        <v>134.60169465188534</v>
      </c>
      <c r="AF84" s="70">
        <f t="shared" ca="1" si="15"/>
        <v>64.306445224874665</v>
      </c>
      <c r="AG84" s="70">
        <f t="shared" ca="1" si="15"/>
        <v>143.44537181444625</v>
      </c>
      <c r="AH84" s="70">
        <f t="shared" si="15"/>
        <v>62.50413450114106</v>
      </c>
      <c r="AI84" s="70">
        <f t="shared" si="15"/>
        <v>128.57561288740058</v>
      </c>
      <c r="AJ84" s="70">
        <f t="shared" si="15"/>
        <v>78.290778406942621</v>
      </c>
      <c r="AK84" s="70">
        <f t="shared" si="15"/>
        <v>86.116415090753378</v>
      </c>
      <c r="AL84" s="70">
        <f t="shared" si="15"/>
        <v>138.2155145932183</v>
      </c>
      <c r="AM84" s="22">
        <f t="shared" si="15"/>
        <v>130.7619278986416</v>
      </c>
      <c r="AN84" s="22">
        <f ca="1">IF(OR(Fixtures!$D$6&lt;=0,Fixtures!$D$6&gt;39),AVERAGE(B84:AM84),AVERAGE(OFFSET(A84,0,Fixtures!$D$6,1,38-Fixtures!$D$6+1)))</f>
        <v>108.1203885022755</v>
      </c>
      <c r="AO84" s="37" t="str">
        <f t="shared" si="11"/>
        <v>SOU</v>
      </c>
      <c r="AP84" s="57">
        <f ca="1">AVERAGE(OFFSET(A84,0,Fixtures!$D$6+1,1,9))</f>
        <v>99.396949173623014</v>
      </c>
      <c r="AQ84" s="57">
        <f ca="1">AVERAGE(OFFSET(A84,0,Fixtures!$D$6+1,1,6))</f>
        <v>100.26495602958511</v>
      </c>
      <c r="AR84" s="57">
        <f ca="1">AVERAGE(OFFSET(A84,0,Fixtures!$D$6+1,1,4))</f>
        <v>98.910057465480833</v>
      </c>
      <c r="AS84" s="65"/>
      <c r="AT84" s="64"/>
      <c r="AU84" s="56"/>
      <c r="AV84" s="56"/>
    </row>
    <row r="85" spans="1:48" x14ac:dyDescent="0.3">
      <c r="A85" s="37" t="str">
        <f t="shared" si="9"/>
        <v>TOT</v>
      </c>
      <c r="B85" s="70">
        <f t="shared" ca="1" si="7"/>
        <v>68.902314044909886</v>
      </c>
      <c r="C85" s="70">
        <f t="shared" si="15"/>
        <v>100.1289824286425</v>
      </c>
      <c r="D85" s="70">
        <f t="shared" ca="1" si="15"/>
        <v>67.768205419228025</v>
      </c>
      <c r="E85" s="70">
        <f t="shared" si="15"/>
        <v>78.290778406942621</v>
      </c>
      <c r="F85" s="70">
        <f t="shared" si="15"/>
        <v>94.718340567676194</v>
      </c>
      <c r="G85" s="70">
        <f t="shared" si="15"/>
        <v>86.116415090753378</v>
      </c>
      <c r="H85" s="70">
        <f t="shared" si="15"/>
        <v>161.2262056819286</v>
      </c>
      <c r="I85" s="70">
        <f t="shared" si="15"/>
        <v>83.330754703996661</v>
      </c>
      <c r="J85" s="70">
        <f t="shared" ca="1" si="15"/>
        <v>143.44537181444625</v>
      </c>
      <c r="K85" s="70">
        <f t="shared" si="15"/>
        <v>138.2155145932183</v>
      </c>
      <c r="L85" s="70">
        <f t="shared" ca="1" si="15"/>
        <v>74.2185118193363</v>
      </c>
      <c r="M85" s="70">
        <f t="shared" si="15"/>
        <v>133.89467697283897</v>
      </c>
      <c r="N85" s="70">
        <f t="shared" si="15"/>
        <v>107.34294286929772</v>
      </c>
      <c r="O85" s="70">
        <f t="shared" si="15"/>
        <v>74.867589677190935</v>
      </c>
      <c r="P85" s="70">
        <f t="shared" si="15"/>
        <v>130.7619278986416</v>
      </c>
      <c r="Q85" s="70">
        <f t="shared" si="15"/>
        <v>83.006319858702852</v>
      </c>
      <c r="R85" s="70">
        <f t="shared" si="15"/>
        <v>112.22060580049391</v>
      </c>
      <c r="S85" s="70">
        <f t="shared" si="15"/>
        <v>85.97414534055649</v>
      </c>
      <c r="T85" s="70">
        <f t="shared" ca="1" si="15"/>
        <v>77.02640142320152</v>
      </c>
      <c r="U85" s="70">
        <f t="shared" ca="1" si="15"/>
        <v>119.75714527628081</v>
      </c>
      <c r="V85" s="22">
        <f t="shared" si="15"/>
        <v>103.15043126255075</v>
      </c>
      <c r="W85" s="22">
        <f t="shared" si="15"/>
        <v>134.60169465188534</v>
      </c>
      <c r="X85" s="22">
        <f t="shared" si="15"/>
        <v>99.813761128963037</v>
      </c>
      <c r="Y85" s="22">
        <f t="shared" si="15"/>
        <v>79.076779739986549</v>
      </c>
      <c r="Z85" s="22">
        <f t="shared" si="15"/>
        <v>83.593921110151072</v>
      </c>
      <c r="AA85" s="22">
        <f t="shared" ca="1" si="15"/>
        <v>81.172905392262138</v>
      </c>
      <c r="AB85" s="70">
        <f t="shared" si="15"/>
        <v>65.362026009465851</v>
      </c>
      <c r="AC85" s="70">
        <f t="shared" ca="1" si="15"/>
        <v>82.531343196650312</v>
      </c>
      <c r="AD85" s="70">
        <f t="shared" ca="1" si="15"/>
        <v>88.89909657480942</v>
      </c>
      <c r="AE85" s="70">
        <f t="shared" si="15"/>
        <v>115.39093420167765</v>
      </c>
      <c r="AF85" s="70">
        <f t="shared" si="15"/>
        <v>62.50413450114106</v>
      </c>
      <c r="AG85" s="70">
        <f t="shared" si="15"/>
        <v>128.57561288740058</v>
      </c>
      <c r="AH85" s="70">
        <f t="shared" si="15"/>
        <v>111.78362939934263</v>
      </c>
      <c r="AI85" s="70">
        <f t="shared" si="15"/>
        <v>156.62692462584545</v>
      </c>
      <c r="AJ85" s="70">
        <f t="shared" ca="1" si="15"/>
        <v>64.306445224874665</v>
      </c>
      <c r="AK85" s="70">
        <f t="shared" si="15"/>
        <v>102.98002024308416</v>
      </c>
      <c r="AL85" s="70">
        <f t="shared" si="15"/>
        <v>93.688762640779316</v>
      </c>
      <c r="AM85" s="22">
        <f t="shared" si="15"/>
        <v>99.425152358226498</v>
      </c>
      <c r="AN85" s="22">
        <f ca="1">IF(OR(Fixtures!$D$6&lt;=0,Fixtures!$D$6&gt;39),AVERAGE(B85:AM85),AVERAGE(OFFSET(A85,0,Fixtures!$D$6,1,38-Fixtures!$D$6+1)))</f>
        <v>97.672840155274798</v>
      </c>
      <c r="AO85" s="37" t="str">
        <f t="shared" si="11"/>
        <v>TOT</v>
      </c>
      <c r="AP85" s="57">
        <f ca="1">AVERAGE(OFFSET(A85,0,Fixtures!$D$6+1,1,9))</f>
        <v>101.5109045394251</v>
      </c>
      <c r="AQ85" s="57">
        <f ca="1">AVERAGE(OFFSET(A85,0,Fixtures!$D$6+1,1,6))</f>
        <v>98.28079179350361</v>
      </c>
      <c r="AR85" s="57">
        <f ca="1">AVERAGE(OFFSET(A85,0,Fixtures!$D$6+1,1,4))</f>
        <v>87.331377118569605</v>
      </c>
      <c r="AS85" s="65"/>
      <c r="AT85" s="64"/>
      <c r="AU85" s="56"/>
      <c r="AV85" s="56"/>
    </row>
    <row r="86" spans="1:48" x14ac:dyDescent="0.3">
      <c r="A86" s="37" t="str">
        <f t="shared" si="9"/>
        <v>WHU</v>
      </c>
      <c r="B86" s="70">
        <f t="shared" si="7"/>
        <v>134.60169465188534</v>
      </c>
      <c r="C86" s="70">
        <f t="shared" si="15"/>
        <v>78.290778406942621</v>
      </c>
      <c r="D86" s="70">
        <f t="shared" si="15"/>
        <v>115.39093420167765</v>
      </c>
      <c r="E86" s="70">
        <f t="shared" si="15"/>
        <v>102.98002024308416</v>
      </c>
      <c r="F86" s="70">
        <f t="shared" ca="1" si="15"/>
        <v>102.01374941748715</v>
      </c>
      <c r="G86" s="70">
        <f t="shared" si="15"/>
        <v>100.1289824286425</v>
      </c>
      <c r="H86" s="99">
        <f t="shared" si="15"/>
        <v>107.34294286929772</v>
      </c>
      <c r="I86" s="70">
        <f t="shared" ca="1" si="15"/>
        <v>88.89909657480942</v>
      </c>
      <c r="J86" s="70">
        <f t="shared" ca="1" si="15"/>
        <v>67.768205419228025</v>
      </c>
      <c r="K86" s="70">
        <f t="shared" si="15"/>
        <v>86.116415090753378</v>
      </c>
      <c r="L86" s="70">
        <f t="shared" ca="1" si="15"/>
        <v>82.531343196650312</v>
      </c>
      <c r="M86" s="70">
        <f t="shared" si="15"/>
        <v>156.62692462584545</v>
      </c>
      <c r="N86" s="70">
        <f t="shared" si="15"/>
        <v>62.50413450114106</v>
      </c>
      <c r="O86" s="70">
        <f t="shared" si="15"/>
        <v>133.89467697283897</v>
      </c>
      <c r="P86" s="70">
        <f t="shared" ca="1" si="15"/>
        <v>64.306445224874665</v>
      </c>
      <c r="Q86" s="70">
        <f t="shared" si="15"/>
        <v>83.330754703996661</v>
      </c>
      <c r="R86" s="70">
        <f t="shared" ca="1" si="15"/>
        <v>143.44537181444625</v>
      </c>
      <c r="S86" s="70">
        <f t="shared" si="15"/>
        <v>93.688762640779316</v>
      </c>
      <c r="T86" s="70">
        <f t="shared" si="15"/>
        <v>99.425152358226498</v>
      </c>
      <c r="U86" s="22">
        <f t="shared" ca="1" si="15"/>
        <v>81.172905392262138</v>
      </c>
      <c r="V86" s="22">
        <f t="shared" ca="1" si="15"/>
        <v>74.2185118193363</v>
      </c>
      <c r="W86" s="22">
        <f t="shared" si="15"/>
        <v>128.57561288740058</v>
      </c>
      <c r="X86" s="22">
        <f t="shared" si="15"/>
        <v>83.593921110151072</v>
      </c>
      <c r="Y86" s="22">
        <f t="shared" ca="1" si="15"/>
        <v>122.19229325830878</v>
      </c>
      <c r="Z86" s="22">
        <f t="shared" si="15"/>
        <v>65.362026009465851</v>
      </c>
      <c r="AA86" s="22">
        <f t="shared" si="15"/>
        <v>138.2155145932183</v>
      </c>
      <c r="AB86" s="70">
        <f t="shared" si="15"/>
        <v>85.97414534055649</v>
      </c>
      <c r="AC86" s="102">
        <f t="shared" si="15"/>
        <v>161.2262056819286</v>
      </c>
      <c r="AD86" s="99">
        <f t="shared" ca="1" si="15"/>
        <v>68.902314044909886</v>
      </c>
      <c r="AE86" s="70">
        <f t="shared" si="15"/>
        <v>103.15043126255075</v>
      </c>
      <c r="AF86" s="70">
        <f t="shared" ca="1" si="15"/>
        <v>119.75714527628081</v>
      </c>
      <c r="AG86" s="70">
        <f t="shared" si="15"/>
        <v>74.867589677190935</v>
      </c>
      <c r="AH86" s="70">
        <f t="shared" si="15"/>
        <v>130.7619278986416</v>
      </c>
      <c r="AI86" s="70">
        <f t="shared" ca="1" si="15"/>
        <v>77.02640142320152</v>
      </c>
      <c r="AJ86" s="70">
        <f t="shared" si="15"/>
        <v>111.78362939934263</v>
      </c>
      <c r="AK86" s="70">
        <f t="shared" si="15"/>
        <v>112.22060580049391</v>
      </c>
      <c r="AL86" s="70">
        <f t="shared" si="15"/>
        <v>83.006319858702852</v>
      </c>
      <c r="AM86" s="22">
        <f t="shared" si="15"/>
        <v>99.813761128963037</v>
      </c>
      <c r="AN86" s="22">
        <f ca="1">IF(OR(Fixtures!$D$6&lt;=0,Fixtures!$D$6&gt;39),AVERAGE(B86:AM86),AVERAGE(OFFSET(A86,0,Fixtures!$D$6,1,38-Fixtures!$D$6+1)))</f>
        <v>102.37420639939693</v>
      </c>
      <c r="AO86" s="37" t="str">
        <f t="shared" si="11"/>
        <v>WHU</v>
      </c>
      <c r="AP86" s="57">
        <f ca="1">AVERAGE(OFFSET(A86,0,Fixtures!$D$6+1,1,9))</f>
        <v>106.63291671828229</v>
      </c>
      <c r="AQ86" s="57">
        <f ca="1">AVERAGE(OFFSET(A86,0,Fixtures!$D$6+1,1,6))</f>
        <v>109.7776023069171</v>
      </c>
      <c r="AR86" s="57">
        <f ca="1">AVERAGE(OFFSET(A86,0,Fixtures!$D$6+1,1,4))</f>
        <v>113.25902406641751</v>
      </c>
      <c r="AS86" s="65"/>
      <c r="AT86" s="64"/>
      <c r="AU86" s="56"/>
      <c r="AV86" s="56"/>
    </row>
    <row r="87" spans="1:48" x14ac:dyDescent="0.3">
      <c r="A87" s="37" t="str">
        <f t="shared" si="9"/>
        <v>WOL</v>
      </c>
      <c r="B87" s="22">
        <f t="shared" si="7"/>
        <v>99.425152358226498</v>
      </c>
      <c r="C87" s="22">
        <f t="shared" si="15"/>
        <v>86.116415090753378</v>
      </c>
      <c r="D87" s="22">
        <f t="shared" ca="1" si="15"/>
        <v>122.19229325830878</v>
      </c>
      <c r="E87" s="22">
        <f t="shared" si="15"/>
        <v>107.34294286929772</v>
      </c>
      <c r="F87" s="22">
        <f t="shared" si="15"/>
        <v>74.867589677190935</v>
      </c>
      <c r="G87" s="22">
        <f t="shared" ca="1" si="15"/>
        <v>68.902314044909886</v>
      </c>
      <c r="H87" s="22">
        <f t="shared" si="15"/>
        <v>156.62692462584545</v>
      </c>
      <c r="I87" s="22">
        <f t="shared" si="15"/>
        <v>134.60169465188534</v>
      </c>
      <c r="J87" s="22">
        <f t="shared" si="15"/>
        <v>94.718340567676194</v>
      </c>
      <c r="K87" s="22">
        <f t="shared" si="15"/>
        <v>100.1289824286425</v>
      </c>
      <c r="L87" s="22">
        <f t="shared" si="15"/>
        <v>65.362026009465851</v>
      </c>
      <c r="M87" s="22">
        <f t="shared" ca="1" si="15"/>
        <v>77.02640142320152</v>
      </c>
      <c r="N87" s="22">
        <f t="shared" si="15"/>
        <v>83.330754703996661</v>
      </c>
      <c r="O87" s="22">
        <f t="shared" si="15"/>
        <v>112.22060580049391</v>
      </c>
      <c r="P87" s="22">
        <f t="shared" si="15"/>
        <v>115.39093420167765</v>
      </c>
      <c r="Q87" s="22">
        <f t="shared" ca="1" si="15"/>
        <v>119.75714527628081</v>
      </c>
      <c r="R87" s="22">
        <f t="shared" ca="1" si="15"/>
        <v>88.89909657480942</v>
      </c>
      <c r="S87" s="22">
        <f t="shared" si="15"/>
        <v>111.78362939934263</v>
      </c>
      <c r="T87" s="22">
        <f t="shared" si="15"/>
        <v>102.98002024308416</v>
      </c>
      <c r="U87" s="22">
        <f t="shared" si="15"/>
        <v>79.076779739986549</v>
      </c>
      <c r="V87" s="22">
        <f t="shared" si="15"/>
        <v>161.2262056819286</v>
      </c>
      <c r="W87" s="22">
        <f t="shared" si="15"/>
        <v>130.7619278986416</v>
      </c>
      <c r="X87" s="22">
        <f t="shared" ca="1" si="15"/>
        <v>82.531343196650312</v>
      </c>
      <c r="Y87" s="22">
        <f t="shared" si="15"/>
        <v>62.50413450114106</v>
      </c>
      <c r="Z87" s="22">
        <f t="shared" si="15"/>
        <v>103.15043126255075</v>
      </c>
      <c r="AA87" s="22">
        <f t="shared" ca="1" si="15"/>
        <v>102.01374941748715</v>
      </c>
      <c r="AB87" s="70">
        <f t="shared" si="15"/>
        <v>128.57561288740058</v>
      </c>
      <c r="AC87" s="70">
        <f t="shared" si="15"/>
        <v>83.006319858702852</v>
      </c>
      <c r="AD87" s="70">
        <f t="shared" si="15"/>
        <v>78.290778406942621</v>
      </c>
      <c r="AE87" s="70">
        <f t="shared" si="15"/>
        <v>83.593921110151072</v>
      </c>
      <c r="AF87" s="70">
        <f t="shared" si="15"/>
        <v>93.688762640779316</v>
      </c>
      <c r="AG87" s="70">
        <f t="shared" si="15"/>
        <v>99.813761128963037</v>
      </c>
      <c r="AH87" s="70">
        <f t="shared" ca="1" si="15"/>
        <v>64.306445224874665</v>
      </c>
      <c r="AI87" s="70">
        <f t="shared" si="15"/>
        <v>138.2155145932183</v>
      </c>
      <c r="AJ87" s="70">
        <f t="shared" si="15"/>
        <v>85.97414534055649</v>
      </c>
      <c r="AK87" s="70">
        <f t="shared" si="15"/>
        <v>133.89467697283897</v>
      </c>
      <c r="AL87" s="70">
        <f t="shared" ca="1" si="15"/>
        <v>74.2185118193363</v>
      </c>
      <c r="AM87" s="22">
        <f t="shared" ca="1" si="15"/>
        <v>143.44537181444625</v>
      </c>
      <c r="AN87" s="22">
        <f ca="1">IF(OR(Fixtures!$D$6&lt;=0,Fixtures!$D$6&gt;39),AVERAGE(B87:AM87),AVERAGE(OFFSET(A87,0,Fixtures!$D$6,1,38-Fixtures!$D$6+1)))</f>
        <v>100.5853184831842</v>
      </c>
      <c r="AO87" s="37" t="str">
        <f t="shared" si="11"/>
        <v>WOL</v>
      </c>
      <c r="AP87" s="57">
        <f ca="1">AVERAGE(OFFSET(A87,0,Fixtures!$D$6+1,1,9))</f>
        <v>95.642702808558582</v>
      </c>
      <c r="AQ87" s="57">
        <f ca="1">AVERAGE(OFFSET(A87,0,Fixtures!$D$6+1,1,6))</f>
        <v>83.783331395068927</v>
      </c>
      <c r="AR87" s="57">
        <f ca="1">AVERAGE(OFFSET(A87,0,Fixtures!$D$6+1,1,4))</f>
        <v>84.644945504143962</v>
      </c>
      <c r="AS87" s="65"/>
      <c r="AT87" s="64"/>
      <c r="AU87" s="56"/>
      <c r="AV87" s="56"/>
    </row>
    <row r="88" spans="1:48" x14ac:dyDescent="0.25">
      <c r="A88" s="5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6"/>
      <c r="W88" s="56"/>
      <c r="X88" s="56"/>
      <c r="Y88" s="56"/>
      <c r="Z88" s="56"/>
      <c r="AD88" s="56"/>
      <c r="AE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2"/>
    </row>
    <row r="89" spans="1:48" x14ac:dyDescent="0.3">
      <c r="A89" s="49" t="s">
        <v>0</v>
      </c>
      <c r="B89" s="49">
        <v>1</v>
      </c>
      <c r="C89" s="49">
        <v>2</v>
      </c>
      <c r="D89" s="49">
        <v>3</v>
      </c>
      <c r="E89" s="49">
        <v>4</v>
      </c>
      <c r="F89" s="49">
        <v>5</v>
      </c>
      <c r="G89" s="49">
        <v>6</v>
      </c>
      <c r="H89" s="49">
        <v>7</v>
      </c>
      <c r="I89" s="49">
        <v>8</v>
      </c>
      <c r="J89" s="49">
        <v>9</v>
      </c>
      <c r="K89" s="49">
        <v>10</v>
      </c>
      <c r="L89" s="49">
        <v>11</v>
      </c>
      <c r="M89" s="49">
        <v>12</v>
      </c>
      <c r="N89" s="49">
        <v>13</v>
      </c>
      <c r="O89" s="49">
        <v>14</v>
      </c>
      <c r="P89" s="49">
        <v>15</v>
      </c>
      <c r="Q89" s="49">
        <v>16</v>
      </c>
      <c r="R89" s="49">
        <v>17</v>
      </c>
      <c r="S89" s="49">
        <v>18</v>
      </c>
      <c r="T89" s="49">
        <v>19</v>
      </c>
      <c r="U89" s="49">
        <v>20</v>
      </c>
      <c r="V89" s="49">
        <v>21</v>
      </c>
      <c r="W89" s="49">
        <v>22</v>
      </c>
      <c r="X89" s="49">
        <v>23</v>
      </c>
      <c r="Y89" s="49">
        <v>24</v>
      </c>
      <c r="Z89" s="49">
        <v>25</v>
      </c>
      <c r="AA89" s="49">
        <v>26</v>
      </c>
      <c r="AB89" s="49">
        <v>27</v>
      </c>
      <c r="AC89" s="49">
        <v>28</v>
      </c>
      <c r="AD89" s="49">
        <v>29</v>
      </c>
      <c r="AE89" s="49">
        <v>30</v>
      </c>
      <c r="AF89" s="31">
        <v>31</v>
      </c>
      <c r="AG89" s="49">
        <v>32</v>
      </c>
      <c r="AH89" s="49">
        <v>33</v>
      </c>
      <c r="AI89" s="49">
        <v>34</v>
      </c>
      <c r="AJ89" s="49">
        <v>35</v>
      </c>
      <c r="AK89" s="49">
        <v>36</v>
      </c>
      <c r="AL89" s="49">
        <v>37</v>
      </c>
      <c r="AM89" s="49">
        <v>38</v>
      </c>
    </row>
    <row r="90" spans="1:48" x14ac:dyDescent="0.3">
      <c r="A90" s="37" t="str">
        <f>$A68</f>
        <v>ARS</v>
      </c>
      <c r="B90" s="9">
        <f ca="1">AVERAGE(B24:G24)</f>
        <v>0.93274414420352247</v>
      </c>
      <c r="C90" s="9">
        <f t="shared" ref="C90:AH90" ca="1" si="16">AVERAGE(C24:H24)</f>
        <v>0.90458752859422453</v>
      </c>
      <c r="D90" s="9">
        <f t="shared" ca="1" si="16"/>
        <v>0.98430687534213546</v>
      </c>
      <c r="E90" s="9">
        <f t="shared" ca="1" si="16"/>
        <v>1.0035584654466583</v>
      </c>
      <c r="F90" s="9">
        <f t="shared" ca="1" si="16"/>
        <v>1.0732256582335769</v>
      </c>
      <c r="G90" s="9">
        <f t="shared" ca="1" si="16"/>
        <v>1.1249039692686755</v>
      </c>
      <c r="H90" s="9">
        <f t="shared" ca="1" si="16"/>
        <v>1.0846791860753064</v>
      </c>
      <c r="I90" s="9">
        <f t="shared" ca="1" si="16"/>
        <v>1.1231251609353456</v>
      </c>
      <c r="J90" s="9">
        <f t="shared" ca="1" si="16"/>
        <v>1.0153664703123984</v>
      </c>
      <c r="K90" s="9">
        <f t="shared" ca="1" si="16"/>
        <v>1.0433312824680048</v>
      </c>
      <c r="L90" s="9">
        <f t="shared" ca="1" si="16"/>
        <v>0.99100488010067267</v>
      </c>
      <c r="M90" s="9">
        <f t="shared" ca="1" si="16"/>
        <v>0.92856355910565991</v>
      </c>
      <c r="N90" s="9">
        <f t="shared" ca="1" si="16"/>
        <v>0.97686447686499867</v>
      </c>
      <c r="O90" s="9">
        <f t="shared" ca="1" si="16"/>
        <v>0.9901075963568321</v>
      </c>
      <c r="P90" s="9">
        <f t="shared" ca="1" si="16"/>
        <v>1.1165044994826674</v>
      </c>
      <c r="Q90" s="9">
        <f t="shared" ca="1" si="16"/>
        <v>1.1037851189369476</v>
      </c>
      <c r="R90" s="9">
        <f t="shared" ca="1" si="16"/>
        <v>1.1182262447451379</v>
      </c>
      <c r="S90" s="9">
        <f t="shared" ca="1" si="16"/>
        <v>1.1410275469527997</v>
      </c>
      <c r="T90" s="9">
        <f t="shared" ca="1" si="16"/>
        <v>1.0751684198872562</v>
      </c>
      <c r="U90" s="9">
        <f t="shared" ca="1" si="16"/>
        <v>1.0942280956192869</v>
      </c>
      <c r="V90" s="9">
        <f t="shared" ca="1" si="16"/>
        <v>0.96337158913910548</v>
      </c>
      <c r="W90" s="9">
        <f t="shared" ca="1" si="16"/>
        <v>0.98173839953771858</v>
      </c>
      <c r="X90" s="9">
        <f t="shared" ca="1" si="16"/>
        <v>0.9159230658450942</v>
      </c>
      <c r="Y90" s="9">
        <f t="shared" ca="1" si="16"/>
        <v>0.89925362352204274</v>
      </c>
      <c r="Z90" s="9">
        <f t="shared" ca="1" si="16"/>
        <v>0.99952575983177194</v>
      </c>
      <c r="AA90" s="9">
        <f t="shared" ca="1" si="16"/>
        <v>0.99000184207817021</v>
      </c>
      <c r="AB90" s="9">
        <f t="shared" ca="1" si="16"/>
        <v>0.99998589601163301</v>
      </c>
      <c r="AC90" s="9">
        <f t="shared" ca="1" si="16"/>
        <v>1.1085360917009153</v>
      </c>
      <c r="AD90" s="9">
        <f t="shared" ca="1" si="16"/>
        <v>1.1386332776522698</v>
      </c>
      <c r="AE90" s="9">
        <f t="shared" ca="1" si="16"/>
        <v>1.2494282488830286</v>
      </c>
      <c r="AF90" s="9">
        <f t="shared" ca="1" si="16"/>
        <v>1.1367368467046315</v>
      </c>
      <c r="AG90" s="9">
        <f t="shared" ca="1" si="16"/>
        <v>1.1060318736745951</v>
      </c>
      <c r="AH90" s="9">
        <f t="shared" ca="1" si="16"/>
        <v>1.104262151270315</v>
      </c>
    </row>
    <row r="91" spans="1:48" x14ac:dyDescent="0.3">
      <c r="A91" s="37" t="str">
        <f t="shared" ref="A91:A109" si="17">$A69</f>
        <v>AVL</v>
      </c>
      <c r="B91" s="9">
        <f t="shared" ref="B91:B109" ca="1" si="18">AVERAGE(B25:G25)</f>
        <v>1.4823734124126835</v>
      </c>
      <c r="C91" s="9">
        <f t="shared" ref="C91:C109" ca="1" si="19">AVERAGE(C25:H25)</f>
        <v>1.5514045385950446</v>
      </c>
      <c r="D91" s="9">
        <f t="shared" ref="D91:D109" ca="1" si="20">AVERAGE(D25:I25)</f>
        <v>1.5391228783407715</v>
      </c>
      <c r="E91" s="9">
        <f t="shared" ref="E91:E109" ca="1" si="21">AVERAGE(E25:J25)</f>
        <v>1.6011047742446074</v>
      </c>
      <c r="F91" s="9">
        <f t="shared" ref="F91:F109" ca="1" si="22">AVERAGE(F25:K25)</f>
        <v>1.6350654127048927</v>
      </c>
      <c r="G91" s="9">
        <f t="shared" ref="G91:G109" ca="1" si="23">AVERAGE(G25:L25)</f>
        <v>1.431244426080396</v>
      </c>
      <c r="H91" s="9">
        <f t="shared" ref="H91:H109" ca="1" si="24">AVERAGE(H25:M25)</f>
        <v>1.4057212361215761</v>
      </c>
      <c r="I91" s="9">
        <f t="shared" ref="I91:I109" ca="1" si="25">AVERAGE(I25:N25)</f>
        <v>1.3459592284535944</v>
      </c>
      <c r="J91" s="9">
        <f t="shared" ref="J91:J109" si="26">AVERAGE(J25:O25)</f>
        <v>1.5425736186794161</v>
      </c>
      <c r="K91" s="9">
        <f t="shared" ref="K91:K109" si="27">AVERAGE(K25:P25)</f>
        <v>1.5256903448425971</v>
      </c>
      <c r="L91" s="9">
        <f t="shared" ref="L91:L109" si="28">AVERAGE(L25:Q25)</f>
        <v>1.691514268289801</v>
      </c>
      <c r="M91" s="9">
        <f t="shared" ref="M91:M109" si="29">AVERAGE(M25:R25)</f>
        <v>1.8004833960062696</v>
      </c>
      <c r="N91" s="9">
        <f t="shared" ref="N91:N109" ca="1" si="30">AVERAGE(N25:S25)</f>
        <v>1.8531760979993404</v>
      </c>
      <c r="O91" s="9">
        <f t="shared" ref="O91:O109" ca="1" si="31">AVERAGE(O25:T25)</f>
        <v>1.7932935483079155</v>
      </c>
      <c r="P91" s="9">
        <f t="shared" ref="P91:P109" ca="1" si="32">AVERAGE(P25:U25)</f>
        <v>1.6292627102709483</v>
      </c>
      <c r="Q91" s="9">
        <f t="shared" ref="Q91:Q109" ca="1" si="33">AVERAGE(Q25:V25)</f>
        <v>1.5993973808526312</v>
      </c>
      <c r="R91" s="9">
        <f t="shared" ref="R91:R109" ca="1" si="34">AVERAGE(R25:W25)</f>
        <v>1.409440496066088</v>
      </c>
      <c r="S91" s="9">
        <f t="shared" ref="S91:S109" ca="1" si="35">AVERAGE(S25:X25)</f>
        <v>1.5534955358592768</v>
      </c>
      <c r="T91" s="9">
        <f t="shared" ref="T91:T109" ca="1" si="36">AVERAGE(T25:Y25)</f>
        <v>1.492031642804067</v>
      </c>
      <c r="U91" s="9">
        <f t="shared" ref="U91:U109" ca="1" si="37">AVERAGE(U25:Z25)</f>
        <v>1.581473105170218</v>
      </c>
      <c r="V91" s="9">
        <f t="shared" ref="V91:V109" ca="1" si="38">AVERAGE(V25:AA25)</f>
        <v>1.5382720210880982</v>
      </c>
      <c r="W91" s="9">
        <f t="shared" ref="W91:W109" ca="1" si="39">AVERAGE(W25:AB25)</f>
        <v>1.571995919560047</v>
      </c>
      <c r="X91" s="9">
        <f t="shared" ref="X91:X109" ca="1" si="40">AVERAGE(X25:AC25)</f>
        <v>1.5238815557930128</v>
      </c>
      <c r="Y91" s="9">
        <f t="shared" ref="Y91:Y109" ca="1" si="41">AVERAGE(Y25:AD25)</f>
        <v>1.3548131223484949</v>
      </c>
      <c r="Z91" s="9">
        <f t="shared" ref="Z91:Z109" ca="1" si="42">AVERAGE(Z25:AE25)</f>
        <v>1.2291476744715573</v>
      </c>
      <c r="AA91" s="9">
        <f t="shared" ref="AA91:AA109" ca="1" si="43">AVERAGE(AA25:AF25)</f>
        <v>1.2311331116748543</v>
      </c>
      <c r="AB91" s="9">
        <f t="shared" ref="AB91:AB109" si="44">AVERAGE(AB25:AG25)</f>
        <v>1.3931074053794033</v>
      </c>
      <c r="AC91" s="9">
        <f t="shared" ref="AC91:AC109" si="45">AVERAGE(AC25:AH25)</f>
        <v>1.3299515680171787</v>
      </c>
      <c r="AD91" s="9">
        <f t="shared" ref="AD91:AD109" si="46">AVERAGE(AD25:AI25)</f>
        <v>1.5560661807574192</v>
      </c>
      <c r="AE91" s="9">
        <f t="shared" ref="AE91:AE109" ca="1" si="47">AVERAGE(AE25:AJ25)</f>
        <v>1.5036108631809031</v>
      </c>
      <c r="AF91" s="9">
        <f t="shared" ref="AF91:AH109" ca="1" si="48">AVERAGE(AF25:AK25)</f>
        <v>1.5882849166550457</v>
      </c>
      <c r="AG91" s="9">
        <f t="shared" ca="1" si="48"/>
        <v>1.7737161439001197</v>
      </c>
      <c r="AH91" s="9">
        <f t="shared" ca="1" si="48"/>
        <v>1.7297589677855829</v>
      </c>
    </row>
    <row r="92" spans="1:48" x14ac:dyDescent="0.3">
      <c r="A92" s="37" t="str">
        <f t="shared" si="17"/>
        <v>BOU</v>
      </c>
      <c r="B92" s="9">
        <f t="shared" ca="1" si="18"/>
        <v>1.8376769112122053</v>
      </c>
      <c r="C92" s="9">
        <f t="shared" ca="1" si="19"/>
        <v>1.9099475560734767</v>
      </c>
      <c r="D92" s="9">
        <f t="shared" ca="1" si="20"/>
        <v>1.8138653772735971</v>
      </c>
      <c r="E92" s="9">
        <f t="shared" ca="1" si="21"/>
        <v>1.7498210374086149</v>
      </c>
      <c r="F92" s="9">
        <f t="shared" ca="1" si="22"/>
        <v>1.4936343684493565</v>
      </c>
      <c r="G92" s="9">
        <f t="shared" si="23"/>
        <v>1.6306874598804166</v>
      </c>
      <c r="H92" s="9">
        <f t="shared" ca="1" si="24"/>
        <v>1.5695761009565292</v>
      </c>
      <c r="I92" s="9">
        <f t="shared" ca="1" si="25"/>
        <v>1.5648170737077942</v>
      </c>
      <c r="J92" s="9">
        <f t="shared" ca="1" si="26"/>
        <v>1.4370781488409445</v>
      </c>
      <c r="K92" s="9">
        <f t="shared" ca="1" si="27"/>
        <v>1.499487551057415</v>
      </c>
      <c r="L92" s="9">
        <f t="shared" ca="1" si="28"/>
        <v>1.4771007544387906</v>
      </c>
      <c r="M92" s="9">
        <f t="shared" ca="1" si="29"/>
        <v>1.4682094185625576</v>
      </c>
      <c r="N92" s="9">
        <f t="shared" ca="1" si="30"/>
        <v>1.456918369601033</v>
      </c>
      <c r="O92" s="9">
        <f t="shared" ca="1" si="31"/>
        <v>1.5722041098291832</v>
      </c>
      <c r="P92" s="9">
        <f t="shared" ca="1" si="32"/>
        <v>1.6518145144854959</v>
      </c>
      <c r="Q92" s="9">
        <f t="shared" ca="1" si="33"/>
        <v>1.519812488382531</v>
      </c>
      <c r="R92" s="9">
        <f t="shared" ca="1" si="34"/>
        <v>1.7442059762232489</v>
      </c>
      <c r="S92" s="9">
        <f t="shared" ca="1" si="35"/>
        <v>1.713270733366145</v>
      </c>
      <c r="T92" s="9">
        <f t="shared" ca="1" si="36"/>
        <v>1.7941544892647496</v>
      </c>
      <c r="U92" s="9">
        <f t="shared" ca="1" si="37"/>
        <v>1.730824431656746</v>
      </c>
      <c r="V92" s="9">
        <f t="shared" ca="1" si="38"/>
        <v>1.8227107741197155</v>
      </c>
      <c r="W92" s="9">
        <f t="shared" ca="1" si="39"/>
        <v>1.9833840925335211</v>
      </c>
      <c r="X92" s="9">
        <f t="shared" ca="1" si="40"/>
        <v>1.8796952226389718</v>
      </c>
      <c r="Y92" s="9">
        <f t="shared" ca="1" si="41"/>
        <v>1.8275462658659027</v>
      </c>
      <c r="Z92" s="9">
        <f t="shared" ca="1" si="42"/>
        <v>1.8824014424670648</v>
      </c>
      <c r="AA92" s="9">
        <f t="shared" ca="1" si="43"/>
        <v>1.9112944369711877</v>
      </c>
      <c r="AB92" s="9">
        <f t="shared" ca="1" si="44"/>
        <v>1.6834465497739597</v>
      </c>
      <c r="AC92" s="9">
        <f t="shared" ca="1" si="45"/>
        <v>1.6050611832749884</v>
      </c>
      <c r="AD92" s="9">
        <f t="shared" ca="1" si="46"/>
        <v>1.5059462961767531</v>
      </c>
      <c r="AE92" s="9">
        <f t="shared" ca="1" si="47"/>
        <v>1.4997490777278781</v>
      </c>
      <c r="AF92" s="9">
        <f t="shared" ca="1" si="48"/>
        <v>1.4326918214200208</v>
      </c>
      <c r="AG92" s="9">
        <f t="shared" ca="1" si="48"/>
        <v>1.3477398091191821</v>
      </c>
      <c r="AH92" s="9">
        <f t="shared" ca="1" si="48"/>
        <v>1.4150722348231486</v>
      </c>
    </row>
    <row r="93" spans="1:48" x14ac:dyDescent="0.3">
      <c r="A93" s="37" t="str">
        <f t="shared" si="17"/>
        <v>BRE</v>
      </c>
      <c r="B93" s="9">
        <f t="shared" ca="1" si="18"/>
        <v>1.3046808818408822</v>
      </c>
      <c r="C93" s="9">
        <f t="shared" ca="1" si="19"/>
        <v>1.2599937457367816</v>
      </c>
      <c r="D93" s="9">
        <f t="shared" ca="1" si="20"/>
        <v>1.2772061991205836</v>
      </c>
      <c r="E93" s="9">
        <f t="shared" ca="1" si="21"/>
        <v>1.2040752751789381</v>
      </c>
      <c r="F93" s="9">
        <f t="shared" ca="1" si="22"/>
        <v>1.3763174175610144</v>
      </c>
      <c r="G93" s="9">
        <f t="shared" ca="1" si="23"/>
        <v>1.4262450711710661</v>
      </c>
      <c r="H93" s="9">
        <f t="shared" ca="1" si="24"/>
        <v>1.4275135278098832</v>
      </c>
      <c r="I93" s="9">
        <f t="shared" ca="1" si="25"/>
        <v>1.4803876579172384</v>
      </c>
      <c r="J93" s="9">
        <f t="shared" ca="1" si="26"/>
        <v>1.3681589726579519</v>
      </c>
      <c r="K93" s="9">
        <f t="shared" ca="1" si="27"/>
        <v>1.3770103093907842</v>
      </c>
      <c r="L93" s="9">
        <f t="shared" ca="1" si="28"/>
        <v>1.4614349246155236</v>
      </c>
      <c r="M93" s="9">
        <f t="shared" ca="1" si="29"/>
        <v>1.4325575544493274</v>
      </c>
      <c r="N93" s="9">
        <f t="shared" ca="1" si="30"/>
        <v>1.4970162461601999</v>
      </c>
      <c r="O93" s="9">
        <f t="shared" ca="1" si="31"/>
        <v>1.5130170571562223</v>
      </c>
      <c r="P93" s="9">
        <f t="shared" ca="1" si="32"/>
        <v>1.5016534909847836</v>
      </c>
      <c r="Q93" s="9">
        <f t="shared" ca="1" si="33"/>
        <v>1.5563006271051405</v>
      </c>
      <c r="R93" s="9">
        <f t="shared" ca="1" si="34"/>
        <v>1.2881577769208894</v>
      </c>
      <c r="S93" s="9">
        <f t="shared" ca="1" si="35"/>
        <v>1.4388469793170575</v>
      </c>
      <c r="T93" s="9">
        <f t="shared" ca="1" si="36"/>
        <v>1.3327523537608998</v>
      </c>
      <c r="U93" s="9">
        <f t="shared" ca="1" si="37"/>
        <v>1.3966875493065984</v>
      </c>
      <c r="V93" s="9">
        <f t="shared" ca="1" si="38"/>
        <v>1.4476594524427628</v>
      </c>
      <c r="W93" s="9">
        <f t="shared" ca="1" si="39"/>
        <v>1.4204422372778955</v>
      </c>
      <c r="X93" s="9">
        <f t="shared" ca="1" si="40"/>
        <v>1.4515889567525235</v>
      </c>
      <c r="Y93" s="9">
        <f t="shared" ca="1" si="41"/>
        <v>1.4380661185498285</v>
      </c>
      <c r="Z93" s="9">
        <f t="shared" ca="1" si="42"/>
        <v>1.5309691391168607</v>
      </c>
      <c r="AA93" s="9">
        <f t="shared" ca="1" si="43"/>
        <v>1.3946464907757632</v>
      </c>
      <c r="AB93" s="9">
        <f t="shared" ca="1" si="44"/>
        <v>1.3943393726260054</v>
      </c>
      <c r="AC93" s="9">
        <f t="shared" ca="1" si="45"/>
        <v>1.4233764807175466</v>
      </c>
      <c r="AD93" s="9">
        <f t="shared" ca="1" si="46"/>
        <v>1.3845873305115066</v>
      </c>
      <c r="AE93" s="9">
        <f t="shared" ca="1" si="47"/>
        <v>1.4321937007091698</v>
      </c>
      <c r="AF93" s="9">
        <f t="shared" ca="1" si="48"/>
        <v>1.3711754469411666</v>
      </c>
      <c r="AG93" s="9">
        <f t="shared" ca="1" si="48"/>
        <v>1.4772392497988507</v>
      </c>
      <c r="AH93" s="9">
        <f t="shared" ca="1" si="48"/>
        <v>1.5822116908910726</v>
      </c>
    </row>
    <row r="94" spans="1:48" x14ac:dyDescent="0.3">
      <c r="A94" s="37" t="str">
        <f t="shared" si="17"/>
        <v>BHA</v>
      </c>
      <c r="B94" s="9">
        <f t="shared" si="18"/>
        <v>1.1438548500757972</v>
      </c>
      <c r="C94" s="9">
        <f t="shared" si="19"/>
        <v>1.0233397430823186</v>
      </c>
      <c r="D94" s="9">
        <f t="shared" ca="1" si="20"/>
        <v>0.94998267716628393</v>
      </c>
      <c r="E94" s="9">
        <f t="shared" ca="1" si="21"/>
        <v>1.0763809118312546</v>
      </c>
      <c r="F94" s="9">
        <f t="shared" ca="1" si="22"/>
        <v>1.1087796742621192</v>
      </c>
      <c r="G94" s="9">
        <f t="shared" ca="1" si="23"/>
        <v>1.1272981732253968</v>
      </c>
      <c r="H94" s="9">
        <f t="shared" ca="1" si="24"/>
        <v>1.0966699091374885</v>
      </c>
      <c r="I94" s="9">
        <f t="shared" ca="1" si="25"/>
        <v>1.2729875681046627</v>
      </c>
      <c r="J94" s="9">
        <f t="shared" ca="1" si="26"/>
        <v>1.3058636783206969</v>
      </c>
      <c r="K94" s="9">
        <f t="shared" ca="1" si="27"/>
        <v>1.1518098427404728</v>
      </c>
      <c r="L94" s="9">
        <f t="shared" ca="1" si="28"/>
        <v>1.1244698323320987</v>
      </c>
      <c r="M94" s="9">
        <f t="shared" ca="1" si="29"/>
        <v>1.0638535149227948</v>
      </c>
      <c r="N94" s="9">
        <f t="shared" ca="1" si="30"/>
        <v>1.1565717091990753</v>
      </c>
      <c r="O94" s="9">
        <f t="shared" ca="1" si="31"/>
        <v>1.0089020596885847</v>
      </c>
      <c r="P94" s="9">
        <f t="shared" ca="1" si="32"/>
        <v>1.0893014130862386</v>
      </c>
      <c r="Q94" s="9">
        <f t="shared" ca="1" si="33"/>
        <v>1.1273602912468104</v>
      </c>
      <c r="R94" s="9">
        <f t="shared" ca="1" si="34"/>
        <v>1.0873549184485396</v>
      </c>
      <c r="S94" s="9">
        <f t="shared" ca="1" si="35"/>
        <v>1.0761155251934202</v>
      </c>
      <c r="T94" s="9">
        <f t="shared" ca="1" si="36"/>
        <v>1.0187738408846121</v>
      </c>
      <c r="U94" s="9">
        <f t="shared" ca="1" si="37"/>
        <v>1.0997810500763989</v>
      </c>
      <c r="V94" s="9">
        <f t="shared" ca="1" si="38"/>
        <v>1.0116820869200467</v>
      </c>
      <c r="W94" s="9">
        <f t="shared" ca="1" si="39"/>
        <v>1.0108886676657753</v>
      </c>
      <c r="X94" s="9">
        <f t="shared" ca="1" si="40"/>
        <v>1.0948871190598497</v>
      </c>
      <c r="Y94" s="9">
        <f t="shared" si="41"/>
        <v>1.0973184111916769</v>
      </c>
      <c r="Z94" s="9">
        <f t="shared" ca="1" si="42"/>
        <v>1.2000092449568276</v>
      </c>
      <c r="AA94" s="9">
        <f t="shared" ca="1" si="43"/>
        <v>1.1419299991324461</v>
      </c>
      <c r="AB94" s="9">
        <f t="shared" ca="1" si="44"/>
        <v>1.2365739656751604</v>
      </c>
      <c r="AC94" s="9">
        <f t="shared" ca="1" si="45"/>
        <v>1.193424092376788</v>
      </c>
      <c r="AD94" s="9">
        <f t="shared" ca="1" si="46"/>
        <v>1.1183984156846727</v>
      </c>
      <c r="AE94" s="9">
        <f t="shared" ca="1" si="47"/>
        <v>1.0852107598323983</v>
      </c>
      <c r="AF94" s="9">
        <f t="shared" ca="1" si="48"/>
        <v>1.1286029913227458</v>
      </c>
      <c r="AG94" s="9">
        <f t="shared" ca="1" si="48"/>
        <v>1.041616655967468</v>
      </c>
      <c r="AH94" s="9">
        <f t="shared" ca="1" si="48"/>
        <v>1.0224372673934008</v>
      </c>
    </row>
    <row r="95" spans="1:48" x14ac:dyDescent="0.3">
      <c r="A95" s="37" t="str">
        <f t="shared" si="17"/>
        <v>CHE</v>
      </c>
      <c r="B95" s="9">
        <f t="shared" ca="1" si="18"/>
        <v>1.1736820539535491</v>
      </c>
      <c r="C95" s="9">
        <f t="shared" ca="1" si="19"/>
        <v>1.2077059805697765</v>
      </c>
      <c r="D95" s="9">
        <f t="shared" ca="1" si="20"/>
        <v>1.2650059143954744</v>
      </c>
      <c r="E95" s="9">
        <f t="shared" ca="1" si="21"/>
        <v>1.2115306803344861</v>
      </c>
      <c r="F95" s="9">
        <f t="shared" ca="1" si="22"/>
        <v>1.1805119135364099</v>
      </c>
      <c r="G95" s="9">
        <f t="shared" ca="1" si="23"/>
        <v>1.2293315014887767</v>
      </c>
      <c r="H95" s="9">
        <f t="shared" ca="1" si="24"/>
        <v>1.3396359967275606</v>
      </c>
      <c r="I95" s="9">
        <f t="shared" ca="1" si="25"/>
        <v>1.3161760492607213</v>
      </c>
      <c r="J95" s="9">
        <f t="shared" ca="1" si="26"/>
        <v>1.3855241636819315</v>
      </c>
      <c r="K95" s="9">
        <f t="shared" ca="1" si="27"/>
        <v>1.4403258093574574</v>
      </c>
      <c r="L95" s="9">
        <f t="shared" ca="1" si="28"/>
        <v>1.6122164638653986</v>
      </c>
      <c r="M95" s="9">
        <f t="shared" ca="1" si="29"/>
        <v>1.4909410735580468</v>
      </c>
      <c r="N95" s="9">
        <f t="shared" ca="1" si="30"/>
        <v>1.4099363127665914</v>
      </c>
      <c r="O95" s="9">
        <f t="shared" ca="1" si="31"/>
        <v>1.4554165378827062</v>
      </c>
      <c r="P95" s="9">
        <f t="shared" ca="1" si="32"/>
        <v>1.2536115179898022</v>
      </c>
      <c r="Q95" s="9">
        <f t="shared" ca="1" si="33"/>
        <v>1.3888497822175723</v>
      </c>
      <c r="R95" s="9">
        <f t="shared" ca="1" si="34"/>
        <v>1.2535301821396583</v>
      </c>
      <c r="S95" s="9">
        <f t="shared" ca="1" si="35"/>
        <v>1.355081470167337</v>
      </c>
      <c r="T95" s="9">
        <f t="shared" ca="1" si="36"/>
        <v>1.3055023217939434</v>
      </c>
      <c r="U95" s="9">
        <f t="shared" ca="1" si="37"/>
        <v>1.3289429731997757</v>
      </c>
      <c r="V95" s="9">
        <f t="shared" ca="1" si="38"/>
        <v>1.366214954788787</v>
      </c>
      <c r="W95" s="9">
        <f t="shared" ca="1" si="39"/>
        <v>1.230578051438507</v>
      </c>
      <c r="X95" s="9">
        <f t="shared" ca="1" si="40"/>
        <v>1.2068635378193686</v>
      </c>
      <c r="Y95" s="9">
        <f t="shared" ca="1" si="41"/>
        <v>1.1520919116359525</v>
      </c>
      <c r="Z95" s="9">
        <f t="shared" ca="1" si="42"/>
        <v>1.2085519086593683</v>
      </c>
      <c r="AA95" s="9">
        <f t="shared" ca="1" si="43"/>
        <v>1.1468209946805583</v>
      </c>
      <c r="AB95" s="9">
        <f t="shared" ca="1" si="44"/>
        <v>1.30103837726956</v>
      </c>
      <c r="AC95" s="9">
        <f t="shared" ca="1" si="45"/>
        <v>1.249478364440038</v>
      </c>
      <c r="AD95" s="9">
        <f t="shared" ca="1" si="46"/>
        <v>1.4440128433744588</v>
      </c>
      <c r="AE95" s="9">
        <f t="shared" ca="1" si="47"/>
        <v>1.4513923826850681</v>
      </c>
      <c r="AF95" s="9">
        <f t="shared" ca="1" si="48"/>
        <v>1.3878759987574234</v>
      </c>
      <c r="AG95" s="9">
        <f t="shared" ca="1" si="48"/>
        <v>1.5427972700567929</v>
      </c>
      <c r="AH95" s="9">
        <f t="shared" ca="1" si="48"/>
        <v>1.4370868524903635</v>
      </c>
    </row>
    <row r="96" spans="1:48" x14ac:dyDescent="0.3">
      <c r="A96" s="37" t="str">
        <f t="shared" si="17"/>
        <v>CRY</v>
      </c>
      <c r="B96" s="9">
        <f t="shared" ca="1" si="18"/>
        <v>1.7324339507682998</v>
      </c>
      <c r="C96" s="9">
        <f t="shared" ca="1" si="19"/>
        <v>1.7158739392723259</v>
      </c>
      <c r="D96" s="9">
        <f t="shared" ca="1" si="20"/>
        <v>1.6700720991641187</v>
      </c>
      <c r="E96" s="9">
        <f t="shared" ca="1" si="21"/>
        <v>1.6651286662761862</v>
      </c>
      <c r="F96" s="9">
        <f t="shared" ca="1" si="22"/>
        <v>1.4364421155469707</v>
      </c>
      <c r="G96" s="9">
        <f t="shared" ca="1" si="23"/>
        <v>1.4901675578303903</v>
      </c>
      <c r="H96" s="9">
        <f t="shared" ca="1" si="24"/>
        <v>1.3110577994918915</v>
      </c>
      <c r="I96" s="9">
        <f t="shared" ca="1" si="25"/>
        <v>1.3000501518803544</v>
      </c>
      <c r="J96" s="9">
        <f t="shared" ca="1" si="26"/>
        <v>1.0993147317670575</v>
      </c>
      <c r="K96" s="9">
        <f t="shared" ca="1" si="27"/>
        <v>1.1613301023795921</v>
      </c>
      <c r="L96" s="9">
        <f t="shared" ca="1" si="28"/>
        <v>1.1836992025374926</v>
      </c>
      <c r="M96" s="9">
        <f t="shared" ca="1" si="29"/>
        <v>1.1142469260174188</v>
      </c>
      <c r="N96" s="9">
        <f t="shared" ca="1" si="30"/>
        <v>1.1597478902851417</v>
      </c>
      <c r="O96" s="9">
        <f t="shared" ca="1" si="31"/>
        <v>1.1504646991611902</v>
      </c>
      <c r="P96" s="9">
        <f t="shared" ca="1" si="32"/>
        <v>1.2564527178866163</v>
      </c>
      <c r="Q96" s="9">
        <f t="shared" ca="1" si="33"/>
        <v>1.2437611436293496</v>
      </c>
      <c r="R96" s="9">
        <f t="shared" ca="1" si="34"/>
        <v>1.382086283691681</v>
      </c>
      <c r="S96" s="9">
        <f t="shared" ca="1" si="35"/>
        <v>1.4428858582455055</v>
      </c>
      <c r="T96" s="9">
        <f t="shared" ca="1" si="36"/>
        <v>1.5358085007268258</v>
      </c>
      <c r="U96" s="9">
        <f t="shared" ca="1" si="37"/>
        <v>1.5955149305482248</v>
      </c>
      <c r="V96" s="9">
        <f t="shared" ca="1" si="38"/>
        <v>1.6026074225348843</v>
      </c>
      <c r="W96" s="9">
        <f t="shared" ca="1" si="39"/>
        <v>1.6592204963472967</v>
      </c>
      <c r="X96" s="9">
        <f t="shared" ca="1" si="40"/>
        <v>1.6829796433807058</v>
      </c>
      <c r="Y96" s="9">
        <f t="shared" ca="1" si="41"/>
        <v>1.6163945949229548</v>
      </c>
      <c r="Z96" s="9">
        <f t="shared" ca="1" si="42"/>
        <v>1.5845635015066339</v>
      </c>
      <c r="AA96" s="9">
        <f t="shared" ca="1" si="43"/>
        <v>1.5182992804206519</v>
      </c>
      <c r="AB96" s="9">
        <f t="shared" ca="1" si="44"/>
        <v>1.416259858435059</v>
      </c>
      <c r="AC96" s="9">
        <f t="shared" ca="1" si="45"/>
        <v>1.3386415450562585</v>
      </c>
      <c r="AD96" s="9">
        <f t="shared" ca="1" si="46"/>
        <v>1.1460269864267574</v>
      </c>
      <c r="AE96" s="9">
        <f t="shared" ca="1" si="47"/>
        <v>1.2769355381977647</v>
      </c>
      <c r="AF96" s="9">
        <f t="shared" ca="1" si="48"/>
        <v>1.1594101972060076</v>
      </c>
      <c r="AG96" s="9">
        <f t="shared" ca="1" si="48"/>
        <v>1.210704051022627</v>
      </c>
      <c r="AH96" s="9">
        <f t="shared" ca="1" si="48"/>
        <v>1.1923102196076074</v>
      </c>
    </row>
    <row r="97" spans="1:39" x14ac:dyDescent="0.3">
      <c r="A97" s="37" t="str">
        <f t="shared" si="17"/>
        <v>EVE</v>
      </c>
      <c r="B97" s="9">
        <f t="shared" ca="1" si="18"/>
        <v>1.5751359400172349</v>
      </c>
      <c r="C97" s="9">
        <f t="shared" ca="1" si="19"/>
        <v>1.7867892725338319</v>
      </c>
      <c r="D97" s="9">
        <f t="shared" ca="1" si="20"/>
        <v>1.6805780818738485</v>
      </c>
      <c r="E97" s="9">
        <f t="shared" ca="1" si="21"/>
        <v>1.7609310175321664</v>
      </c>
      <c r="F97" s="9">
        <f t="shared" ca="1" si="22"/>
        <v>1.7066307114627646</v>
      </c>
      <c r="G97" s="9">
        <f t="shared" ca="1" si="23"/>
        <v>1.7720530045605354</v>
      </c>
      <c r="H97" s="9">
        <f t="shared" ca="1" si="24"/>
        <v>1.8278209411741038</v>
      </c>
      <c r="I97" s="9">
        <f t="shared" ca="1" si="25"/>
        <v>1.5698967501394272</v>
      </c>
      <c r="J97" s="9">
        <f t="shared" ca="1" si="26"/>
        <v>1.6765976237030114</v>
      </c>
      <c r="K97" s="9">
        <f t="shared" ca="1" si="27"/>
        <v>1.6393518581129696</v>
      </c>
      <c r="L97" s="9">
        <f t="shared" ca="1" si="28"/>
        <v>1.586316773250801</v>
      </c>
      <c r="M97" s="9">
        <f t="shared" ca="1" si="29"/>
        <v>1.3977689557013733</v>
      </c>
      <c r="N97" s="9">
        <f t="shared" ca="1" si="30"/>
        <v>1.4915917444737594</v>
      </c>
      <c r="O97" s="9">
        <f t="shared" ca="1" si="31"/>
        <v>1.6141439734939624</v>
      </c>
      <c r="P97" s="9">
        <f t="shared" ca="1" si="32"/>
        <v>1.4830344491834275</v>
      </c>
      <c r="Q97" s="9">
        <f t="shared" ca="1" si="33"/>
        <v>1.5553000408240096</v>
      </c>
      <c r="R97" s="9">
        <f t="shared" ca="1" si="34"/>
        <v>1.6274636745552973</v>
      </c>
      <c r="S97" s="9">
        <f t="shared" ca="1" si="35"/>
        <v>1.9149607873160759</v>
      </c>
      <c r="T97" s="9">
        <f t="shared" ca="1" si="36"/>
        <v>1.6508038534638445</v>
      </c>
      <c r="U97" s="9">
        <f t="shared" ca="1" si="37"/>
        <v>1.5802326660495174</v>
      </c>
      <c r="V97" s="9">
        <f t="shared" ca="1" si="38"/>
        <v>1.6399069801785864</v>
      </c>
      <c r="W97" s="9">
        <f t="shared" ca="1" si="39"/>
        <v>1.5924903590628563</v>
      </c>
      <c r="X97" s="9">
        <f t="shared" ca="1" si="40"/>
        <v>1.5929163512269036</v>
      </c>
      <c r="Y97" s="9">
        <f t="shared" ca="1" si="41"/>
        <v>1.3875746604945585</v>
      </c>
      <c r="Z97" s="9">
        <f t="shared" ca="1" si="42"/>
        <v>1.5731933496957133</v>
      </c>
      <c r="AA97" s="9">
        <f t="shared" ca="1" si="43"/>
        <v>1.5735346563302322</v>
      </c>
      <c r="AB97" s="9">
        <f t="shared" ca="1" si="44"/>
        <v>1.5699014183237818</v>
      </c>
      <c r="AC97" s="9">
        <f t="shared" ca="1" si="45"/>
        <v>1.6026579410171646</v>
      </c>
      <c r="AD97" s="9">
        <f t="shared" ca="1" si="46"/>
        <v>1.6017521399616523</v>
      </c>
      <c r="AE97" s="9">
        <f t="shared" ca="1" si="47"/>
        <v>1.7541879050538831</v>
      </c>
      <c r="AF97" s="9">
        <f t="shared" ca="1" si="48"/>
        <v>1.6923470653465074</v>
      </c>
      <c r="AG97" s="9">
        <f t="shared" ca="1" si="48"/>
        <v>1.7190064766746367</v>
      </c>
      <c r="AH97" s="9">
        <f t="shared" ca="1" si="48"/>
        <v>1.6476161001975325</v>
      </c>
    </row>
    <row r="98" spans="1:39" x14ac:dyDescent="0.3">
      <c r="A98" s="37" t="str">
        <f t="shared" si="17"/>
        <v>FUL</v>
      </c>
      <c r="B98" s="9">
        <f t="shared" ca="1" si="18"/>
        <v>2.003158030504363</v>
      </c>
      <c r="C98" s="9">
        <f t="shared" ca="1" si="19"/>
        <v>1.8780541439354588</v>
      </c>
      <c r="D98" s="9">
        <f t="shared" ca="1" si="20"/>
        <v>1.8688978127024314</v>
      </c>
      <c r="E98" s="9">
        <f t="shared" ca="1" si="21"/>
        <v>1.9051128476552497</v>
      </c>
      <c r="F98" s="9">
        <f t="shared" ca="1" si="22"/>
        <v>1.7503102173859795</v>
      </c>
      <c r="G98" s="9">
        <f t="shared" ca="1" si="23"/>
        <v>1.610038354290362</v>
      </c>
      <c r="H98" s="9">
        <f t="shared" si="24"/>
        <v>1.449870890542057</v>
      </c>
      <c r="I98" s="9">
        <f t="shared" si="25"/>
        <v>1.5440216964369153</v>
      </c>
      <c r="J98" s="9">
        <f t="shared" ca="1" si="26"/>
        <v>1.4921469969325381</v>
      </c>
      <c r="K98" s="9">
        <f t="shared" ca="1" si="27"/>
        <v>1.7196461344590814</v>
      </c>
      <c r="L98" s="9">
        <f t="shared" ca="1" si="28"/>
        <v>1.7152162377046549</v>
      </c>
      <c r="M98" s="9">
        <f t="shared" ca="1" si="29"/>
        <v>1.7941441814187609</v>
      </c>
      <c r="N98" s="9">
        <f t="shared" ca="1" si="30"/>
        <v>1.7488644973415617</v>
      </c>
      <c r="O98" s="9">
        <f t="shared" ca="1" si="31"/>
        <v>1.7500990823001867</v>
      </c>
      <c r="P98" s="9">
        <f t="shared" ca="1" si="32"/>
        <v>1.9617254523056424</v>
      </c>
      <c r="Q98" s="9">
        <f t="shared" ca="1" si="33"/>
        <v>1.7200916744054098</v>
      </c>
      <c r="R98" s="9">
        <f t="shared" ca="1" si="34"/>
        <v>1.7417108307985121</v>
      </c>
      <c r="S98" s="9">
        <f t="shared" ca="1" si="35"/>
        <v>1.6703628837691706</v>
      </c>
      <c r="T98" s="9">
        <f t="shared" ca="1" si="36"/>
        <v>1.9267147705981433</v>
      </c>
      <c r="U98" s="9">
        <f t="shared" ca="1" si="37"/>
        <v>1.7893547728983918</v>
      </c>
      <c r="V98" s="9">
        <f t="shared" ca="1" si="38"/>
        <v>1.7373959719957919</v>
      </c>
      <c r="W98" s="9">
        <f t="shared" ca="1" si="39"/>
        <v>1.784456849357422</v>
      </c>
      <c r="X98" s="9">
        <f t="shared" ca="1" si="40"/>
        <v>1.9639471616778126</v>
      </c>
      <c r="Y98" s="9">
        <f t="shared" ca="1" si="41"/>
        <v>2.028436703259751</v>
      </c>
      <c r="Z98" s="9">
        <f t="shared" ca="1" si="42"/>
        <v>1.7990705910878215</v>
      </c>
      <c r="AA98" s="9">
        <f t="shared" ca="1" si="43"/>
        <v>1.9017554046391079</v>
      </c>
      <c r="AB98" s="9">
        <f t="shared" ca="1" si="44"/>
        <v>1.7653957727377554</v>
      </c>
      <c r="AC98" s="9">
        <f t="shared" ca="1" si="45"/>
        <v>1.7749243051222352</v>
      </c>
      <c r="AD98" s="9">
        <f t="shared" ca="1" si="46"/>
        <v>1.6343352790018884</v>
      </c>
      <c r="AE98" s="9">
        <f t="shared" ca="1" si="47"/>
        <v>1.6175042659320458</v>
      </c>
      <c r="AF98" s="9">
        <f t="shared" ca="1" si="48"/>
        <v>1.6699653630436748</v>
      </c>
      <c r="AG98" s="9">
        <f t="shared" ca="1" si="48"/>
        <v>1.5580989095595179</v>
      </c>
      <c r="AH98" s="9">
        <f t="shared" ca="1" si="48"/>
        <v>1.763315665325661</v>
      </c>
    </row>
    <row r="99" spans="1:39" x14ac:dyDescent="0.3">
      <c r="A99" s="37" t="str">
        <f t="shared" si="17"/>
        <v>LEE</v>
      </c>
      <c r="B99" s="9">
        <f t="shared" ca="1" si="18"/>
        <v>1.5099756488004374</v>
      </c>
      <c r="C99" s="9">
        <f t="shared" ca="1" si="19"/>
        <v>1.5041569183339616</v>
      </c>
      <c r="D99" s="9">
        <f t="shared" ca="1" si="20"/>
        <v>1.652934859354543</v>
      </c>
      <c r="E99" s="9">
        <f t="shared" ca="1" si="21"/>
        <v>1.6586908238475953</v>
      </c>
      <c r="F99" s="9">
        <f t="shared" ca="1" si="22"/>
        <v>1.4814517390565154</v>
      </c>
      <c r="G99" s="9">
        <f t="shared" ca="1" si="23"/>
        <v>1.5915752954391218</v>
      </c>
      <c r="H99" s="9">
        <f t="shared" ca="1" si="24"/>
        <v>1.5556378928391323</v>
      </c>
      <c r="I99" s="9">
        <f t="shared" ca="1" si="25"/>
        <v>1.6058270830426686</v>
      </c>
      <c r="J99" s="9">
        <f t="shared" ca="1" si="26"/>
        <v>1.671672828478922</v>
      </c>
      <c r="K99" s="9">
        <f t="shared" ca="1" si="27"/>
        <v>1.6149166005078213</v>
      </c>
      <c r="L99" s="9">
        <f t="shared" ca="1" si="28"/>
        <v>1.7457431629125517</v>
      </c>
      <c r="M99" s="9">
        <f t="shared" ca="1" si="29"/>
        <v>1.7816409149099706</v>
      </c>
      <c r="N99" s="9">
        <f t="shared" ca="1" si="30"/>
        <v>1.8649518834542917</v>
      </c>
      <c r="O99" s="9">
        <f t="shared" ca="1" si="31"/>
        <v>1.847928322982366</v>
      </c>
      <c r="P99" s="9">
        <f t="shared" ca="1" si="32"/>
        <v>1.6925358398742054</v>
      </c>
      <c r="Q99" s="9">
        <f t="shared" ca="1" si="33"/>
        <v>1.7679478998002673</v>
      </c>
      <c r="R99" s="9">
        <f t="shared" si="34"/>
        <v>1.6407837048955611</v>
      </c>
      <c r="S99" s="9">
        <f t="shared" si="35"/>
        <v>1.5856040408470962</v>
      </c>
      <c r="T99" s="9">
        <f t="shared" ca="1" si="36"/>
        <v>1.4706778869183308</v>
      </c>
      <c r="U99" s="9">
        <f t="shared" ca="1" si="37"/>
        <v>1.446073539761229</v>
      </c>
      <c r="V99" s="9">
        <f t="shared" ca="1" si="38"/>
        <v>1.4378152842193919</v>
      </c>
      <c r="W99" s="9">
        <f t="shared" ca="1" si="39"/>
        <v>1.4902964443264726</v>
      </c>
      <c r="X99" s="9">
        <f t="shared" ca="1" si="40"/>
        <v>1.4986447520999544</v>
      </c>
      <c r="Y99" s="9">
        <f t="shared" ca="1" si="41"/>
        <v>1.6438254046246386</v>
      </c>
      <c r="Z99" s="9">
        <f t="shared" ca="1" si="42"/>
        <v>1.5418308874489159</v>
      </c>
      <c r="AA99" s="9">
        <f t="shared" ca="1" si="43"/>
        <v>1.6914225672358907</v>
      </c>
      <c r="AB99" s="9">
        <f t="shared" ca="1" si="44"/>
        <v>1.7001744317150671</v>
      </c>
      <c r="AC99" s="9">
        <f t="shared" ca="1" si="45"/>
        <v>1.6226450744082124</v>
      </c>
      <c r="AD99" s="9">
        <f t="shared" ca="1" si="46"/>
        <v>1.6043812309112022</v>
      </c>
      <c r="AE99" s="9">
        <f t="shared" ca="1" si="47"/>
        <v>1.6558848164058688</v>
      </c>
      <c r="AF99" s="9">
        <f t="shared" si="48"/>
        <v>1.7599575962651157</v>
      </c>
      <c r="AG99" s="9">
        <f t="shared" si="48"/>
        <v>1.718102396979001</v>
      </c>
      <c r="AH99" s="9">
        <f t="shared" ca="1" si="48"/>
        <v>1.6660132529679499</v>
      </c>
    </row>
    <row r="100" spans="1:39" x14ac:dyDescent="0.3">
      <c r="A100" s="37" t="str">
        <f t="shared" si="17"/>
        <v>LEI</v>
      </c>
      <c r="B100" s="9">
        <f t="shared" ca="1" si="18"/>
        <v>1.6179804892232639</v>
      </c>
      <c r="C100" s="9">
        <f t="shared" ca="1" si="19"/>
        <v>1.6009210624010606</v>
      </c>
      <c r="D100" s="9">
        <f t="shared" ca="1" si="20"/>
        <v>1.5446277244100906</v>
      </c>
      <c r="E100" s="9">
        <f t="shared" ca="1" si="21"/>
        <v>1.536799042529988</v>
      </c>
      <c r="F100" s="9">
        <f t="shared" ca="1" si="22"/>
        <v>1.4698888244868031</v>
      </c>
      <c r="G100" s="9">
        <f t="shared" ca="1" si="23"/>
        <v>1.3649019511748628</v>
      </c>
      <c r="H100" s="9">
        <f t="shared" ca="1" si="24"/>
        <v>1.1823613913770525</v>
      </c>
      <c r="I100" s="9">
        <f t="shared" ca="1" si="25"/>
        <v>1.2072495748319201</v>
      </c>
      <c r="J100" s="9">
        <f t="shared" ca="1" si="26"/>
        <v>1.1812434323953909</v>
      </c>
      <c r="K100" s="9">
        <f t="shared" ca="1" si="27"/>
        <v>1.2721759202244165</v>
      </c>
      <c r="L100" s="9">
        <f t="shared" ca="1" si="28"/>
        <v>1.324754892550754</v>
      </c>
      <c r="M100" s="9">
        <f t="shared" ca="1" si="29"/>
        <v>1.4199220218687241</v>
      </c>
      <c r="N100" s="9">
        <f t="shared" ca="1" si="30"/>
        <v>1.6512291509482211</v>
      </c>
      <c r="O100" s="9">
        <f t="shared" ca="1" si="31"/>
        <v>1.626655570317842</v>
      </c>
      <c r="P100" s="9">
        <f t="shared" ca="1" si="32"/>
        <v>1.5363791324535583</v>
      </c>
      <c r="Q100" s="9">
        <f t="shared" si="33"/>
        <v>1.5560761762119395</v>
      </c>
      <c r="R100" s="9">
        <f t="shared" si="34"/>
        <v>1.5779590072151011</v>
      </c>
      <c r="S100" s="9">
        <f t="shared" ca="1" si="35"/>
        <v>1.5661744970865297</v>
      </c>
      <c r="T100" s="9">
        <f t="shared" ca="1" si="36"/>
        <v>1.5059632624155139</v>
      </c>
      <c r="U100" s="9">
        <f t="shared" ca="1" si="37"/>
        <v>1.5803534171713318</v>
      </c>
      <c r="V100" s="9">
        <f t="shared" ca="1" si="38"/>
        <v>1.5915854627476509</v>
      </c>
      <c r="W100" s="9">
        <f t="shared" ca="1" si="39"/>
        <v>1.5212723419679763</v>
      </c>
      <c r="X100" s="9">
        <f t="shared" ca="1" si="40"/>
        <v>1.5457480152048551</v>
      </c>
      <c r="Y100" s="9">
        <f t="shared" ca="1" si="41"/>
        <v>1.5241847222736442</v>
      </c>
      <c r="Z100" s="9">
        <f t="shared" ca="1" si="42"/>
        <v>1.3077520966714495</v>
      </c>
      <c r="AA100" s="9">
        <f t="shared" ca="1" si="43"/>
        <v>1.4699738622432694</v>
      </c>
      <c r="AB100" s="9">
        <f t="shared" ca="1" si="44"/>
        <v>1.4012285490322862</v>
      </c>
      <c r="AC100" s="9">
        <f t="shared" ca="1" si="45"/>
        <v>1.4797251429566982</v>
      </c>
      <c r="AD100" s="9">
        <f t="shared" ca="1" si="46"/>
        <v>1.3466050892764219</v>
      </c>
      <c r="AE100" s="9">
        <f t="shared" ca="1" si="47"/>
        <v>1.4158001867089294</v>
      </c>
      <c r="AF100" s="9">
        <f t="shared" ca="1" si="48"/>
        <v>1.5667394732858655</v>
      </c>
      <c r="AG100" s="9">
        <f t="shared" ca="1" si="48"/>
        <v>1.480257373719301</v>
      </c>
      <c r="AH100" s="9">
        <f t="shared" ca="1" si="48"/>
        <v>1.5052641612993998</v>
      </c>
    </row>
    <row r="101" spans="1:39" x14ac:dyDescent="0.3">
      <c r="A101" s="37" t="str">
        <f t="shared" si="17"/>
        <v>LIV</v>
      </c>
      <c r="B101" s="9">
        <f t="shared" ca="1" si="18"/>
        <v>1.4543059624044465</v>
      </c>
      <c r="C101" s="9">
        <f t="shared" ca="1" si="19"/>
        <v>1.3244096895064514</v>
      </c>
      <c r="D101" s="9">
        <f t="shared" ca="1" si="20"/>
        <v>1.4539396026511817</v>
      </c>
      <c r="E101" s="9">
        <f t="shared" ca="1" si="21"/>
        <v>1.3491845188965452</v>
      </c>
      <c r="F101" s="9">
        <f t="shared" ca="1" si="22"/>
        <v>1.6037235969821466</v>
      </c>
      <c r="G101" s="9">
        <f t="shared" ca="1" si="23"/>
        <v>1.6671953488692637</v>
      </c>
      <c r="H101" s="9">
        <f t="shared" ca="1" si="24"/>
        <v>1.6033789763029735</v>
      </c>
      <c r="I101" s="9">
        <f t="shared" ca="1" si="25"/>
        <v>1.6639399033994966</v>
      </c>
      <c r="J101" s="9">
        <f t="shared" ca="1" si="26"/>
        <v>1.5779524757121053</v>
      </c>
      <c r="K101" s="9">
        <f t="shared" ca="1" si="27"/>
        <v>1.6500687762037074</v>
      </c>
      <c r="L101" s="9">
        <f t="shared" ca="1" si="28"/>
        <v>1.4104278001211012</v>
      </c>
      <c r="M101" s="9">
        <f t="shared" ca="1" si="29"/>
        <v>1.3842276218190743</v>
      </c>
      <c r="N101" s="9">
        <f t="shared" ca="1" si="30"/>
        <v>1.3941329632522843</v>
      </c>
      <c r="O101" s="9">
        <f t="shared" ca="1" si="31"/>
        <v>1.4887656730885939</v>
      </c>
      <c r="P101" s="9">
        <f t="shared" ca="1" si="32"/>
        <v>1.6809791568415278</v>
      </c>
      <c r="Q101" s="9">
        <f t="shared" ca="1" si="33"/>
        <v>1.5348238048998155</v>
      </c>
      <c r="R101" s="9">
        <f t="shared" ca="1" si="34"/>
        <v>1.6007824283618508</v>
      </c>
      <c r="S101" s="9">
        <f t="shared" ca="1" si="35"/>
        <v>1.486380922864468</v>
      </c>
      <c r="T101" s="9">
        <f t="shared" ca="1" si="36"/>
        <v>1.6509525893133254</v>
      </c>
      <c r="U101" s="9">
        <f t="shared" ca="1" si="37"/>
        <v>1.5527934418433003</v>
      </c>
      <c r="V101" s="9">
        <f t="shared" ca="1" si="38"/>
        <v>1.4275876576985718</v>
      </c>
      <c r="W101" s="9">
        <f t="shared" ca="1" si="39"/>
        <v>1.4417510342572182</v>
      </c>
      <c r="X101" s="9">
        <f t="shared" ca="1" si="40"/>
        <v>1.41587528616879</v>
      </c>
      <c r="Y101" s="9">
        <f t="shared" ca="1" si="41"/>
        <v>1.6927295593084171</v>
      </c>
      <c r="Z101" s="9">
        <f t="shared" ca="1" si="42"/>
        <v>1.612976407037606</v>
      </c>
      <c r="AA101" s="9">
        <f t="shared" ca="1" si="43"/>
        <v>1.675448121772378</v>
      </c>
      <c r="AB101" s="9">
        <f t="shared" ca="1" si="44"/>
        <v>1.5673558468191804</v>
      </c>
      <c r="AC101" s="9">
        <f t="shared" ca="1" si="45"/>
        <v>1.6227210076042067</v>
      </c>
      <c r="AD101" s="9">
        <f t="shared" ca="1" si="46"/>
        <v>1.6597378038280732</v>
      </c>
      <c r="AE101" s="9">
        <f t="shared" ca="1" si="47"/>
        <v>1.4282198299869335</v>
      </c>
      <c r="AF101" s="9">
        <f t="shared" ca="1" si="48"/>
        <v>1.4277541252549977</v>
      </c>
      <c r="AG101" s="9">
        <f t="shared" ca="1" si="48"/>
        <v>1.3506402840964504</v>
      </c>
      <c r="AH101" s="9">
        <f t="shared" ca="1" si="48"/>
        <v>1.4286312155416059</v>
      </c>
    </row>
    <row r="102" spans="1:39" x14ac:dyDescent="0.3">
      <c r="A102" s="37" t="str">
        <f t="shared" si="17"/>
        <v>MCI</v>
      </c>
      <c r="B102" s="9">
        <f t="shared" ca="1" si="18"/>
        <v>0.74170888373464428</v>
      </c>
      <c r="C102" s="9">
        <f t="shared" ca="1" si="19"/>
        <v>0.72715409316823665</v>
      </c>
      <c r="D102" s="9">
        <f t="shared" ca="1" si="20"/>
        <v>0.77133333503547752</v>
      </c>
      <c r="E102" s="9">
        <f t="shared" ca="1" si="21"/>
        <v>0.71761267065574741</v>
      </c>
      <c r="F102" s="9">
        <f t="shared" ca="1" si="22"/>
        <v>0.72345982091252681</v>
      </c>
      <c r="G102" s="9">
        <f t="shared" ca="1" si="23"/>
        <v>0.87898884972394542</v>
      </c>
      <c r="H102" s="9">
        <f t="shared" ca="1" si="24"/>
        <v>0.94065474680034233</v>
      </c>
      <c r="I102" s="9">
        <f t="shared" ca="1" si="25"/>
        <v>0.95767403357912861</v>
      </c>
      <c r="J102" s="9">
        <f t="shared" ca="1" si="26"/>
        <v>0.98608117812717888</v>
      </c>
      <c r="K102" s="9">
        <f t="shared" ca="1" si="27"/>
        <v>0.95342575113130501</v>
      </c>
      <c r="L102" s="9">
        <f t="shared" ca="1" si="28"/>
        <v>0.98496061318832739</v>
      </c>
      <c r="M102" s="9">
        <f t="shared" ca="1" si="29"/>
        <v>0.89778977531677728</v>
      </c>
      <c r="N102" s="9">
        <f t="shared" ca="1" si="30"/>
        <v>0.77361613071192969</v>
      </c>
      <c r="O102" s="9">
        <f t="shared" ca="1" si="31"/>
        <v>0.77939701162242592</v>
      </c>
      <c r="P102" s="9">
        <f t="shared" ca="1" si="32"/>
        <v>0.83133354910663615</v>
      </c>
      <c r="Q102" s="9">
        <f t="shared" ca="1" si="33"/>
        <v>0.80798981518094193</v>
      </c>
      <c r="R102" s="9">
        <f t="shared" ca="1" si="34"/>
        <v>0.87500423612089051</v>
      </c>
      <c r="S102" s="9">
        <f t="shared" ca="1" si="35"/>
        <v>0.83287006583064194</v>
      </c>
      <c r="T102" s="9">
        <f t="shared" ca="1" si="36"/>
        <v>0.85775342145737332</v>
      </c>
      <c r="U102" s="9">
        <f t="shared" ca="1" si="37"/>
        <v>0.81925711820222258</v>
      </c>
      <c r="V102" s="9">
        <f t="shared" ca="1" si="38"/>
        <v>0.7517809160717569</v>
      </c>
      <c r="W102" s="9">
        <f t="shared" ca="1" si="39"/>
        <v>0.7829439453715491</v>
      </c>
      <c r="X102" s="9">
        <f t="shared" ca="1" si="40"/>
        <v>0.69733925066269686</v>
      </c>
      <c r="Y102" s="9">
        <f t="shared" ca="1" si="41"/>
        <v>0.75432105422145657</v>
      </c>
      <c r="Z102" s="9">
        <f t="shared" ca="1" si="42"/>
        <v>0.76078332927192138</v>
      </c>
      <c r="AA102" s="9">
        <f t="shared" ca="1" si="43"/>
        <v>0.75270979655218573</v>
      </c>
      <c r="AB102" s="9">
        <f t="shared" ca="1" si="44"/>
        <v>0.82677060298325245</v>
      </c>
      <c r="AC102" s="9">
        <f t="shared" ca="1" si="45"/>
        <v>0.86175113759669486</v>
      </c>
      <c r="AD102" s="9">
        <f t="shared" ca="1" si="46"/>
        <v>0.91833758690855449</v>
      </c>
      <c r="AE102" s="9">
        <f t="shared" ca="1" si="47"/>
        <v>0.85757993112080033</v>
      </c>
      <c r="AF102" s="9">
        <f t="shared" ca="1" si="48"/>
        <v>0.86728386817255065</v>
      </c>
      <c r="AG102" s="9">
        <f t="shared" ca="1" si="48"/>
        <v>0.8676186848480425</v>
      </c>
      <c r="AH102" s="9">
        <f t="shared" ca="1" si="48"/>
        <v>0.82800456294190949</v>
      </c>
    </row>
    <row r="103" spans="1:39" x14ac:dyDescent="0.3">
      <c r="A103" s="37" t="str">
        <f t="shared" si="17"/>
        <v>MUN</v>
      </c>
      <c r="B103" s="9">
        <f t="shared" ca="1" si="18"/>
        <v>1.3118279814083618</v>
      </c>
      <c r="C103" s="9">
        <f t="shared" ca="1" si="19"/>
        <v>1.2696143771851682</v>
      </c>
      <c r="D103" s="9">
        <f t="shared" ca="1" si="20"/>
        <v>1.1757789719626108</v>
      </c>
      <c r="E103" s="9">
        <f t="shared" ca="1" si="21"/>
        <v>1.2895879957005099</v>
      </c>
      <c r="F103" s="9">
        <f t="shared" ca="1" si="22"/>
        <v>1.3035091591253958</v>
      </c>
      <c r="G103" s="9">
        <f t="shared" ca="1" si="23"/>
        <v>1.2812161238393287</v>
      </c>
      <c r="H103" s="9">
        <f t="shared" ca="1" si="24"/>
        <v>1.2488313451787911</v>
      </c>
      <c r="I103" s="9">
        <f t="shared" ca="1" si="25"/>
        <v>1.2993381388018794</v>
      </c>
      <c r="J103" s="9">
        <f t="shared" ca="1" si="26"/>
        <v>1.2921660457034063</v>
      </c>
      <c r="K103" s="9">
        <f t="shared" ca="1" si="27"/>
        <v>1.1648284089865824</v>
      </c>
      <c r="L103" s="9">
        <f t="shared" ca="1" si="28"/>
        <v>1.1959846343346414</v>
      </c>
      <c r="M103" s="9">
        <f t="shared" ca="1" si="29"/>
        <v>1.1193621708957568</v>
      </c>
      <c r="N103" s="9">
        <f t="shared" ca="1" si="30"/>
        <v>1.1106293265084008</v>
      </c>
      <c r="O103" s="9">
        <f t="shared" ca="1" si="31"/>
        <v>1.0058085436311153</v>
      </c>
      <c r="P103" s="9">
        <f t="shared" ca="1" si="32"/>
        <v>1.1071511554894784</v>
      </c>
      <c r="Q103" s="9">
        <f t="shared" ca="1" si="33"/>
        <v>1.1956163862885461</v>
      </c>
      <c r="R103" s="9">
        <f t="shared" ca="1" si="34"/>
        <v>1.0874796510408253</v>
      </c>
      <c r="S103" s="9">
        <f t="shared" ca="1" si="35"/>
        <v>1.185545574431355</v>
      </c>
      <c r="T103" s="9">
        <f t="shared" ca="1" si="36"/>
        <v>1.1601787090829045</v>
      </c>
      <c r="U103" s="9">
        <f t="shared" ca="1" si="37"/>
        <v>1.217096070784714</v>
      </c>
      <c r="V103" s="9">
        <f t="shared" ca="1" si="38"/>
        <v>1.3138419188916615</v>
      </c>
      <c r="W103" s="9">
        <f t="shared" ca="1" si="39"/>
        <v>1.1260007635961531</v>
      </c>
      <c r="X103" s="9">
        <f t="shared" ca="1" si="40"/>
        <v>1.310796679337227</v>
      </c>
      <c r="Y103" s="9">
        <f t="shared" ca="1" si="41"/>
        <v>1.3745253291196138</v>
      </c>
      <c r="Z103" s="9">
        <f t="shared" ca="1" si="42"/>
        <v>1.3578939034743065</v>
      </c>
      <c r="AA103" s="9">
        <f t="shared" ca="1" si="43"/>
        <v>1.358054708213847</v>
      </c>
      <c r="AB103" s="9">
        <f t="shared" ca="1" si="44"/>
        <v>1.1682108156704281</v>
      </c>
      <c r="AC103" s="9">
        <f t="shared" ca="1" si="45"/>
        <v>1.309588554075966</v>
      </c>
      <c r="AD103" s="9">
        <f t="shared" ca="1" si="46"/>
        <v>1.1643399537368357</v>
      </c>
      <c r="AE103" s="9">
        <f t="shared" ca="1" si="47"/>
        <v>1.0903212860697782</v>
      </c>
      <c r="AF103" s="9">
        <f t="shared" ca="1" si="48"/>
        <v>1.0785483567656828</v>
      </c>
      <c r="AG103" s="9">
        <f t="shared" ca="1" si="48"/>
        <v>1.0710645917843706</v>
      </c>
      <c r="AH103" s="9">
        <f t="shared" ca="1" si="48"/>
        <v>1.0756685813410742</v>
      </c>
    </row>
    <row r="104" spans="1:39" x14ac:dyDescent="0.3">
      <c r="A104" s="37" t="str">
        <f t="shared" si="17"/>
        <v>NEW</v>
      </c>
      <c r="B104" s="9">
        <f t="shared" ca="1" si="18"/>
        <v>1.1025650971699097</v>
      </c>
      <c r="C104" s="9">
        <f t="shared" ca="1" si="19"/>
        <v>1.1767600857721827</v>
      </c>
      <c r="D104" s="9">
        <f t="shared" ca="1" si="20"/>
        <v>1.0177757104325644</v>
      </c>
      <c r="E104" s="9">
        <f t="shared" ca="1" si="21"/>
        <v>1.0007312817712675</v>
      </c>
      <c r="F104" s="9">
        <f t="shared" ca="1" si="22"/>
        <v>0.99526935102110592</v>
      </c>
      <c r="G104" s="9">
        <f t="shared" ca="1" si="23"/>
        <v>0.95326145505680515</v>
      </c>
      <c r="H104" s="9">
        <f t="shared" ca="1" si="24"/>
        <v>0.96855357361995453</v>
      </c>
      <c r="I104" s="9">
        <f t="shared" ca="1" si="25"/>
        <v>1.019323869807695</v>
      </c>
      <c r="J104" s="9">
        <f t="shared" ca="1" si="26"/>
        <v>1.0555328868693112</v>
      </c>
      <c r="K104" s="9">
        <f t="shared" ca="1" si="27"/>
        <v>1.0174299891896557</v>
      </c>
      <c r="L104" s="9">
        <f t="shared" ca="1" si="28"/>
        <v>1.0018558894707508</v>
      </c>
      <c r="M104" s="9">
        <f t="shared" ca="1" si="29"/>
        <v>0.93887630254247456</v>
      </c>
      <c r="N104" s="9">
        <f t="shared" ca="1" si="30"/>
        <v>0.95243393970799517</v>
      </c>
      <c r="O104" s="9">
        <f t="shared" ca="1" si="31"/>
        <v>0.99170841562147805</v>
      </c>
      <c r="P104" s="9">
        <f t="shared" ca="1" si="32"/>
        <v>0.99192790626626215</v>
      </c>
      <c r="Q104" s="9">
        <f t="shared" ca="1" si="33"/>
        <v>0.9817550881253343</v>
      </c>
      <c r="R104" s="9">
        <f t="shared" ca="1" si="34"/>
        <v>0.97478614166590882</v>
      </c>
      <c r="S104" s="9">
        <f t="shared" ca="1" si="35"/>
        <v>0.9286870409060658</v>
      </c>
      <c r="T104" s="9">
        <f t="shared" ca="1" si="36"/>
        <v>1.002363343747904</v>
      </c>
      <c r="U104" s="9">
        <f t="shared" ca="1" si="37"/>
        <v>0.91530708341431755</v>
      </c>
      <c r="V104" s="9">
        <f t="shared" ca="1" si="38"/>
        <v>1.0803853945857294</v>
      </c>
      <c r="W104" s="9">
        <f t="shared" ca="1" si="39"/>
        <v>1.0425963002832577</v>
      </c>
      <c r="X104" s="9">
        <f t="shared" ca="1" si="40"/>
        <v>1.0652752710726598</v>
      </c>
      <c r="Y104" s="9">
        <f t="shared" ca="1" si="41"/>
        <v>1.0993815666885951</v>
      </c>
      <c r="Z104" s="9">
        <f t="shared" ca="1" si="42"/>
        <v>1.1050222105743828</v>
      </c>
      <c r="AA104" s="9">
        <f t="shared" ca="1" si="43"/>
        <v>1.1173008112187033</v>
      </c>
      <c r="AB104" s="9">
        <f t="shared" ca="1" si="44"/>
        <v>0.97674855816500716</v>
      </c>
      <c r="AC104" s="9">
        <f t="shared" ca="1" si="45"/>
        <v>1.0364777153401723</v>
      </c>
      <c r="AD104" s="9">
        <f t="shared" ca="1" si="46"/>
        <v>0.99810180242038316</v>
      </c>
      <c r="AE104" s="9">
        <f t="shared" ca="1" si="47"/>
        <v>1.0104031675285858</v>
      </c>
      <c r="AF104" s="9">
        <f t="shared" ca="1" si="48"/>
        <v>0.98675790001155106</v>
      </c>
      <c r="AG104" s="9">
        <f t="shared" ca="1" si="48"/>
        <v>0.92501755883490622</v>
      </c>
      <c r="AH104" s="9">
        <f t="shared" ca="1" si="48"/>
        <v>0.95266563112703773</v>
      </c>
    </row>
    <row r="105" spans="1:39" x14ac:dyDescent="0.3">
      <c r="A105" s="37" t="str">
        <f t="shared" si="17"/>
        <v>NFO</v>
      </c>
      <c r="B105" s="9">
        <f t="shared" ca="1" si="18"/>
        <v>1.6990146990331052</v>
      </c>
      <c r="C105" s="9">
        <f t="shared" ca="1" si="19"/>
        <v>1.6139267347627466</v>
      </c>
      <c r="D105" s="9">
        <f t="shared" ca="1" si="20"/>
        <v>1.6310816181763055</v>
      </c>
      <c r="E105" s="9">
        <f t="shared" ca="1" si="21"/>
        <v>1.6629406890365175</v>
      </c>
      <c r="F105" s="9">
        <f t="shared" si="22"/>
        <v>1.6238537869131833</v>
      </c>
      <c r="G105" s="9">
        <f t="shared" ca="1" si="23"/>
        <v>1.3901843274562975</v>
      </c>
      <c r="H105" s="9">
        <f t="shared" ca="1" si="24"/>
        <v>1.6413085509552854</v>
      </c>
      <c r="I105" s="9">
        <f t="shared" ca="1" si="25"/>
        <v>1.669747805562098</v>
      </c>
      <c r="J105" s="9">
        <f t="shared" ca="1" si="26"/>
        <v>1.8785968289614943</v>
      </c>
      <c r="K105" s="9">
        <f t="shared" ca="1" si="27"/>
        <v>1.8155581888000176</v>
      </c>
      <c r="L105" s="9">
        <f t="shared" ca="1" si="28"/>
        <v>1.7627561826159921</v>
      </c>
      <c r="M105" s="9">
        <f t="shared" ca="1" si="29"/>
        <v>1.9166470006368079</v>
      </c>
      <c r="N105" s="9">
        <f t="shared" ca="1" si="30"/>
        <v>1.7169164662235747</v>
      </c>
      <c r="O105" s="9">
        <f t="shared" ca="1" si="31"/>
        <v>1.6391654750528815</v>
      </c>
      <c r="P105" s="9">
        <f t="shared" ca="1" si="32"/>
        <v>1.4235280774290482</v>
      </c>
      <c r="Q105" s="9">
        <f t="shared" ca="1" si="33"/>
        <v>1.4137507515084016</v>
      </c>
      <c r="R105" s="9">
        <f t="shared" ca="1" si="34"/>
        <v>1.4593204654505509</v>
      </c>
      <c r="S105" s="9">
        <f t="shared" ca="1" si="35"/>
        <v>1.3695803641613093</v>
      </c>
      <c r="T105" s="9">
        <f t="shared" ca="1" si="36"/>
        <v>1.4938811787195998</v>
      </c>
      <c r="U105" s="9">
        <f t="shared" si="37"/>
        <v>1.5294540917386239</v>
      </c>
      <c r="V105" s="9">
        <f t="shared" ca="1" si="38"/>
        <v>1.5072484721953687</v>
      </c>
      <c r="W105" s="9">
        <f t="shared" ca="1" si="39"/>
        <v>1.6453856616022193</v>
      </c>
      <c r="X105" s="9">
        <f t="shared" ca="1" si="40"/>
        <v>1.7046915644826868</v>
      </c>
      <c r="Y105" s="9">
        <f t="shared" ca="1" si="41"/>
        <v>1.5687476481917237</v>
      </c>
      <c r="Z105" s="9">
        <f t="shared" ca="1" si="42"/>
        <v>1.5413276555588629</v>
      </c>
      <c r="AA105" s="9">
        <f t="shared" ca="1" si="43"/>
        <v>1.5372575288077421</v>
      </c>
      <c r="AB105" s="9">
        <f t="shared" ca="1" si="44"/>
        <v>1.8135764902406741</v>
      </c>
      <c r="AC105" s="9">
        <f t="shared" ca="1" si="45"/>
        <v>1.7381026363838901</v>
      </c>
      <c r="AD105" s="9">
        <f t="shared" ca="1" si="46"/>
        <v>1.804082042922895</v>
      </c>
      <c r="AE105" s="9">
        <f t="shared" ca="1" si="47"/>
        <v>1.8068457515927998</v>
      </c>
      <c r="AF105" s="9">
        <f t="shared" ca="1" si="48"/>
        <v>1.7985237903172357</v>
      </c>
      <c r="AG105" s="9">
        <f t="shared" ca="1" si="48"/>
        <v>1.817954446657998</v>
      </c>
      <c r="AH105" s="9">
        <f t="shared" ca="1" si="48"/>
        <v>1.5856066088806211</v>
      </c>
    </row>
    <row r="106" spans="1:39" x14ac:dyDescent="0.3">
      <c r="A106" s="37" t="str">
        <f t="shared" si="17"/>
        <v>SOU</v>
      </c>
      <c r="B106" s="9">
        <f t="shared" ca="1" si="18"/>
        <v>1.3207771805845305</v>
      </c>
      <c r="C106" s="9">
        <f t="shared" ca="1" si="19"/>
        <v>1.2123338937054406</v>
      </c>
      <c r="D106" s="9">
        <f t="shared" ca="1" si="20"/>
        <v>1.2953922356690948</v>
      </c>
      <c r="E106" s="9">
        <f t="shared" ca="1" si="21"/>
        <v>1.2020497348622321</v>
      </c>
      <c r="F106" s="9">
        <f t="shared" ca="1" si="22"/>
        <v>1.3694978859624491</v>
      </c>
      <c r="G106" s="9">
        <f t="shared" ca="1" si="23"/>
        <v>1.3601980622555285</v>
      </c>
      <c r="H106" s="9">
        <f t="shared" ca="1" si="24"/>
        <v>1.3446490439083787</v>
      </c>
      <c r="I106" s="9">
        <f t="shared" ca="1" si="25"/>
        <v>1.3983182437337287</v>
      </c>
      <c r="J106" s="9">
        <f t="shared" ca="1" si="26"/>
        <v>1.3343161677963253</v>
      </c>
      <c r="K106" s="9">
        <f t="shared" ca="1" si="27"/>
        <v>1.4025122555236988</v>
      </c>
      <c r="L106" s="9">
        <f t="shared" ca="1" si="28"/>
        <v>1.3911703483526114</v>
      </c>
      <c r="M106" s="9">
        <f t="shared" ca="1" si="29"/>
        <v>1.4659333913669839</v>
      </c>
      <c r="N106" s="9">
        <f t="shared" ca="1" si="30"/>
        <v>1.5356793712025594</v>
      </c>
      <c r="O106" s="9">
        <f t="shared" ca="1" si="31"/>
        <v>1.4236915058150574</v>
      </c>
      <c r="P106" s="9">
        <f t="shared" ca="1" si="32"/>
        <v>1.4529697787968863</v>
      </c>
      <c r="Q106" s="9">
        <f t="shared" ca="1" si="33"/>
        <v>1.4089760151394659</v>
      </c>
      <c r="R106" s="9">
        <f t="shared" ca="1" si="34"/>
        <v>1.2994692596736961</v>
      </c>
      <c r="S106" s="9">
        <f t="shared" ca="1" si="35"/>
        <v>1.2014242914456716</v>
      </c>
      <c r="T106" s="9">
        <f t="shared" ca="1" si="36"/>
        <v>1.1939733460090904</v>
      </c>
      <c r="U106" s="9">
        <f t="shared" ca="1" si="37"/>
        <v>1.3045911325489541</v>
      </c>
      <c r="V106" s="9">
        <f t="shared" ca="1" si="38"/>
        <v>1.2569245351921017</v>
      </c>
      <c r="W106" s="9">
        <f t="shared" ca="1" si="39"/>
        <v>1.4101088438473306</v>
      </c>
      <c r="X106" s="9">
        <f t="shared" ca="1" si="40"/>
        <v>1.3433952712711417</v>
      </c>
      <c r="Y106" s="9">
        <f t="shared" ca="1" si="41"/>
        <v>1.4374521714680941</v>
      </c>
      <c r="Z106" s="9">
        <f t="shared" ca="1" si="42"/>
        <v>1.46764833135827</v>
      </c>
      <c r="AA106" s="9">
        <f t="shared" ca="1" si="43"/>
        <v>1.3548573307432503</v>
      </c>
      <c r="AB106" s="9">
        <f t="shared" ca="1" si="44"/>
        <v>1.5370359926494703</v>
      </c>
      <c r="AC106" s="9">
        <f t="shared" ca="1" si="45"/>
        <v>1.3355319735136879</v>
      </c>
      <c r="AD106" s="9">
        <f t="shared" ca="1" si="46"/>
        <v>1.4425772783541679</v>
      </c>
      <c r="AE106" s="9">
        <f t="shared" ca="1" si="47"/>
        <v>1.4020666240144262</v>
      </c>
      <c r="AF106" s="9">
        <f t="shared" ca="1" si="48"/>
        <v>1.3022458490266233</v>
      </c>
      <c r="AG106" s="9">
        <f t="shared" ca="1" si="48"/>
        <v>1.5106945583655376</v>
      </c>
      <c r="AH106" s="9">
        <f t="shared" ca="1" si="48"/>
        <v>1.4261664928821058</v>
      </c>
    </row>
    <row r="107" spans="1:39" x14ac:dyDescent="0.3">
      <c r="A107" s="37" t="str">
        <f t="shared" si="17"/>
        <v>TOT</v>
      </c>
      <c r="B107" s="9">
        <f t="shared" ca="1" si="18"/>
        <v>1.0412565721341651</v>
      </c>
      <c r="C107" s="9">
        <f t="shared" ca="1" si="19"/>
        <v>1.2764396116217778</v>
      </c>
      <c r="D107" s="9">
        <f t="shared" ca="1" si="20"/>
        <v>1.207135217774632</v>
      </c>
      <c r="E107" s="9">
        <f t="shared" ca="1" si="21"/>
        <v>1.4041409443150894</v>
      </c>
      <c r="F107" s="9">
        <f t="shared" ca="1" si="22"/>
        <v>1.5400423433649488</v>
      </c>
      <c r="G107" s="9">
        <f t="shared" ca="1" si="23"/>
        <v>1.465755835659569</v>
      </c>
      <c r="H107" s="9">
        <f t="shared" ca="1" si="24"/>
        <v>1.6063621200575025</v>
      </c>
      <c r="I107" s="9">
        <f t="shared" ca="1" si="25"/>
        <v>1.4439609446758483</v>
      </c>
      <c r="J107" s="9">
        <f t="shared" ca="1" si="26"/>
        <v>1.4559758311282751</v>
      </c>
      <c r="K107" s="9">
        <f t="shared" ca="1" si="27"/>
        <v>1.3782397598780669</v>
      </c>
      <c r="L107" s="9">
        <f t="shared" ca="1" si="28"/>
        <v>1.2219458625300821</v>
      </c>
      <c r="M107" s="9">
        <f t="shared" ca="1" si="29"/>
        <v>1.3359251996588208</v>
      </c>
      <c r="N107" s="9">
        <f t="shared" ca="1" si="30"/>
        <v>1.1950495477208165</v>
      </c>
      <c r="O107" s="9">
        <f t="shared" ca="1" si="31"/>
        <v>1.1664966709575395</v>
      </c>
      <c r="P107" s="9">
        <f t="shared" ca="1" si="32"/>
        <v>1.2234499749219301</v>
      </c>
      <c r="Q107" s="9">
        <f t="shared" ca="1" si="33"/>
        <v>1.2098024349266756</v>
      </c>
      <c r="R107" s="9">
        <f t="shared" ca="1" si="34"/>
        <v>1.3074909398116688</v>
      </c>
      <c r="S107" s="9">
        <f t="shared" ca="1" si="35"/>
        <v>1.2793538522588077</v>
      </c>
      <c r="T107" s="9">
        <f t="shared" ca="1" si="36"/>
        <v>1.2662946713561449</v>
      </c>
      <c r="U107" s="9">
        <f t="shared" ca="1" si="37"/>
        <v>1.2498821527243535</v>
      </c>
      <c r="V107" s="9">
        <f t="shared" ca="1" si="38"/>
        <v>1.2072284732833916</v>
      </c>
      <c r="W107" s="9">
        <f t="shared" ca="1" si="39"/>
        <v>1.0970505994544784</v>
      </c>
      <c r="X107" s="9">
        <f t="shared" ca="1" si="40"/>
        <v>1.0293716345829289</v>
      </c>
      <c r="Y107" s="9">
        <f t="shared" ca="1" si="41"/>
        <v>1.0046186147538803</v>
      </c>
      <c r="Z107" s="9">
        <f t="shared" ca="1" si="42"/>
        <v>1.0733743020561857</v>
      </c>
      <c r="AA107" s="9">
        <f t="shared" ca="1" si="43"/>
        <v>1.0334437902528302</v>
      </c>
      <c r="AB107" s="9">
        <f t="shared" ca="1" si="44"/>
        <v>1.1409468795833422</v>
      </c>
      <c r="AC107" s="9">
        <f t="shared" ca="1" si="45"/>
        <v>1.2288395840689466</v>
      </c>
      <c r="AD107" s="9">
        <f t="shared" ca="1" si="46"/>
        <v>1.3968785913386459</v>
      </c>
      <c r="AE107" s="9">
        <f t="shared" ca="1" si="47"/>
        <v>1.3170222730724521</v>
      </c>
      <c r="AF107" s="9">
        <f t="shared" ca="1" si="48"/>
        <v>1.3320910540418323</v>
      </c>
      <c r="AG107" s="9">
        <f t="shared" ca="1" si="48"/>
        <v>1.3911347127140876</v>
      </c>
      <c r="AH107" s="9">
        <f t="shared" ca="1" si="48"/>
        <v>1.325025312473294</v>
      </c>
    </row>
    <row r="108" spans="1:39" x14ac:dyDescent="0.3">
      <c r="A108" s="37" t="str">
        <f t="shared" si="17"/>
        <v>WHU</v>
      </c>
      <c r="B108" s="9">
        <f t="shared" ca="1" si="18"/>
        <v>1.309252133914653</v>
      </c>
      <c r="C108" s="9">
        <f t="shared" ca="1" si="19"/>
        <v>1.2574595723196997</v>
      </c>
      <c r="D108" s="9">
        <f t="shared" ca="1" si="20"/>
        <v>1.2816026742858808</v>
      </c>
      <c r="E108" s="9">
        <f t="shared" ca="1" si="21"/>
        <v>1.1911178592269489</v>
      </c>
      <c r="F108" s="9">
        <f t="shared" ca="1" si="22"/>
        <v>1.1203733535156049</v>
      </c>
      <c r="G108" s="9">
        <f t="shared" ca="1" si="23"/>
        <v>1.1143739476341439</v>
      </c>
      <c r="H108" s="9">
        <f t="shared" ca="1" si="24"/>
        <v>1.2429556471799048</v>
      </c>
      <c r="I108" s="9">
        <f t="shared" ca="1" si="25"/>
        <v>1.1577603762161215</v>
      </c>
      <c r="J108" s="9">
        <f t="shared" ca="1" si="26"/>
        <v>1.2601642510233173</v>
      </c>
      <c r="K108" s="9">
        <f t="shared" ca="1" si="27"/>
        <v>1.2535867881400928</v>
      </c>
      <c r="L108" s="9">
        <f t="shared" ca="1" si="28"/>
        <v>1.2482939380376945</v>
      </c>
      <c r="M108" s="9">
        <f t="shared" ca="1" si="29"/>
        <v>1.386926054912264</v>
      </c>
      <c r="N108" s="9">
        <f t="shared" ca="1" si="30"/>
        <v>1.2084761469375227</v>
      </c>
      <c r="O108" s="9">
        <f t="shared" ca="1" si="31"/>
        <v>1.3159943940910435</v>
      </c>
      <c r="P108" s="9">
        <f t="shared" ca="1" si="32"/>
        <v>1.1960067497759279</v>
      </c>
      <c r="Q108" s="9">
        <f t="shared" ca="1" si="33"/>
        <v>1.2148400156467027</v>
      </c>
      <c r="R108" s="9">
        <f t="shared" ca="1" si="34"/>
        <v>1.3491294895924593</v>
      </c>
      <c r="S108" s="9">
        <f t="shared" ca="1" si="35"/>
        <v>1.1814984742094345</v>
      </c>
      <c r="T108" s="9">
        <f t="shared" ca="1" si="36"/>
        <v>1.2815798035726733</v>
      </c>
      <c r="U108" s="9">
        <f t="shared" ca="1" si="37"/>
        <v>1.179491648125375</v>
      </c>
      <c r="V108" s="9">
        <f t="shared" ca="1" si="38"/>
        <v>1.3093129363411908</v>
      </c>
      <c r="W108" s="9">
        <f t="shared" ca="1" si="39"/>
        <v>1.3316490424876366</v>
      </c>
      <c r="X108" s="9">
        <f t="shared" ca="1" si="40"/>
        <v>1.4059573898260787</v>
      </c>
      <c r="Y108" s="9">
        <f t="shared" ca="1" si="41"/>
        <v>1.3780428334324357</v>
      </c>
      <c r="Z108" s="9">
        <f t="shared" ca="1" si="42"/>
        <v>1.3347061227008439</v>
      </c>
      <c r="AA108" s="9">
        <f t="shared" ca="1" si="43"/>
        <v>1.4380587115340184</v>
      </c>
      <c r="AB108" s="9">
        <f t="shared" ca="1" si="44"/>
        <v>1.2938873748157882</v>
      </c>
      <c r="AC108" s="9">
        <f t="shared" ca="1" si="45"/>
        <v>1.3789856949935579</v>
      </c>
      <c r="AD108" s="9">
        <f t="shared" ca="1" si="46"/>
        <v>1.1873582920835897</v>
      </c>
      <c r="AE108" s="9">
        <f t="shared" ca="1" si="47"/>
        <v>1.2688342593061888</v>
      </c>
      <c r="AF108" s="9">
        <f t="shared" ca="1" si="48"/>
        <v>1.2894767537389002</v>
      </c>
      <c r="AG108" s="9">
        <f t="shared" ca="1" si="48"/>
        <v>1.2196489272746982</v>
      </c>
      <c r="AH108" s="9">
        <f t="shared" ca="1" si="48"/>
        <v>1.2764230503256366</v>
      </c>
    </row>
    <row r="109" spans="1:39" x14ac:dyDescent="0.3">
      <c r="A109" s="37" t="str">
        <f t="shared" si="17"/>
        <v>WOL</v>
      </c>
      <c r="B109" s="9">
        <f t="shared" ca="1" si="18"/>
        <v>1.2757413965449698</v>
      </c>
      <c r="C109" s="9">
        <f t="shared" ca="1" si="19"/>
        <v>1.4172965984234647</v>
      </c>
      <c r="D109" s="9">
        <f t="shared" ca="1" si="20"/>
        <v>1.5174673995881365</v>
      </c>
      <c r="E109" s="9">
        <f t="shared" ca="1" si="21"/>
        <v>1.4494785809667901</v>
      </c>
      <c r="F109" s="9">
        <f t="shared" ca="1" si="22"/>
        <v>1.4754932381068955</v>
      </c>
      <c r="G109" s="9">
        <f t="shared" ca="1" si="23"/>
        <v>1.4252592966227242</v>
      </c>
      <c r="H109" s="9">
        <f t="shared" ca="1" si="24"/>
        <v>1.4735213224729982</v>
      </c>
      <c r="I109" s="9">
        <f t="shared" ca="1" si="25"/>
        <v>1.2580839202962659</v>
      </c>
      <c r="J109" s="9">
        <f t="shared" ca="1" si="26"/>
        <v>1.2577045886952749</v>
      </c>
      <c r="K109" s="9">
        <f t="shared" ca="1" si="27"/>
        <v>1.2617066410718518</v>
      </c>
      <c r="L109" s="9">
        <f t="shared" ca="1" si="28"/>
        <v>1.261339780792647</v>
      </c>
      <c r="M109" s="9">
        <f t="shared" ca="1" si="29"/>
        <v>1.3462969959239925</v>
      </c>
      <c r="N109" s="9">
        <f t="shared" ca="1" si="30"/>
        <v>1.3866279565003019</v>
      </c>
      <c r="O109" s="9">
        <f t="shared" ca="1" si="31"/>
        <v>1.4693072625724328</v>
      </c>
      <c r="P109" s="9">
        <f t="shared" ca="1" si="32"/>
        <v>1.3549718753624826</v>
      </c>
      <c r="Q109" s="9">
        <f t="shared" ca="1" si="33"/>
        <v>1.5155544835574297</v>
      </c>
      <c r="R109" s="9">
        <f t="shared" ca="1" si="34"/>
        <v>1.5382904129344077</v>
      </c>
      <c r="S109" s="9">
        <f t="shared" ca="1" si="35"/>
        <v>1.5225323589576778</v>
      </c>
      <c r="T109" s="9">
        <f t="shared" ca="1" si="36"/>
        <v>1.420720705407877</v>
      </c>
      <c r="U109" s="9">
        <f t="shared" ca="1" si="37"/>
        <v>1.4211424155281518</v>
      </c>
      <c r="V109" s="9">
        <f t="shared" ca="1" si="38"/>
        <v>1.4685302959257083</v>
      </c>
      <c r="W109" s="9">
        <f t="shared" ca="1" si="39"/>
        <v>1.3877310292026683</v>
      </c>
      <c r="X109" s="9">
        <f t="shared" ca="1" si="40"/>
        <v>1.2890677326151911</v>
      </c>
      <c r="Y109" s="9">
        <f t="shared" ca="1" si="41"/>
        <v>1.2785737569726618</v>
      </c>
      <c r="Z109" s="9">
        <f t="shared" ca="1" si="42"/>
        <v>1.322145349013353</v>
      </c>
      <c r="AA109" s="9">
        <f t="shared" ca="1" si="43"/>
        <v>1.2604440228482956</v>
      </c>
      <c r="AB109" s="9">
        <f t="shared" ca="1" si="44"/>
        <v>1.2966887501395048</v>
      </c>
      <c r="AC109" s="9">
        <f t="shared" ca="1" si="45"/>
        <v>1.1113646293998964</v>
      </c>
      <c r="AD109" s="9">
        <f t="shared" ca="1" si="46"/>
        <v>1.2819102504335778</v>
      </c>
      <c r="AE109" s="9">
        <f t="shared" ca="1" si="47"/>
        <v>1.2657897942617424</v>
      </c>
      <c r="AF109" s="9">
        <f t="shared" ca="1" si="48"/>
        <v>1.424428804545057</v>
      </c>
      <c r="AG109" s="9">
        <f t="shared" ca="1" si="48"/>
        <v>1.3842031805759929</v>
      </c>
      <c r="AH109" s="9">
        <f t="shared" ca="1" si="48"/>
        <v>1.4921767837359035</v>
      </c>
    </row>
    <row r="111" spans="1:39" x14ac:dyDescent="0.3">
      <c r="A111" s="49" t="s">
        <v>0</v>
      </c>
      <c r="B111" s="49">
        <v>1</v>
      </c>
      <c r="C111" s="49">
        <v>2</v>
      </c>
      <c r="D111" s="49">
        <v>3</v>
      </c>
      <c r="E111" s="49">
        <v>4</v>
      </c>
      <c r="F111" s="49">
        <v>5</v>
      </c>
      <c r="G111" s="49">
        <v>6</v>
      </c>
      <c r="H111" s="49">
        <v>7</v>
      </c>
      <c r="I111" s="49">
        <v>8</v>
      </c>
      <c r="J111" s="49">
        <v>9</v>
      </c>
      <c r="K111" s="49">
        <v>10</v>
      </c>
      <c r="L111" s="49">
        <v>11</v>
      </c>
      <c r="M111" s="49">
        <v>12</v>
      </c>
      <c r="N111" s="49">
        <v>13</v>
      </c>
      <c r="O111" s="49">
        <v>14</v>
      </c>
      <c r="P111" s="49">
        <v>15</v>
      </c>
      <c r="Q111" s="49">
        <v>16</v>
      </c>
      <c r="R111" s="49">
        <v>17</v>
      </c>
      <c r="S111" s="49">
        <v>18</v>
      </c>
      <c r="T111" s="49">
        <v>19</v>
      </c>
      <c r="U111" s="49">
        <v>20</v>
      </c>
      <c r="V111" s="49">
        <v>21</v>
      </c>
      <c r="W111" s="49">
        <v>22</v>
      </c>
      <c r="X111" s="49">
        <v>23</v>
      </c>
      <c r="Y111" s="49">
        <v>24</v>
      </c>
      <c r="Z111" s="49">
        <v>25</v>
      </c>
      <c r="AA111" s="49">
        <v>26</v>
      </c>
      <c r="AB111" s="49">
        <v>27</v>
      </c>
      <c r="AC111" s="49">
        <v>28</v>
      </c>
      <c r="AD111" s="49">
        <v>29</v>
      </c>
      <c r="AE111" s="49">
        <v>30</v>
      </c>
      <c r="AF111" s="31">
        <v>31</v>
      </c>
      <c r="AG111" s="49">
        <v>32</v>
      </c>
      <c r="AH111" s="49">
        <v>33</v>
      </c>
      <c r="AI111" s="49">
        <v>34</v>
      </c>
      <c r="AJ111" s="49">
        <v>35</v>
      </c>
      <c r="AK111" s="49">
        <v>36</v>
      </c>
      <c r="AL111" s="49">
        <v>37</v>
      </c>
      <c r="AM111" s="49">
        <v>38</v>
      </c>
    </row>
    <row r="112" spans="1:39" x14ac:dyDescent="0.3">
      <c r="A112" s="37" t="str">
        <f>$A90</f>
        <v>ARS</v>
      </c>
      <c r="B112" s="9">
        <f ca="1">AVERAGE(B68:G68)</f>
        <v>90.201663868089668</v>
      </c>
      <c r="C112" s="9">
        <f t="shared" ref="C112:AH112" ca="1" si="49">AVERAGE(C68:H68)</f>
        <v>89.733682267445445</v>
      </c>
      <c r="D112" s="9">
        <f t="shared" ca="1" si="49"/>
        <v>94.548657450194995</v>
      </c>
      <c r="E112" s="9">
        <f t="shared" ca="1" si="49"/>
        <v>99.073017406911035</v>
      </c>
      <c r="F112" s="9">
        <f t="shared" ca="1" si="49"/>
        <v>106.51393620822573</v>
      </c>
      <c r="G112" s="9">
        <f t="shared" ca="1" si="49"/>
        <v>108.75577071117073</v>
      </c>
      <c r="H112" s="9">
        <f t="shared" ca="1" si="49"/>
        <v>108.8736069910118</v>
      </c>
      <c r="I112" s="9">
        <f t="shared" ca="1" si="49"/>
        <v>110.25907888723081</v>
      </c>
      <c r="J112" s="9">
        <f t="shared" ca="1" si="49"/>
        <v>102.44931558872611</v>
      </c>
      <c r="K112" s="9">
        <f t="shared" ca="1" si="49"/>
        <v>102.13518775725203</v>
      </c>
      <c r="L112" s="9">
        <f t="shared" ca="1" si="49"/>
        <v>93.870350672855452</v>
      </c>
      <c r="M112" s="9">
        <f t="shared" ca="1" si="49"/>
        <v>90.478955236482122</v>
      </c>
      <c r="N112" s="9">
        <f t="shared" ca="1" si="49"/>
        <v>91.081258560037611</v>
      </c>
      <c r="O112" s="9">
        <f t="shared" ca="1" si="49"/>
        <v>95.216525172145509</v>
      </c>
      <c r="P112" s="9">
        <f t="shared" ca="1" si="49"/>
        <v>104.688236380286</v>
      </c>
      <c r="Q112" s="9">
        <f t="shared" ca="1" si="49"/>
        <v>106.63067754206935</v>
      </c>
      <c r="R112" s="9">
        <f t="shared" ca="1" si="49"/>
        <v>107.9183760724939</v>
      </c>
      <c r="S112" s="9">
        <f t="shared" ca="1" si="49"/>
        <v>110.35370655595936</v>
      </c>
      <c r="T112" s="9">
        <f t="shared" ca="1" si="49"/>
        <v>104.48112416427033</v>
      </c>
      <c r="U112" s="9">
        <f t="shared" ca="1" si="49"/>
        <v>103.22626054088123</v>
      </c>
      <c r="V112" s="9">
        <f t="shared" ca="1" si="49"/>
        <v>93.278234081353276</v>
      </c>
      <c r="W112" s="9">
        <f t="shared" ca="1" si="49"/>
        <v>91.839367725221294</v>
      </c>
      <c r="X112" s="9">
        <f t="shared" ca="1" si="49"/>
        <v>87.740592500232154</v>
      </c>
      <c r="Y112" s="9">
        <f t="shared" ca="1" si="49"/>
        <v>85.960185369886077</v>
      </c>
      <c r="Z112" s="9">
        <f t="shared" ca="1" si="49"/>
        <v>94.901336100346313</v>
      </c>
      <c r="AA112" s="9">
        <f t="shared" ca="1" si="49"/>
        <v>94.052099340131818</v>
      </c>
      <c r="AB112" s="9">
        <f t="shared" ca="1" si="49"/>
        <v>95.118462597426628</v>
      </c>
      <c r="AC112" s="9">
        <f t="shared" ca="1" si="49"/>
        <v>104.79775833398962</v>
      </c>
      <c r="AD112" s="9">
        <f t="shared" ca="1" si="49"/>
        <v>108.01233764820233</v>
      </c>
      <c r="AE112" s="9">
        <f t="shared" ca="1" si="49"/>
        <v>115.60721981965196</v>
      </c>
      <c r="AF112" s="9">
        <f t="shared" ca="1" si="49"/>
        <v>108.73455474895734</v>
      </c>
      <c r="AG112" s="9">
        <f t="shared" ca="1" si="49"/>
        <v>105.9966277221684</v>
      </c>
      <c r="AH112" s="9">
        <f t="shared" ca="1" si="49"/>
        <v>105.80760961788809</v>
      </c>
    </row>
    <row r="113" spans="1:34" x14ac:dyDescent="0.3">
      <c r="A113" s="37" t="str">
        <f t="shared" ref="A113:A131" si="50">$A91</f>
        <v>AVL</v>
      </c>
      <c r="B113" s="9">
        <f t="shared" ref="B113:B131" ca="1" si="51">AVERAGE(B69:G69)</f>
        <v>97.206058187674486</v>
      </c>
      <c r="C113" s="9">
        <f t="shared" ref="C113:C131" ca="1" si="52">AVERAGE(C69:H69)</f>
        <v>101.3637534296365</v>
      </c>
      <c r="D113" s="9">
        <f t="shared" ref="D113:D131" ca="1" si="53">AVERAGE(D69:I69)</f>
        <v>100.47772046723209</v>
      </c>
      <c r="E113" s="9">
        <f t="shared" ref="E113:E131" ca="1" si="54">AVERAGE(E69:J69)</f>
        <v>104.21084562306959</v>
      </c>
      <c r="F113" s="9">
        <f t="shared" ref="F113:F131" ca="1" si="55">AVERAGE(F69:K69)</f>
        <v>104.07984540089559</v>
      </c>
      <c r="G113" s="9">
        <f t="shared" ref="G113:G131" ca="1" si="56">AVERAGE(G69:L69)</f>
        <v>94.104603616846418</v>
      </c>
      <c r="H113" s="9">
        <f t="shared" ref="H113:H131" ca="1" si="57">AVERAGE(H69:M69)</f>
        <v>88.862726385290657</v>
      </c>
      <c r="I113" s="9">
        <f t="shared" ref="I113:I131" ca="1" si="58">AVERAGE(I69:N69)</f>
        <v>87.841893303926682</v>
      </c>
      <c r="J113" s="9">
        <f t="shared" ref="J113:J131" si="59">AVERAGE(J69:O69)</f>
        <v>97.787443111008471</v>
      </c>
      <c r="K113" s="9">
        <f t="shared" ref="K113:K131" si="60">AVERAGE(K69:P69)</f>
        <v>99.847189284527829</v>
      </c>
      <c r="L113" s="9">
        <f t="shared" ref="L113:L131" si="61">AVERAGE(L69:Q69)</f>
        <v>109.83464531557377</v>
      </c>
      <c r="M113" s="9">
        <f t="shared" ref="M113:M131" si="62">AVERAGE(M69:R69)</f>
        <v>117.69597978032219</v>
      </c>
      <c r="N113" s="9">
        <f t="shared" ref="N113:N131" ca="1" si="63">AVERAGE(N69:S69)</f>
        <v>120.86962344628186</v>
      </c>
      <c r="O113" s="9">
        <f t="shared" ref="O113:O131" ca="1" si="64">AVERAGE(O69:T69)</f>
        <v>116.54953057602332</v>
      </c>
      <c r="P113" s="9">
        <f t="shared" ref="P113:P131" ca="1" si="65">AVERAGE(P69:U69)</f>
        <v>108.95464840457369</v>
      </c>
      <c r="Q113" s="9">
        <f t="shared" ref="Q113:Q131" ca="1" si="66">AVERAGE(Q69:V69)</f>
        <v>104.07926737079167</v>
      </c>
      <c r="R113" s="9">
        <f t="shared" ref="R113:R131" ca="1" si="67">AVERAGE(R69:W69)</f>
        <v>94.931807389254701</v>
      </c>
      <c r="S113" s="9">
        <f t="shared" ref="S113:S131" ca="1" si="68">AVERAGE(S69:X69)</f>
        <v>100.00918701980254</v>
      </c>
      <c r="T113" s="9">
        <f t="shared" ref="T113:T131" ca="1" si="69">AVERAGE(T69:Y69)</f>
        <v>99.60332902279788</v>
      </c>
      <c r="U113" s="9">
        <f t="shared" ref="U113:U131" ca="1" si="70">AVERAGE(U69:Z69)</f>
        <v>103.12514421539477</v>
      </c>
      <c r="V113" s="9">
        <f t="shared" ref="V113:V131" ca="1" si="71">AVERAGE(V69:AA69)</f>
        <v>100.00849844309009</v>
      </c>
      <c r="W113" s="9">
        <f t="shared" ref="W113:W131" ca="1" si="72">AVERAGE(W69:AB69)</f>
        <v>102.03966467159439</v>
      </c>
      <c r="X113" s="9">
        <f t="shared" ref="X113:X131" ca="1" si="73">AVERAGE(X69:AC69)</f>
        <v>98.568561304451791</v>
      </c>
      <c r="Y113" s="9">
        <f t="shared" ref="Y113:Y131" ca="1" si="74">AVERAGE(Y69:AD69)</f>
        <v>88.385690762237445</v>
      </c>
      <c r="Z113" s="9">
        <f t="shared" ref="Z113:Z131" ca="1" si="75">AVERAGE(Z69:AE69)</f>
        <v>79.319837551101628</v>
      </c>
      <c r="AA113" s="9">
        <f t="shared" ref="AA113:AA131" ca="1" si="76">AVERAGE(AA69:AF69)</f>
        <v>82.393811933516332</v>
      </c>
      <c r="AB113" s="9">
        <f t="shared" ref="AB113:AB131" si="77">AVERAGE(AB69:AG69)</f>
        <v>90.379505362786219</v>
      </c>
      <c r="AC113" s="9">
        <f t="shared" ref="AC113:AC131" si="78">AVERAGE(AC69:AH69)</f>
        <v>88.945851116632412</v>
      </c>
      <c r="AD113" s="9">
        <f t="shared" ref="AD113:AD131" si="79">AVERAGE(AD69:AI69)</f>
        <v>100.84427486191538</v>
      </c>
      <c r="AE113" s="9">
        <f t="shared" ref="AE113:AE131" ca="1" si="80">AVERAGE(AE69:AJ69)</f>
        <v>97.684928689185327</v>
      </c>
      <c r="AF113" s="9">
        <f t="shared" ref="AF113:AH131" ca="1" si="81">AVERAGE(AF69:AK69)</f>
        <v>103.79354925718887</v>
      </c>
      <c r="AG113" s="9">
        <f t="shared" ca="1" si="81"/>
        <v>112.00754621661349</v>
      </c>
      <c r="AH113" s="9">
        <f t="shared" ca="1" si="81"/>
        <v>112.53593428347745</v>
      </c>
    </row>
    <row r="114" spans="1:34" x14ac:dyDescent="0.3">
      <c r="A114" s="37" t="str">
        <f t="shared" si="50"/>
        <v>BOU</v>
      </c>
      <c r="B114" s="9">
        <f t="shared" ca="1" si="51"/>
        <v>111.60723412513033</v>
      </c>
      <c r="C114" s="9">
        <f t="shared" ca="1" si="52"/>
        <v>116.51003226865053</v>
      </c>
      <c r="D114" s="9">
        <f t="shared" ca="1" si="53"/>
        <v>111.06826680289585</v>
      </c>
      <c r="E114" s="9">
        <f t="shared" ca="1" si="54"/>
        <v>106.72353636364558</v>
      </c>
      <c r="F114" s="9">
        <f t="shared" ca="1" si="55"/>
        <v>94.507508043337467</v>
      </c>
      <c r="G114" s="9">
        <f t="shared" si="56"/>
        <v>100.40454568389127</v>
      </c>
      <c r="H114" s="9">
        <f t="shared" ca="1" si="57"/>
        <v>98.839801623552475</v>
      </c>
      <c r="I114" s="9">
        <f t="shared" ca="1" si="58"/>
        <v>95.394369351218884</v>
      </c>
      <c r="J114" s="9">
        <f t="shared" ca="1" si="59"/>
        <v>90.967392106233319</v>
      </c>
      <c r="K114" s="9">
        <f t="shared" ca="1" si="60"/>
        <v>91.923457059141185</v>
      </c>
      <c r="L114" s="9">
        <f t="shared" ca="1" si="61"/>
        <v>90.404749911697806</v>
      </c>
      <c r="M114" s="9">
        <f t="shared" ca="1" si="62"/>
        <v>89.901175106046423</v>
      </c>
      <c r="N114" s="9">
        <f t="shared" ca="1" si="63"/>
        <v>89.135196969373894</v>
      </c>
      <c r="O114" s="9">
        <f t="shared" ca="1" si="64"/>
        <v>95.664586370234346</v>
      </c>
      <c r="P114" s="9">
        <f t="shared" ca="1" si="65"/>
        <v>97.365729100735464</v>
      </c>
      <c r="Q114" s="9">
        <f t="shared" ca="1" si="66"/>
        <v>91.688541375942023</v>
      </c>
      <c r="R114" s="9">
        <f t="shared" ca="1" si="67"/>
        <v>102.35470850492237</v>
      </c>
      <c r="S114" s="9">
        <f t="shared" ca="1" si="68"/>
        <v>103.55703524503157</v>
      </c>
      <c r="T114" s="9">
        <f t="shared" ca="1" si="69"/>
        <v>106.36811193959615</v>
      </c>
      <c r="U114" s="9">
        <f t="shared" ca="1" si="70"/>
        <v>106.4859482194372</v>
      </c>
      <c r="V114" s="9">
        <f t="shared" ca="1" si="71"/>
        <v>111.69007588842926</v>
      </c>
      <c r="W114" s="9">
        <f t="shared" ca="1" si="72"/>
        <v>122.59005953662522</v>
      </c>
      <c r="X114" s="9">
        <f t="shared" ca="1" si="73"/>
        <v>116.7174771449362</v>
      </c>
      <c r="Y114" s="9">
        <f t="shared" ca="1" si="74"/>
        <v>113.17972251517881</v>
      </c>
      <c r="Z114" s="9">
        <f t="shared" ca="1" si="75"/>
        <v>116.28653180462895</v>
      </c>
      <c r="AA114" s="9">
        <f t="shared" ca="1" si="76"/>
        <v>114.21829823903288</v>
      </c>
      <c r="AB114" s="9">
        <f t="shared" ca="1" si="77"/>
        <v>103.49019955995625</v>
      </c>
      <c r="AC114" s="9">
        <f t="shared" ca="1" si="78"/>
        <v>95.451768776291033</v>
      </c>
      <c r="AD114" s="9">
        <f t="shared" ca="1" si="79"/>
        <v>92.12281871222747</v>
      </c>
      <c r="AE114" s="9">
        <f t="shared" ca="1" si="80"/>
        <v>91.702403048793769</v>
      </c>
      <c r="AF114" s="9">
        <f t="shared" ca="1" si="81"/>
        <v>87.904509764500176</v>
      </c>
      <c r="AG114" s="9">
        <f t="shared" ca="1" si="81"/>
        <v>86.169732454672499</v>
      </c>
      <c r="AH114" s="9">
        <f t="shared" ca="1" si="81"/>
        <v>87.806785260476303</v>
      </c>
    </row>
    <row r="115" spans="1:34" x14ac:dyDescent="0.3">
      <c r="A115" s="37" t="str">
        <f t="shared" si="50"/>
        <v>BRE</v>
      </c>
      <c r="B115" s="9">
        <f t="shared" ca="1" si="51"/>
        <v>91.499842482016177</v>
      </c>
      <c r="C115" s="9">
        <f t="shared" ca="1" si="52"/>
        <v>88.619439493297406</v>
      </c>
      <c r="D115" s="9">
        <f t="shared" ca="1" si="53"/>
        <v>89.948358806120424</v>
      </c>
      <c r="E115" s="9">
        <f t="shared" ca="1" si="54"/>
        <v>85.234551875227126</v>
      </c>
      <c r="F115" s="9">
        <f t="shared" ca="1" si="55"/>
        <v>94.294068719904502</v>
      </c>
      <c r="G115" s="9">
        <f t="shared" ca="1" si="56"/>
        <v>100.68815751631719</v>
      </c>
      <c r="H115" s="9">
        <f t="shared" ca="1" si="57"/>
        <v>100.78609105822522</v>
      </c>
      <c r="I115" s="9">
        <f t="shared" ca="1" si="58"/>
        <v>104.19420389929753</v>
      </c>
      <c r="J115" s="9">
        <f t="shared" ca="1" si="59"/>
        <v>95.52938058978873</v>
      </c>
      <c r="K115" s="9">
        <f t="shared" ca="1" si="60"/>
        <v>96.099912044747342</v>
      </c>
      <c r="L115" s="9">
        <f t="shared" ca="1" si="61"/>
        <v>101.54167751050203</v>
      </c>
      <c r="M115" s="9">
        <f t="shared" ca="1" si="62"/>
        <v>99.31214671313694</v>
      </c>
      <c r="N115" s="9">
        <f t="shared" ca="1" si="63"/>
        <v>101.16621662272446</v>
      </c>
      <c r="O115" s="9">
        <f t="shared" ca="1" si="64"/>
        <v>105.79653456531737</v>
      </c>
      <c r="P115" s="9">
        <f t="shared" ca="1" si="65"/>
        <v>104.91918941230288</v>
      </c>
      <c r="Q115" s="9">
        <f t="shared" ca="1" si="66"/>
        <v>108.44158507085018</v>
      </c>
      <c r="R115" s="9">
        <f t="shared" ca="1" si="67"/>
        <v>93.054269798013721</v>
      </c>
      <c r="S115" s="9">
        <f t="shared" ca="1" si="68"/>
        <v>99.959540197506911</v>
      </c>
      <c r="T115" s="9">
        <f t="shared" ca="1" si="69"/>
        <v>94.890890973706647</v>
      </c>
      <c r="U115" s="9">
        <f t="shared" ca="1" si="70"/>
        <v>95.413015819406212</v>
      </c>
      <c r="V115" s="9">
        <f t="shared" ca="1" si="71"/>
        <v>99.348395917674949</v>
      </c>
      <c r="W115" s="9">
        <f t="shared" ca="1" si="72"/>
        <v>97.594053287105439</v>
      </c>
      <c r="X115" s="9">
        <f t="shared" ca="1" si="73"/>
        <v>99.998793396953218</v>
      </c>
      <c r="Y115" s="9">
        <f t="shared" ca="1" si="74"/>
        <v>99.127150526748565</v>
      </c>
      <c r="Z115" s="9">
        <f t="shared" ca="1" si="75"/>
        <v>106.29990013415242</v>
      </c>
      <c r="AA115" s="9">
        <f t="shared" ca="1" si="76"/>
        <v>97.512938204056255</v>
      </c>
      <c r="AB115" s="9">
        <f t="shared" ca="1" si="77"/>
        <v>97.489226579023452</v>
      </c>
      <c r="AC115" s="9">
        <f t="shared" ca="1" si="78"/>
        <v>99.36087422132897</v>
      </c>
      <c r="AD115" s="9">
        <f t="shared" ca="1" si="79"/>
        <v>96.366086105573814</v>
      </c>
      <c r="AE115" s="9">
        <f t="shared" ca="1" si="80"/>
        <v>99.434654444345028</v>
      </c>
      <c r="AF115" s="9">
        <f t="shared" ca="1" si="81"/>
        <v>94.723627256126505</v>
      </c>
      <c r="AG115" s="9">
        <f t="shared" ca="1" si="81"/>
        <v>101.5601919004676</v>
      </c>
      <c r="AH115" s="9">
        <f t="shared" ca="1" si="81"/>
        <v>109.66478345235573</v>
      </c>
    </row>
    <row r="116" spans="1:34" x14ac:dyDescent="0.3">
      <c r="A116" s="37" t="str">
        <f t="shared" si="50"/>
        <v>BHA</v>
      </c>
      <c r="B116" s="9">
        <f t="shared" si="51"/>
        <v>100.90724437251053</v>
      </c>
      <c r="C116" s="9">
        <f t="shared" si="52"/>
        <v>91.069396489902502</v>
      </c>
      <c r="D116" s="9">
        <f t="shared" ca="1" si="53"/>
        <v>83.896646882498672</v>
      </c>
      <c r="E116" s="9">
        <f t="shared" ca="1" si="54"/>
        <v>94.214744225526886</v>
      </c>
      <c r="F116" s="9">
        <f t="shared" ca="1" si="55"/>
        <v>97.382649151990947</v>
      </c>
      <c r="G116" s="9">
        <f t="shared" ca="1" si="56"/>
        <v>98.894344908314793</v>
      </c>
      <c r="H116" s="9">
        <f t="shared" ca="1" si="57"/>
        <v>95.899556792559665</v>
      </c>
      <c r="I116" s="9">
        <f t="shared" ca="1" si="58"/>
        <v>110.29265946001594</v>
      </c>
      <c r="J116" s="9">
        <f t="shared" ca="1" si="59"/>
        <v>113.50723877422867</v>
      </c>
      <c r="K116" s="9">
        <f t="shared" ca="1" si="60"/>
        <v>100.93156890196478</v>
      </c>
      <c r="L116" s="9">
        <f t="shared" ca="1" si="61"/>
        <v>98.25830155580968</v>
      </c>
      <c r="M116" s="9">
        <f t="shared" ca="1" si="62"/>
        <v>93.31009112183574</v>
      </c>
      <c r="N116" s="9">
        <f t="shared" ca="1" si="63"/>
        <v>102.37594433297157</v>
      </c>
      <c r="O116" s="9">
        <f t="shared" ca="1" si="64"/>
        <v>90.321426148451721</v>
      </c>
      <c r="P116" s="9">
        <f t="shared" ca="1" si="65"/>
        <v>98.182760613200131</v>
      </c>
      <c r="Q116" s="9">
        <f t="shared" ca="1" si="66"/>
        <v>101.28956990265029</v>
      </c>
      <c r="R116" s="9">
        <f t="shared" ca="1" si="67"/>
        <v>97.377901429414365</v>
      </c>
      <c r="S116" s="9">
        <f t="shared" ca="1" si="68"/>
        <v>96.460411133839571</v>
      </c>
      <c r="T116" s="9">
        <f t="shared" ca="1" si="69"/>
        <v>90.853622769584987</v>
      </c>
      <c r="U116" s="9">
        <f t="shared" ca="1" si="70"/>
        <v>97.466375488350195</v>
      </c>
      <c r="V116" s="9">
        <f t="shared" ca="1" si="71"/>
        <v>88.852184128574365</v>
      </c>
      <c r="W116" s="9">
        <f t="shared" ca="1" si="72"/>
        <v>88.787416000118256</v>
      </c>
      <c r="X116" s="9">
        <f t="shared" ca="1" si="73"/>
        <v>97.000665149818531</v>
      </c>
      <c r="Y116" s="9">
        <f t="shared" si="74"/>
        <v>99.777725352748163</v>
      </c>
      <c r="Z116" s="9">
        <f t="shared" ca="1" si="75"/>
        <v>105.79037171400739</v>
      </c>
      <c r="AA116" s="9">
        <f t="shared" ca="1" si="76"/>
        <v>101.04926663754772</v>
      </c>
      <c r="AB116" s="9">
        <f t="shared" ca="1" si="77"/>
        <v>110.30341912286417</v>
      </c>
      <c r="AC116" s="9">
        <f t="shared" ca="1" si="78"/>
        <v>106.78102346431689</v>
      </c>
      <c r="AD116" s="9">
        <f t="shared" ca="1" si="79"/>
        <v>99.445119467631102</v>
      </c>
      <c r="AE116" s="9">
        <f t="shared" ca="1" si="80"/>
        <v>96.200077664057275</v>
      </c>
      <c r="AF116" s="9">
        <f t="shared" ca="1" si="81"/>
        <v>99.742257423413506</v>
      </c>
      <c r="AG116" s="9">
        <f t="shared" ca="1" si="81"/>
        <v>94.537812692791405</v>
      </c>
      <c r="AH116" s="9">
        <f t="shared" ca="1" si="81"/>
        <v>89.267533624657872</v>
      </c>
    </row>
    <row r="117" spans="1:34" x14ac:dyDescent="0.3">
      <c r="A117" s="37" t="str">
        <f t="shared" si="50"/>
        <v>CHE</v>
      </c>
      <c r="B117" s="9">
        <f t="shared" ca="1" si="51"/>
        <v>89.212812665192772</v>
      </c>
      <c r="C117" s="9">
        <f t="shared" ca="1" si="52"/>
        <v>91.588035113149658</v>
      </c>
      <c r="D117" s="9">
        <f t="shared" ca="1" si="53"/>
        <v>96.379398193342055</v>
      </c>
      <c r="E117" s="9">
        <f t="shared" ca="1" si="54"/>
        <v>92.646273037504557</v>
      </c>
      <c r="F117" s="9">
        <f t="shared" ca="1" si="55"/>
        <v>90.052514823376455</v>
      </c>
      <c r="G117" s="9">
        <f t="shared" ca="1" si="56"/>
        <v>93.460627664448751</v>
      </c>
      <c r="H117" s="9">
        <f t="shared" ca="1" si="57"/>
        <v>98.984598674533331</v>
      </c>
      <c r="I117" s="9">
        <f t="shared" ca="1" si="58"/>
        <v>100.4234650306653</v>
      </c>
      <c r="J117" s="9">
        <f t="shared" ca="1" si="59"/>
        <v>101.66572947976142</v>
      </c>
      <c r="K117" s="9">
        <f t="shared" ca="1" si="60"/>
        <v>108.78752012194128</v>
      </c>
      <c r="L117" s="9">
        <f t="shared" ca="1" si="61"/>
        <v>118.9220880333034</v>
      </c>
      <c r="M117" s="9">
        <f t="shared" ca="1" si="62"/>
        <v>112.17610707631287</v>
      </c>
      <c r="N117" s="9">
        <f t="shared" ca="1" si="63"/>
        <v>106.52113584405434</v>
      </c>
      <c r="O117" s="9">
        <f t="shared" ca="1" si="64"/>
        <v>110.32414671947811</v>
      </c>
      <c r="P117" s="9">
        <f t="shared" ca="1" si="65"/>
        <v>98.00596849142083</v>
      </c>
      <c r="Q117" s="9">
        <f t="shared" ca="1" si="66"/>
        <v>104.15093171634828</v>
      </c>
      <c r="R117" s="9">
        <f t="shared" ca="1" si="67"/>
        <v>97.074398750240405</v>
      </c>
      <c r="S117" s="9">
        <f t="shared" ca="1" si="68"/>
        <v>102.44343309466292</v>
      </c>
      <c r="T117" s="9">
        <f t="shared" ca="1" si="69"/>
        <v>100.87868903432415</v>
      </c>
      <c r="U117" s="9">
        <f t="shared" ca="1" si="70"/>
        <v>98.810455468728051</v>
      </c>
      <c r="V117" s="9">
        <f t="shared" ca="1" si="71"/>
        <v>101.92710124103276</v>
      </c>
      <c r="W117" s="9">
        <f t="shared" ca="1" si="72"/>
        <v>92.458240658219026</v>
      </c>
      <c r="X117" s="9">
        <f t="shared" ca="1" si="73"/>
        <v>90.475256779649499</v>
      </c>
      <c r="Y117" s="9">
        <f t="shared" ca="1" si="74"/>
        <v>89.017890908462888</v>
      </c>
      <c r="Z117" s="9">
        <f t="shared" ca="1" si="75"/>
        <v>91.062989466354949</v>
      </c>
      <c r="AA117" s="9">
        <f t="shared" ca="1" si="76"/>
        <v>89.929429623583076</v>
      </c>
      <c r="AB117" s="9">
        <f t="shared" ca="1" si="77"/>
        <v>98.410822475939099</v>
      </c>
      <c r="AC117" s="9">
        <f t="shared" ca="1" si="78"/>
        <v>97.389989394575153</v>
      </c>
      <c r="AD117" s="9">
        <f t="shared" ca="1" si="79"/>
        <v>108.92779939376014</v>
      </c>
      <c r="AE117" s="9">
        <f t="shared" ca="1" si="80"/>
        <v>107.07670678319921</v>
      </c>
      <c r="AF117" s="9">
        <f t="shared" ca="1" si="81"/>
        <v>104.44156021939983</v>
      </c>
      <c r="AG117" s="9">
        <f t="shared" ca="1" si="81"/>
        <v>112.080772132775</v>
      </c>
      <c r="AH117" s="9">
        <f t="shared" ca="1" si="81"/>
        <v>107.65548311551811</v>
      </c>
    </row>
    <row r="118" spans="1:34" x14ac:dyDescent="0.3">
      <c r="A118" s="37" t="str">
        <f t="shared" si="50"/>
        <v>CRY</v>
      </c>
      <c r="B118" s="9">
        <f t="shared" ca="1" si="51"/>
        <v>124.30813274213186</v>
      </c>
      <c r="C118" s="9">
        <f t="shared" si="52"/>
        <v>122.97921342930886</v>
      </c>
      <c r="D118" s="9">
        <f t="shared" si="53"/>
        <v>119.91064509053767</v>
      </c>
      <c r="E118" s="9">
        <f t="shared" si="54"/>
        <v>119.51394105213676</v>
      </c>
      <c r="F118" s="9">
        <f t="shared" si="55"/>
        <v>106.47729341493248</v>
      </c>
      <c r="G118" s="9">
        <f t="shared" si="56"/>
        <v>107.49812649629642</v>
      </c>
      <c r="H118" s="9">
        <f t="shared" ca="1" si="57"/>
        <v>97.36355858493431</v>
      </c>
      <c r="I118" s="9">
        <f t="shared" ca="1" si="58"/>
        <v>93.549469780845456</v>
      </c>
      <c r="J118" s="9">
        <f t="shared" ca="1" si="59"/>
        <v>81.997269689460722</v>
      </c>
      <c r="K118" s="9">
        <f t="shared" ca="1" si="60"/>
        <v>83.851339599048245</v>
      </c>
      <c r="L118" s="9">
        <f t="shared" ca="1" si="61"/>
        <v>83.06541602375485</v>
      </c>
      <c r="M118" s="9">
        <f t="shared" ca="1" si="62"/>
        <v>80.78252501738659</v>
      </c>
      <c r="N118" s="9">
        <f t="shared" ca="1" si="63"/>
        <v>81.965755727047082</v>
      </c>
      <c r="O118" s="9">
        <f t="shared" ca="1" si="64"/>
        <v>84.151531200826696</v>
      </c>
      <c r="P118" s="9">
        <f t="shared" ca="1" si="65"/>
        <v>89.35597593144881</v>
      </c>
      <c r="Q118" s="9">
        <f t="shared" ca="1" si="66"/>
        <v>91.46007631505239</v>
      </c>
      <c r="R118" s="9">
        <f t="shared" ca="1" si="67"/>
        <v>100.72739274270175</v>
      </c>
      <c r="S118" s="9">
        <f t="shared" ca="1" si="68"/>
        <v>105.60647926118916</v>
      </c>
      <c r="T118" s="9">
        <f t="shared" ca="1" si="69"/>
        <v>111.83198194840632</v>
      </c>
      <c r="U118" s="9">
        <f t="shared" si="70"/>
        <v>116.62334502859873</v>
      </c>
      <c r="V118" s="9">
        <f t="shared" si="71"/>
        <v>117.09851799767233</v>
      </c>
      <c r="W118" s="9">
        <f t="shared" si="72"/>
        <v>121.64164329477028</v>
      </c>
      <c r="X118" s="9">
        <f t="shared" ca="1" si="73"/>
        <v>123.23342576837149</v>
      </c>
      <c r="Y118" s="9">
        <f t="shared" ca="1" si="74"/>
        <v>117.89006251875799</v>
      </c>
      <c r="Z118" s="9">
        <f t="shared" ca="1" si="75"/>
        <v>115.75748694504672</v>
      </c>
      <c r="AA118" s="9">
        <f t="shared" ca="1" si="76"/>
        <v>107.71905616138152</v>
      </c>
      <c r="AB118" s="9">
        <f t="shared" ca="1" si="77"/>
        <v>102.92547142409023</v>
      </c>
      <c r="AC118" s="9">
        <f t="shared" ca="1" si="78"/>
        <v>94.020673214153021</v>
      </c>
      <c r="AD118" s="9">
        <f t="shared" ca="1" si="79"/>
        <v>83.292574535076412</v>
      </c>
      <c r="AE118" s="9">
        <f t="shared" ca="1" si="80"/>
        <v>89.76949762746176</v>
      </c>
      <c r="AF118" s="9">
        <f t="shared" ca="1" si="81"/>
        <v>83.615994651280843</v>
      </c>
      <c r="AG118" s="9">
        <f t="shared" ca="1" si="81"/>
        <v>87.052509328930924</v>
      </c>
      <c r="AH118" s="9">
        <f t="shared" ca="1" si="81"/>
        <v>85.576428360619175</v>
      </c>
    </row>
    <row r="119" spans="1:34" x14ac:dyDescent="0.3">
      <c r="A119" s="37" t="str">
        <f t="shared" si="50"/>
        <v>EVE</v>
      </c>
      <c r="B119" s="9">
        <f t="shared" si="51"/>
        <v>99.057275570010518</v>
      </c>
      <c r="C119" s="9">
        <f t="shared" ca="1" si="52"/>
        <v>109.03251735405972</v>
      </c>
      <c r="D119" s="9">
        <f t="shared" ca="1" si="53"/>
        <v>105.04864393687679</v>
      </c>
      <c r="E119" s="9">
        <f t="shared" ca="1" si="54"/>
        <v>107.91019680140751</v>
      </c>
      <c r="F119" s="9">
        <f t="shared" ca="1" si="55"/>
        <v>107.83736740121564</v>
      </c>
      <c r="G119" s="9">
        <f t="shared" ca="1" si="56"/>
        <v>111.63189088456268</v>
      </c>
      <c r="H119" s="9">
        <f t="shared" ca="1" si="57"/>
        <v>111.26750504935586</v>
      </c>
      <c r="I119" s="9">
        <f t="shared" ca="1" si="58"/>
        <v>98.077683951093931</v>
      </c>
      <c r="J119" s="9">
        <f t="shared" ca="1" si="59"/>
        <v>102.08995920485462</v>
      </c>
      <c r="K119" s="9">
        <f t="shared" ca="1" si="60"/>
        <v>102.223194456079</v>
      </c>
      <c r="L119" s="9">
        <f t="shared" ca="1" si="61"/>
        <v>96.070521169053734</v>
      </c>
      <c r="M119" s="9">
        <f t="shared" ca="1" si="62"/>
        <v>86.999839862540284</v>
      </c>
      <c r="N119" s="9">
        <f t="shared" ca="1" si="63"/>
        <v>92.441605328294941</v>
      </c>
      <c r="O119" s="9">
        <f t="shared" ca="1" si="64"/>
        <v>100.95568682442877</v>
      </c>
      <c r="P119" s="9">
        <f t="shared" ca="1" si="65"/>
        <v>95.247667288155299</v>
      </c>
      <c r="Q119" s="9">
        <f t="shared" ca="1" si="66"/>
        <v>97.145598265435225</v>
      </c>
      <c r="R119" s="9">
        <f t="shared" ca="1" si="67"/>
        <v>104.62719086528352</v>
      </c>
      <c r="S119" s="9">
        <f t="shared" ca="1" si="68"/>
        <v>119.43697739971977</v>
      </c>
      <c r="T119" s="9">
        <f t="shared" ca="1" si="69"/>
        <v>106.40032976251548</v>
      </c>
      <c r="U119" s="9">
        <f t="shared" ca="1" si="70"/>
        <v>101.49753161899527</v>
      </c>
      <c r="V119" s="9">
        <f t="shared" ca="1" si="71"/>
        <v>103.06227567933406</v>
      </c>
      <c r="W119" s="9">
        <f t="shared" ca="1" si="72"/>
        <v>102.89067935818461</v>
      </c>
      <c r="X119" s="9">
        <f t="shared" si="73"/>
        <v>99.619318883578202</v>
      </c>
      <c r="Y119" s="9">
        <f t="shared" ca="1" si="74"/>
        <v>90.517123015518493</v>
      </c>
      <c r="Z119" s="9">
        <f t="shared" ca="1" si="75"/>
        <v>98.998515867874502</v>
      </c>
      <c r="AA119" s="9">
        <f t="shared" ca="1" si="76"/>
        <v>99.022227492907334</v>
      </c>
      <c r="AB119" s="9">
        <f t="shared" ca="1" si="77"/>
        <v>98.811497995617131</v>
      </c>
      <c r="AC119" s="9">
        <f t="shared" ca="1" si="78"/>
        <v>101.08719470037022</v>
      </c>
      <c r="AD119" s="9">
        <f t="shared" ca="1" si="79"/>
        <v>101.03465781709029</v>
      </c>
      <c r="AE119" s="9">
        <f t="shared" ca="1" si="80"/>
        <v>107.06828534637883</v>
      </c>
      <c r="AF119" s="9">
        <f t="shared" ca="1" si="81"/>
        <v>107.18612162621987</v>
      </c>
      <c r="AG119" s="9">
        <f t="shared" ca="1" si="81"/>
        <v>106.36220334313801</v>
      </c>
      <c r="AH119" s="9">
        <f t="shared" ca="1" si="81"/>
        <v>103.9418255227946</v>
      </c>
    </row>
    <row r="120" spans="1:34" x14ac:dyDescent="0.3">
      <c r="A120" s="37" t="str">
        <f t="shared" si="50"/>
        <v>FUL</v>
      </c>
      <c r="B120" s="9">
        <f t="shared" ca="1" si="51"/>
        <v>114.44203253435262</v>
      </c>
      <c r="C120" s="9">
        <f t="shared" ca="1" si="52"/>
        <v>106.58069806960418</v>
      </c>
      <c r="D120" s="9">
        <f t="shared" ca="1" si="53"/>
        <v>106.10034357205096</v>
      </c>
      <c r="E120" s="9">
        <f t="shared" ca="1" si="54"/>
        <v>108.37604027680402</v>
      </c>
      <c r="F120" s="9">
        <f t="shared" ca="1" si="55"/>
        <v>100.25486840234232</v>
      </c>
      <c r="G120" s="9">
        <f t="shared" ca="1" si="56"/>
        <v>91.440401785586232</v>
      </c>
      <c r="H120" s="9">
        <f t="shared" si="57"/>
        <v>85.404043799294186</v>
      </c>
      <c r="I120" s="9">
        <f t="shared" si="58"/>
        <v>88.042582340640095</v>
      </c>
      <c r="J120" s="9">
        <f t="shared" ca="1" si="59"/>
        <v>87.363871242705713</v>
      </c>
      <c r="K120" s="9">
        <f t="shared" ca="1" si="60"/>
        <v>96.344415044810873</v>
      </c>
      <c r="L120" s="9">
        <f t="shared" ca="1" si="61"/>
        <v>99.188629850088603</v>
      </c>
      <c r="M120" s="9">
        <f t="shared" ca="1" si="62"/>
        <v>101.60900767043201</v>
      </c>
      <c r="N120" s="9">
        <f t="shared" ca="1" si="63"/>
        <v>98.763702454490897</v>
      </c>
      <c r="O120" s="9">
        <f t="shared" ca="1" si="64"/>
        <v>98.828470582946991</v>
      </c>
      <c r="P120" s="9">
        <f t="shared" ca="1" si="65"/>
        <v>107.88798742762437</v>
      </c>
      <c r="Q120" s="9">
        <f t="shared" ca="1" si="66"/>
        <v>98.019244716884131</v>
      </c>
      <c r="R120" s="9">
        <f t="shared" ca="1" si="67"/>
        <v>96.076803555100796</v>
      </c>
      <c r="S120" s="9">
        <f t="shared" ca="1" si="68"/>
        <v>94.132740986144825</v>
      </c>
      <c r="T120" s="9">
        <f t="shared" ca="1" si="69"/>
        <v>105.68494107752957</v>
      </c>
      <c r="U120" s="9">
        <f t="shared" ca="1" si="70"/>
        <v>100.34401512590706</v>
      </c>
      <c r="V120" s="9">
        <f t="shared" ca="1" si="71"/>
        <v>97.61818061142263</v>
      </c>
      <c r="W120" s="9">
        <f t="shared" ca="1" si="72"/>
        <v>100.5754132545549</v>
      </c>
      <c r="X120" s="9">
        <f t="shared" ca="1" si="73"/>
        <v>109.99173695408872</v>
      </c>
      <c r="Y120" s="9">
        <f t="shared" ca="1" si="74"/>
        <v>111.57599756537626</v>
      </c>
      <c r="Z120" s="9">
        <f t="shared" ca="1" si="75"/>
        <v>101.71954175650428</v>
      </c>
      <c r="AA120" s="9">
        <f t="shared" ca="1" si="76"/>
        <v>105.24135694910119</v>
      </c>
      <c r="AB120" s="9">
        <f t="shared" ca="1" si="77"/>
        <v>100.37230929213599</v>
      </c>
      <c r="AC120" s="9">
        <f t="shared" ca="1" si="78"/>
        <v>97.576121786603224</v>
      </c>
      <c r="AD120" s="9">
        <f t="shared" ca="1" si="79"/>
        <v>93.90525012427652</v>
      </c>
      <c r="AE120" s="9">
        <f t="shared" ca="1" si="80"/>
        <v>95.315777628744172</v>
      </c>
      <c r="AF120" s="9">
        <f t="shared" ca="1" si="81"/>
        <v>95.891538204854783</v>
      </c>
      <c r="AG120" s="9">
        <f t="shared" ca="1" si="81"/>
        <v>91.792762979865657</v>
      </c>
      <c r="AH120" s="9">
        <f t="shared" ca="1" si="81"/>
        <v>100.27415583222167</v>
      </c>
    </row>
    <row r="121" spans="1:34" x14ac:dyDescent="0.3">
      <c r="A121" s="37" t="str">
        <f t="shared" si="50"/>
        <v>LEE</v>
      </c>
      <c r="B121" s="9">
        <f t="shared" ca="1" si="51"/>
        <v>93.091350323179654</v>
      </c>
      <c r="C121" s="9">
        <f t="shared" ca="1" si="52"/>
        <v>92.690320421552613</v>
      </c>
      <c r="D121" s="9">
        <f t="shared" ca="1" si="53"/>
        <v>101.2508760509174</v>
      </c>
      <c r="E121" s="9">
        <f t="shared" ca="1" si="54"/>
        <v>101.6475800893183</v>
      </c>
      <c r="F121" s="9">
        <f t="shared" ca="1" si="55"/>
        <v>91.449394560982171</v>
      </c>
      <c r="G121" s="9">
        <f t="shared" ca="1" si="56"/>
        <v>99.039166803806253</v>
      </c>
      <c r="H121" s="9">
        <f t="shared" ca="1" si="57"/>
        <v>96.971359358551112</v>
      </c>
      <c r="I121" s="9">
        <f t="shared" ca="1" si="58"/>
        <v>100.43042420543236</v>
      </c>
      <c r="J121" s="9">
        <f t="shared" ca="1" si="59"/>
        <v>104.21913214760012</v>
      </c>
      <c r="K121" s="9">
        <f t="shared" ca="1" si="60"/>
        <v>100.30746367436421</v>
      </c>
      <c r="L121" s="9">
        <f t="shared" ca="1" si="61"/>
        <v>107.83511231354878</v>
      </c>
      <c r="M121" s="9">
        <f t="shared" ca="1" si="62"/>
        <v>110.30920387614951</v>
      </c>
      <c r="N121" s="9">
        <f t="shared" ca="1" si="63"/>
        <v>115.10284583588908</v>
      </c>
      <c r="O121" s="9">
        <f t="shared" ca="1" si="64"/>
        <v>113.92957327742796</v>
      </c>
      <c r="P121" s="9">
        <f t="shared" ca="1" si="65"/>
        <v>104.98842254696774</v>
      </c>
      <c r="Q121" s="9">
        <f t="shared" ca="1" si="66"/>
        <v>110.18586057024079</v>
      </c>
      <c r="R121" s="9">
        <f t="shared" si="67"/>
        <v>102.86894142834643</v>
      </c>
      <c r="S121" s="9">
        <f t="shared" si="68"/>
        <v>99.065930552922637</v>
      </c>
      <c r="T121" s="9">
        <f t="shared" ca="1" si="69"/>
        <v>92.453177834157444</v>
      </c>
      <c r="U121" s="9">
        <f t="shared" ca="1" si="70"/>
        <v>90.757433551644667</v>
      </c>
      <c r="V121" s="9">
        <f t="shared" ca="1" si="71"/>
        <v>90.282260582571055</v>
      </c>
      <c r="W121" s="9">
        <f t="shared" ca="1" si="72"/>
        <v>93.899289176054126</v>
      </c>
      <c r="X121" s="9">
        <f t="shared" ca="1" si="73"/>
        <v>94.379643673607362</v>
      </c>
      <c r="Y121" s="9">
        <f t="shared" ca="1" si="74"/>
        <v>99.656600742791298</v>
      </c>
      <c r="Z121" s="9">
        <f t="shared" ca="1" si="75"/>
        <v>95.557825517802186</v>
      </c>
      <c r="AA121" s="9">
        <f t="shared" ca="1" si="76"/>
        <v>105.86776116009081</v>
      </c>
      <c r="AB121" s="9">
        <f t="shared" ca="1" si="77"/>
        <v>106.37133596574218</v>
      </c>
      <c r="AC121" s="9">
        <f t="shared" ca="1" si="78"/>
        <v>101.02797271612867</v>
      </c>
      <c r="AD121" s="9">
        <f t="shared" ca="1" si="79"/>
        <v>99.977086763616811</v>
      </c>
      <c r="AE121" s="9">
        <f t="shared" ca="1" si="80"/>
        <v>102.94055907486387</v>
      </c>
      <c r="AF121" s="9">
        <f t="shared" si="81"/>
        <v>110.11330868226771</v>
      </c>
      <c r="AG121" s="9">
        <f t="shared" si="81"/>
        <v>104.10604412710681</v>
      </c>
      <c r="AH121" s="9">
        <f t="shared" ca="1" si="81"/>
        <v>103.91659715292955</v>
      </c>
    </row>
    <row r="122" spans="1:34" x14ac:dyDescent="0.3">
      <c r="A122" s="37" t="str">
        <f t="shared" si="50"/>
        <v>LEI</v>
      </c>
      <c r="B122" s="9">
        <f t="shared" ca="1" si="51"/>
        <v>109.36076248688983</v>
      </c>
      <c r="C122" s="9">
        <f t="shared" ca="1" si="52"/>
        <v>108.07499293685269</v>
      </c>
      <c r="D122" s="9">
        <f t="shared" ca="1" si="53"/>
        <v>104.53281317749645</v>
      </c>
      <c r="E122" s="9">
        <f t="shared" ca="1" si="54"/>
        <v>103.94276517158909</v>
      </c>
      <c r="F122" s="9">
        <f t="shared" ca="1" si="55"/>
        <v>99.732533046347157</v>
      </c>
      <c r="G122" s="9">
        <f t="shared" ca="1" si="56"/>
        <v>91.819669017269177</v>
      </c>
      <c r="H122" s="9">
        <f t="shared" ca="1" si="57"/>
        <v>82.618136561516607</v>
      </c>
      <c r="I122" s="9">
        <f t="shared" ca="1" si="58"/>
        <v>81.817929903467544</v>
      </c>
      <c r="J122" s="9">
        <f t="shared" ca="1" si="59"/>
        <v>83.886163469063632</v>
      </c>
      <c r="K122" s="9">
        <f t="shared" ca="1" si="60"/>
        <v>87.809008563287549</v>
      </c>
      <c r="L122" s="9">
        <f t="shared" ca="1" si="61"/>
        <v>91.117467045035099</v>
      </c>
      <c r="M122" s="9">
        <f t="shared" ca="1" si="62"/>
        <v>98.290216652438929</v>
      </c>
      <c r="N122" s="9">
        <f t="shared" ca="1" si="63"/>
        <v>110.5603174469627</v>
      </c>
      <c r="O122" s="9">
        <f t="shared" ca="1" si="64"/>
        <v>111.38423573004457</v>
      </c>
      <c r="P122" s="9">
        <f t="shared" ca="1" si="65"/>
        <v>101.99908302255413</v>
      </c>
      <c r="Q122" s="9">
        <f t="shared" si="66"/>
        <v>106.41438929369883</v>
      </c>
      <c r="R122" s="9">
        <f t="shared" si="67"/>
        <v>107.79133590626681</v>
      </c>
      <c r="S122" s="9">
        <f t="shared" ca="1" si="68"/>
        <v>106.90313699763173</v>
      </c>
      <c r="T122" s="9">
        <f t="shared" ca="1" si="69"/>
        <v>103.11442905546399</v>
      </c>
      <c r="U122" s="9">
        <f t="shared" ca="1" si="70"/>
        <v>108.72121741971854</v>
      </c>
      <c r="V122" s="9">
        <f t="shared" ca="1" si="71"/>
        <v>109.42797821800316</v>
      </c>
      <c r="W122" s="9">
        <f t="shared" ca="1" si="72"/>
        <v>104.12847603608208</v>
      </c>
      <c r="X122" s="9">
        <f t="shared" ca="1" si="73"/>
        <v>105.66857362898371</v>
      </c>
      <c r="Y122" s="9">
        <f t="shared" ca="1" si="74"/>
        <v>101.50401562993609</v>
      </c>
      <c r="Z122" s="9">
        <f t="shared" ca="1" si="75"/>
        <v>89.605591884653109</v>
      </c>
      <c r="AA122" s="9">
        <f t="shared" ca="1" si="76"/>
        <v>96.517101952261086</v>
      </c>
      <c r="AB122" s="9">
        <f t="shared" ca="1" si="77"/>
        <v>94.056578989357362</v>
      </c>
      <c r="AC122" s="9">
        <f t="shared" ca="1" si="78"/>
        <v>96.695117530703271</v>
      </c>
      <c r="AD122" s="9">
        <f t="shared" ca="1" si="79"/>
        <v>90.361435200510343</v>
      </c>
      <c r="AE122" s="9">
        <f t="shared" ca="1" si="80"/>
        <v>94.715440173735203</v>
      </c>
      <c r="AF122" s="9">
        <f t="shared" ca="1" si="81"/>
        <v>106.09173907331864</v>
      </c>
      <c r="AG122" s="9">
        <f t="shared" ca="1" si="81"/>
        <v>100.64997360756395</v>
      </c>
      <c r="AH122" s="9">
        <f t="shared" ca="1" si="81"/>
        <v>102.53473599435705</v>
      </c>
    </row>
    <row r="123" spans="1:34" x14ac:dyDescent="0.3">
      <c r="A123" s="37" t="str">
        <f t="shared" si="50"/>
        <v>LIV</v>
      </c>
      <c r="B123" s="9">
        <f t="shared" ca="1" si="51"/>
        <v>93.349621234252083</v>
      </c>
      <c r="C123" s="9">
        <f t="shared" ca="1" si="52"/>
        <v>87.452583593698307</v>
      </c>
      <c r="D123" s="9">
        <f t="shared" ca="1" si="53"/>
        <v>93.423006460992951</v>
      </c>
      <c r="E123" s="9">
        <f t="shared" ca="1" si="54"/>
        <v>90.339049332466061</v>
      </c>
      <c r="F123" s="9">
        <f t="shared" ca="1" si="55"/>
        <v>103.82925555135027</v>
      </c>
      <c r="G123" s="9">
        <f t="shared" ca="1" si="56"/>
        <v>108.37238084844819</v>
      </c>
      <c r="H123" s="9">
        <f t="shared" ca="1" si="57"/>
        <v>106.73532804264438</v>
      </c>
      <c r="I123" s="9">
        <f t="shared" ca="1" si="58"/>
        <v>108.48909020726349</v>
      </c>
      <c r="J123" s="9">
        <f t="shared" ca="1" si="59"/>
        <v>105.63531311227355</v>
      </c>
      <c r="K123" s="9">
        <f t="shared" ca="1" si="60"/>
        <v>106.76887295504541</v>
      </c>
      <c r="L123" s="9">
        <f t="shared" ca="1" si="61"/>
        <v>94.345029993456009</v>
      </c>
      <c r="M123" s="9">
        <f t="shared" ca="1" si="62"/>
        <v>89.074750925322476</v>
      </c>
      <c r="N123" s="9">
        <f t="shared" ca="1" si="63"/>
        <v>89.783746752657478</v>
      </c>
      <c r="O123" s="9">
        <f t="shared" ca="1" si="64"/>
        <v>95.438717984916039</v>
      </c>
      <c r="P123" s="9">
        <f t="shared" ca="1" si="65"/>
        <v>104.64025044066859</v>
      </c>
      <c r="Q123" s="9">
        <f t="shared" ca="1" si="66"/>
        <v>98.207188415975665</v>
      </c>
      <c r="R123" s="9">
        <f t="shared" ca="1" si="67"/>
        <v>100.2522869738677</v>
      </c>
      <c r="S123" s="9">
        <f t="shared" ca="1" si="68"/>
        <v>95.4587022365764</v>
      </c>
      <c r="T123" s="9">
        <f t="shared" ca="1" si="69"/>
        <v>102.99951193381038</v>
      </c>
      <c r="U123" s="9">
        <f t="shared" ca="1" si="70"/>
        <v>97.133811204261647</v>
      </c>
      <c r="V123" s="9">
        <f t="shared" ca="1" si="71"/>
        <v>92.728497005282364</v>
      </c>
      <c r="W123" s="9">
        <f t="shared" ca="1" si="72"/>
        <v>91.27410843312235</v>
      </c>
      <c r="X123" s="9">
        <f t="shared" ca="1" si="73"/>
        <v>92.098026716204231</v>
      </c>
      <c r="Y123" s="9">
        <f t="shared" ca="1" si="74"/>
        <v>106.59930902663628</v>
      </c>
      <c r="Z123" s="9">
        <f t="shared" ca="1" si="75"/>
        <v>105.12956442478298</v>
      </c>
      <c r="AA123" s="9">
        <f t="shared" ca="1" si="76"/>
        <v>108.86268958062045</v>
      </c>
      <c r="AB123" s="9">
        <f t="shared" ca="1" si="77"/>
        <v>101.12575568230767</v>
      </c>
      <c r="AC123" s="9">
        <f t="shared" ca="1" si="78"/>
        <v>104.43421416405522</v>
      </c>
      <c r="AD123" s="9">
        <f t="shared" ca="1" si="79"/>
        <v>107.08376988517752</v>
      </c>
      <c r="AE123" s="9">
        <f t="shared" ca="1" si="80"/>
        <v>95.827529378319298</v>
      </c>
      <c r="AF123" s="9">
        <f t="shared" ca="1" si="81"/>
        <v>92.503632020432988</v>
      </c>
      <c r="AG123" s="9">
        <f t="shared" ca="1" si="81"/>
        <v>90.261797517488006</v>
      </c>
      <c r="AH123" s="9">
        <f t="shared" ca="1" si="81"/>
        <v>93.123350382018756</v>
      </c>
    </row>
    <row r="124" spans="1:34" x14ac:dyDescent="0.3">
      <c r="A124" s="37" t="str">
        <f t="shared" si="50"/>
        <v>MCI</v>
      </c>
      <c r="B124" s="9">
        <f t="shared" ca="1" si="51"/>
        <v>86.407763238940433</v>
      </c>
      <c r="C124" s="9">
        <f t="shared" ca="1" si="52"/>
        <v>87.623664713908909</v>
      </c>
      <c r="D124" s="9">
        <f t="shared" ca="1" si="53"/>
        <v>90.735126529095751</v>
      </c>
      <c r="E124" s="9">
        <f t="shared" ca="1" si="54"/>
        <v>87.936462614419426</v>
      </c>
      <c r="F124" s="9">
        <f t="shared" ca="1" si="55"/>
        <v>88.702440751091956</v>
      </c>
      <c r="G124" s="9">
        <f t="shared" ca="1" si="56"/>
        <v>103.91325718715522</v>
      </c>
      <c r="H124" s="9">
        <f t="shared" ca="1" si="57"/>
        <v>110.65748244904893</v>
      </c>
      <c r="I124" s="9">
        <f t="shared" ca="1" si="58"/>
        <v>112.88701324641399</v>
      </c>
      <c r="J124" s="9">
        <f t="shared" ca="1" si="59"/>
        <v>115.99382253586414</v>
      </c>
      <c r="K124" s="9">
        <f t="shared" ca="1" si="60"/>
        <v>111.71595348443259</v>
      </c>
      <c r="L124" s="9">
        <f t="shared" ca="1" si="61"/>
        <v>115.84702825041082</v>
      </c>
      <c r="M124" s="9">
        <f t="shared" ca="1" si="62"/>
        <v>106.31339953914102</v>
      </c>
      <c r="N124" s="9">
        <f t="shared" ca="1" si="63"/>
        <v>94.775589539956016</v>
      </c>
      <c r="O124" s="9">
        <f t="shared" ca="1" si="64"/>
        <v>92.231930911116834</v>
      </c>
      <c r="P124" s="9">
        <f t="shared" ca="1" si="65"/>
        <v>97.912083551762819</v>
      </c>
      <c r="Q124" s="9">
        <f t="shared" ca="1" si="66"/>
        <v>94.854048606508613</v>
      </c>
      <c r="R124" s="9">
        <f t="shared" ca="1" si="67"/>
        <v>99.604637042763514</v>
      </c>
      <c r="S124" s="9">
        <f t="shared" ca="1" si="68"/>
        <v>97.362802539818517</v>
      </c>
      <c r="T124" s="9">
        <f t="shared" ca="1" si="69"/>
        <v>98.041513637752914</v>
      </c>
      <c r="U124" s="9">
        <f t="shared" ca="1" si="70"/>
        <v>93.831281512510984</v>
      </c>
      <c r="V124" s="9">
        <f t="shared" ca="1" si="71"/>
        <v>89.405992495254111</v>
      </c>
      <c r="W124" s="9">
        <f t="shared" ca="1" si="72"/>
        <v>90.949025162583027</v>
      </c>
      <c r="X124" s="9">
        <f t="shared" ca="1" si="73"/>
        <v>83.763106242862634</v>
      </c>
      <c r="Y124" s="9">
        <f t="shared" ca="1" si="74"/>
        <v>91.227736669210159</v>
      </c>
      <c r="Z124" s="9">
        <f t="shared" ca="1" si="75"/>
        <v>91.934497467494779</v>
      </c>
      <c r="AA124" s="9">
        <f t="shared" ca="1" si="76"/>
        <v>93.345024971962403</v>
      </c>
      <c r="AB124" s="9">
        <f t="shared" ca="1" si="77"/>
        <v>98.490453592615836</v>
      </c>
      <c r="AC124" s="9">
        <f t="shared" ca="1" si="78"/>
        <v>105.6122442347957</v>
      </c>
      <c r="AD124" s="9">
        <f t="shared" ca="1" si="79"/>
        <v>109.62451948855642</v>
      </c>
      <c r="AE124" s="9">
        <f t="shared" ca="1" si="80"/>
        <v>101.66525148189994</v>
      </c>
      <c r="AF124" s="9">
        <f t="shared" ca="1" si="81"/>
        <v>102.72654371159312</v>
      </c>
      <c r="AG124" s="9">
        <f t="shared" ca="1" si="81"/>
        <v>102.77040477928553</v>
      </c>
      <c r="AH124" s="9">
        <f t="shared" ca="1" si="81"/>
        <v>98.437919980498137</v>
      </c>
    </row>
    <row r="125" spans="1:34" x14ac:dyDescent="0.3">
      <c r="A125" s="37" t="str">
        <f t="shared" si="50"/>
        <v>MUN</v>
      </c>
      <c r="B125" s="9">
        <f t="shared" ca="1" si="51"/>
        <v>110.07928625045122</v>
      </c>
      <c r="C125" s="9">
        <f t="shared" ca="1" si="52"/>
        <v>103.68519745403853</v>
      </c>
      <c r="D125" s="9">
        <f t="shared" ca="1" si="53"/>
        <v>98.816149797073351</v>
      </c>
      <c r="E125" s="9">
        <f t="shared" ca="1" si="54"/>
        <v>103.8935294276212</v>
      </c>
      <c r="F125" s="9">
        <f t="shared" ca="1" si="55"/>
        <v>104.95482165731437</v>
      </c>
      <c r="G125" s="9">
        <f t="shared" ca="1" si="56"/>
        <v>106.20968528070348</v>
      </c>
      <c r="H125" s="9">
        <f t="shared" ca="1" si="57"/>
        <v>103.25245263757121</v>
      </c>
      <c r="I125" s="9">
        <f t="shared" ca="1" si="58"/>
        <v>107.10288280514472</v>
      </c>
      <c r="J125" s="9">
        <f t="shared" ca="1" si="59"/>
        <v>106.44795945202533</v>
      </c>
      <c r="K125" s="9">
        <f t="shared" ca="1" si="60"/>
        <v>96.740261878884596</v>
      </c>
      <c r="L125" s="9">
        <f t="shared" ca="1" si="61"/>
        <v>99.115484326841468</v>
      </c>
      <c r="M125" s="9">
        <f t="shared" ca="1" si="62"/>
        <v>92.118664850202819</v>
      </c>
      <c r="N125" s="9">
        <f t="shared" ca="1" si="63"/>
        <v>88.64519084599867</v>
      </c>
      <c r="O125" s="9">
        <f t="shared" ca="1" si="64"/>
        <v>82.374382858081745</v>
      </c>
      <c r="P125" s="9">
        <f t="shared" ca="1" si="65"/>
        <v>91.628535343398198</v>
      </c>
      <c r="Q125" s="9">
        <f t="shared" ca="1" si="66"/>
        <v>98.372760605291887</v>
      </c>
      <c r="R125" s="9">
        <f t="shared" ca="1" si="67"/>
        <v>91.898762932345889</v>
      </c>
      <c r="S125" s="9">
        <f t="shared" ca="1" si="68"/>
        <v>97.57595065713933</v>
      </c>
      <c r="T125" s="9">
        <f t="shared" ca="1" si="69"/>
        <v>97.935592209095077</v>
      </c>
      <c r="U125" s="9">
        <f t="shared" ca="1" si="70"/>
        <v>103.13303023236813</v>
      </c>
      <c r="V125" s="9">
        <f t="shared" ca="1" si="71"/>
        <v>106.80390189469479</v>
      </c>
      <c r="W125" s="9">
        <f t="shared" ca="1" si="72"/>
        <v>94.380058933105417</v>
      </c>
      <c r="X125" s="9">
        <f t="shared" ca="1" si="73"/>
        <v>106.69823716116268</v>
      </c>
      <c r="Y125" s="9">
        <f t="shared" ca="1" si="74"/>
        <v>111.55664724935836</v>
      </c>
      <c r="Z125" s="9">
        <f t="shared" ca="1" si="75"/>
        <v>110.03794010191497</v>
      </c>
      <c r="AA125" s="9">
        <f t="shared" ca="1" si="76"/>
        <v>107.47160939627553</v>
      </c>
      <c r="AB125" s="9">
        <f t="shared" ca="1" si="77"/>
        <v>95.299442143659803</v>
      </c>
      <c r="AC125" s="9">
        <f t="shared" ca="1" si="78"/>
        <v>104.18110534589296</v>
      </c>
      <c r="AD125" s="9">
        <f t="shared" ca="1" si="79"/>
        <v>95.474210470449307</v>
      </c>
      <c r="AE125" s="9">
        <f t="shared" ca="1" si="80"/>
        <v>89.831331750495238</v>
      </c>
      <c r="AF125" s="9">
        <f t="shared" ca="1" si="81"/>
        <v>88.75628068381053</v>
      </c>
      <c r="AG125" s="9">
        <f t="shared" ca="1" si="81"/>
        <v>88.185749228851918</v>
      </c>
      <c r="AH125" s="9">
        <f t="shared" ca="1" si="81"/>
        <v>88.606164892285634</v>
      </c>
    </row>
    <row r="126" spans="1:34" x14ac:dyDescent="0.3">
      <c r="A126" s="37" t="str">
        <f t="shared" si="50"/>
        <v>NEW</v>
      </c>
      <c r="B126" s="9">
        <f t="shared" ca="1" si="51"/>
        <v>106.71425174959195</v>
      </c>
      <c r="C126" s="9">
        <f t="shared" ca="1" si="52"/>
        <v>111.60697084262704</v>
      </c>
      <c r="D126" s="9">
        <f t="shared" ca="1" si="53"/>
        <v>98.988407493947477</v>
      </c>
      <c r="E126" s="9">
        <f t="shared" ca="1" si="54"/>
        <v>93.746530262391715</v>
      </c>
      <c r="F126" s="9">
        <f t="shared" ca="1" si="55"/>
        <v>95.832506470477895</v>
      </c>
      <c r="G126" s="9">
        <f t="shared" ca="1" si="56"/>
        <v>92.043798528310163</v>
      </c>
      <c r="H126" s="9">
        <f t="shared" ca="1" si="57"/>
        <v>93.695809627387106</v>
      </c>
      <c r="I126" s="9">
        <f t="shared" ca="1" si="58"/>
        <v>98.274801742492514</v>
      </c>
      <c r="J126" s="9">
        <f t="shared" ca="1" si="59"/>
        <v>102.18647021572843</v>
      </c>
      <c r="K126" s="9">
        <f t="shared" ca="1" si="60"/>
        <v>98.749955538078368</v>
      </c>
      <c r="L126" s="9">
        <f t="shared" ca="1" si="61"/>
        <v>97.06748194964031</v>
      </c>
      <c r="M126" s="9">
        <f t="shared" ca="1" si="62"/>
        <v>91.387329308994325</v>
      </c>
      <c r="N126" s="9">
        <f t="shared" ca="1" si="63"/>
        <v>92.851963982222102</v>
      </c>
      <c r="O126" s="9">
        <f t="shared" ca="1" si="64"/>
        <v>96.394143741578333</v>
      </c>
      <c r="P126" s="9">
        <f t="shared" ca="1" si="65"/>
        <v>96.417855366611164</v>
      </c>
      <c r="Q126" s="9">
        <f t="shared" ca="1" si="66"/>
        <v>95.500365071036356</v>
      </c>
      <c r="R126" s="9">
        <f t="shared" ca="1" si="67"/>
        <v>94.747508176008935</v>
      </c>
      <c r="S126" s="9">
        <f t="shared" ca="1" si="68"/>
        <v>90.589812934046904</v>
      </c>
      <c r="T126" s="9">
        <f t="shared" ca="1" si="69"/>
        <v>98.549080940703377</v>
      </c>
      <c r="U126" s="9">
        <f t="shared" ca="1" si="70"/>
        <v>93.873341338575287</v>
      </c>
      <c r="V126" s="9">
        <f t="shared" ca="1" si="71"/>
        <v>106.39163977043781</v>
      </c>
      <c r="W126" s="9">
        <f t="shared" ca="1" si="72"/>
        <v>104.8486071031089</v>
      </c>
      <c r="X126" s="9">
        <f t="shared" ca="1" si="73"/>
        <v>104.71760688093491</v>
      </c>
      <c r="Y126" s="9">
        <f t="shared" ca="1" si="74"/>
        <v>110.87028016796019</v>
      </c>
      <c r="Z126" s="9">
        <f t="shared" ca="1" si="75"/>
        <v>107.78005981826891</v>
      </c>
      <c r="AA126" s="9">
        <f t="shared" ca="1" si="76"/>
        <v>105.71157415850332</v>
      </c>
      <c r="AB126" s="9">
        <f t="shared" ca="1" si="77"/>
        <v>95.842831447763089</v>
      </c>
      <c r="AC126" s="9">
        <f t="shared" ca="1" si="78"/>
        <v>99.364646640359979</v>
      </c>
      <c r="AD126" s="9">
        <f t="shared" ca="1" si="79"/>
        <v>97.799902580021183</v>
      </c>
      <c r="AE126" s="9">
        <f t="shared" ca="1" si="80"/>
        <v>99.128821892844215</v>
      </c>
      <c r="AF126" s="9">
        <f t="shared" ca="1" si="81"/>
        <v>96.996246319132979</v>
      </c>
      <c r="AG126" s="9">
        <f t="shared" ca="1" si="81"/>
        <v>93.721368729285075</v>
      </c>
      <c r="AH126" s="9">
        <f t="shared" ca="1" si="81"/>
        <v>93.407240897810979</v>
      </c>
    </row>
    <row r="127" spans="1:34" x14ac:dyDescent="0.3">
      <c r="A127" s="37" t="str">
        <f t="shared" si="50"/>
        <v>NFO</v>
      </c>
      <c r="B127" s="9">
        <f t="shared" ca="1" si="51"/>
        <v>103.71592980045888</v>
      </c>
      <c r="C127" s="9">
        <f t="shared" ca="1" si="52"/>
        <v>98.857519712263198</v>
      </c>
      <c r="D127" s="9">
        <f t="shared" ca="1" si="53"/>
        <v>100.03079227072435</v>
      </c>
      <c r="E127" s="9">
        <f t="shared" ca="1" si="54"/>
        <v>101.84990302974995</v>
      </c>
      <c r="F127" s="9">
        <f t="shared" si="55"/>
        <v>99.176635683594839</v>
      </c>
      <c r="G127" s="9">
        <f t="shared" ca="1" si="56"/>
        <v>85.834418968650439</v>
      </c>
      <c r="H127" s="9">
        <f t="shared" ca="1" si="57"/>
        <v>98.452982317329983</v>
      </c>
      <c r="I127" s="9">
        <f t="shared" ca="1" si="58"/>
        <v>103.67577824073248</v>
      </c>
      <c r="J127" s="9">
        <f t="shared" ca="1" si="59"/>
        <v>113.23060436134797</v>
      </c>
      <c r="K127" s="9">
        <f t="shared" ca="1" si="60"/>
        <v>112.20977127998401</v>
      </c>
      <c r="L127" s="9">
        <f t="shared" ca="1" si="61"/>
        <v>108.59848792737036</v>
      </c>
      <c r="M127" s="9">
        <f t="shared" ca="1" si="62"/>
        <v>117.3854498574665</v>
      </c>
      <c r="N127" s="9">
        <f t="shared" ca="1" si="63"/>
        <v>108.28185094362198</v>
      </c>
      <c r="O127" s="9">
        <f t="shared" ca="1" si="64"/>
        <v>100.24342015995676</v>
      </c>
      <c r="P127" s="9">
        <f t="shared" ca="1" si="65"/>
        <v>90.224317308215177</v>
      </c>
      <c r="Q127" s="9">
        <f t="shared" ca="1" si="66"/>
        <v>87.087455147617106</v>
      </c>
      <c r="R127" s="9">
        <f t="shared" ca="1" si="67"/>
        <v>90.2041009199218</v>
      </c>
      <c r="S127" s="9">
        <f t="shared" ca="1" si="68"/>
        <v>85.080059968207095</v>
      </c>
      <c r="T127" s="9">
        <f t="shared" ca="1" si="69"/>
        <v>93.581355558496128</v>
      </c>
      <c r="U127" s="9">
        <f t="shared" si="70"/>
        <v>95.612521787000446</v>
      </c>
      <c r="V127" s="9">
        <f t="shared" ca="1" si="71"/>
        <v>94.093814639557067</v>
      </c>
      <c r="W127" s="9">
        <f t="shared" ca="1" si="72"/>
        <v>101.98126523641004</v>
      </c>
      <c r="X127" s="9">
        <f t="shared" ca="1" si="73"/>
        <v>106.03736907150919</v>
      </c>
      <c r="Y127" s="9">
        <f t="shared" ca="1" si="74"/>
        <v>100.14033143095538</v>
      </c>
      <c r="Z127" s="9">
        <f t="shared" ca="1" si="75"/>
        <v>94.870052362821866</v>
      </c>
      <c r="AA127" s="9">
        <f t="shared" ca="1" si="76"/>
        <v>97.714267168099596</v>
      </c>
      <c r="AB127" s="9">
        <f ca="1">AVERAGE(AB83:AG83)</f>
        <v>111.44900263585112</v>
      </c>
      <c r="AC127" s="9">
        <f t="shared" ca="1" si="78"/>
        <v>110.31544279307924</v>
      </c>
      <c r="AD127" s="9">
        <f t="shared" ca="1" si="79"/>
        <v>111.12838661494531</v>
      </c>
      <c r="AE127" s="9">
        <f t="shared" ca="1" si="80"/>
        <v>111.31740471922562</v>
      </c>
      <c r="AF127" s="9">
        <f t="shared" ca="1" si="81"/>
        <v>110.842231750152</v>
      </c>
      <c r="AG127" s="9">
        <f t="shared" ca="1" si="81"/>
        <v>112.17115106297503</v>
      </c>
      <c r="AH127" s="9">
        <f t="shared" ca="1" si="81"/>
        <v>98.904397195867702</v>
      </c>
    </row>
    <row r="128" spans="1:34" x14ac:dyDescent="0.3">
      <c r="A128" s="37" t="str">
        <f t="shared" si="50"/>
        <v>SOU</v>
      </c>
      <c r="B128" s="9">
        <f t="shared" ca="1" si="51"/>
        <v>96.927138357955087</v>
      </c>
      <c r="C128" s="9">
        <f t="shared" ca="1" si="52"/>
        <v>92.176549921700186</v>
      </c>
      <c r="D128" s="9">
        <f t="shared" ca="1" si="53"/>
        <v>95.50549998576372</v>
      </c>
      <c r="E128" s="9">
        <f t="shared" ca="1" si="54"/>
        <v>91.239625100825933</v>
      </c>
      <c r="F128" s="9">
        <f t="shared" ca="1" si="55"/>
        <v>99.480054481256914</v>
      </c>
      <c r="G128" s="9">
        <f t="shared" ca="1" si="56"/>
        <v>98.727197586229508</v>
      </c>
      <c r="H128" s="9">
        <f t="shared" ca="1" si="57"/>
        <v>97.676311633717646</v>
      </c>
      <c r="I128" s="9">
        <f t="shared" ca="1" si="58"/>
        <v>102.02104207296789</v>
      </c>
      <c r="J128" s="9">
        <f t="shared" ca="1" si="59"/>
        <v>97.695438936320784</v>
      </c>
      <c r="K128" s="9">
        <f t="shared" ca="1" si="60"/>
        <v>103.2161774446477</v>
      </c>
      <c r="L128" s="9">
        <f t="shared" ca="1" si="61"/>
        <v>102.44963060196716</v>
      </c>
      <c r="M128" s="9">
        <f t="shared" ca="1" si="62"/>
        <v>108.50198967891566</v>
      </c>
      <c r="N128" s="9">
        <f t="shared" ca="1" si="63"/>
        <v>113.21579660980899</v>
      </c>
      <c r="O128" s="9">
        <f t="shared" ca="1" si="64"/>
        <v>104.14994339867316</v>
      </c>
      <c r="P128" s="9">
        <f t="shared" ca="1" si="65"/>
        <v>106.12872592394113</v>
      </c>
      <c r="Q128" s="9">
        <f t="shared" ca="1" si="66"/>
        <v>102.56725966915093</v>
      </c>
      <c r="R128" s="9">
        <f t="shared" ca="1" si="67"/>
        <v>95.166206531592366</v>
      </c>
      <c r="S128" s="9">
        <f t="shared" ca="1" si="68"/>
        <v>87.229085067850747</v>
      </c>
      <c r="T128" s="9">
        <f t="shared" ca="1" si="69"/>
        <v>86.725510262199364</v>
      </c>
      <c r="U128" s="9">
        <f t="shared" ca="1" si="70"/>
        <v>92.402697986992791</v>
      </c>
      <c r="V128" s="9">
        <f t="shared" ca="1" si="71"/>
        <v>91.474641008524017</v>
      </c>
      <c r="W128" s="9">
        <f t="shared" ca="1" si="72"/>
        <v>99.461396280571094</v>
      </c>
      <c r="X128" s="9">
        <f t="shared" ca="1" si="73"/>
        <v>97.760253550069976</v>
      </c>
      <c r="Y128" s="9">
        <f t="shared" ca="1" si="74"/>
        <v>102.251942741478</v>
      </c>
      <c r="Z128" s="9">
        <f t="shared" ca="1" si="75"/>
        <v>107.99739477868513</v>
      </c>
      <c r="AA128" s="9">
        <f t="shared" ca="1" si="76"/>
        <v>102.14427692312648</v>
      </c>
      <c r="AB128" s="9">
        <f t="shared" ca="1" si="77"/>
        <v>112.16337977486809</v>
      </c>
      <c r="AC128" s="9">
        <f t="shared" ca="1" si="78"/>
        <v>100.26495602958511</v>
      </c>
      <c r="AD128" s="9">
        <f t="shared" ca="1" si="79"/>
        <v>104.69193327457067</v>
      </c>
      <c r="AE128" s="9">
        <f t="shared" ca="1" si="80"/>
        <v>101.95400624778175</v>
      </c>
      <c r="AF128" s="9">
        <f t="shared" ca="1" si="81"/>
        <v>93.873126320926417</v>
      </c>
      <c r="AG128" s="9">
        <f t="shared" ca="1" si="81"/>
        <v>106.19130454898369</v>
      </c>
      <c r="AH128" s="9">
        <f t="shared" si="81"/>
        <v>104.07739722968292</v>
      </c>
    </row>
    <row r="129" spans="1:34" x14ac:dyDescent="0.3">
      <c r="A129" s="37" t="str">
        <f t="shared" si="50"/>
        <v>TOT</v>
      </c>
      <c r="B129" s="9">
        <f t="shared" ca="1" si="51"/>
        <v>82.654172659692108</v>
      </c>
      <c r="C129" s="9">
        <f t="shared" ca="1" si="52"/>
        <v>98.041487932528568</v>
      </c>
      <c r="D129" s="9">
        <f t="shared" ca="1" si="53"/>
        <v>95.241783311754261</v>
      </c>
      <c r="E129" s="9">
        <f t="shared" ca="1" si="54"/>
        <v>107.85464437762396</v>
      </c>
      <c r="F129" s="9">
        <f t="shared" ca="1" si="55"/>
        <v>117.84210040866988</v>
      </c>
      <c r="G129" s="9">
        <f t="shared" ca="1" si="56"/>
        <v>114.4254622839466</v>
      </c>
      <c r="H129" s="9">
        <f t="shared" ca="1" si="57"/>
        <v>122.38850593096085</v>
      </c>
      <c r="I129" s="9">
        <f t="shared" ca="1" si="58"/>
        <v>113.40796212885571</v>
      </c>
      <c r="J129" s="9">
        <f t="shared" ca="1" si="59"/>
        <v>111.99743462438808</v>
      </c>
      <c r="K129" s="9">
        <f t="shared" ca="1" si="60"/>
        <v>109.8835273050873</v>
      </c>
      <c r="L129" s="9">
        <f t="shared" ca="1" si="61"/>
        <v>100.68199484933473</v>
      </c>
      <c r="M129" s="9">
        <f t="shared" si="62"/>
        <v>107.01567717952766</v>
      </c>
      <c r="N129" s="9">
        <f t="shared" si="63"/>
        <v>99.02892190748058</v>
      </c>
      <c r="O129" s="9">
        <f t="shared" ca="1" si="64"/>
        <v>93.976164999797888</v>
      </c>
      <c r="P129" s="9">
        <f t="shared" ca="1" si="65"/>
        <v>101.45775759964619</v>
      </c>
      <c r="Q129" s="9">
        <f t="shared" ca="1" si="66"/>
        <v>96.855841493631047</v>
      </c>
      <c r="R129" s="9">
        <f t="shared" ca="1" si="67"/>
        <v>105.45507062582813</v>
      </c>
      <c r="S129" s="9">
        <f t="shared" ca="1" si="68"/>
        <v>103.38726318057299</v>
      </c>
      <c r="T129" s="9">
        <f t="shared" ca="1" si="69"/>
        <v>102.23770224714467</v>
      </c>
      <c r="U129" s="9">
        <f t="shared" ca="1" si="70"/>
        <v>103.33228886163626</v>
      </c>
      <c r="V129" s="9">
        <f t="shared" ca="1" si="71"/>
        <v>96.901582214299822</v>
      </c>
      <c r="W129" s="9">
        <f t="shared" ca="1" si="72"/>
        <v>90.60351467211899</v>
      </c>
      <c r="X129" s="9">
        <f t="shared" ca="1" si="73"/>
        <v>81.925122762913162</v>
      </c>
      <c r="Y129" s="9">
        <f t="shared" ca="1" si="74"/>
        <v>80.106012003887557</v>
      </c>
      <c r="Z129" s="9">
        <f t="shared" ca="1" si="75"/>
        <v>86.158371080836062</v>
      </c>
      <c r="AA129" s="9">
        <f t="shared" ca="1" si="76"/>
        <v>82.643406646001054</v>
      </c>
      <c r="AB129" s="9">
        <f t="shared" ca="1" si="77"/>
        <v>90.543857895190811</v>
      </c>
      <c r="AC129" s="9">
        <f t="shared" ca="1" si="78"/>
        <v>98.28079179350361</v>
      </c>
      <c r="AD129" s="9">
        <f t="shared" ca="1" si="79"/>
        <v>110.63005536503613</v>
      </c>
      <c r="AE129" s="9">
        <f t="shared" ca="1" si="80"/>
        <v>106.531280140047</v>
      </c>
      <c r="AF129" s="9">
        <f t="shared" ca="1" si="81"/>
        <v>104.46279448028143</v>
      </c>
      <c r="AG129" s="9">
        <f t="shared" ca="1" si="81"/>
        <v>109.66023250355447</v>
      </c>
      <c r="AH129" s="9">
        <f t="shared" ca="1" si="81"/>
        <v>104.80182241535876</v>
      </c>
    </row>
    <row r="130" spans="1:34" x14ac:dyDescent="0.3">
      <c r="A130" s="37" t="str">
        <f t="shared" si="50"/>
        <v>WHU</v>
      </c>
      <c r="B130" s="9">
        <f t="shared" ca="1" si="51"/>
        <v>105.56769322495325</v>
      </c>
      <c r="C130" s="9">
        <f t="shared" ca="1" si="52"/>
        <v>101.0245679278553</v>
      </c>
      <c r="D130" s="9">
        <f t="shared" ca="1" si="53"/>
        <v>102.7926209558331</v>
      </c>
      <c r="E130" s="9">
        <f t="shared" ca="1" si="54"/>
        <v>94.855499492091496</v>
      </c>
      <c r="F130" s="9">
        <f t="shared" ca="1" si="55"/>
        <v>92.044898633369712</v>
      </c>
      <c r="G130" s="9">
        <f t="shared" ca="1" si="56"/>
        <v>88.797830929896904</v>
      </c>
      <c r="H130" s="9">
        <f t="shared" ca="1" si="57"/>
        <v>98.214154629430709</v>
      </c>
      <c r="I130" s="9">
        <f t="shared" ca="1" si="58"/>
        <v>90.741019901404613</v>
      </c>
      <c r="J130" s="9">
        <f t="shared" ca="1" si="59"/>
        <v>98.24028330107619</v>
      </c>
      <c r="K130" s="9">
        <f t="shared" ca="1" si="60"/>
        <v>97.663323268683953</v>
      </c>
      <c r="L130" s="9">
        <f t="shared" ca="1" si="61"/>
        <v>97.199046537557862</v>
      </c>
      <c r="M130" s="9">
        <f t="shared" ca="1" si="62"/>
        <v>107.35138464052385</v>
      </c>
      <c r="N130" s="9">
        <f t="shared" ca="1" si="63"/>
        <v>96.861690976346154</v>
      </c>
      <c r="O130" s="9">
        <f t="shared" ca="1" si="64"/>
        <v>103.01519395252704</v>
      </c>
      <c r="P130" s="9">
        <f t="shared" ca="1" si="65"/>
        <v>94.228232022430916</v>
      </c>
      <c r="Q130" s="9">
        <f t="shared" ca="1" si="66"/>
        <v>95.880243121507874</v>
      </c>
      <c r="R130" s="9">
        <f t="shared" ca="1" si="67"/>
        <v>103.42105281874184</v>
      </c>
      <c r="S130" s="9">
        <f t="shared" ca="1" si="68"/>
        <v>93.445811034692653</v>
      </c>
      <c r="T130" s="9">
        <f t="shared" ca="1" si="69"/>
        <v>98.196399470947583</v>
      </c>
      <c r="U130" s="9">
        <f t="shared" ca="1" si="70"/>
        <v>92.519211746154113</v>
      </c>
      <c r="V130" s="9">
        <f t="shared" ca="1" si="71"/>
        <v>102.0263132796468</v>
      </c>
      <c r="W130" s="9">
        <f t="shared" ca="1" si="72"/>
        <v>103.9855855331835</v>
      </c>
      <c r="X130" s="9">
        <f t="shared" ca="1" si="73"/>
        <v>109.42735099893819</v>
      </c>
      <c r="Y130" s="9">
        <f t="shared" ca="1" si="74"/>
        <v>106.97874982139798</v>
      </c>
      <c r="Z130" s="9">
        <f t="shared" ca="1" si="75"/>
        <v>103.80510615543834</v>
      </c>
      <c r="AA130" s="9">
        <f t="shared" ca="1" si="76"/>
        <v>112.87095936657414</v>
      </c>
      <c r="AB130" s="9">
        <f t="shared" ca="1" si="77"/>
        <v>102.31297188056958</v>
      </c>
      <c r="AC130" s="9">
        <f t="shared" ca="1" si="78"/>
        <v>109.7776023069171</v>
      </c>
      <c r="AD130" s="9">
        <f t="shared" ca="1" si="79"/>
        <v>95.744301597129251</v>
      </c>
      <c r="AE130" s="9">
        <f t="shared" ca="1" si="80"/>
        <v>102.89118748953472</v>
      </c>
      <c r="AF130" s="9">
        <f t="shared" ca="1" si="81"/>
        <v>104.40288324585856</v>
      </c>
      <c r="AG130" s="9">
        <f t="shared" ca="1" si="81"/>
        <v>98.277745676262228</v>
      </c>
      <c r="AH130" s="9">
        <f t="shared" ca="1" si="81"/>
        <v>102.43544091822427</v>
      </c>
    </row>
    <row r="131" spans="1:34" x14ac:dyDescent="0.3">
      <c r="A131" s="37" t="str">
        <f t="shared" si="50"/>
        <v>WOL</v>
      </c>
      <c r="B131" s="9">
        <f t="shared" ca="1" si="51"/>
        <v>93.141117883114532</v>
      </c>
      <c r="C131" s="9">
        <f t="shared" ca="1" si="52"/>
        <v>102.67474659438436</v>
      </c>
      <c r="D131" s="9">
        <f t="shared" ca="1" si="53"/>
        <v>110.75562652123968</v>
      </c>
      <c r="E131" s="9">
        <f t="shared" ca="1" si="54"/>
        <v>106.17663440613426</v>
      </c>
      <c r="F131" s="9">
        <f t="shared" ca="1" si="55"/>
        <v>104.97430766602504</v>
      </c>
      <c r="G131" s="9">
        <f t="shared" ca="1" si="56"/>
        <v>103.39004705473752</v>
      </c>
      <c r="H131" s="9">
        <f t="shared" ca="1" si="57"/>
        <v>104.74406161778613</v>
      </c>
      <c r="I131" s="9">
        <f t="shared" ca="1" si="58"/>
        <v>92.528033297478032</v>
      </c>
      <c r="J131" s="9">
        <f t="shared" ca="1" si="59"/>
        <v>88.797851822246116</v>
      </c>
      <c r="K131" s="9">
        <f t="shared" ca="1" si="60"/>
        <v>92.243284094579678</v>
      </c>
      <c r="L131" s="9">
        <f t="shared" ca="1" si="61"/>
        <v>95.514644569186046</v>
      </c>
      <c r="M131" s="9">
        <f t="shared" ca="1" si="62"/>
        <v>99.437489663410005</v>
      </c>
      <c r="N131" s="9">
        <f t="shared" ca="1" si="63"/>
        <v>105.23036099276686</v>
      </c>
      <c r="O131" s="9">
        <f t="shared" ca="1" si="64"/>
        <v>108.50523858261477</v>
      </c>
      <c r="P131" s="9">
        <f t="shared" ca="1" si="65"/>
        <v>102.98126757253021</v>
      </c>
      <c r="Q131" s="9">
        <f t="shared" ca="1" si="66"/>
        <v>110.62047948590536</v>
      </c>
      <c r="R131" s="9">
        <f t="shared" ca="1" si="67"/>
        <v>112.45460992296547</v>
      </c>
      <c r="S131" s="9">
        <f t="shared" ca="1" si="68"/>
        <v>111.39331769327232</v>
      </c>
      <c r="T131" s="9">
        <f t="shared" ca="1" si="69"/>
        <v>103.18006854357203</v>
      </c>
      <c r="U131" s="9">
        <f t="shared" ca="1" si="70"/>
        <v>103.20847038014982</v>
      </c>
      <c r="V131" s="9">
        <f t="shared" ca="1" si="71"/>
        <v>107.03129865973324</v>
      </c>
      <c r="W131" s="9">
        <f t="shared" ca="1" si="72"/>
        <v>101.58953319397857</v>
      </c>
      <c r="X131" s="9">
        <f t="shared" ca="1" si="73"/>
        <v>93.630265187322109</v>
      </c>
      <c r="Y131" s="9">
        <f t="shared" ca="1" si="74"/>
        <v>92.92350438903749</v>
      </c>
      <c r="Z131" s="9">
        <f t="shared" ca="1" si="75"/>
        <v>96.438468823872498</v>
      </c>
      <c r="AA131" s="9">
        <f t="shared" ca="1" si="76"/>
        <v>94.86152405357727</v>
      </c>
      <c r="AB131" s="9">
        <f t="shared" si="77"/>
        <v>94.494859338823247</v>
      </c>
      <c r="AC131" s="9">
        <f t="shared" ca="1" si="78"/>
        <v>83.783331395068927</v>
      </c>
      <c r="AD131" s="9">
        <f t="shared" ca="1" si="79"/>
        <v>92.984863850821512</v>
      </c>
      <c r="AE131" s="9">
        <f t="shared" ca="1" si="80"/>
        <v>94.265425006423811</v>
      </c>
      <c r="AF131" s="9">
        <f t="shared" ca="1" si="81"/>
        <v>102.64888431687181</v>
      </c>
      <c r="AG131" s="9">
        <f t="shared" ca="1" si="81"/>
        <v>99.40384251329796</v>
      </c>
      <c r="AH131" s="9">
        <f t="shared" ca="1" si="81"/>
        <v>106.67577762754517</v>
      </c>
    </row>
  </sheetData>
  <sortState xmlns:xlrd2="http://schemas.microsoft.com/office/spreadsheetml/2017/richdata2" ref="AT68:AU87">
    <sortCondition ref="AT68:AT87"/>
  </sortState>
  <conditionalFormatting sqref="B90">
    <cfRule type="cellIs" dxfId="433" priority="87" operator="lessThan">
      <formula>1.15</formula>
    </cfRule>
    <cfRule type="cellIs" dxfId="432" priority="88" operator="greaterThanOrEqual">
      <formula>1.6</formula>
    </cfRule>
  </conditionalFormatting>
  <conditionalFormatting sqref="B112">
    <cfRule type="cellIs" dxfId="431" priority="79" operator="greaterThanOrEqual">
      <formula>105</formula>
    </cfRule>
    <cfRule type="cellIs" dxfId="430" priority="80" operator="lessThanOrEqual">
      <formula>95</formula>
    </cfRule>
  </conditionalFormatting>
  <conditionalFormatting sqref="C90:AA90">
    <cfRule type="cellIs" dxfId="429" priority="71" operator="lessThan">
      <formula>1.15</formula>
    </cfRule>
    <cfRule type="cellIs" dxfId="428" priority="72" operator="greaterThanOrEqual">
      <formula>1.6</formula>
    </cfRule>
  </conditionalFormatting>
  <conditionalFormatting sqref="B91:B109">
    <cfRule type="cellIs" dxfId="427" priority="69" operator="lessThan">
      <formula>1.15</formula>
    </cfRule>
    <cfRule type="cellIs" dxfId="426" priority="70" operator="greaterThanOrEqual">
      <formula>1.6</formula>
    </cfRule>
  </conditionalFormatting>
  <conditionalFormatting sqref="C91:AA109">
    <cfRule type="cellIs" dxfId="425" priority="67" operator="lessThan">
      <formula>1.15</formula>
    </cfRule>
    <cfRule type="cellIs" dxfId="424" priority="68" operator="greaterThanOrEqual">
      <formula>1.6</formula>
    </cfRule>
  </conditionalFormatting>
  <conditionalFormatting sqref="C112:AA112">
    <cfRule type="cellIs" dxfId="423" priority="65" operator="greaterThanOrEqual">
      <formula>105</formula>
    </cfRule>
    <cfRule type="cellIs" dxfId="422" priority="66" operator="lessThanOrEqual">
      <formula>95</formula>
    </cfRule>
  </conditionalFormatting>
  <conditionalFormatting sqref="B113:B131">
    <cfRule type="cellIs" dxfId="421" priority="63" operator="greaterThanOrEqual">
      <formula>105</formula>
    </cfRule>
    <cfRule type="cellIs" dxfId="420" priority="64" operator="lessThanOrEqual">
      <formula>95</formula>
    </cfRule>
  </conditionalFormatting>
  <conditionalFormatting sqref="C113:AA131">
    <cfRule type="cellIs" dxfId="419" priority="61" operator="greaterThanOrEqual">
      <formula>105</formula>
    </cfRule>
    <cfRule type="cellIs" dxfId="418" priority="62" operator="lessThanOrEqual">
      <formula>95</formula>
    </cfRule>
  </conditionalFormatting>
  <conditionalFormatting sqref="AB112:AF112">
    <cfRule type="cellIs" dxfId="417" priority="23" operator="greaterThanOrEqual">
      <formula>105</formula>
    </cfRule>
    <cfRule type="cellIs" dxfId="416" priority="24" operator="lessThanOrEqual">
      <formula>95</formula>
    </cfRule>
  </conditionalFormatting>
  <conditionalFormatting sqref="AB113:AF131">
    <cfRule type="cellIs" dxfId="415" priority="21" operator="greaterThanOrEqual">
      <formula>105</formula>
    </cfRule>
    <cfRule type="cellIs" dxfId="414" priority="22" operator="lessThanOrEqual">
      <formula>95</formula>
    </cfRule>
  </conditionalFormatting>
  <conditionalFormatting sqref="AB90:AF90">
    <cfRule type="cellIs" dxfId="413" priority="19" operator="lessThan">
      <formula>1.15</formula>
    </cfRule>
    <cfRule type="cellIs" dxfId="412" priority="20" operator="greaterThanOrEqual">
      <formula>1.6</formula>
    </cfRule>
  </conditionalFormatting>
  <conditionalFormatting sqref="AB91:AF109">
    <cfRule type="cellIs" dxfId="411" priority="17" operator="lessThan">
      <formula>1.15</formula>
    </cfRule>
    <cfRule type="cellIs" dxfId="410" priority="18" operator="greaterThanOrEqual">
      <formula>1.6</formula>
    </cfRule>
  </conditionalFormatting>
  <conditionalFormatting sqref="AG90">
    <cfRule type="cellIs" dxfId="409" priority="15" operator="lessThan">
      <formula>1.15</formula>
    </cfRule>
    <cfRule type="cellIs" dxfId="408" priority="16" operator="greaterThanOrEqual">
      <formula>1.6</formula>
    </cfRule>
  </conditionalFormatting>
  <conditionalFormatting sqref="AG91:AG109">
    <cfRule type="cellIs" dxfId="407" priority="13" operator="lessThan">
      <formula>1.15</formula>
    </cfRule>
    <cfRule type="cellIs" dxfId="406" priority="14" operator="greaterThanOrEqual">
      <formula>1.6</formula>
    </cfRule>
  </conditionalFormatting>
  <conditionalFormatting sqref="AH90">
    <cfRule type="cellIs" dxfId="405" priority="11" operator="lessThan">
      <formula>1.15</formula>
    </cfRule>
    <cfRule type="cellIs" dxfId="404" priority="12" operator="greaterThanOrEqual">
      <formula>1.6</formula>
    </cfRule>
  </conditionalFormatting>
  <conditionalFormatting sqref="AH91:AH109">
    <cfRule type="cellIs" dxfId="403" priority="9" operator="lessThan">
      <formula>1.15</formula>
    </cfRule>
    <cfRule type="cellIs" dxfId="402" priority="10" operator="greaterThanOrEqual">
      <formula>1.6</formula>
    </cfRule>
  </conditionalFormatting>
  <conditionalFormatting sqref="AG112">
    <cfRule type="cellIs" dxfId="401" priority="7" operator="greaterThanOrEqual">
      <formula>105</formula>
    </cfRule>
    <cfRule type="cellIs" dxfId="400" priority="8" operator="lessThanOrEqual">
      <formula>95</formula>
    </cfRule>
  </conditionalFormatting>
  <conditionalFormatting sqref="AG113:AG131">
    <cfRule type="cellIs" dxfId="399" priority="5" operator="greaterThanOrEqual">
      <formula>105</formula>
    </cfRule>
    <cfRule type="cellIs" dxfId="398" priority="6" operator="lessThanOrEqual">
      <formula>95</formula>
    </cfRule>
  </conditionalFormatting>
  <conditionalFormatting sqref="AH112">
    <cfRule type="cellIs" dxfId="397" priority="3" operator="greaterThanOrEqual">
      <formula>105</formula>
    </cfRule>
    <cfRule type="cellIs" dxfId="396" priority="4" operator="lessThanOrEqual">
      <formula>95</formula>
    </cfRule>
  </conditionalFormatting>
  <conditionalFormatting sqref="AH113:AH131">
    <cfRule type="cellIs" dxfId="395" priority="1" operator="greaterThanOrEqual">
      <formula>105</formula>
    </cfRule>
    <cfRule type="cellIs" dxfId="394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21"/>
  <sheetViews>
    <sheetView workbookViewId="0">
      <pane xSplit="1" topLeftCell="B1" activePane="topRight" state="frozen"/>
      <selection pane="topRight" activeCell="AP16" sqref="AP16"/>
    </sheetView>
  </sheetViews>
  <sheetFormatPr defaultColWidth="9.109375" defaultRowHeight="10.199999999999999" x14ac:dyDescent="0.2"/>
  <cols>
    <col min="1" max="1" width="4.88671875" style="23" bestFit="1" customWidth="1"/>
    <col min="2" max="2" width="6.109375" style="23" hidden="1" customWidth="1"/>
    <col min="3" max="3" width="5.6640625" style="23" hidden="1" customWidth="1"/>
    <col min="4" max="4" width="6.109375" style="23" hidden="1" customWidth="1"/>
    <col min="5" max="5" width="5.6640625" style="23" hidden="1" customWidth="1"/>
    <col min="6" max="6" width="6.109375" style="23" hidden="1" customWidth="1"/>
    <col min="7" max="7" width="5.6640625" style="23" hidden="1" customWidth="1"/>
    <col min="8" max="8" width="5.5546875" style="23" hidden="1" customWidth="1"/>
    <col min="9" max="9" width="6.109375" style="23" hidden="1" customWidth="1"/>
    <col min="10" max="10" width="5.6640625" style="23" hidden="1" customWidth="1"/>
    <col min="11" max="11" width="6.109375" style="23" hidden="1" customWidth="1"/>
    <col min="12" max="12" width="5.6640625" style="23" hidden="1" customWidth="1"/>
    <col min="13" max="14" width="6.109375" style="23" hidden="1" customWidth="1"/>
    <col min="15" max="16" width="5.6640625" style="23" hidden="1" customWidth="1"/>
    <col min="17" max="17" width="6.109375" style="23" hidden="1" customWidth="1"/>
    <col min="18" max="18" width="5.6640625" style="23" hidden="1" customWidth="1"/>
    <col min="19" max="20" width="6.109375" style="23" hidden="1" customWidth="1"/>
    <col min="21" max="22" width="5.6640625" style="23" hidden="1" customWidth="1"/>
    <col min="23" max="23" width="6.109375" style="23" hidden="1" customWidth="1"/>
    <col min="24" max="24" width="5.6640625" style="23" hidden="1" customWidth="1"/>
    <col min="25" max="25" width="6.109375" style="23" hidden="1" customWidth="1"/>
    <col min="26" max="26" width="5.6640625" style="23" hidden="1" customWidth="1"/>
    <col min="27" max="28" width="6.109375" style="23" hidden="1" customWidth="1"/>
    <col min="29" max="29" width="5.6640625" style="23" hidden="1" customWidth="1"/>
    <col min="30" max="30" width="6.109375" style="23" customWidth="1"/>
    <col min="31" max="31" width="5.6640625" style="23" customWidth="1"/>
    <col min="32" max="32" width="6.109375" style="23" customWidth="1"/>
    <col min="33" max="33" width="5.6640625" style="23" customWidth="1"/>
    <col min="34" max="34" width="6.109375" style="23" customWidth="1"/>
    <col min="35" max="35" width="5.6640625" style="23" customWidth="1"/>
    <col min="36" max="36" width="6.109375" style="23" customWidth="1"/>
    <col min="37" max="37" width="5.6640625" style="23" customWidth="1"/>
    <col min="38" max="38" width="6.109375" style="23" customWidth="1"/>
    <col min="39" max="39" width="5.5546875" style="23" customWidth="1"/>
    <col min="40" max="40" width="9.109375" style="23" customWidth="1"/>
    <col min="41" max="41" width="9.109375" style="23"/>
    <col min="42" max="42" width="13.33203125" style="23" bestFit="1" customWidth="1"/>
    <col min="43" max="16384" width="9.109375" style="23"/>
  </cols>
  <sheetData>
    <row r="1" spans="1:42" ht="12" x14ac:dyDescent="0.2">
      <c r="A1" s="78" t="s">
        <v>0</v>
      </c>
      <c r="B1" s="78">
        <v>1</v>
      </c>
      <c r="C1" s="78">
        <v>2</v>
      </c>
      <c r="D1" s="78">
        <v>3</v>
      </c>
      <c r="E1" s="78">
        <v>4</v>
      </c>
      <c r="F1" s="78">
        <v>5</v>
      </c>
      <c r="G1" s="78">
        <v>6</v>
      </c>
      <c r="H1" s="78">
        <v>7</v>
      </c>
      <c r="I1" s="78">
        <v>8</v>
      </c>
      <c r="J1" s="78">
        <v>9</v>
      </c>
      <c r="K1" s="78">
        <v>10</v>
      </c>
      <c r="L1" s="78">
        <v>11</v>
      </c>
      <c r="M1" s="78">
        <v>12</v>
      </c>
      <c r="N1" s="78">
        <v>13</v>
      </c>
      <c r="O1" s="78">
        <v>14</v>
      </c>
      <c r="P1" s="78">
        <v>15</v>
      </c>
      <c r="Q1" s="78">
        <v>16</v>
      </c>
      <c r="R1" s="78">
        <v>17</v>
      </c>
      <c r="S1" s="78">
        <v>18</v>
      </c>
      <c r="T1" s="78">
        <v>19</v>
      </c>
      <c r="U1" s="78">
        <v>20</v>
      </c>
      <c r="V1" s="78">
        <v>21</v>
      </c>
      <c r="W1" s="78">
        <v>22</v>
      </c>
      <c r="X1" s="78">
        <v>23</v>
      </c>
      <c r="Y1" s="78">
        <v>24</v>
      </c>
      <c r="Z1" s="78">
        <v>25</v>
      </c>
      <c r="AA1" s="78">
        <v>26</v>
      </c>
      <c r="AB1" s="78">
        <v>27</v>
      </c>
      <c r="AC1" s="78">
        <v>28</v>
      </c>
      <c r="AD1" s="78">
        <v>29</v>
      </c>
      <c r="AE1" s="78">
        <v>30</v>
      </c>
      <c r="AF1" s="78">
        <v>31</v>
      </c>
      <c r="AG1" s="78">
        <v>32</v>
      </c>
      <c r="AH1" s="78">
        <v>33</v>
      </c>
      <c r="AI1" s="78">
        <v>34</v>
      </c>
      <c r="AJ1" s="78">
        <v>35</v>
      </c>
      <c r="AK1" s="78">
        <v>36</v>
      </c>
      <c r="AL1" s="78">
        <v>37</v>
      </c>
      <c r="AM1" s="78">
        <v>38</v>
      </c>
      <c r="AP1" s="73" t="s">
        <v>127</v>
      </c>
    </row>
    <row r="2" spans="1:42" ht="12" x14ac:dyDescent="0.2">
      <c r="A2" s="78" t="s">
        <v>5</v>
      </c>
      <c r="B2" s="79" t="s">
        <v>54</v>
      </c>
      <c r="C2" s="79" t="s">
        <v>60</v>
      </c>
      <c r="D2" s="79" t="s">
        <v>132</v>
      </c>
      <c r="E2" s="79" t="s">
        <v>129</v>
      </c>
      <c r="F2" s="79" t="s">
        <v>101</v>
      </c>
      <c r="G2" s="79" t="s">
        <v>68</v>
      </c>
      <c r="H2" s="79" t="s">
        <v>4</v>
      </c>
      <c r="I2" s="79" t="s">
        <v>120</v>
      </c>
      <c r="J2" s="79" t="s">
        <v>3</v>
      </c>
      <c r="K2" s="79" t="s">
        <v>8</v>
      </c>
      <c r="L2" s="79" t="s">
        <v>106</v>
      </c>
      <c r="M2" s="79" t="s">
        <v>1</v>
      </c>
      <c r="N2" s="79" t="s">
        <v>53</v>
      </c>
      <c r="O2" s="79" t="s">
        <v>130</v>
      </c>
      <c r="P2" s="79" t="s">
        <v>24</v>
      </c>
      <c r="Q2" s="79" t="s">
        <v>83</v>
      </c>
      <c r="R2" s="79" t="s">
        <v>61</v>
      </c>
      <c r="S2" s="79" t="s">
        <v>107</v>
      </c>
      <c r="T2" s="79" t="s">
        <v>2</v>
      </c>
      <c r="U2" s="79" t="s">
        <v>25</v>
      </c>
      <c r="V2" s="79" t="s">
        <v>6</v>
      </c>
      <c r="W2" s="79" t="s">
        <v>23</v>
      </c>
      <c r="X2" s="79" t="s">
        <v>121</v>
      </c>
      <c r="Y2" s="79" t="s">
        <v>102</v>
      </c>
      <c r="Z2" s="79" t="s">
        <v>59</v>
      </c>
      <c r="AA2" s="79" t="s">
        <v>131</v>
      </c>
      <c r="AB2" s="79" t="s">
        <v>133</v>
      </c>
      <c r="AC2" s="79" t="s">
        <v>52</v>
      </c>
      <c r="AD2" s="79" t="s">
        <v>104</v>
      </c>
      <c r="AE2" s="79" t="s">
        <v>22</v>
      </c>
      <c r="AF2" s="79" t="s">
        <v>73</v>
      </c>
      <c r="AG2" s="79" t="s">
        <v>10</v>
      </c>
      <c r="AH2" s="79" t="s">
        <v>69</v>
      </c>
      <c r="AI2" s="79" t="s">
        <v>7</v>
      </c>
      <c r="AJ2" s="79" t="s">
        <v>74</v>
      </c>
      <c r="AK2" s="79" t="s">
        <v>105</v>
      </c>
      <c r="AL2" s="79" t="s">
        <v>134</v>
      </c>
      <c r="AM2" s="79" t="s">
        <v>82</v>
      </c>
      <c r="AP2" s="88"/>
    </row>
    <row r="3" spans="1:42" ht="12" x14ac:dyDescent="0.2">
      <c r="A3" s="78" t="s">
        <v>101</v>
      </c>
      <c r="B3" s="79" t="s">
        <v>132</v>
      </c>
      <c r="C3" s="79" t="s">
        <v>4</v>
      </c>
      <c r="D3" s="79" t="s">
        <v>54</v>
      </c>
      <c r="E3" s="79" t="s">
        <v>61</v>
      </c>
      <c r="F3" s="79" t="s">
        <v>26</v>
      </c>
      <c r="G3" s="79" t="s">
        <v>1</v>
      </c>
      <c r="H3" s="79" t="s">
        <v>59</v>
      </c>
      <c r="I3" s="79" t="s">
        <v>10</v>
      </c>
      <c r="J3" s="79" t="s">
        <v>106</v>
      </c>
      <c r="K3" s="79" t="s">
        <v>134</v>
      </c>
      <c r="L3" s="79" t="s">
        <v>7</v>
      </c>
      <c r="M3" s="79" t="s">
        <v>133</v>
      </c>
      <c r="N3" s="79" t="s">
        <v>121</v>
      </c>
      <c r="O3" s="79" t="s">
        <v>74</v>
      </c>
      <c r="P3" s="79" t="s">
        <v>6</v>
      </c>
      <c r="Q3" s="79" t="s">
        <v>107</v>
      </c>
      <c r="R3" s="79" t="s">
        <v>8</v>
      </c>
      <c r="S3" s="79" t="s">
        <v>25</v>
      </c>
      <c r="T3" s="79" t="s">
        <v>82</v>
      </c>
      <c r="U3" s="79" t="s">
        <v>104</v>
      </c>
      <c r="V3" s="79" t="s">
        <v>53</v>
      </c>
      <c r="W3" s="79" t="s">
        <v>60</v>
      </c>
      <c r="X3" s="79" t="s">
        <v>69</v>
      </c>
      <c r="Y3" s="79" t="s">
        <v>5</v>
      </c>
      <c r="Z3" s="79" t="s">
        <v>23</v>
      </c>
      <c r="AA3" s="79" t="s">
        <v>52</v>
      </c>
      <c r="AB3" s="79" t="s">
        <v>73</v>
      </c>
      <c r="AC3" s="79" t="s">
        <v>131</v>
      </c>
      <c r="AD3" s="79" t="s">
        <v>24</v>
      </c>
      <c r="AE3" s="79" t="s">
        <v>130</v>
      </c>
      <c r="AF3" s="79" t="s">
        <v>2</v>
      </c>
      <c r="AG3" s="79" t="s">
        <v>120</v>
      </c>
      <c r="AH3" s="79" t="s">
        <v>129</v>
      </c>
      <c r="AI3" s="79" t="s">
        <v>68</v>
      </c>
      <c r="AJ3" s="79" t="s">
        <v>83</v>
      </c>
      <c r="AK3" s="79" t="s">
        <v>3</v>
      </c>
      <c r="AL3" s="79" t="s">
        <v>22</v>
      </c>
      <c r="AM3" s="79" t="s">
        <v>105</v>
      </c>
      <c r="AP3" s="51"/>
    </row>
    <row r="4" spans="1:42" ht="12" x14ac:dyDescent="0.2">
      <c r="A4" s="78" t="s">
        <v>131</v>
      </c>
      <c r="B4" s="79" t="s">
        <v>101</v>
      </c>
      <c r="C4" s="79" t="s">
        <v>69</v>
      </c>
      <c r="D4" s="79" t="s">
        <v>5</v>
      </c>
      <c r="E4" s="79" t="s">
        <v>22</v>
      </c>
      <c r="F4" s="79" t="s">
        <v>82</v>
      </c>
      <c r="G4" s="79" t="s">
        <v>134</v>
      </c>
      <c r="H4" s="79" t="s">
        <v>105</v>
      </c>
      <c r="I4" s="79" t="s">
        <v>74</v>
      </c>
      <c r="J4" s="79" t="s">
        <v>121</v>
      </c>
      <c r="K4" s="79" t="s">
        <v>60</v>
      </c>
      <c r="L4" s="79" t="s">
        <v>133</v>
      </c>
      <c r="M4" s="79" t="s">
        <v>10</v>
      </c>
      <c r="N4" s="79" t="s">
        <v>73</v>
      </c>
      <c r="O4" s="79" t="s">
        <v>3</v>
      </c>
      <c r="P4" s="79" t="s">
        <v>106</v>
      </c>
      <c r="Q4" s="79" t="s">
        <v>4</v>
      </c>
      <c r="R4" s="79" t="s">
        <v>24</v>
      </c>
      <c r="S4" s="79" t="s">
        <v>52</v>
      </c>
      <c r="T4" s="79" t="s">
        <v>68</v>
      </c>
      <c r="U4" s="79" t="s">
        <v>120</v>
      </c>
      <c r="V4" s="79" t="s">
        <v>130</v>
      </c>
      <c r="W4" s="79" t="s">
        <v>107</v>
      </c>
      <c r="X4" s="79" t="s">
        <v>2</v>
      </c>
      <c r="Y4" s="79" t="s">
        <v>83</v>
      </c>
      <c r="Z4" s="79" t="s">
        <v>1</v>
      </c>
      <c r="AA4" s="79" t="s">
        <v>26</v>
      </c>
      <c r="AB4" s="79" t="s">
        <v>8</v>
      </c>
      <c r="AC4" s="79" t="s">
        <v>102</v>
      </c>
      <c r="AD4" s="79" t="s">
        <v>129</v>
      </c>
      <c r="AE4" s="79" t="s">
        <v>59</v>
      </c>
      <c r="AF4" s="79" t="s">
        <v>25</v>
      </c>
      <c r="AG4" s="79" t="s">
        <v>61</v>
      </c>
      <c r="AH4" s="79" t="s">
        <v>53</v>
      </c>
      <c r="AI4" s="79" t="s">
        <v>104</v>
      </c>
      <c r="AJ4" s="79" t="s">
        <v>7</v>
      </c>
      <c r="AK4" s="79" t="s">
        <v>54</v>
      </c>
      <c r="AL4" s="79" t="s">
        <v>6</v>
      </c>
      <c r="AM4" s="79" t="s">
        <v>23</v>
      </c>
      <c r="AP4" s="88"/>
    </row>
    <row r="5" spans="1:42" ht="12" x14ac:dyDescent="0.2">
      <c r="A5" s="78" t="s">
        <v>121</v>
      </c>
      <c r="B5" s="79" t="s">
        <v>59</v>
      </c>
      <c r="C5" s="79" t="s">
        <v>6</v>
      </c>
      <c r="D5" s="79" t="s">
        <v>133</v>
      </c>
      <c r="E5" s="79" t="s">
        <v>4</v>
      </c>
      <c r="F5" s="79" t="s">
        <v>54</v>
      </c>
      <c r="G5" s="79" t="s">
        <v>104</v>
      </c>
      <c r="H5" s="79" t="s">
        <v>53</v>
      </c>
      <c r="I5" s="79" t="s">
        <v>5</v>
      </c>
      <c r="J5" s="79" t="s">
        <v>132</v>
      </c>
      <c r="K5" s="79" t="s">
        <v>74</v>
      </c>
      <c r="L5" s="79" t="s">
        <v>105</v>
      </c>
      <c r="M5" s="79" t="s">
        <v>7</v>
      </c>
      <c r="N5" s="79" t="s">
        <v>102</v>
      </c>
      <c r="O5" s="79" t="s">
        <v>82</v>
      </c>
      <c r="P5" s="79" t="s">
        <v>134</v>
      </c>
      <c r="Q5" s="79" t="s">
        <v>69</v>
      </c>
      <c r="R5" s="79" t="s">
        <v>3</v>
      </c>
      <c r="S5" s="79" t="s">
        <v>73</v>
      </c>
      <c r="T5" s="79" t="s">
        <v>8</v>
      </c>
      <c r="U5" s="79" t="s">
        <v>131</v>
      </c>
      <c r="V5" s="79" t="s">
        <v>106</v>
      </c>
      <c r="W5" s="79" t="s">
        <v>10</v>
      </c>
      <c r="X5" s="79" t="s">
        <v>26</v>
      </c>
      <c r="Y5" s="79" t="s">
        <v>52</v>
      </c>
      <c r="Z5" s="79" t="s">
        <v>68</v>
      </c>
      <c r="AA5" s="79" t="s">
        <v>129</v>
      </c>
      <c r="AB5" s="79" t="s">
        <v>23</v>
      </c>
      <c r="AC5" s="79" t="s">
        <v>60</v>
      </c>
      <c r="AD5" s="79" t="s">
        <v>107</v>
      </c>
      <c r="AE5" s="79" t="s">
        <v>2</v>
      </c>
      <c r="AF5" s="79" t="s">
        <v>83</v>
      </c>
      <c r="AG5" s="79" t="s">
        <v>101</v>
      </c>
      <c r="AH5" s="79" t="s">
        <v>24</v>
      </c>
      <c r="AI5" s="79" t="s">
        <v>130</v>
      </c>
      <c r="AJ5" s="79" t="s">
        <v>22</v>
      </c>
      <c r="AK5" s="79" t="s">
        <v>61</v>
      </c>
      <c r="AL5" s="79" t="s">
        <v>25</v>
      </c>
      <c r="AM5" s="79" t="s">
        <v>1</v>
      </c>
      <c r="AP5" s="88"/>
    </row>
    <row r="6" spans="1:42" ht="12" x14ac:dyDescent="0.2">
      <c r="A6" s="78" t="s">
        <v>105</v>
      </c>
      <c r="B6" s="79" t="s">
        <v>68</v>
      </c>
      <c r="C6" s="79" t="s">
        <v>2</v>
      </c>
      <c r="D6" s="79" t="s">
        <v>73</v>
      </c>
      <c r="E6" s="79" t="s">
        <v>104</v>
      </c>
      <c r="F6" s="79" t="s">
        <v>133</v>
      </c>
      <c r="G6" s="79" t="s">
        <v>60</v>
      </c>
      <c r="H6" s="79" t="s">
        <v>132</v>
      </c>
      <c r="I6" s="79" t="s">
        <v>52</v>
      </c>
      <c r="J6" s="79" t="s">
        <v>22</v>
      </c>
      <c r="K6" s="79" t="s">
        <v>3</v>
      </c>
      <c r="L6" s="79" t="s">
        <v>120</v>
      </c>
      <c r="M6" s="79" t="s">
        <v>130</v>
      </c>
      <c r="N6" s="79" t="s">
        <v>69</v>
      </c>
      <c r="O6" s="79" t="s">
        <v>7</v>
      </c>
      <c r="P6" s="79" t="s">
        <v>83</v>
      </c>
      <c r="Q6" s="79" t="s">
        <v>101</v>
      </c>
      <c r="R6" s="79" t="s">
        <v>53</v>
      </c>
      <c r="S6" s="79" t="s">
        <v>5</v>
      </c>
      <c r="T6" s="79" t="s">
        <v>23</v>
      </c>
      <c r="U6" s="79" t="s">
        <v>8</v>
      </c>
      <c r="V6" s="79" t="s">
        <v>59</v>
      </c>
      <c r="W6" s="79" t="s">
        <v>131</v>
      </c>
      <c r="X6" s="79" t="s">
        <v>54</v>
      </c>
      <c r="Y6" s="79" t="s">
        <v>129</v>
      </c>
      <c r="Z6" s="79" t="s">
        <v>74</v>
      </c>
      <c r="AA6" s="79" t="s">
        <v>61</v>
      </c>
      <c r="AB6" s="79" t="s">
        <v>106</v>
      </c>
      <c r="AC6" s="79" t="s">
        <v>6</v>
      </c>
      <c r="AD6" s="79" t="s">
        <v>121</v>
      </c>
      <c r="AE6" s="79" t="s">
        <v>25</v>
      </c>
      <c r="AF6" s="79" t="s">
        <v>24</v>
      </c>
      <c r="AG6" s="79" t="s">
        <v>1</v>
      </c>
      <c r="AH6" s="79" t="s">
        <v>134</v>
      </c>
      <c r="AI6" s="79" t="s">
        <v>82</v>
      </c>
      <c r="AJ6" s="79" t="s">
        <v>4</v>
      </c>
      <c r="AK6" s="79" t="s">
        <v>26</v>
      </c>
      <c r="AL6" s="79" t="s">
        <v>10</v>
      </c>
      <c r="AM6" s="79" t="s">
        <v>102</v>
      </c>
      <c r="AP6" s="88" t="s">
        <v>140</v>
      </c>
    </row>
    <row r="7" spans="1:42" ht="12" x14ac:dyDescent="0.2">
      <c r="A7" s="78" t="s">
        <v>7</v>
      </c>
      <c r="B7" s="79" t="s">
        <v>23</v>
      </c>
      <c r="C7" s="79" t="s">
        <v>3</v>
      </c>
      <c r="D7" s="79" t="s">
        <v>106</v>
      </c>
      <c r="E7" s="79" t="s">
        <v>60</v>
      </c>
      <c r="F7" s="79" t="s">
        <v>53</v>
      </c>
      <c r="G7" s="79" t="s">
        <v>61</v>
      </c>
      <c r="H7" s="79" t="s">
        <v>133</v>
      </c>
      <c r="I7" s="79" t="s">
        <v>8</v>
      </c>
      <c r="J7" s="79" t="s">
        <v>54</v>
      </c>
      <c r="K7" s="79" t="s">
        <v>82</v>
      </c>
      <c r="L7" s="79" t="s">
        <v>102</v>
      </c>
      <c r="M7" s="79" t="s">
        <v>120</v>
      </c>
      <c r="N7" s="79" t="s">
        <v>6</v>
      </c>
      <c r="O7" s="79" t="s">
        <v>107</v>
      </c>
      <c r="P7" s="79" t="s">
        <v>5</v>
      </c>
      <c r="Q7" s="79" t="s">
        <v>74</v>
      </c>
      <c r="R7" s="79" t="s">
        <v>131</v>
      </c>
      <c r="S7" s="79" t="s">
        <v>134</v>
      </c>
      <c r="T7" s="79" t="s">
        <v>1</v>
      </c>
      <c r="U7" s="79" t="s">
        <v>52</v>
      </c>
      <c r="V7" s="79" t="s">
        <v>22</v>
      </c>
      <c r="W7" s="79" t="s">
        <v>129</v>
      </c>
      <c r="X7" s="79" t="s">
        <v>73</v>
      </c>
      <c r="Y7" s="79" t="s">
        <v>10</v>
      </c>
      <c r="Z7" s="79" t="s">
        <v>25</v>
      </c>
      <c r="AA7" s="79" t="s">
        <v>104</v>
      </c>
      <c r="AB7" s="79" t="s">
        <v>59</v>
      </c>
      <c r="AC7" s="79" t="s">
        <v>4</v>
      </c>
      <c r="AD7" s="79" t="s">
        <v>101</v>
      </c>
      <c r="AE7" s="79" t="s">
        <v>83</v>
      </c>
      <c r="AF7" s="79" t="s">
        <v>105</v>
      </c>
      <c r="AG7" s="79" t="s">
        <v>68</v>
      </c>
      <c r="AH7" s="79" t="s">
        <v>121</v>
      </c>
      <c r="AI7" s="79" t="s">
        <v>26</v>
      </c>
      <c r="AJ7" s="79" t="s">
        <v>132</v>
      </c>
      <c r="AK7" s="79" t="s">
        <v>130</v>
      </c>
      <c r="AL7" s="79" t="s">
        <v>69</v>
      </c>
      <c r="AM7" s="79" t="s">
        <v>2</v>
      </c>
      <c r="AP7" s="88" t="s">
        <v>68</v>
      </c>
    </row>
    <row r="8" spans="1:42" ht="12" x14ac:dyDescent="0.2">
      <c r="A8" s="78" t="s">
        <v>52</v>
      </c>
      <c r="B8" s="79" t="s">
        <v>5</v>
      </c>
      <c r="C8" s="79" t="s">
        <v>22</v>
      </c>
      <c r="D8" s="79" t="s">
        <v>101</v>
      </c>
      <c r="E8" s="79" t="s">
        <v>69</v>
      </c>
      <c r="F8" s="79" t="s">
        <v>121</v>
      </c>
      <c r="G8" s="79" t="s">
        <v>74</v>
      </c>
      <c r="H8" s="79" t="s">
        <v>6</v>
      </c>
      <c r="I8" s="79" t="s">
        <v>107</v>
      </c>
      <c r="J8" s="79" t="s">
        <v>7</v>
      </c>
      <c r="K8" s="79" t="s">
        <v>104</v>
      </c>
      <c r="L8" s="79" t="s">
        <v>59</v>
      </c>
      <c r="M8" s="79" t="s">
        <v>82</v>
      </c>
      <c r="N8" s="79" t="s">
        <v>23</v>
      </c>
      <c r="O8" s="79" t="s">
        <v>10</v>
      </c>
      <c r="P8" s="79" t="s">
        <v>73</v>
      </c>
      <c r="Q8" s="79" t="s">
        <v>134</v>
      </c>
      <c r="R8" s="79" t="s">
        <v>129</v>
      </c>
      <c r="S8" s="79" t="s">
        <v>132</v>
      </c>
      <c r="T8" s="79" t="s">
        <v>3</v>
      </c>
      <c r="U8" s="79" t="s">
        <v>24</v>
      </c>
      <c r="V8" s="79" t="s">
        <v>2</v>
      </c>
      <c r="W8" s="79" t="s">
        <v>68</v>
      </c>
      <c r="X8" s="79" t="s">
        <v>105</v>
      </c>
      <c r="Y8" s="79" t="s">
        <v>120</v>
      </c>
      <c r="Z8" s="79" t="s">
        <v>8</v>
      </c>
      <c r="AA8" s="79" t="s">
        <v>102</v>
      </c>
      <c r="AB8" s="79" t="s">
        <v>1</v>
      </c>
      <c r="AC8" s="79" t="s">
        <v>26</v>
      </c>
      <c r="AD8" s="79" t="s">
        <v>60</v>
      </c>
      <c r="AE8" s="79" t="s">
        <v>106</v>
      </c>
      <c r="AF8" s="79" t="s">
        <v>53</v>
      </c>
      <c r="AG8" s="79" t="s">
        <v>4</v>
      </c>
      <c r="AH8" s="79" t="s">
        <v>83</v>
      </c>
      <c r="AI8" s="79" t="s">
        <v>61</v>
      </c>
      <c r="AJ8" s="79" t="s">
        <v>25</v>
      </c>
      <c r="AK8" s="79" t="s">
        <v>131</v>
      </c>
      <c r="AL8" s="79" t="s">
        <v>133</v>
      </c>
      <c r="AM8" s="79" t="s">
        <v>130</v>
      </c>
      <c r="AP8" s="88"/>
    </row>
    <row r="9" spans="1:42" ht="12" x14ac:dyDescent="0.2">
      <c r="A9" s="78" t="s">
        <v>4</v>
      </c>
      <c r="B9" s="79" t="s">
        <v>7</v>
      </c>
      <c r="C9" s="79" t="s">
        <v>102</v>
      </c>
      <c r="D9" s="79" t="s">
        <v>130</v>
      </c>
      <c r="E9" s="79" t="s">
        <v>120</v>
      </c>
      <c r="F9" s="79" t="s">
        <v>106</v>
      </c>
      <c r="G9" s="79" t="s">
        <v>8</v>
      </c>
      <c r="H9" s="79" t="s">
        <v>26</v>
      </c>
      <c r="I9" s="79" t="s">
        <v>61</v>
      </c>
      <c r="J9" s="79" t="s">
        <v>53</v>
      </c>
      <c r="K9" s="79" t="s">
        <v>6</v>
      </c>
      <c r="L9" s="79" t="s">
        <v>25</v>
      </c>
      <c r="M9" s="79" t="s">
        <v>74</v>
      </c>
      <c r="N9" s="79" t="s">
        <v>52</v>
      </c>
      <c r="O9" s="79" t="s">
        <v>133</v>
      </c>
      <c r="P9" s="79" t="s">
        <v>60</v>
      </c>
      <c r="Q9" s="79" t="s">
        <v>132</v>
      </c>
      <c r="R9" s="79" t="s">
        <v>82</v>
      </c>
      <c r="S9" s="79" t="s">
        <v>69</v>
      </c>
      <c r="T9" s="79" t="s">
        <v>105</v>
      </c>
      <c r="U9" s="79" t="s">
        <v>10</v>
      </c>
      <c r="V9" s="79" t="s">
        <v>73</v>
      </c>
      <c r="W9" s="79" t="s">
        <v>5</v>
      </c>
      <c r="X9" s="79" t="s">
        <v>22</v>
      </c>
      <c r="Y9" s="79" t="s">
        <v>104</v>
      </c>
      <c r="Z9" s="79" t="s">
        <v>101</v>
      </c>
      <c r="AA9" s="79" t="s">
        <v>134</v>
      </c>
      <c r="AB9" s="79" t="s">
        <v>121</v>
      </c>
      <c r="AC9" s="79" t="s">
        <v>24</v>
      </c>
      <c r="AD9" s="79" t="s">
        <v>3</v>
      </c>
      <c r="AE9" s="79" t="s">
        <v>68</v>
      </c>
      <c r="AF9" s="79" t="s">
        <v>129</v>
      </c>
      <c r="AG9" s="79" t="s">
        <v>54</v>
      </c>
      <c r="AH9" s="79" t="s">
        <v>2</v>
      </c>
      <c r="AI9" s="79" t="s">
        <v>59</v>
      </c>
      <c r="AJ9" s="79" t="s">
        <v>107</v>
      </c>
      <c r="AK9" s="79" t="s">
        <v>1</v>
      </c>
      <c r="AL9" s="79" t="s">
        <v>83</v>
      </c>
      <c r="AM9" s="79" t="s">
        <v>131</v>
      </c>
      <c r="AP9" s="51"/>
    </row>
    <row r="10" spans="1:42" ht="12" x14ac:dyDescent="0.2">
      <c r="A10" s="78" t="s">
        <v>129</v>
      </c>
      <c r="B10" s="79" t="s">
        <v>8</v>
      </c>
      <c r="C10" s="79" t="s">
        <v>83</v>
      </c>
      <c r="D10" s="79" t="s">
        <v>121</v>
      </c>
      <c r="E10" s="79" t="s">
        <v>26</v>
      </c>
      <c r="F10" s="79" t="s">
        <v>105</v>
      </c>
      <c r="G10" s="79" t="s">
        <v>25</v>
      </c>
      <c r="H10" s="79" t="s">
        <v>7</v>
      </c>
      <c r="I10" s="79" t="s">
        <v>134</v>
      </c>
      <c r="J10" s="79" t="s">
        <v>2</v>
      </c>
      <c r="K10" s="79" t="s">
        <v>73</v>
      </c>
      <c r="L10" s="79" t="s">
        <v>131</v>
      </c>
      <c r="M10" s="79" t="s">
        <v>101</v>
      </c>
      <c r="N10" s="79" t="s">
        <v>106</v>
      </c>
      <c r="O10" s="79" t="s">
        <v>4</v>
      </c>
      <c r="P10" s="79" t="s">
        <v>69</v>
      </c>
      <c r="Q10" s="79" t="s">
        <v>6</v>
      </c>
      <c r="R10" s="79" t="s">
        <v>54</v>
      </c>
      <c r="S10" s="79" t="s">
        <v>10</v>
      </c>
      <c r="T10" s="79" t="s">
        <v>59</v>
      </c>
      <c r="U10" s="79" t="s">
        <v>74</v>
      </c>
      <c r="V10" s="79" t="s">
        <v>3</v>
      </c>
      <c r="W10" s="79" t="s">
        <v>24</v>
      </c>
      <c r="X10" s="79" t="s">
        <v>130</v>
      </c>
      <c r="Y10" s="79" t="s">
        <v>107</v>
      </c>
      <c r="Z10" s="79" t="s">
        <v>82</v>
      </c>
      <c r="AA10" s="79" t="s">
        <v>120</v>
      </c>
      <c r="AB10" s="79" t="s">
        <v>5</v>
      </c>
      <c r="AC10" s="79" t="s">
        <v>22</v>
      </c>
      <c r="AD10" s="79" t="s">
        <v>132</v>
      </c>
      <c r="AE10" s="79" t="s">
        <v>61</v>
      </c>
      <c r="AF10" s="79" t="s">
        <v>23</v>
      </c>
      <c r="AG10" s="79" t="s">
        <v>104</v>
      </c>
      <c r="AH10" s="79" t="s">
        <v>102</v>
      </c>
      <c r="AI10" s="79" t="s">
        <v>1</v>
      </c>
      <c r="AJ10" s="79" t="s">
        <v>60</v>
      </c>
      <c r="AK10" s="79" t="s">
        <v>53</v>
      </c>
      <c r="AL10" s="79" t="s">
        <v>52</v>
      </c>
      <c r="AM10" s="79" t="s">
        <v>68</v>
      </c>
      <c r="AP10" s="88" t="s">
        <v>22</v>
      </c>
    </row>
    <row r="11" spans="1:42" ht="12" x14ac:dyDescent="0.2">
      <c r="A11" s="78" t="s">
        <v>104</v>
      </c>
      <c r="B11" s="79" t="s">
        <v>82</v>
      </c>
      <c r="C11" s="79" t="s">
        <v>53</v>
      </c>
      <c r="D11" s="79" t="s">
        <v>7</v>
      </c>
      <c r="E11" s="79" t="s">
        <v>107</v>
      </c>
      <c r="F11" s="79" t="s">
        <v>4</v>
      </c>
      <c r="G11" s="79" t="s">
        <v>120</v>
      </c>
      <c r="H11" s="79" t="s">
        <v>130</v>
      </c>
      <c r="I11" s="79" t="s">
        <v>68</v>
      </c>
      <c r="J11" s="79" t="s">
        <v>101</v>
      </c>
      <c r="K11" s="79" t="s">
        <v>54</v>
      </c>
      <c r="L11" s="79" t="s">
        <v>5</v>
      </c>
      <c r="M11" s="79" t="s">
        <v>59</v>
      </c>
      <c r="N11" s="79" t="s">
        <v>129</v>
      </c>
      <c r="O11" s="79" t="s">
        <v>22</v>
      </c>
      <c r="P11" s="79" t="s">
        <v>131</v>
      </c>
      <c r="Q11" s="79" t="s">
        <v>25</v>
      </c>
      <c r="R11" s="79" t="s">
        <v>1</v>
      </c>
      <c r="S11" s="79" t="s">
        <v>74</v>
      </c>
      <c r="T11" s="79" t="s">
        <v>61</v>
      </c>
      <c r="U11" s="79" t="s">
        <v>102</v>
      </c>
      <c r="V11" s="79" t="s">
        <v>121</v>
      </c>
      <c r="W11" s="79" t="s">
        <v>134</v>
      </c>
      <c r="X11" s="79" t="s">
        <v>6</v>
      </c>
      <c r="Y11" s="79" t="s">
        <v>23</v>
      </c>
      <c r="Z11" s="79" t="s">
        <v>10</v>
      </c>
      <c r="AA11" s="79" t="s">
        <v>24</v>
      </c>
      <c r="AB11" s="79" t="s">
        <v>105</v>
      </c>
      <c r="AC11" s="79" t="s">
        <v>83</v>
      </c>
      <c r="AD11" s="79" t="s">
        <v>26</v>
      </c>
      <c r="AE11" s="79" t="s">
        <v>52</v>
      </c>
      <c r="AF11" s="79" t="s">
        <v>8</v>
      </c>
      <c r="AG11" s="79" t="s">
        <v>133</v>
      </c>
      <c r="AH11" s="79" t="s">
        <v>60</v>
      </c>
      <c r="AI11" s="79" t="s">
        <v>132</v>
      </c>
      <c r="AJ11" s="79" t="s">
        <v>69</v>
      </c>
      <c r="AK11" s="79" t="s">
        <v>2</v>
      </c>
      <c r="AL11" s="79" t="s">
        <v>73</v>
      </c>
      <c r="AM11" s="79" t="s">
        <v>3</v>
      </c>
      <c r="AP11" s="88"/>
    </row>
    <row r="12" spans="1:42" ht="12" x14ac:dyDescent="0.2">
      <c r="A12" s="78" t="s">
        <v>60</v>
      </c>
      <c r="B12" s="79" t="s">
        <v>121</v>
      </c>
      <c r="C12" s="79" t="s">
        <v>26</v>
      </c>
      <c r="D12" s="79" t="s">
        <v>10</v>
      </c>
      <c r="E12" s="79" t="s">
        <v>24</v>
      </c>
      <c r="F12" s="79" t="s">
        <v>6</v>
      </c>
      <c r="G12" s="79" t="s">
        <v>107</v>
      </c>
      <c r="H12" s="79" t="s">
        <v>101</v>
      </c>
      <c r="I12" s="79" t="s">
        <v>25</v>
      </c>
      <c r="J12" s="79" t="s">
        <v>130</v>
      </c>
      <c r="K12" s="79" t="s">
        <v>132</v>
      </c>
      <c r="L12" s="79" t="s">
        <v>52</v>
      </c>
      <c r="M12" s="79" t="s">
        <v>104</v>
      </c>
      <c r="N12" s="79" t="s">
        <v>83</v>
      </c>
      <c r="O12" s="79" t="s">
        <v>1</v>
      </c>
      <c r="P12" s="79" t="s">
        <v>23</v>
      </c>
      <c r="Q12" s="79" t="s">
        <v>73</v>
      </c>
      <c r="R12" s="79" t="s">
        <v>2</v>
      </c>
      <c r="S12" s="79" t="s">
        <v>22</v>
      </c>
      <c r="T12" s="79" t="s">
        <v>129</v>
      </c>
      <c r="U12" s="79" t="s">
        <v>134</v>
      </c>
      <c r="V12" s="79" t="s">
        <v>105</v>
      </c>
      <c r="W12" s="79" t="s">
        <v>102</v>
      </c>
      <c r="X12" s="79" t="s">
        <v>3</v>
      </c>
      <c r="Y12" s="79" t="s">
        <v>68</v>
      </c>
      <c r="Z12" s="79" t="s">
        <v>5</v>
      </c>
      <c r="AA12" s="79" t="s">
        <v>53</v>
      </c>
      <c r="AB12" s="79" t="s">
        <v>7</v>
      </c>
      <c r="AC12" s="79" t="s">
        <v>120</v>
      </c>
      <c r="AD12" s="79" t="s">
        <v>54</v>
      </c>
      <c r="AE12" s="79" t="s">
        <v>131</v>
      </c>
      <c r="AF12" s="79" t="s">
        <v>69</v>
      </c>
      <c r="AG12" s="79" t="s">
        <v>82</v>
      </c>
      <c r="AH12" s="79" t="s">
        <v>106</v>
      </c>
      <c r="AI12" s="79" t="s">
        <v>4</v>
      </c>
      <c r="AJ12" s="79" t="s">
        <v>133</v>
      </c>
      <c r="AK12" s="79" t="s">
        <v>8</v>
      </c>
      <c r="AL12" s="79" t="s">
        <v>74</v>
      </c>
      <c r="AM12" s="79" t="s">
        <v>61</v>
      </c>
      <c r="AP12" s="51"/>
    </row>
    <row r="13" spans="1:42" ht="12" x14ac:dyDescent="0.2">
      <c r="A13" s="78" t="s">
        <v>8</v>
      </c>
      <c r="B13" s="79" t="s">
        <v>133</v>
      </c>
      <c r="C13" s="79" t="s">
        <v>52</v>
      </c>
      <c r="D13" s="79" t="s">
        <v>68</v>
      </c>
      <c r="E13" s="79" t="s">
        <v>131</v>
      </c>
      <c r="F13" s="79" t="s">
        <v>2</v>
      </c>
      <c r="G13" s="79" t="s">
        <v>23</v>
      </c>
      <c r="H13" s="79" t="s">
        <v>82</v>
      </c>
      <c r="I13" s="79" t="s">
        <v>24</v>
      </c>
      <c r="J13" s="79" t="s">
        <v>105</v>
      </c>
      <c r="K13" s="79" t="s">
        <v>26</v>
      </c>
      <c r="L13" s="79" t="s">
        <v>1</v>
      </c>
      <c r="M13" s="79" t="s">
        <v>61</v>
      </c>
      <c r="N13" s="79" t="s">
        <v>134</v>
      </c>
      <c r="O13" s="79" t="s">
        <v>104</v>
      </c>
      <c r="P13" s="79" t="s">
        <v>25</v>
      </c>
      <c r="Q13" s="79" t="s">
        <v>10</v>
      </c>
      <c r="R13" s="79" t="s">
        <v>102</v>
      </c>
      <c r="S13" s="79" t="s">
        <v>60</v>
      </c>
      <c r="T13" s="79" t="s">
        <v>120</v>
      </c>
      <c r="U13" s="79" t="s">
        <v>107</v>
      </c>
      <c r="V13" s="79" t="s">
        <v>7</v>
      </c>
      <c r="W13" s="79" t="s">
        <v>83</v>
      </c>
      <c r="X13" s="79" t="s">
        <v>4</v>
      </c>
      <c r="Y13" s="79" t="s">
        <v>74</v>
      </c>
      <c r="Z13" s="79" t="s">
        <v>54</v>
      </c>
      <c r="AA13" s="79" t="s">
        <v>6</v>
      </c>
      <c r="AB13" s="79" t="s">
        <v>132</v>
      </c>
      <c r="AC13" s="79" t="s">
        <v>129</v>
      </c>
      <c r="AD13" s="79" t="s">
        <v>69</v>
      </c>
      <c r="AE13" s="79" t="s">
        <v>5</v>
      </c>
      <c r="AF13" s="79" t="s">
        <v>106</v>
      </c>
      <c r="AG13" s="79" t="s">
        <v>130</v>
      </c>
      <c r="AH13" s="79" t="s">
        <v>73</v>
      </c>
      <c r="AI13" s="79" t="s">
        <v>3</v>
      </c>
      <c r="AJ13" s="79" t="s">
        <v>121</v>
      </c>
      <c r="AK13" s="79" t="s">
        <v>59</v>
      </c>
      <c r="AL13" s="79" t="s">
        <v>101</v>
      </c>
      <c r="AM13" s="79" t="s">
        <v>53</v>
      </c>
      <c r="AP13" s="88" t="s">
        <v>129</v>
      </c>
    </row>
    <row r="14" spans="1:42" ht="12" x14ac:dyDescent="0.2">
      <c r="A14" s="78" t="s">
        <v>1</v>
      </c>
      <c r="B14" s="79" t="s">
        <v>73</v>
      </c>
      <c r="C14" s="79" t="s">
        <v>131</v>
      </c>
      <c r="D14" s="79" t="s">
        <v>74</v>
      </c>
      <c r="E14" s="79" t="s">
        <v>52</v>
      </c>
      <c r="F14" s="79" t="s">
        <v>130</v>
      </c>
      <c r="G14" s="79" t="s">
        <v>102</v>
      </c>
      <c r="H14" s="79" t="s">
        <v>3</v>
      </c>
      <c r="I14" s="79" t="s">
        <v>83</v>
      </c>
      <c r="J14" s="79" t="s">
        <v>6</v>
      </c>
      <c r="K14" s="79" t="s">
        <v>10</v>
      </c>
      <c r="L14" s="79" t="s">
        <v>22</v>
      </c>
      <c r="M14" s="79" t="s">
        <v>26</v>
      </c>
      <c r="N14" s="79" t="s">
        <v>105</v>
      </c>
      <c r="O14" s="79" t="s">
        <v>59</v>
      </c>
      <c r="P14" s="79" t="s">
        <v>129</v>
      </c>
      <c r="Q14" s="79" t="s">
        <v>121</v>
      </c>
      <c r="R14" s="79" t="s">
        <v>106</v>
      </c>
      <c r="S14" s="79" t="s">
        <v>4</v>
      </c>
      <c r="T14" s="79" t="s">
        <v>24</v>
      </c>
      <c r="U14" s="79" t="s">
        <v>68</v>
      </c>
      <c r="V14" s="79" t="s">
        <v>82</v>
      </c>
      <c r="W14" s="79" t="s">
        <v>25</v>
      </c>
      <c r="X14" s="79" t="s">
        <v>101</v>
      </c>
      <c r="Y14" s="79" t="s">
        <v>134</v>
      </c>
      <c r="Z14" s="79" t="s">
        <v>132</v>
      </c>
      <c r="AA14" s="79" t="s">
        <v>2</v>
      </c>
      <c r="AB14" s="79" t="s">
        <v>54</v>
      </c>
      <c r="AC14" s="79" t="s">
        <v>61</v>
      </c>
      <c r="AD14" s="79" t="s">
        <v>8</v>
      </c>
      <c r="AE14" s="79" t="s">
        <v>53</v>
      </c>
      <c r="AF14" s="79" t="s">
        <v>60</v>
      </c>
      <c r="AG14" s="79" t="s">
        <v>107</v>
      </c>
      <c r="AH14" s="79" t="s">
        <v>5</v>
      </c>
      <c r="AI14" s="79" t="s">
        <v>133</v>
      </c>
      <c r="AJ14" s="79" t="s">
        <v>104</v>
      </c>
      <c r="AK14" s="79" t="s">
        <v>23</v>
      </c>
      <c r="AL14" s="79" t="s">
        <v>7</v>
      </c>
      <c r="AM14" s="79" t="s">
        <v>120</v>
      </c>
      <c r="AP14" s="88" t="s">
        <v>141</v>
      </c>
    </row>
    <row r="15" spans="1:42" ht="12" x14ac:dyDescent="0.2">
      <c r="A15" s="78" t="s">
        <v>6</v>
      </c>
      <c r="B15" s="79" t="s">
        <v>105</v>
      </c>
      <c r="C15" s="79" t="s">
        <v>120</v>
      </c>
      <c r="D15" s="79" t="s">
        <v>8</v>
      </c>
      <c r="E15" s="79" t="s">
        <v>53</v>
      </c>
      <c r="F15" s="79" t="s">
        <v>59</v>
      </c>
      <c r="G15" s="79" t="s">
        <v>5</v>
      </c>
      <c r="H15" s="79" t="s">
        <v>54</v>
      </c>
      <c r="I15" s="79" t="s">
        <v>104</v>
      </c>
      <c r="J15" s="79" t="s">
        <v>69</v>
      </c>
      <c r="K15" s="79" t="s">
        <v>23</v>
      </c>
      <c r="L15" s="79" t="s">
        <v>2</v>
      </c>
      <c r="M15" s="79" t="s">
        <v>3</v>
      </c>
      <c r="N15" s="79" t="s">
        <v>24</v>
      </c>
 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 <v>83</v>
      </c>
      <c r="T15" s="79" t="s">
        <v>131</v>
      </c>
      <c r="U15" s="79" t="s">
        <v>1</v>
      </c>
      <c r="V15" s="79" t="s">
        <v>26</v>
      </c>
      <c r="W15" s="79" t="s">
        <v>52</v>
      </c>
      <c r="X15" s="79" t="s">
        <v>106</v>
      </c>
      <c r="Y15" s="79" t="s">
        <v>60</v>
      </c>
      <c r="Z15" s="79" t="s">
        <v>121</v>
      </c>
      <c r="AA15" s="79" t="s">
        <v>22</v>
      </c>
      <c r="AB15" s="79" t="s">
        <v>10</v>
      </c>
      <c r="AC15" s="79" t="s">
        <v>107</v>
      </c>
      <c r="AD15" s="79" t="s">
        <v>74</v>
      </c>
      <c r="AE15" s="79" t="s">
        <v>4</v>
      </c>
      <c r="AF15" s="79" t="s">
        <v>134</v>
      </c>
      <c r="AG15" s="79" t="s">
        <v>7</v>
      </c>
      <c r="AH15" s="79" t="s">
        <v>25</v>
      </c>
      <c r="AI15" s="79" t="s">
        <v>101</v>
      </c>
      <c r="AJ15" s="79" t="s">
        <v>73</v>
      </c>
      <c r="AK15" s="79" t="s">
        <v>82</v>
      </c>
      <c r="AL15" s="79" t="s">
        <v>132</v>
      </c>
      <c r="AM15" s="79" t="s">
        <v>129</v>
      </c>
      <c r="AP15" s="88" t="s">
        <v>142</v>
      </c>
    </row>
    <row r="16" spans="1:42" ht="12" x14ac:dyDescent="0.2">
      <c r="A16" s="78" t="s">
        <v>2</v>
      </c>
      <c r="B16" s="79" t="s">
        <v>130</v>
      </c>
      <c r="C16" s="79" t="s">
        <v>107</v>
      </c>
      <c r="D16" s="79" t="s">
        <v>1</v>
      </c>
      <c r="E16" s="79" t="s">
        <v>83</v>
      </c>
      <c r="F16" s="79" t="s">
        <v>22</v>
      </c>
      <c r="G16" s="79" t="s">
        <v>52</v>
      </c>
      <c r="H16" s="79" t="s">
        <v>73</v>
      </c>
      <c r="I16" s="79" t="s">
        <v>131</v>
      </c>
      <c r="J16" s="79" t="s">
        <v>133</v>
      </c>
      <c r="K16" s="79" t="s">
        <v>121</v>
      </c>
      <c r="L16" s="79" t="s">
        <v>68</v>
      </c>
      <c r="M16" s="79" t="s">
        <v>4</v>
      </c>
      <c r="N16" s="79" t="s">
        <v>25</v>
      </c>
      <c r="O16" s="79" t="s">
        <v>101</v>
      </c>
      <c r="P16" s="79" t="s">
        <v>53</v>
      </c>
      <c r="Q16" s="79" t="s">
        <v>7</v>
      </c>
      <c r="R16" s="79" t="s">
        <v>59</v>
      </c>
      <c r="S16" s="79" t="s">
        <v>104</v>
      </c>
      <c r="T16" s="79" t="s">
        <v>26</v>
      </c>
      <c r="U16" s="79" t="s">
        <v>129</v>
      </c>
      <c r="V16" s="79" t="s">
        <v>54</v>
      </c>
      <c r="W16" s="79" t="s">
        <v>61</v>
      </c>
      <c r="X16" s="79" t="s">
        <v>132</v>
      </c>
      <c r="Y16" s="79" t="s">
        <v>8</v>
      </c>
      <c r="Z16" s="79" t="s">
        <v>105</v>
      </c>
      <c r="AA16" s="79" t="s">
        <v>69</v>
      </c>
      <c r="AB16" s="79" t="s">
        <v>82</v>
      </c>
      <c r="AC16" s="79" t="s">
        <v>134</v>
      </c>
      <c r="AD16" s="79" t="s">
        <v>6</v>
      </c>
      <c r="AE16" s="79" t="s">
        <v>120</v>
      </c>
      <c r="AF16" s="79" t="s">
        <v>102</v>
      </c>
      <c r="AG16" s="79" t="s">
        <v>3</v>
      </c>
      <c r="AH16" s="79" t="s">
        <v>23</v>
      </c>
      <c r="AI16" s="79" t="s">
        <v>10</v>
      </c>
      <c r="AJ16" s="79" t="s">
        <v>5</v>
      </c>
      <c r="AK16" s="79" t="s">
        <v>106</v>
      </c>
      <c r="AL16" s="79" t="s">
        <v>60</v>
      </c>
      <c r="AM16" s="79" t="s">
        <v>24</v>
      </c>
      <c r="AP16" s="88" t="s">
        <v>105</v>
      </c>
    </row>
    <row r="17" spans="1:42" ht="12" x14ac:dyDescent="0.2">
      <c r="A17" s="78" t="s">
        <v>130</v>
      </c>
      <c r="B17" s="79" t="s">
        <v>74</v>
      </c>
      <c r="C17" s="79" t="s">
        <v>61</v>
      </c>
      <c r="D17" s="79" t="s">
        <v>23</v>
      </c>
      <c r="E17" s="79" t="s">
        <v>3</v>
      </c>
      <c r="F17" s="79" t="s">
        <v>69</v>
      </c>
      <c r="G17" s="79" t="s">
        <v>131</v>
      </c>
      <c r="H17" s="79" t="s">
        <v>106</v>
      </c>
      <c r="I17" s="79" t="s">
        <v>129</v>
      </c>
      <c r="J17" s="79" t="s">
        <v>59</v>
      </c>
      <c r="K17" s="79" t="s">
        <v>101</v>
      </c>
      <c r="L17" s="79" t="s">
        <v>83</v>
      </c>
      <c r="M17" s="79" t="s">
        <v>107</v>
      </c>
      <c r="N17" s="79" t="s">
        <v>8</v>
      </c>
      <c r="O17" s="79" t="s">
        <v>26</v>
      </c>
      <c r="P17" s="79" t="s">
        <v>121</v>
      </c>
      <c r="Q17" s="79" t="s">
        <v>52</v>
      </c>
      <c r="R17" s="79" t="s">
        <v>68</v>
      </c>
      <c r="S17" s="79" t="s">
        <v>7</v>
      </c>
      <c r="T17" s="79" t="s">
        <v>53</v>
      </c>
      <c r="U17" s="79" t="s">
        <v>60</v>
      </c>
      <c r="V17" s="79" t="s">
        <v>132</v>
      </c>
      <c r="W17" s="79" t="s">
        <v>104</v>
      </c>
      <c r="X17" s="79" t="s">
        <v>133</v>
      </c>
      <c r="Y17" s="79" t="s">
        <v>1</v>
      </c>
      <c r="Z17" s="79" t="s">
        <v>73</v>
      </c>
      <c r="AA17" s="79" t="s">
        <v>4</v>
      </c>
      <c r="AB17" s="79" t="s">
        <v>25</v>
      </c>
      <c r="AC17" s="79" t="s">
        <v>2</v>
      </c>
      <c r="AD17" s="79" t="s">
        <v>82</v>
      </c>
      <c r="AE17" s="79" t="s">
        <v>102</v>
      </c>
      <c r="AF17" s="79" t="s">
        <v>6</v>
      </c>
      <c r="AG17" s="79" t="s">
        <v>22</v>
      </c>
      <c r="AH17" s="79" t="s">
        <v>105</v>
      </c>
      <c r="AI17" s="79" t="s">
        <v>120</v>
      </c>
      <c r="AJ17" s="79" t="s">
        <v>10</v>
      </c>
      <c r="AK17" s="79" t="s">
        <v>24</v>
      </c>
      <c r="AL17" s="79" t="s">
        <v>5</v>
      </c>
      <c r="AM17" s="79" t="s">
        <v>54</v>
      </c>
      <c r="AP17" s="51"/>
    </row>
    <row r="18" spans="1:42" ht="12" x14ac:dyDescent="0.2">
      <c r="A18" s="78" t="s">
        <v>10</v>
      </c>
      <c r="B18" s="79" t="s">
        <v>25</v>
      </c>
      <c r="C18" s="79" t="s">
        <v>104</v>
      </c>
      <c r="D18" s="79" t="s">
        <v>59</v>
      </c>
      <c r="E18" s="79" t="s">
        <v>6</v>
      </c>
      <c r="F18" s="79" t="s">
        <v>7</v>
      </c>
      <c r="G18" s="79" t="s">
        <v>83</v>
      </c>
      <c r="H18" s="79" t="s">
        <v>121</v>
      </c>
      <c r="I18" s="79" t="s">
        <v>102</v>
      </c>
      <c r="J18" s="79" t="s">
        <v>4</v>
      </c>
      <c r="K18" s="79" t="s">
        <v>69</v>
      </c>
      <c r="L18" s="79" t="s">
        <v>61</v>
      </c>
      <c r="M18" s="79" t="s">
        <v>132</v>
      </c>
      <c r="N18" s="79" t="s">
        <v>5</v>
      </c>
      <c r="O18" s="79" t="s">
        <v>54</v>
      </c>
      <c r="P18" s="79" t="s">
        <v>2</v>
      </c>
      <c r="Q18" s="79" t="s">
        <v>22</v>
      </c>
      <c r="R18" s="79" t="s">
        <v>105</v>
      </c>
      <c r="S18" s="79" t="s">
        <v>133</v>
      </c>
      <c r="T18" s="79" t="s">
        <v>130</v>
      </c>
      <c r="U18" s="79" t="s">
        <v>23</v>
      </c>
      <c r="V18" s="79" t="s">
        <v>101</v>
      </c>
      <c r="W18" s="79" t="s">
        <v>120</v>
      </c>
      <c r="X18" s="79" t="s">
        <v>82</v>
      </c>
      <c r="Y18" s="79" t="s">
        <v>24</v>
      </c>
      <c r="Z18" s="79" t="s">
        <v>106</v>
      </c>
      <c r="AA18" s="79" t="s">
        <v>60</v>
      </c>
      <c r="AB18" s="79" t="s">
        <v>68</v>
      </c>
      <c r="AC18" s="79" t="s">
        <v>3</v>
      </c>
      <c r="AD18" s="79" t="s">
        <v>73</v>
      </c>
      <c r="AE18" s="79" t="s">
        <v>1</v>
      </c>
      <c r="AF18" s="79" t="s">
        <v>52</v>
      </c>
      <c r="AG18" s="79" t="s">
        <v>26</v>
      </c>
      <c r="AH18" s="79" t="s">
        <v>131</v>
      </c>
      <c r="AI18" s="79" t="s">
        <v>74</v>
      </c>
      <c r="AJ18" s="79" t="s">
        <v>134</v>
      </c>
      <c r="AK18" s="79" t="s">
        <v>129</v>
      </c>
      <c r="AL18" s="79" t="s">
        <v>107</v>
      </c>
      <c r="AM18" s="79" t="s">
        <v>8</v>
      </c>
      <c r="AP18" s="51"/>
    </row>
    <row r="19" spans="1:42" ht="12" x14ac:dyDescent="0.2">
      <c r="A19" s="78" t="s">
        <v>3</v>
      </c>
      <c r="B19" s="79" t="s">
        <v>10</v>
      </c>
      <c r="C19" s="79" t="s">
        <v>24</v>
      </c>
      <c r="D19" s="79" t="s">
        <v>82</v>
      </c>
      <c r="E19" s="79" t="s">
        <v>134</v>
      </c>
      <c r="F19" s="79" t="s">
        <v>73</v>
      </c>
      <c r="G19" s="79" t="s">
        <v>129</v>
      </c>
      <c r="H19" s="79" t="s">
        <v>69</v>
      </c>
      <c r="I19" s="79" t="s">
        <v>60</v>
      </c>
      <c r="J19" s="79" t="s">
        <v>26</v>
      </c>
      <c r="K19" s="79" t="s">
        <v>107</v>
      </c>
      <c r="L19" s="79" t="s">
        <v>4</v>
      </c>
      <c r="M19" s="79" t="s">
        <v>68</v>
      </c>
      <c r="N19" s="79" t="s">
        <v>2</v>
      </c>
      <c r="O19" s="79" t="s">
        <v>132</v>
      </c>
      <c r="P19" s="79" t="s">
        <v>8</v>
      </c>
      <c r="Q19" s="79" t="s">
        <v>104</v>
      </c>
      <c r="R19" s="79" t="s">
        <v>120</v>
      </c>
      <c r="S19" s="79" t="s">
        <v>101</v>
      </c>
      <c r="T19" s="79" t="s">
        <v>54</v>
      </c>
      <c r="U19" s="79" t="s">
        <v>5</v>
      </c>
      <c r="V19" s="79" t="s">
        <v>133</v>
      </c>
      <c r="W19" s="79" t="s">
        <v>1</v>
      </c>
      <c r="X19" s="79" t="s">
        <v>59</v>
      </c>
      <c r="Y19" s="79" t="s">
        <v>61</v>
      </c>
      <c r="Z19" s="79" t="s">
        <v>7</v>
      </c>
      <c r="AA19" s="79" t="s">
        <v>83</v>
      </c>
      <c r="AB19" s="79" t="s">
        <v>130</v>
      </c>
      <c r="AC19" s="79" t="s">
        <v>53</v>
      </c>
      <c r="AD19" s="79" t="s">
        <v>23</v>
      </c>
      <c r="AE19" s="79" t="s">
        <v>105</v>
      </c>
      <c r="AF19" s="79" t="s">
        <v>131</v>
      </c>
      <c r="AG19" s="79" t="s">
        <v>74</v>
      </c>
      <c r="AH19" s="79" t="s">
        <v>6</v>
      </c>
      <c r="AI19" s="79" t="s">
        <v>22</v>
      </c>
      <c r="AJ19" s="79" t="s">
        <v>52</v>
      </c>
      <c r="AK19" s="79" t="s">
        <v>102</v>
      </c>
      <c r="AL19" s="79" t="s">
        <v>121</v>
      </c>
      <c r="AM19" s="79" t="s">
        <v>106</v>
      </c>
      <c r="AP19" s="51"/>
    </row>
    <row r="20" spans="1:42" ht="12" x14ac:dyDescent="0.2">
      <c r="A20" s="78" t="s">
        <v>61</v>
      </c>
      <c r="B20" s="79" t="s">
        <v>1</v>
      </c>
      <c r="C20" s="79" t="s">
        <v>134</v>
      </c>
      <c r="D20" s="79" t="s">
        <v>105</v>
      </c>
      <c r="E20" s="79" t="s">
        <v>102</v>
      </c>
      <c r="F20" s="79" t="s">
        <v>3</v>
      </c>
      <c r="G20" s="79" t="s">
        <v>24</v>
      </c>
      <c r="H20" s="79" t="s">
        <v>2</v>
      </c>
      <c r="I20" s="79" t="s">
        <v>23</v>
      </c>
      <c r="J20" s="79" t="s">
        <v>82</v>
      </c>
      <c r="K20" s="79" t="s">
        <v>129</v>
      </c>
      <c r="L20" s="79" t="s">
        <v>53</v>
      </c>
      <c r="M20" s="79" t="s">
        <v>22</v>
      </c>
      <c r="N20" s="79" t="s">
        <v>131</v>
      </c>
      <c r="O20" s="79" t="s">
        <v>68</v>
      </c>
      <c r="P20" s="79" t="s">
        <v>52</v>
      </c>
      <c r="Q20" s="79" t="s">
        <v>60</v>
      </c>
      <c r="R20" s="79" t="s">
        <v>26</v>
      </c>
      <c r="S20" s="79" t="s">
        <v>121</v>
      </c>
      <c r="T20" s="79" t="s">
        <v>106</v>
      </c>
      <c r="U20" s="79" t="s">
        <v>83</v>
      </c>
      <c r="V20" s="79" t="s">
        <v>4</v>
      </c>
      <c r="W20" s="79" t="s">
        <v>74</v>
      </c>
      <c r="X20" s="79" t="s">
        <v>7</v>
      </c>
      <c r="Y20" s="79" t="s">
        <v>25</v>
      </c>
      <c r="Z20" s="79" t="s">
        <v>130</v>
      </c>
      <c r="AA20" s="79" t="s">
        <v>107</v>
      </c>
      <c r="AB20" s="79" t="s">
        <v>101</v>
      </c>
      <c r="AC20" s="79" t="s">
        <v>69</v>
      </c>
      <c r="AD20" s="79" t="s">
        <v>10</v>
      </c>
      <c r="AE20" s="79" t="s">
        <v>133</v>
      </c>
      <c r="AF20" s="79" t="s">
        <v>5</v>
      </c>
      <c r="AG20" s="79" t="s">
        <v>132</v>
      </c>
      <c r="AH20" s="79" t="s">
        <v>8</v>
      </c>
      <c r="AI20" s="79" t="s">
        <v>54</v>
      </c>
      <c r="AJ20" s="79" t="s">
        <v>6</v>
      </c>
      <c r="AK20" s="79" t="s">
        <v>120</v>
      </c>
      <c r="AL20" s="79" t="s">
        <v>104</v>
      </c>
      <c r="AM20" s="79" t="s">
        <v>59</v>
      </c>
      <c r="AP20" s="88" t="s">
        <v>69</v>
      </c>
    </row>
    <row r="21" spans="1:42" ht="12" x14ac:dyDescent="0.2">
      <c r="A21" s="78" t="s">
        <v>82</v>
      </c>
      <c r="B21" s="79" t="s">
        <v>106</v>
      </c>
      <c r="C21" s="79" t="s">
        <v>129</v>
      </c>
      <c r="D21" s="79" t="s">
        <v>25</v>
      </c>
      <c r="E21" s="79" t="s">
        <v>2</v>
      </c>
      <c r="F21" s="79" t="s">
        <v>132</v>
      </c>
      <c r="G21" s="79" t="s">
        <v>10</v>
      </c>
      <c r="H21" s="79" t="s">
        <v>22</v>
      </c>
      <c r="I21" s="79" t="s">
        <v>1</v>
      </c>
      <c r="J21" s="79" t="s">
        <v>73</v>
      </c>
      <c r="K21" s="79" t="s">
        <v>24</v>
      </c>
      <c r="L21" s="79" t="s">
        <v>130</v>
      </c>
      <c r="M21" s="79" t="s">
        <v>54</v>
      </c>
      <c r="N21" s="79" t="s">
        <v>60</v>
      </c>
      <c r="O21" s="79" t="s">
        <v>120</v>
      </c>
      <c r="P21" s="79" t="s">
        <v>105</v>
      </c>
      <c r="Q21" s="79" t="s">
        <v>5</v>
      </c>
      <c r="R21" s="79" t="s">
        <v>23</v>
      </c>
      <c r="S21" s="79" t="s">
        <v>6</v>
      </c>
      <c r="T21" s="79" t="s">
        <v>102</v>
      </c>
      <c r="U21" s="79" t="s">
        <v>61</v>
      </c>
      <c r="V21" s="79" t="s">
        <v>69</v>
      </c>
      <c r="W21" s="79" t="s">
        <v>8</v>
      </c>
      <c r="X21" s="79" t="s">
        <v>53</v>
      </c>
      <c r="Y21" s="79" t="s">
        <v>131</v>
      </c>
      <c r="Z21" s="79" t="s">
        <v>133</v>
      </c>
      <c r="AA21" s="79" t="s">
        <v>3</v>
      </c>
      <c r="AB21" s="79" t="s">
        <v>74</v>
      </c>
      <c r="AC21" s="79" t="s">
        <v>104</v>
      </c>
      <c r="AD21" s="79" t="s">
        <v>134</v>
      </c>
      <c r="AE21" s="79" t="s">
        <v>7</v>
      </c>
      <c r="AF21" s="79" t="s">
        <v>121</v>
      </c>
      <c r="AG21" s="79" t="s">
        <v>59</v>
      </c>
      <c r="AH21" s="79" t="s">
        <v>52</v>
      </c>
      <c r="AI21" s="79" t="s">
        <v>107</v>
      </c>
      <c r="AJ21" s="79" t="s">
        <v>101</v>
      </c>
      <c r="AK21" s="79" t="s">
        <v>68</v>
      </c>
      <c r="AL21" s="79" t="s">
        <v>4</v>
      </c>
      <c r="AM21" s="79" t="s">
        <v>26</v>
      </c>
      <c r="AP21" s="51"/>
    </row>
  </sheetData>
  <conditionalFormatting sqref="A7 A5 A15 A9:A12">
    <cfRule type="cellIs" dxfId="393" priority="13" stopIfTrue="1" operator="equal">
      <formula>"W"</formula>
    </cfRule>
    <cfRule type="cellIs" dxfId="392" priority="14" stopIfTrue="1" operator="equal">
      <formula>"D"</formula>
    </cfRule>
    <cfRule type="cellIs" dxfId="391" priority="15" stopIfTrue="1" operator="equal">
      <formula>"L"</formula>
    </cfRule>
  </conditionalFormatting>
  <conditionalFormatting sqref="A1">
    <cfRule type="cellIs" dxfId="390" priority="16" stopIfTrue="1" operator="equal">
      <formula>"W"</formula>
    </cfRule>
    <cfRule type="cellIs" dxfId="389" priority="17" stopIfTrue="1" operator="equal">
      <formula>"D"</formula>
    </cfRule>
    <cfRule type="cellIs" dxfId="388" priority="18" stopIfTrue="1" operator="equal">
      <formula>"L"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96"/>
  <sheetViews>
    <sheetView workbookViewId="0">
      <pane xSplit="1" topLeftCell="AC1" activePane="topRight" state="frozen"/>
      <selection pane="topRight" activeCell="AC1" sqref="AC1:AC1048576"/>
    </sheetView>
  </sheetViews>
  <sheetFormatPr defaultColWidth="9.109375" defaultRowHeight="12" x14ac:dyDescent="0.25"/>
  <cols>
    <col min="1" max="1" width="5" style="21" bestFit="1" customWidth="1"/>
    <col min="2" max="29" width="5.6640625" style="21" hidden="1" customWidth="1"/>
    <col min="30" max="39" width="5.6640625" style="21" customWidth="1"/>
    <col min="40" max="40" width="7.88671875" style="21" customWidth="1"/>
    <col min="41" max="42" width="7.88671875" style="21" bestFit="1" customWidth="1"/>
    <col min="43" max="44" width="7.88671875" style="21" customWidth="1"/>
    <col min="45" max="45" width="5.6640625" style="21" bestFit="1" customWidth="1"/>
    <col min="46" max="16384" width="9.109375" style="21"/>
  </cols>
  <sheetData>
    <row r="1" spans="1:45" x14ac:dyDescent="0.25">
      <c r="A1" s="28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9" t="s">
        <v>55</v>
      </c>
      <c r="AO1" s="29" t="s">
        <v>56</v>
      </c>
      <c r="AP1" s="29" t="s">
        <v>57</v>
      </c>
      <c r="AQ1" s="29" t="s">
        <v>75</v>
      </c>
      <c r="AR1" s="29" t="s">
        <v>123</v>
      </c>
      <c r="AS1" s="29" t="s">
        <v>58</v>
      </c>
    </row>
    <row r="2" spans="1:45" x14ac:dyDescent="0.25">
      <c r="A2" s="28" t="s">
        <v>101</v>
      </c>
      <c r="B2" s="22">
        <f>VLOOKUP($A2,'Proj GC'!$A$68:$AM$87,B$1+1,FALSE)</f>
        <v>74.867589677190935</v>
      </c>
      <c r="C2" s="22">
        <f ca="1">VLOOKUP($A2,'Proj GC'!$A$68:$AM$87,C$1+1,FALSE)</f>
        <v>74.2185118193363</v>
      </c>
      <c r="D2" s="22">
        <f ca="1">VLOOKUP($A2,'Proj GC'!$A$68:$AM$87,D$1+1,FALSE)</f>
        <v>77.02640142320152</v>
      </c>
      <c r="E2" s="22">
        <f>VLOOKUP($A2,'Proj GC'!$A$68:$AM$87,E$1+1,FALSE)</f>
        <v>79.076779739986549</v>
      </c>
      <c r="F2" s="22">
        <f ca="1">VLOOKUP($A2,'Proj GC'!$A$68:$AM$87,F$1+1,FALSE)</f>
        <v>143.44537181444625</v>
      </c>
      <c r="G2" s="22">
        <f>VLOOKUP($A2,'Proj GC'!$A$68:$AM$87,G$1+1,FALSE)</f>
        <v>134.60169465188534</v>
      </c>
      <c r="H2" s="22">
        <f>VLOOKUP($A2,'Proj GC'!$A$68:$AM$87,H$1+1,FALSE)</f>
        <v>99.813761128963037</v>
      </c>
      <c r="I2" s="22">
        <f ca="1">VLOOKUP($A2,'Proj GC'!$A$68:$AM$87,I$1+1,FALSE)</f>
        <v>68.902314044909886</v>
      </c>
      <c r="J2" s="22">
        <f>VLOOKUP($A2,'Proj GC'!$A$68:$AM$87,J$1+1,FALSE)</f>
        <v>99.425152358226498</v>
      </c>
      <c r="K2" s="22">
        <f>VLOOKUP($A2,'Proj GC'!$A$68:$AM$87,K$1+1,FALSE)</f>
        <v>78.290778406942621</v>
      </c>
      <c r="L2" s="22">
        <f>VLOOKUP($A2,'Proj GC'!$A$68:$AM$87,L$1+1,FALSE)</f>
        <v>83.593921110151072</v>
      </c>
      <c r="M2" s="22">
        <f>VLOOKUP($A2,'Proj GC'!$A$68:$AM$87,M$1+1,FALSE)</f>
        <v>103.15043126255075</v>
      </c>
      <c r="N2" s="22">
        <f>VLOOKUP($A2,'Proj GC'!$A$68:$AM$87,N$1+1,FALSE)</f>
        <v>93.688762640779316</v>
      </c>
      <c r="O2" s="22">
        <f>VLOOKUP($A2,'Proj GC'!$A$68:$AM$87,O$1+1,FALSE)</f>
        <v>128.57561288740058</v>
      </c>
      <c r="P2" s="22">
        <f>VLOOKUP($A2,'Proj GC'!$A$68:$AM$87,P$1+1,FALSE)</f>
        <v>111.78362939934263</v>
      </c>
      <c r="Q2" s="22">
        <f>VLOOKUP($A2,'Proj GC'!$A$68:$AM$87,Q$1+1,FALSE)</f>
        <v>138.2155145932183</v>
      </c>
      <c r="R2" s="22">
        <f>VLOOKUP($A2,'Proj GC'!$A$68:$AM$87,R$1+1,FALSE)</f>
        <v>130.7619278986416</v>
      </c>
      <c r="S2" s="22">
        <f ca="1">VLOOKUP($A2,'Proj GC'!$A$68:$AM$87,S$1+1,FALSE)</f>
        <v>122.19229325830878</v>
      </c>
      <c r="T2" s="22">
        <f ca="1">VLOOKUP($A2,'Proj GC'!$A$68:$AM$87,T$1+1,FALSE)</f>
        <v>67.768205419228025</v>
      </c>
      <c r="U2" s="22">
        <f>VLOOKUP($A2,'Proj GC'!$A$68:$AM$87,U$1+1,FALSE)</f>
        <v>83.006319858702852</v>
      </c>
      <c r="V2" s="22">
        <f ca="1">VLOOKUP($A2,'Proj GC'!$A$68:$AM$87,V$1+1,FALSE)</f>
        <v>82.531343196650312</v>
      </c>
      <c r="W2" s="22">
        <f>VLOOKUP($A2,'Proj GC'!$A$68:$AM$87,W$1+1,FALSE)</f>
        <v>83.330754703996661</v>
      </c>
      <c r="X2" s="22">
        <f>VLOOKUP($A2,'Proj GC'!$A$68:$AM$87,X$1+1,FALSE)</f>
        <v>161.2262056819286</v>
      </c>
      <c r="Y2" s="22">
        <f ca="1">VLOOKUP($A2,'Proj GC'!$A$68:$AM$87,Y$1+1,FALSE)</f>
        <v>119.75714527628081</v>
      </c>
      <c r="Z2" s="22">
        <f ca="1">VLOOKUP($A2,'Proj GC'!$A$68:$AM$87,Z$1+1,FALSE)</f>
        <v>88.89909657480942</v>
      </c>
      <c r="AA2" s="22">
        <f ca="1">VLOOKUP($A2,'Proj GC'!$A$68:$AM$87,AA$1+1,FALSE)</f>
        <v>64.306445224874665</v>
      </c>
      <c r="AB2" s="22">
        <f>VLOOKUP($A2,'Proj GC'!$A$68:$AM$87,AB$1+1,FALSE)</f>
        <v>94.718340567676194</v>
      </c>
      <c r="AC2" s="22">
        <f>VLOOKUP($A2,'Proj GC'!$A$68:$AM$87,AC$1+1,FALSE)</f>
        <v>62.50413450114106</v>
      </c>
      <c r="AD2" s="22">
        <f>VLOOKUP($A2,'Proj GC'!$A$68:$AM$87,AD$1+1,FALSE)</f>
        <v>100.1289824286425</v>
      </c>
      <c r="AE2" s="22">
        <f>VLOOKUP($A2,'Proj GC'!$A$68:$AM$87,AE$1+1,FALSE)</f>
        <v>65.362026009465851</v>
      </c>
      <c r="AF2" s="22">
        <f>VLOOKUP($A2,'Proj GC'!$A$68:$AM$87,AF$1+1,FALSE)</f>
        <v>107.34294286929772</v>
      </c>
      <c r="AG2" s="22">
        <f>VLOOKUP($A2,'Proj GC'!$A$68:$AM$87,AG$1+1,FALSE)</f>
        <v>112.22060580049391</v>
      </c>
      <c r="AH2" s="22">
        <f>VLOOKUP($A2,'Proj GC'!$A$68:$AM$87,AH$1+1,FALSE)</f>
        <v>86.116415090753378</v>
      </c>
      <c r="AI2" s="22">
        <f>VLOOKUP($A2,'Proj GC'!$A$68:$AM$87,AI$1+1,FALSE)</f>
        <v>133.89467697283897</v>
      </c>
      <c r="AJ2" s="22">
        <f ca="1">VLOOKUP($A2,'Proj GC'!$A$68:$AM$87,AJ$1+1,FALSE)</f>
        <v>81.172905392262138</v>
      </c>
      <c r="AK2" s="22">
        <f ca="1">VLOOKUP($A2,'Proj GC'!$A$68:$AM$87,AK$1+1,FALSE)</f>
        <v>102.01374941748715</v>
      </c>
      <c r="AL2" s="22">
        <f>VLOOKUP($A2,'Proj GC'!$A$68:$AM$87,AL$1+1,FALSE)</f>
        <v>156.62692462584545</v>
      </c>
      <c r="AM2" s="22">
        <f>VLOOKUP($A2,'Proj GC'!$A$68:$AM$87,AM$1+1,FALSE)</f>
        <v>115.39093420167765</v>
      </c>
      <c r="AN2" s="22">
        <f ca="1">IF(Fixtures!$D$6 &lt; 36, AVERAGE(OFFSET($A2,0,Fixtures!$D$6,1,3)), 0)</f>
        <v>85.783819165819921</v>
      </c>
      <c r="AO2" s="22">
        <f ca="1">IF(Fixtures!$D$6 &lt; 33, AVERAGE(OFFSET($A2,0,Fixtures!$D$6,1,6)), 0)</f>
        <v>90.379505362786219</v>
      </c>
      <c r="AP2" s="22">
        <f ca="1">IF(Fixtures!$D$6 &lt; 30, AVERAGE(OFFSET($A2,0,Fixtures!$D$6,1,9)), 0)</f>
        <v>93.717892181396863</v>
      </c>
      <c r="AQ2" s="22">
        <f ca="1">IF(Fixtures!$D$6 &lt; 27, AVERAGE(OFFSET($A2,0,Fixtures!$D$6,1,12)), 0)</f>
        <v>0</v>
      </c>
      <c r="AR2" s="22">
        <f ca="1">IF(Fixtures!$D$6 &lt; 23, AVERAGE(OFFSET($A2,0,Fixtures!$D$6,1,16)), 0)</f>
        <v>0</v>
      </c>
      <c r="AS2" s="22">
        <f ca="1">IF(OR(Fixtures!$D$6&lt;=0,Fixtures!$D$6&gt;39),AVERAGE(A2:AM2),AVERAGE(OFFSET($A2,0,Fixtures!$D$6,1,39-Fixtures!$D$6)))</f>
        <v>101.45771982313185</v>
      </c>
    </row>
    <row r="3" spans="1:45" x14ac:dyDescent="0.25">
      <c r="A3" s="28" t="s">
        <v>131</v>
      </c>
      <c r="B3" s="22">
        <f>VLOOKUP($A3,'Proj GC'!$A$68:$AM$87,B$1+1,FALSE)</f>
        <v>85.97414534055649</v>
      </c>
      <c r="C3" s="22">
        <f>VLOOKUP($A3,'Proj GC'!$A$68:$AM$87,C$1+1,FALSE)</f>
        <v>161.2262056819286</v>
      </c>
      <c r="D3" s="22">
        <f ca="1">VLOOKUP($A3,'Proj GC'!$A$68:$AM$87,D$1+1,FALSE)</f>
        <v>119.75714527628081</v>
      </c>
      <c r="E3" s="22">
        <f>VLOOKUP($A3,'Proj GC'!$A$68:$AM$87,E$1+1,FALSE)</f>
        <v>156.62692462584545</v>
      </c>
      <c r="F3" s="22">
        <f ca="1">VLOOKUP($A3,'Proj GC'!$A$68:$AM$87,F$1+1,FALSE)</f>
        <v>67.768205419228025</v>
      </c>
      <c r="G3" s="22">
        <f>VLOOKUP($A3,'Proj GC'!$A$68:$AM$87,G$1+1,FALSE)</f>
        <v>78.290778406942621</v>
      </c>
      <c r="H3" s="22">
        <f>VLOOKUP($A3,'Proj GC'!$A$68:$AM$87,H$1+1,FALSE)</f>
        <v>115.39093420167765</v>
      </c>
      <c r="I3" s="22">
        <f>VLOOKUP($A3,'Proj GC'!$A$68:$AM$87,I$1+1,FALSE)</f>
        <v>128.57561288740058</v>
      </c>
      <c r="J3" s="22">
        <f>VLOOKUP($A3,'Proj GC'!$A$68:$AM$87,J$1+1,FALSE)</f>
        <v>93.688762640779316</v>
      </c>
      <c r="K3" s="22">
        <f>VLOOKUP($A3,'Proj GC'!$A$68:$AM$87,K$1+1,FALSE)</f>
        <v>83.330754703996661</v>
      </c>
      <c r="L3" s="22">
        <f>VLOOKUP($A3,'Proj GC'!$A$68:$AM$87,L$1+1,FALSE)</f>
        <v>103.15043126255075</v>
      </c>
      <c r="M3" s="22">
        <f ca="1">VLOOKUP($A3,'Proj GC'!$A$68:$AM$87,M$1+1,FALSE)</f>
        <v>68.902314044909886</v>
      </c>
      <c r="N3" s="22">
        <f>VLOOKUP($A3,'Proj GC'!$A$68:$AM$87,N$1+1,FALSE)</f>
        <v>94.718340567676194</v>
      </c>
      <c r="O3" s="22">
        <f ca="1">VLOOKUP($A3,'Proj GC'!$A$68:$AM$87,O$1+1,FALSE)</f>
        <v>102.01374941748715</v>
      </c>
      <c r="P3" s="22">
        <f>VLOOKUP($A3,'Proj GC'!$A$68:$AM$87,P$1+1,FALSE)</f>
        <v>99.425152358226498</v>
      </c>
      <c r="Q3" s="22">
        <f ca="1">VLOOKUP($A3,'Proj GC'!$A$68:$AM$87,Q$1+1,FALSE)</f>
        <v>74.2185118193363</v>
      </c>
      <c r="R3" s="22">
        <f>VLOOKUP($A3,'Proj GC'!$A$68:$AM$87,R$1+1,FALSE)</f>
        <v>100.1289824286425</v>
      </c>
      <c r="S3" s="22">
        <f ca="1">VLOOKUP($A3,'Proj GC'!$A$68:$AM$87,S$1+1,FALSE)</f>
        <v>64.306445224874665</v>
      </c>
      <c r="T3" s="22">
        <f>VLOOKUP($A3,'Proj GC'!$A$68:$AM$87,T$1+1,FALSE)</f>
        <v>133.89467697283897</v>
      </c>
      <c r="U3" s="22">
        <f>VLOOKUP($A3,'Proj GC'!$A$68:$AM$87,U$1+1,FALSE)</f>
        <v>112.22060580049391</v>
      </c>
      <c r="V3" s="22">
        <f>VLOOKUP($A3,'Proj GC'!$A$68:$AM$87,V$1+1,FALSE)</f>
        <v>65.362026009465851</v>
      </c>
      <c r="W3" s="22">
        <f>VLOOKUP($A3,'Proj GC'!$A$68:$AM$87,W$1+1,FALSE)</f>
        <v>138.2155145932183</v>
      </c>
      <c r="X3" s="22">
        <f>VLOOKUP($A3,'Proj GC'!$A$68:$AM$87,X$1+1,FALSE)</f>
        <v>107.34294286929772</v>
      </c>
      <c r="Y3" s="22">
        <f ca="1">VLOOKUP($A3,'Proj GC'!$A$68:$AM$87,Y$1+1,FALSE)</f>
        <v>81.172905392262138</v>
      </c>
      <c r="Z3" s="22">
        <f>VLOOKUP($A3,'Proj GC'!$A$68:$AM$87,Z$1+1,FALSE)</f>
        <v>134.60169465188534</v>
      </c>
      <c r="AA3" s="22">
        <f ca="1">VLOOKUP($A3,'Proj GC'!$A$68:$AM$87,AA$1+1,FALSE)</f>
        <v>143.44537181444625</v>
      </c>
      <c r="AB3" s="22">
        <f>VLOOKUP($A3,'Proj GC'!$A$68:$AM$87,AB$1+1,FALSE)</f>
        <v>130.7619278986416</v>
      </c>
      <c r="AC3" s="22">
        <f>VLOOKUP($A3,'Proj GC'!$A$68:$AM$87,AC$1+1,FALSE)</f>
        <v>102.98002024308416</v>
      </c>
      <c r="AD3" s="22">
        <f>VLOOKUP($A3,'Proj GC'!$A$68:$AM$87,AD$1+1,FALSE)</f>
        <v>86.116415090753378</v>
      </c>
      <c r="AE3" s="22">
        <f>VLOOKUP($A3,'Proj GC'!$A$68:$AM$87,AE$1+1,FALSE)</f>
        <v>99.813761128963037</v>
      </c>
      <c r="AF3" s="22">
        <f ca="1">VLOOKUP($A3,'Proj GC'!$A$68:$AM$87,AF$1+1,FALSE)</f>
        <v>122.19229325830878</v>
      </c>
      <c r="AG3" s="22">
        <f>VLOOKUP($A3,'Proj GC'!$A$68:$AM$87,AG$1+1,FALSE)</f>
        <v>79.076779739986549</v>
      </c>
      <c r="AH3" s="22">
        <f ca="1">VLOOKUP($A3,'Proj GC'!$A$68:$AM$87,AH$1+1,FALSE)</f>
        <v>82.531343196650312</v>
      </c>
      <c r="AI3" s="22">
        <f>VLOOKUP($A3,'Proj GC'!$A$68:$AM$87,AI$1+1,FALSE)</f>
        <v>83.006319858702852</v>
      </c>
      <c r="AJ3" s="22">
        <f>VLOOKUP($A3,'Proj GC'!$A$68:$AM$87,AJ$1+1,FALSE)</f>
        <v>83.593921110151072</v>
      </c>
      <c r="AK3" s="22">
        <f ca="1">VLOOKUP($A3,'Proj GC'!$A$68:$AM$87,AK$1+1,FALSE)</f>
        <v>77.02640142320152</v>
      </c>
      <c r="AL3" s="22">
        <f>VLOOKUP($A3,'Proj GC'!$A$68:$AM$87,AL$1+1,FALSE)</f>
        <v>111.78362939934263</v>
      </c>
      <c r="AM3" s="22">
        <f ca="1">VLOOKUP($A3,'Proj GC'!$A$68:$AM$87,AM$1+1,FALSE)</f>
        <v>88.89909657480942</v>
      </c>
      <c r="AN3" s="22">
        <f ca="1">IF(Fixtures!$D$6 &lt; 36, AVERAGE(OFFSET($A3,0,Fixtures!$D$6,1,3)), 0)</f>
        <v>106.61945441082638</v>
      </c>
      <c r="AO3" s="22">
        <f ca="1">IF(Fixtures!$D$6 &lt; 33, AVERAGE(OFFSET($A3,0,Fixtures!$D$6,1,6)), 0)</f>
        <v>103.49019955995625</v>
      </c>
      <c r="AP3" s="22">
        <f ca="1">IF(Fixtures!$D$6 &lt; 30, AVERAGE(OFFSET($A3,0,Fixtures!$D$6,1,9)), 0)</f>
        <v>96.674753502804663</v>
      </c>
      <c r="AQ3" s="22">
        <f ca="1">IF(Fixtures!$D$6 &lt; 27, AVERAGE(OFFSET($A3,0,Fixtures!$D$6,1,12)), 0)</f>
        <v>0</v>
      </c>
      <c r="AR3" s="22">
        <f ca="1">IF(Fixtures!$D$6 &lt; 23, AVERAGE(OFFSET($A3,0,Fixtures!$D$6,1,16)), 0)</f>
        <v>0</v>
      </c>
      <c r="AS3" s="22">
        <f ca="1">IF(OR(Fixtures!$D$6&lt;=0,Fixtures!$D$6&gt;39),AVERAGE(A3:AM3),AVERAGE(OFFSET($A3,0,Fixtures!$D$6,1,39-Fixtures!$D$6)))</f>
        <v>95.648492410216292</v>
      </c>
    </row>
    <row r="4" spans="1:45" x14ac:dyDescent="0.25">
      <c r="A4" s="2" t="s">
        <v>121</v>
      </c>
      <c r="B4" s="22">
        <f>VLOOKUP($A4,'Proj GC'!$A$68:$AM$87,B$1+1,FALSE)</f>
        <v>99.813761128963037</v>
      </c>
      <c r="C4" s="22">
        <f>VLOOKUP($A4,'Proj GC'!$A$68:$AM$87,C$1+1,FALSE)</f>
        <v>111.78362939934263</v>
      </c>
      <c r="D4" s="22">
        <f>VLOOKUP($A4,'Proj GC'!$A$68:$AM$87,D$1+1,FALSE)</f>
        <v>103.15043126255075</v>
      </c>
      <c r="E4" s="22">
        <f ca="1">VLOOKUP($A4,'Proj GC'!$A$68:$AM$87,E$1+1,FALSE)</f>
        <v>74.2185118193363</v>
      </c>
      <c r="F4" s="22">
        <f ca="1">VLOOKUP($A4,'Proj GC'!$A$68:$AM$87,F$1+1,FALSE)</f>
        <v>77.02640142320152</v>
      </c>
      <c r="G4" s="22">
        <f>VLOOKUP($A4,'Proj GC'!$A$68:$AM$87,G$1+1,FALSE)</f>
        <v>83.006319858702852</v>
      </c>
      <c r="H4" s="22">
        <f ca="1">VLOOKUP($A4,'Proj GC'!$A$68:$AM$87,H$1+1,FALSE)</f>
        <v>82.531343196650312</v>
      </c>
      <c r="I4" s="22">
        <f ca="1">VLOOKUP($A4,'Proj GC'!$A$68:$AM$87,I$1+1,FALSE)</f>
        <v>119.75714527628081</v>
      </c>
      <c r="J4" s="22">
        <f>VLOOKUP($A4,'Proj GC'!$A$68:$AM$87,J$1+1,FALSE)</f>
        <v>74.867589677190935</v>
      </c>
      <c r="K4" s="22">
        <f>VLOOKUP($A4,'Proj GC'!$A$68:$AM$87,K$1+1,FALSE)</f>
        <v>128.57561288740058</v>
      </c>
      <c r="L4" s="22">
        <f>VLOOKUP($A4,'Proj GC'!$A$68:$AM$87,L$1+1,FALSE)</f>
        <v>115.39093420167765</v>
      </c>
      <c r="M4" s="22">
        <f>VLOOKUP($A4,'Proj GC'!$A$68:$AM$87,M$1+1,FALSE)</f>
        <v>83.593921110151072</v>
      </c>
      <c r="N4" s="22">
        <f>VLOOKUP($A4,'Proj GC'!$A$68:$AM$87,N$1+1,FALSE)</f>
        <v>102.98002024308416</v>
      </c>
      <c r="O4" s="22">
        <f ca="1">VLOOKUP($A4,'Proj GC'!$A$68:$AM$87,O$1+1,FALSE)</f>
        <v>67.768205419228025</v>
      </c>
      <c r="P4" s="22">
        <f>VLOOKUP($A4,'Proj GC'!$A$68:$AM$87,P$1+1,FALSE)</f>
        <v>78.290778406942621</v>
      </c>
      <c r="Q4" s="22">
        <f>VLOOKUP($A4,'Proj GC'!$A$68:$AM$87,Q$1+1,FALSE)</f>
        <v>161.2262056819286</v>
      </c>
      <c r="R4" s="22">
        <f ca="1">VLOOKUP($A4,'Proj GC'!$A$68:$AM$87,R$1+1,FALSE)</f>
        <v>102.01374941748715</v>
      </c>
      <c r="S4" s="22">
        <f>VLOOKUP($A4,'Proj GC'!$A$68:$AM$87,S$1+1,FALSE)</f>
        <v>94.718340567676194</v>
      </c>
      <c r="T4" s="22">
        <f>VLOOKUP($A4,'Proj GC'!$A$68:$AM$87,T$1+1,FALSE)</f>
        <v>130.7619278986416</v>
      </c>
      <c r="U4" s="22">
        <f>VLOOKUP($A4,'Proj GC'!$A$68:$AM$87,U$1+1,FALSE)</f>
        <v>62.50413450114106</v>
      </c>
      <c r="V4" s="22">
        <f>VLOOKUP($A4,'Proj GC'!$A$68:$AM$87,V$1+1,FALSE)</f>
        <v>99.425152358226498</v>
      </c>
      <c r="W4" s="22">
        <f ca="1">VLOOKUP($A4,'Proj GC'!$A$68:$AM$87,W$1+1,FALSE)</f>
        <v>68.902314044909886</v>
      </c>
      <c r="X4" s="22">
        <f ca="1">VLOOKUP($A4,'Proj GC'!$A$68:$AM$87,X$1+1,FALSE)</f>
        <v>143.44537181444625</v>
      </c>
      <c r="Y4" s="22">
        <f ca="1">VLOOKUP($A4,'Proj GC'!$A$68:$AM$87,Y$1+1,FALSE)</f>
        <v>64.306445224874665</v>
      </c>
      <c r="Z4" s="22">
        <f>VLOOKUP($A4,'Proj GC'!$A$68:$AM$87,Z$1+1,FALSE)</f>
        <v>133.89467697283897</v>
      </c>
      <c r="AA4" s="22">
        <f>VLOOKUP($A4,'Proj GC'!$A$68:$AM$87,AA$1+1,FALSE)</f>
        <v>86.116415090753378</v>
      </c>
      <c r="AB4" s="22">
        <f ca="1">VLOOKUP($A4,'Proj GC'!$A$68:$AM$87,AB$1+1,FALSE)</f>
        <v>88.89909657480942</v>
      </c>
      <c r="AC4" s="22">
        <f>VLOOKUP($A4,'Proj GC'!$A$68:$AM$87,AC$1+1,FALSE)</f>
        <v>83.330754703996661</v>
      </c>
      <c r="AD4" s="22">
        <f>VLOOKUP($A4,'Proj GC'!$A$68:$AM$87,AD$1+1,FALSE)</f>
        <v>138.2155145932183</v>
      </c>
      <c r="AE4" s="22">
        <f>VLOOKUP($A4,'Proj GC'!$A$68:$AM$87,AE$1+1,FALSE)</f>
        <v>107.34294286929772</v>
      </c>
      <c r="AF4" s="22">
        <f ca="1">VLOOKUP($A4,'Proj GC'!$A$68:$AM$87,AF$1+1,FALSE)</f>
        <v>81.172905392262138</v>
      </c>
      <c r="AG4" s="22">
        <f>VLOOKUP($A4,'Proj GC'!$A$68:$AM$87,AG$1+1,FALSE)</f>
        <v>85.97414534055649</v>
      </c>
      <c r="AH4" s="22">
        <f>VLOOKUP($A4,'Proj GC'!$A$68:$AM$87,AH$1+1,FALSE)</f>
        <v>100.1289824286425</v>
      </c>
      <c r="AI4" s="22">
        <f>VLOOKUP($A4,'Proj GC'!$A$68:$AM$87,AI$1+1,FALSE)</f>
        <v>65.362026009465851</v>
      </c>
      <c r="AJ4" s="22">
        <f>VLOOKUP($A4,'Proj GC'!$A$68:$AM$87,AJ$1+1,FALSE)</f>
        <v>156.62692462584545</v>
      </c>
      <c r="AK4" s="22">
        <f>VLOOKUP($A4,'Proj GC'!$A$68:$AM$87,AK$1+1,FALSE)</f>
        <v>79.076779739986549</v>
      </c>
      <c r="AL4" s="22">
        <f ca="1">VLOOKUP($A4,'Proj GC'!$A$68:$AM$87,AL$1+1,FALSE)</f>
        <v>122.19229325830878</v>
      </c>
      <c r="AM4" s="22">
        <f>VLOOKUP($A4,'Proj GC'!$A$68:$AM$87,AM$1+1,FALSE)</f>
        <v>134.60169465188534</v>
      </c>
      <c r="AN4" s="22">
        <f ca="1">IF(Fixtures!$D$6 &lt; 36, AVERAGE(OFFSET($A4,0,Fixtures!$D$6,1,3)), 0)</f>
        <v>103.48178862400812</v>
      </c>
      <c r="AO4" s="22">
        <f ca="1">IF(Fixtures!$D$6 &lt; 33, AVERAGE(OFFSET($A4,0,Fixtures!$D$6,1,6)), 0)</f>
        <v>97.489226579023452</v>
      </c>
      <c r="AP4" s="22">
        <f ca="1">IF(Fixtures!$D$6 &lt; 30, AVERAGE(OFFSET($A4,0,Fixtures!$D$6,1,9)), 0)</f>
        <v>100.78369917089938</v>
      </c>
      <c r="AQ4" s="22">
        <f ca="1">IF(Fixtures!$D$6 &lt; 27, AVERAGE(OFFSET($A4,0,Fixtures!$D$6,1,12)), 0)</f>
        <v>0</v>
      </c>
      <c r="AR4" s="22">
        <f ca="1">IF(Fixtures!$D$6 &lt; 23, AVERAGE(OFFSET($A4,0,Fixtures!$D$6,1,16)), 0)</f>
        <v>0</v>
      </c>
      <c r="AS4" s="22">
        <f ca="1">IF(OR(Fixtures!$D$6&lt;=0,Fixtures!$D$6&gt;39),AVERAGE(A4:AM4),AVERAGE(OFFSET($A4,0,Fixtures!$D$6,1,39-Fixtures!$D$6)))</f>
        <v>103.57700501568958</v>
      </c>
    </row>
    <row r="5" spans="1:45" x14ac:dyDescent="0.25">
      <c r="A5" s="28" t="s">
        <v>105</v>
      </c>
      <c r="B5" s="22">
        <f>VLOOKUP($A5,'Proj GC'!$A$68:$AM$87,B$1+1,FALSE)</f>
        <v>133.89467697283897</v>
      </c>
      <c r="C5" s="22">
        <f>VLOOKUP($A5,'Proj GC'!$A$68:$AM$87,C$1+1,FALSE)</f>
        <v>107.34294286929772</v>
      </c>
      <c r="D5" s="22">
        <f>VLOOKUP($A5,'Proj GC'!$A$68:$AM$87,D$1+1,FALSE)</f>
        <v>94.718340567676194</v>
      </c>
      <c r="E5" s="22">
        <f>VLOOKUP($A5,'Proj GC'!$A$68:$AM$87,E$1+1,FALSE)</f>
        <v>83.006319858702852</v>
      </c>
      <c r="F5" s="22">
        <f>VLOOKUP($A5,'Proj GC'!$A$68:$AM$87,F$1+1,FALSE)</f>
        <v>103.15043126255075</v>
      </c>
      <c r="G5" s="22">
        <f>VLOOKUP($A5,'Proj GC'!$A$68:$AM$87,G$1+1,FALSE)</f>
        <v>83.330754703996661</v>
      </c>
      <c r="H5" s="22">
        <f>VLOOKUP($A5,'Proj GC'!$A$68:$AM$87,H$1+1,FALSE)</f>
        <v>74.867589677190935</v>
      </c>
      <c r="I5" s="22">
        <f ca="1">VLOOKUP($A5,'Proj GC'!$A$68:$AM$87,I$1+1,FALSE)</f>
        <v>64.306445224874665</v>
      </c>
      <c r="J5" s="22">
        <f>VLOOKUP($A5,'Proj GC'!$A$68:$AM$87,J$1+1,FALSE)</f>
        <v>156.62692462584545</v>
      </c>
      <c r="K5" s="22">
        <f ca="1">VLOOKUP($A5,'Proj GC'!$A$68:$AM$87,K$1+1,FALSE)</f>
        <v>102.01374941748715</v>
      </c>
      <c r="L5" s="22">
        <f>VLOOKUP($A5,'Proj GC'!$A$68:$AM$87,L$1+1,FALSE)</f>
        <v>112.22060580049391</v>
      </c>
      <c r="M5" s="22">
        <f>VLOOKUP($A5,'Proj GC'!$A$68:$AM$87,M$1+1,FALSE)</f>
        <v>65.362026009465851</v>
      </c>
      <c r="N5" s="22">
        <f>VLOOKUP($A5,'Proj GC'!$A$68:$AM$87,N$1+1,FALSE)</f>
        <v>161.2262056819286</v>
      </c>
      <c r="O5" s="22">
        <f>VLOOKUP($A5,'Proj GC'!$A$68:$AM$87,O$1+1,FALSE)</f>
        <v>83.593921110151072</v>
      </c>
      <c r="P5" s="22">
        <f ca="1">VLOOKUP($A5,'Proj GC'!$A$68:$AM$87,P$1+1,FALSE)</f>
        <v>81.172905392262138</v>
      </c>
      <c r="Q5" s="22">
        <f>VLOOKUP($A5,'Proj GC'!$A$68:$AM$87,Q$1+1,FALSE)</f>
        <v>85.97414534055649</v>
      </c>
      <c r="R5" s="22">
        <f ca="1">VLOOKUP($A5,'Proj GC'!$A$68:$AM$87,R$1+1,FALSE)</f>
        <v>82.531343196650312</v>
      </c>
      <c r="S5" s="22">
        <f ca="1">VLOOKUP($A5,'Proj GC'!$A$68:$AM$87,S$1+1,FALSE)</f>
        <v>119.75714527628081</v>
      </c>
      <c r="T5" s="22">
        <f ca="1">VLOOKUP($A5,'Proj GC'!$A$68:$AM$87,T$1+1,FALSE)</f>
        <v>88.89909657480942</v>
      </c>
      <c r="U5" s="22">
        <f>VLOOKUP($A5,'Proj GC'!$A$68:$AM$87,U$1+1,FALSE)</f>
        <v>130.7619278986416</v>
      </c>
      <c r="V5" s="22">
        <f>VLOOKUP($A5,'Proj GC'!$A$68:$AM$87,V$1+1,FALSE)</f>
        <v>99.813761128963037</v>
      </c>
      <c r="W5" s="22">
        <f>VLOOKUP($A5,'Proj GC'!$A$68:$AM$87,W$1+1,FALSE)</f>
        <v>62.50413450114106</v>
      </c>
      <c r="X5" s="22">
        <f ca="1">VLOOKUP($A5,'Proj GC'!$A$68:$AM$87,X$1+1,FALSE)</f>
        <v>77.02640142320152</v>
      </c>
      <c r="Y5" s="22">
        <f>VLOOKUP($A5,'Proj GC'!$A$68:$AM$87,Y$1+1,FALSE)</f>
        <v>86.116415090753378</v>
      </c>
      <c r="Z5" s="22">
        <f>VLOOKUP($A5,'Proj GC'!$A$68:$AM$87,Z$1+1,FALSE)</f>
        <v>128.57561288740058</v>
      </c>
      <c r="AA5" s="22">
        <f>VLOOKUP($A5,'Proj GC'!$A$68:$AM$87,AA$1+1,FALSE)</f>
        <v>79.076779739986549</v>
      </c>
      <c r="AB5" s="22">
        <f>VLOOKUP($A5,'Proj GC'!$A$68:$AM$87,AB$1+1,FALSE)</f>
        <v>99.425152358226498</v>
      </c>
      <c r="AC5" s="22">
        <f>VLOOKUP($A5,'Proj GC'!$A$68:$AM$87,AC$1+1,FALSE)</f>
        <v>111.78362939934263</v>
      </c>
      <c r="AD5" s="22">
        <f>VLOOKUP($A5,'Proj GC'!$A$68:$AM$87,AD$1+1,FALSE)</f>
        <v>93.688762640779316</v>
      </c>
      <c r="AE5" s="22">
        <f ca="1">VLOOKUP($A5,'Proj GC'!$A$68:$AM$87,AE$1+1,FALSE)</f>
        <v>122.19229325830878</v>
      </c>
      <c r="AF5" s="22">
        <f>VLOOKUP($A5,'Proj GC'!$A$68:$AM$87,AF$1+1,FALSE)</f>
        <v>100.1289824286425</v>
      </c>
      <c r="AG5" s="22">
        <f>VLOOKUP($A5,'Proj GC'!$A$68:$AM$87,AG$1+1,FALSE)</f>
        <v>134.60169465188534</v>
      </c>
      <c r="AH5" s="22">
        <f>VLOOKUP($A5,'Proj GC'!$A$68:$AM$87,AH$1+1,FALSE)</f>
        <v>78.290778406942621</v>
      </c>
      <c r="AI5" s="22">
        <f ca="1">VLOOKUP($A5,'Proj GC'!$A$68:$AM$87,AI$1+1,FALSE)</f>
        <v>67.768205419228025</v>
      </c>
      <c r="AJ5" s="22">
        <f ca="1">VLOOKUP($A5,'Proj GC'!$A$68:$AM$87,AJ$1+1,FALSE)</f>
        <v>74.2185118193363</v>
      </c>
      <c r="AK5" s="22">
        <f ca="1">VLOOKUP($A5,'Proj GC'!$A$68:$AM$87,AK$1+1,FALSE)</f>
        <v>143.44537181444625</v>
      </c>
      <c r="AL5" s="22">
        <f ca="1">VLOOKUP($A5,'Proj GC'!$A$68:$AM$87,AL$1+1,FALSE)</f>
        <v>68.902314044909886</v>
      </c>
      <c r="AM5" s="22">
        <f>VLOOKUP($A5,'Proj GC'!$A$68:$AM$87,AM$1+1,FALSE)</f>
        <v>102.98002024308416</v>
      </c>
      <c r="AN5" s="22">
        <f ca="1">IF(Fixtures!$D$6 &lt; 36, AVERAGE(OFFSET($A5,0,Fixtures!$D$6,1,3)), 0)</f>
        <v>101.63251479944948</v>
      </c>
      <c r="AO5" s="22">
        <f ca="1">IF(Fixtures!$D$6 &lt; 33, AVERAGE(OFFSET($A5,0,Fixtures!$D$6,1,6)), 0)</f>
        <v>110.30341912286417</v>
      </c>
      <c r="AP5" s="22">
        <f ca="1">IF(Fixtures!$D$6 &lt; 30, AVERAGE(OFFSET($A5,0,Fixtures!$D$6,1,9)), 0)</f>
        <v>98.010890042521339</v>
      </c>
      <c r="AQ5" s="22">
        <f ca="1">IF(Fixtures!$D$6 &lt; 27, AVERAGE(OFFSET($A5,0,Fixtures!$D$6,1,12)), 0)</f>
        <v>0</v>
      </c>
      <c r="AR5" s="22">
        <f ca="1">IF(Fixtures!$D$6 &lt; 23, AVERAGE(OFFSET($A5,0,Fixtures!$D$6,1,16)), 0)</f>
        <v>0</v>
      </c>
      <c r="AS5" s="22">
        <f ca="1">IF(OR(Fixtures!$D$6&lt;=0,Fixtures!$D$6&gt;39),AVERAGE(A5:AM5),AVERAGE(OFFSET($A5,0,Fixtures!$D$6,1,39-Fixtures!$D$6)))</f>
        <v>99.785476373761028</v>
      </c>
    </row>
    <row r="6" spans="1:45" x14ac:dyDescent="0.25">
      <c r="A6" s="28" t="s">
        <v>52</v>
      </c>
      <c r="B6" s="22">
        <f ca="1">VLOOKUP($A6,'Proj GC'!$A$68:$AM$87,B$1+1,FALSE)</f>
        <v>119.75714527628081</v>
      </c>
      <c r="C6" s="22">
        <f>VLOOKUP($A6,'Proj GC'!$A$68:$AM$87,C$1+1,FALSE)</f>
        <v>156.62692462584545</v>
      </c>
      <c r="D6" s="22">
        <f>VLOOKUP($A6,'Proj GC'!$A$68:$AM$87,D$1+1,FALSE)</f>
        <v>85.97414534055649</v>
      </c>
      <c r="E6" s="22">
        <f>VLOOKUP($A6,'Proj GC'!$A$68:$AM$87,E$1+1,FALSE)</f>
        <v>161.2262056819286</v>
      </c>
      <c r="F6" s="22">
        <f>VLOOKUP($A6,'Proj GC'!$A$68:$AM$87,F$1+1,FALSE)</f>
        <v>93.688762640779316</v>
      </c>
      <c r="G6" s="22">
        <f>VLOOKUP($A6,'Proj GC'!$A$68:$AM$87,G$1+1,FALSE)</f>
        <v>128.57561288740058</v>
      </c>
      <c r="H6" s="22">
        <f>VLOOKUP($A6,'Proj GC'!$A$68:$AM$87,H$1+1,FALSE)</f>
        <v>111.78362939934263</v>
      </c>
      <c r="I6" s="22">
        <f>VLOOKUP($A6,'Proj GC'!$A$68:$AM$87,I$1+1,FALSE)</f>
        <v>138.2155145932183</v>
      </c>
      <c r="J6" s="22">
        <f>VLOOKUP($A6,'Proj GC'!$A$68:$AM$87,J$1+1,FALSE)</f>
        <v>83.593921110151072</v>
      </c>
      <c r="K6" s="22">
        <f>VLOOKUP($A6,'Proj GC'!$A$68:$AM$87,K$1+1,FALSE)</f>
        <v>83.006319858702852</v>
      </c>
      <c r="L6" s="22">
        <f>VLOOKUP($A6,'Proj GC'!$A$68:$AM$87,L$1+1,FALSE)</f>
        <v>99.813761128963037</v>
      </c>
      <c r="M6" s="22">
        <f ca="1">VLOOKUP($A6,'Proj GC'!$A$68:$AM$87,M$1+1,FALSE)</f>
        <v>67.768205419228025</v>
      </c>
      <c r="N6" s="22">
        <f ca="1">VLOOKUP($A6,'Proj GC'!$A$68:$AM$87,N$1+1,FALSE)</f>
        <v>88.89909657480942</v>
      </c>
      <c r="O6" s="22">
        <f ca="1">VLOOKUP($A6,'Proj GC'!$A$68:$AM$87,O$1+1,FALSE)</f>
        <v>68.902314044909886</v>
      </c>
      <c r="P6" s="22">
        <f>VLOOKUP($A6,'Proj GC'!$A$68:$AM$87,P$1+1,FALSE)</f>
        <v>94.718340567676194</v>
      </c>
      <c r="Q6" s="22">
        <f>VLOOKUP($A6,'Proj GC'!$A$68:$AM$87,Q$1+1,FALSE)</f>
        <v>78.290778406942621</v>
      </c>
      <c r="R6" s="22">
        <f>VLOOKUP($A6,'Proj GC'!$A$68:$AM$87,R$1+1,FALSE)</f>
        <v>86.116415090753378</v>
      </c>
      <c r="S6" s="22">
        <f>VLOOKUP($A6,'Proj GC'!$A$68:$AM$87,S$1+1,FALSE)</f>
        <v>74.867589677190935</v>
      </c>
      <c r="T6" s="22">
        <f ca="1">VLOOKUP($A6,'Proj GC'!$A$68:$AM$87,T$1+1,FALSE)</f>
        <v>102.01374941748715</v>
      </c>
      <c r="U6" s="22">
        <f>VLOOKUP($A6,'Proj GC'!$A$68:$AM$87,U$1+1,FALSE)</f>
        <v>100.1289824286425</v>
      </c>
      <c r="V6" s="22">
        <f>VLOOKUP($A6,'Proj GC'!$A$68:$AM$87,V$1+1,FALSE)</f>
        <v>107.34294286929772</v>
      </c>
      <c r="W6" s="22">
        <f>VLOOKUP($A6,'Proj GC'!$A$68:$AM$87,W$1+1,FALSE)</f>
        <v>133.89467697283897</v>
      </c>
      <c r="X6" s="22">
        <f>VLOOKUP($A6,'Proj GC'!$A$68:$AM$87,X$1+1,FALSE)</f>
        <v>115.39093420167765</v>
      </c>
      <c r="Y6" s="22">
        <f>VLOOKUP($A6,'Proj GC'!$A$68:$AM$87,Y$1+1,FALSE)</f>
        <v>112.22060580049391</v>
      </c>
      <c r="Z6" s="22">
        <f>VLOOKUP($A6,'Proj GC'!$A$68:$AM$87,Z$1+1,FALSE)</f>
        <v>130.7619278986416</v>
      </c>
      <c r="AA6" s="22">
        <f>VLOOKUP($A6,'Proj GC'!$A$68:$AM$87,AA$1+1,FALSE)</f>
        <v>102.98002024308416</v>
      </c>
      <c r="AB6" s="22">
        <f>VLOOKUP($A6,'Proj GC'!$A$68:$AM$87,AB$1+1,FALSE)</f>
        <v>134.60169465188534</v>
      </c>
      <c r="AC6" s="22">
        <f ca="1">VLOOKUP($A6,'Proj GC'!$A$68:$AM$87,AC$1+1,FALSE)</f>
        <v>143.44537181444625</v>
      </c>
      <c r="AD6" s="22">
        <f>VLOOKUP($A6,'Proj GC'!$A$68:$AM$87,AD$1+1,FALSE)</f>
        <v>83.330754703996661</v>
      </c>
      <c r="AE6" s="22">
        <f>VLOOKUP($A6,'Proj GC'!$A$68:$AM$87,AE$1+1,FALSE)</f>
        <v>99.425152358226498</v>
      </c>
      <c r="AF6" s="22">
        <f ca="1">VLOOKUP($A6,'Proj GC'!$A$68:$AM$87,AF$1+1,FALSE)</f>
        <v>82.531343196650312</v>
      </c>
      <c r="AG6" s="22">
        <f ca="1">VLOOKUP($A6,'Proj GC'!$A$68:$AM$87,AG$1+1,FALSE)</f>
        <v>74.2185118193363</v>
      </c>
      <c r="AH6" s="22">
        <f ca="1">VLOOKUP($A6,'Proj GC'!$A$68:$AM$87,AH$1+1,FALSE)</f>
        <v>81.172905392262138</v>
      </c>
      <c r="AI6" s="22">
        <f>VLOOKUP($A6,'Proj GC'!$A$68:$AM$87,AI$1+1,FALSE)</f>
        <v>79.076779739986549</v>
      </c>
      <c r="AJ6" s="22">
        <f ca="1">VLOOKUP($A6,'Proj GC'!$A$68:$AM$87,AJ$1+1,FALSE)</f>
        <v>122.19229325830878</v>
      </c>
      <c r="AK6" s="22">
        <f>VLOOKUP($A6,'Proj GC'!$A$68:$AM$87,AK$1+1,FALSE)</f>
        <v>62.50413450114106</v>
      </c>
      <c r="AL6" s="22">
        <f>VLOOKUP($A6,'Proj GC'!$A$68:$AM$87,AL$1+1,FALSE)</f>
        <v>103.15043126255075</v>
      </c>
      <c r="AM6" s="22">
        <f>VLOOKUP($A6,'Proj GC'!$A$68:$AM$87,AM$1+1,FALSE)</f>
        <v>65.362026009465851</v>
      </c>
      <c r="AN6" s="22">
        <f ca="1">IF(Fixtures!$D$6 &lt; 36, AVERAGE(OFFSET($A6,0,Fixtures!$D$6,1,3)), 0)</f>
        <v>120.45927372344273</v>
      </c>
      <c r="AO6" s="22">
        <f ca="1">IF(Fixtures!$D$6 &lt; 33, AVERAGE(OFFSET($A6,0,Fixtures!$D$6,1,6)), 0)</f>
        <v>102.92547142409023</v>
      </c>
      <c r="AP6" s="22">
        <f ca="1">IF(Fixtures!$D$6 &lt; 30, AVERAGE(OFFSET($A6,0,Fixtures!$D$6,1,9)), 0)</f>
        <v>99.999422992788766</v>
      </c>
      <c r="AQ6" s="22">
        <f ca="1">IF(Fixtures!$D$6 &lt; 27, AVERAGE(OFFSET($A6,0,Fixtures!$D$6,1,12)), 0)</f>
        <v>0</v>
      </c>
      <c r="AR6" s="22">
        <f ca="1">IF(Fixtures!$D$6 &lt; 23, AVERAGE(OFFSET($A6,0,Fixtures!$D$6,1,16)), 0)</f>
        <v>0</v>
      </c>
      <c r="AS6" s="22">
        <f ca="1">IF(OR(Fixtures!$D$6&lt;=0,Fixtures!$D$6&gt;39),AVERAGE(A6:AM6),AVERAGE(OFFSET($A6,0,Fixtures!$D$6,1,39-Fixtures!$D$6)))</f>
        <v>94.250949892354711</v>
      </c>
    </row>
    <row r="7" spans="1:45" x14ac:dyDescent="0.25">
      <c r="A7" s="28" t="s">
        <v>4</v>
      </c>
      <c r="B7" s="22">
        <f>VLOOKUP($A7,'Proj GC'!$A$68:$AM$87,B$1+1,FALSE)</f>
        <v>83.593921110151072</v>
      </c>
      <c r="C7" s="22">
        <f>VLOOKUP($A7,'Proj GC'!$A$68:$AM$87,C$1+1,FALSE)</f>
        <v>102.98002024308416</v>
      </c>
      <c r="D7" s="22">
        <f>VLOOKUP($A7,'Proj GC'!$A$68:$AM$87,D$1+1,FALSE)</f>
        <v>65.362026009465851</v>
      </c>
      <c r="E7" s="22">
        <f>VLOOKUP($A7,'Proj GC'!$A$68:$AM$87,E$1+1,FALSE)</f>
        <v>112.22060580049391</v>
      </c>
      <c r="F7" s="22">
        <f>VLOOKUP($A7,'Proj GC'!$A$68:$AM$87,F$1+1,FALSE)</f>
        <v>99.425152358226498</v>
      </c>
      <c r="G7" s="22">
        <f>VLOOKUP($A7,'Proj GC'!$A$68:$AM$87,G$1+1,FALSE)</f>
        <v>130.7619278986416</v>
      </c>
      <c r="H7" s="22">
        <f ca="1">VLOOKUP($A7,'Proj GC'!$A$68:$AM$87,H$1+1,FALSE)</f>
        <v>143.44537181444625</v>
      </c>
      <c r="I7" s="22">
        <f>VLOOKUP($A7,'Proj GC'!$A$68:$AM$87,I$1+1,FALSE)</f>
        <v>79.076779739986549</v>
      </c>
      <c r="J7" s="22">
        <f ca="1">VLOOKUP($A7,'Proj GC'!$A$68:$AM$87,J$1+1,FALSE)</f>
        <v>82.531343196650312</v>
      </c>
      <c r="K7" s="22">
        <f>VLOOKUP($A7,'Proj GC'!$A$68:$AM$87,K$1+1,FALSE)</f>
        <v>111.78362939934263</v>
      </c>
      <c r="L7" s="22">
        <f ca="1">VLOOKUP($A7,'Proj GC'!$A$68:$AM$87,L$1+1,FALSE)</f>
        <v>122.19229325830878</v>
      </c>
      <c r="M7" s="22">
        <f>VLOOKUP($A7,'Proj GC'!$A$68:$AM$87,M$1+1,FALSE)</f>
        <v>128.57561288740058</v>
      </c>
      <c r="N7" s="22">
        <f ca="1">VLOOKUP($A7,'Proj GC'!$A$68:$AM$87,N$1+1,FALSE)</f>
        <v>64.306445224874665</v>
      </c>
      <c r="O7" s="22">
        <f>VLOOKUP($A7,'Proj GC'!$A$68:$AM$87,O$1+1,FALSE)</f>
        <v>103.15043126255075</v>
      </c>
      <c r="P7" s="22">
        <f>VLOOKUP($A7,'Proj GC'!$A$68:$AM$87,P$1+1,FALSE)</f>
        <v>83.330754703996661</v>
      </c>
      <c r="Q7" s="22">
        <f>VLOOKUP($A7,'Proj GC'!$A$68:$AM$87,Q$1+1,FALSE)</f>
        <v>74.867589677190935</v>
      </c>
      <c r="R7" s="22">
        <f ca="1">VLOOKUP($A7,'Proj GC'!$A$68:$AM$87,R$1+1,FALSE)</f>
        <v>67.768205419228025</v>
      </c>
      <c r="S7" s="22">
        <f>VLOOKUP($A7,'Proj GC'!$A$68:$AM$87,S$1+1,FALSE)</f>
        <v>161.2262056819286</v>
      </c>
      <c r="T7" s="22">
        <f>VLOOKUP($A7,'Proj GC'!$A$68:$AM$87,T$1+1,FALSE)</f>
        <v>115.39093420167765</v>
      </c>
      <c r="U7" s="22">
        <f ca="1">VLOOKUP($A7,'Proj GC'!$A$68:$AM$87,U$1+1,FALSE)</f>
        <v>68.902314044909886</v>
      </c>
      <c r="V7" s="22">
        <f>VLOOKUP($A7,'Proj GC'!$A$68:$AM$87,V$1+1,FALSE)</f>
        <v>94.718340567676194</v>
      </c>
      <c r="W7" s="22">
        <f ca="1">VLOOKUP($A7,'Proj GC'!$A$68:$AM$87,W$1+1,FALSE)</f>
        <v>119.75714527628081</v>
      </c>
      <c r="X7" s="22">
        <f>VLOOKUP($A7,'Proj GC'!$A$68:$AM$87,X$1+1,FALSE)</f>
        <v>156.62692462584545</v>
      </c>
      <c r="Y7" s="22">
        <f>VLOOKUP($A7,'Proj GC'!$A$68:$AM$87,Y$1+1,FALSE)</f>
        <v>83.006319858702852</v>
      </c>
      <c r="Z7" s="22">
        <f>VLOOKUP($A7,'Proj GC'!$A$68:$AM$87,Z$1+1,FALSE)</f>
        <v>85.97414534055649</v>
      </c>
      <c r="AA7" s="22">
        <f>VLOOKUP($A7,'Proj GC'!$A$68:$AM$87,AA$1+1,FALSE)</f>
        <v>78.290778406942621</v>
      </c>
      <c r="AB7" s="22">
        <f>VLOOKUP($A7,'Proj GC'!$A$68:$AM$87,AB$1+1,FALSE)</f>
        <v>93.688762640779316</v>
      </c>
      <c r="AC7" s="22">
        <f>VLOOKUP($A7,'Proj GC'!$A$68:$AM$87,AC$1+1,FALSE)</f>
        <v>100.1289824286425</v>
      </c>
      <c r="AD7" s="22">
        <f ca="1">VLOOKUP($A7,'Proj GC'!$A$68:$AM$87,AD$1+1,FALSE)</f>
        <v>102.01374941748715</v>
      </c>
      <c r="AE7" s="22">
        <f>VLOOKUP($A7,'Proj GC'!$A$68:$AM$87,AE$1+1,FALSE)</f>
        <v>133.89467697283897</v>
      </c>
      <c r="AF7" s="22">
        <f>VLOOKUP($A7,'Proj GC'!$A$68:$AM$87,AF$1+1,FALSE)</f>
        <v>86.116415090753378</v>
      </c>
      <c r="AG7" s="22">
        <f ca="1">VLOOKUP($A7,'Proj GC'!$A$68:$AM$87,AG$1+1,FALSE)</f>
        <v>77.02640142320152</v>
      </c>
      <c r="AH7" s="22">
        <f>VLOOKUP($A7,'Proj GC'!$A$68:$AM$87,AH$1+1,FALSE)</f>
        <v>107.34294286929772</v>
      </c>
      <c r="AI7" s="22">
        <f>VLOOKUP($A7,'Proj GC'!$A$68:$AM$87,AI$1+1,FALSE)</f>
        <v>99.813761128963037</v>
      </c>
      <c r="AJ7" s="22">
        <f>VLOOKUP($A7,'Proj GC'!$A$68:$AM$87,AJ$1+1,FALSE)</f>
        <v>138.2155145932183</v>
      </c>
      <c r="AK7" s="22">
        <f>VLOOKUP($A7,'Proj GC'!$A$68:$AM$87,AK$1+1,FALSE)</f>
        <v>134.60169465188534</v>
      </c>
      <c r="AL7" s="22">
        <f ca="1">VLOOKUP($A7,'Proj GC'!$A$68:$AM$87,AL$1+1,FALSE)</f>
        <v>81.172905392262138</v>
      </c>
      <c r="AM7" s="22">
        <f>VLOOKUP($A7,'Proj GC'!$A$68:$AM$87,AM$1+1,FALSE)</f>
        <v>62.50413450114106</v>
      </c>
      <c r="AN7" s="22">
        <f ca="1">IF(Fixtures!$D$6 &lt; 36, AVERAGE(OFFSET($A7,0,Fixtures!$D$6,1,3)), 0)</f>
        <v>98.610498162302989</v>
      </c>
      <c r="AO7" s="22">
        <f ca="1">IF(Fixtures!$D$6 &lt; 33, AVERAGE(OFFSET($A7,0,Fixtures!$D$6,1,6)), 0)</f>
        <v>98.811497995617131</v>
      </c>
      <c r="AP7" s="22">
        <f ca="1">IF(Fixtures!$D$6 &lt; 30, AVERAGE(OFFSET($A7,0,Fixtures!$D$6,1,9)), 0)</f>
        <v>104.24902295168688</v>
      </c>
      <c r="AQ7" s="22">
        <f ca="1">IF(Fixtures!$D$6 &lt; 27, AVERAGE(OFFSET($A7,0,Fixtures!$D$6,1,12)), 0)</f>
        <v>0</v>
      </c>
      <c r="AR7" s="22">
        <f ca="1">IF(Fixtures!$D$6 &lt; 23, AVERAGE(OFFSET($A7,0,Fixtures!$D$6,1,16)), 0)</f>
        <v>0</v>
      </c>
      <c r="AS7" s="22">
        <f ca="1">IF(OR(Fixtures!$D$6&lt;=0,Fixtures!$D$6&gt;39),AVERAGE(A7:AM7),AVERAGE(OFFSET($A7,0,Fixtures!$D$6,1,39-Fixtures!$D$6)))</f>
        <v>101.37666175920589</v>
      </c>
    </row>
    <row r="8" spans="1:45" x14ac:dyDescent="0.25">
      <c r="A8" s="28" t="s">
        <v>129</v>
      </c>
      <c r="B8" s="22">
        <f>VLOOKUP($A8,'Proj GC'!$A$68:$AM$87,B$1+1,FALSE)</f>
        <v>130.7619278986416</v>
      </c>
      <c r="C8" s="22">
        <f ca="1">VLOOKUP($A8,'Proj GC'!$A$68:$AM$87,C$1+1,FALSE)</f>
        <v>81.172905392262138</v>
      </c>
      <c r="D8" s="22">
        <f>VLOOKUP($A8,'Proj GC'!$A$68:$AM$87,D$1+1,FALSE)</f>
        <v>93.688762640779316</v>
      </c>
      <c r="E8" s="22">
        <f ca="1">VLOOKUP($A8,'Proj GC'!$A$68:$AM$87,E$1+1,FALSE)</f>
        <v>143.44537181444625</v>
      </c>
      <c r="F8" s="22">
        <f>VLOOKUP($A8,'Proj GC'!$A$68:$AM$87,F$1+1,FALSE)</f>
        <v>115.39093420167765</v>
      </c>
      <c r="G8" s="22">
        <f ca="1">VLOOKUP($A8,'Proj GC'!$A$68:$AM$87,G$1+1,FALSE)</f>
        <v>122.19229325830878</v>
      </c>
      <c r="H8" s="22">
        <f>VLOOKUP($A8,'Proj GC'!$A$68:$AM$87,H$1+1,FALSE)</f>
        <v>83.593921110151072</v>
      </c>
      <c r="I8" s="22">
        <f>VLOOKUP($A8,'Proj GC'!$A$68:$AM$87,I$1+1,FALSE)</f>
        <v>78.290778406942621</v>
      </c>
      <c r="J8" s="22">
        <f>VLOOKUP($A8,'Proj GC'!$A$68:$AM$87,J$1+1,FALSE)</f>
        <v>107.34294286929772</v>
      </c>
      <c r="K8" s="22">
        <f>VLOOKUP($A8,'Proj GC'!$A$68:$AM$87,K$1+1,FALSE)</f>
        <v>94.718340567676194</v>
      </c>
      <c r="L8" s="22">
        <f>VLOOKUP($A8,'Proj GC'!$A$68:$AM$87,L$1+1,FALSE)</f>
        <v>62.50413450114106</v>
      </c>
      <c r="M8" s="22">
        <f>VLOOKUP($A8,'Proj GC'!$A$68:$AM$87,M$1+1,FALSE)</f>
        <v>85.97414534055649</v>
      </c>
      <c r="N8" s="22">
        <f>VLOOKUP($A8,'Proj GC'!$A$68:$AM$87,N$1+1,FALSE)</f>
        <v>99.425152358226498</v>
      </c>
      <c r="O8" s="22">
        <f ca="1">VLOOKUP($A8,'Proj GC'!$A$68:$AM$87,O$1+1,FALSE)</f>
        <v>74.2185118193363</v>
      </c>
      <c r="P8" s="22">
        <f>VLOOKUP($A8,'Proj GC'!$A$68:$AM$87,P$1+1,FALSE)</f>
        <v>161.2262056819286</v>
      </c>
      <c r="Q8" s="22">
        <f>VLOOKUP($A8,'Proj GC'!$A$68:$AM$87,Q$1+1,FALSE)</f>
        <v>111.78362939934263</v>
      </c>
      <c r="R8" s="22">
        <f ca="1">VLOOKUP($A8,'Proj GC'!$A$68:$AM$87,R$1+1,FALSE)</f>
        <v>77.02640142320152</v>
      </c>
      <c r="S8" s="22">
        <f ca="1">VLOOKUP($A8,'Proj GC'!$A$68:$AM$87,S$1+1,FALSE)</f>
        <v>68.902314044909886</v>
      </c>
      <c r="T8" s="22">
        <f>VLOOKUP($A8,'Proj GC'!$A$68:$AM$87,T$1+1,FALSE)</f>
        <v>99.813761128963037</v>
      </c>
      <c r="U8" s="22">
        <f>VLOOKUP($A8,'Proj GC'!$A$68:$AM$87,U$1+1,FALSE)</f>
        <v>128.57561288740058</v>
      </c>
      <c r="V8" s="22">
        <f ca="1">VLOOKUP($A8,'Proj GC'!$A$68:$AM$87,V$1+1,FALSE)</f>
        <v>102.01374941748715</v>
      </c>
      <c r="W8" s="22">
        <f>VLOOKUP($A8,'Proj GC'!$A$68:$AM$87,W$1+1,FALSE)</f>
        <v>100.1289824286425</v>
      </c>
      <c r="X8" s="22">
        <f>VLOOKUP($A8,'Proj GC'!$A$68:$AM$87,X$1+1,FALSE)</f>
        <v>65.362026009465851</v>
      </c>
      <c r="Y8" s="22">
        <f>VLOOKUP($A8,'Proj GC'!$A$68:$AM$87,Y$1+1,FALSE)</f>
        <v>138.2155145932183</v>
      </c>
      <c r="Z8" s="22">
        <f ca="1">VLOOKUP($A8,'Proj GC'!$A$68:$AM$87,Z$1+1,FALSE)</f>
        <v>67.768205419228025</v>
      </c>
      <c r="AA8" s="22">
        <f>VLOOKUP($A8,'Proj GC'!$A$68:$AM$87,AA$1+1,FALSE)</f>
        <v>112.22060580049391</v>
      </c>
      <c r="AB8" s="22">
        <f ca="1">VLOOKUP($A8,'Proj GC'!$A$68:$AM$87,AB$1+1,FALSE)</f>
        <v>119.75714527628081</v>
      </c>
      <c r="AC8" s="22">
        <f>VLOOKUP($A8,'Proj GC'!$A$68:$AM$87,AC$1+1,FALSE)</f>
        <v>156.62692462584545</v>
      </c>
      <c r="AD8" s="22">
        <f>VLOOKUP($A8,'Proj GC'!$A$68:$AM$87,AD$1+1,FALSE)</f>
        <v>74.867589677190935</v>
      </c>
      <c r="AE8" s="22">
        <f>VLOOKUP($A8,'Proj GC'!$A$68:$AM$87,AE$1+1,FALSE)</f>
        <v>79.076779739986549</v>
      </c>
      <c r="AF8" s="22">
        <f ca="1">VLOOKUP($A8,'Proj GC'!$A$68:$AM$87,AF$1+1,FALSE)</f>
        <v>88.89909657480942</v>
      </c>
      <c r="AG8" s="22">
        <f>VLOOKUP($A8,'Proj GC'!$A$68:$AM$87,AG$1+1,FALSE)</f>
        <v>83.006319858702852</v>
      </c>
      <c r="AH8" s="22">
        <f>VLOOKUP($A8,'Proj GC'!$A$68:$AM$87,AH$1+1,FALSE)</f>
        <v>102.98002024308416</v>
      </c>
      <c r="AI8" s="22">
        <f>VLOOKUP($A8,'Proj GC'!$A$68:$AM$87,AI$1+1,FALSE)</f>
        <v>134.60169465188534</v>
      </c>
      <c r="AJ8" s="22">
        <f>VLOOKUP($A8,'Proj GC'!$A$68:$AM$87,AJ$1+1,FALSE)</f>
        <v>83.330754703996661</v>
      </c>
      <c r="AK8" s="22">
        <f ca="1">VLOOKUP($A8,'Proj GC'!$A$68:$AM$87,AK$1+1,FALSE)</f>
        <v>82.531343196650312</v>
      </c>
      <c r="AL8" s="22">
        <f ca="1">VLOOKUP($A8,'Proj GC'!$A$68:$AM$87,AL$1+1,FALSE)</f>
        <v>64.306445224874665</v>
      </c>
      <c r="AM8" s="22">
        <f>VLOOKUP($A8,'Proj GC'!$A$68:$AM$87,AM$1+1,FALSE)</f>
        <v>133.89467697283897</v>
      </c>
      <c r="AN8" s="22">
        <f ca="1">IF(Fixtures!$D$6 &lt; 36, AVERAGE(OFFSET($A8,0,Fixtures!$D$6,1,3)), 0)</f>
        <v>117.08388652643907</v>
      </c>
      <c r="AO8" s="22">
        <f ca="1">IF(Fixtures!$D$6 &lt; 33, AVERAGE(OFFSET($A8,0,Fixtures!$D$6,1,6)), 0)</f>
        <v>100.37230929213599</v>
      </c>
      <c r="AP8" s="22">
        <f ca="1">IF(Fixtures!$D$6 &lt; 30, AVERAGE(OFFSET($A8,0,Fixtures!$D$6,1,9)), 0)</f>
        <v>102.57181392797581</v>
      </c>
      <c r="AQ8" s="22">
        <f ca="1">IF(Fixtures!$D$6 &lt; 27, AVERAGE(OFFSET($A8,0,Fixtures!$D$6,1,12)), 0)</f>
        <v>0</v>
      </c>
      <c r="AR8" s="22">
        <f ca="1">IF(Fixtures!$D$6 &lt; 23, AVERAGE(OFFSET($A8,0,Fixtures!$D$6,1,16)), 0)</f>
        <v>0</v>
      </c>
      <c r="AS8" s="22">
        <f ca="1">IF(OR(Fixtures!$D$6&lt;=0,Fixtures!$D$6&gt;39),AVERAGE(A8:AM8),AVERAGE(OFFSET($A8,0,Fixtures!$D$6,1,39-Fixtures!$D$6)))</f>
        <v>100.32323256217887</v>
      </c>
    </row>
    <row r="9" spans="1:45" x14ac:dyDescent="0.25">
      <c r="A9" s="28" t="s">
        <v>104</v>
      </c>
      <c r="B9" s="22">
        <f ca="1">VLOOKUP($A9,'Proj GC'!$A$68:$AM$87,B$1+1,FALSE)</f>
        <v>67.768205419228025</v>
      </c>
      <c r="C9" s="22">
        <f ca="1">VLOOKUP($A9,'Proj GC'!$A$68:$AM$87,C$1+1,FALSE)</f>
        <v>82.531343196650312</v>
      </c>
      <c r="D9" s="22">
        <f>VLOOKUP($A9,'Proj GC'!$A$68:$AM$87,D$1+1,FALSE)</f>
        <v>83.593921110151072</v>
      </c>
      <c r="E9" s="22">
        <f>VLOOKUP($A9,'Proj GC'!$A$68:$AM$87,E$1+1,FALSE)</f>
        <v>138.2155145932183</v>
      </c>
      <c r="F9" s="22">
        <f ca="1">VLOOKUP($A9,'Proj GC'!$A$68:$AM$87,F$1+1,FALSE)</f>
        <v>74.2185118193363</v>
      </c>
      <c r="G9" s="22">
        <f>VLOOKUP($A9,'Proj GC'!$A$68:$AM$87,G$1+1,FALSE)</f>
        <v>112.22060580049391</v>
      </c>
      <c r="H9" s="22">
        <f>VLOOKUP($A9,'Proj GC'!$A$68:$AM$87,H$1+1,FALSE)</f>
        <v>65.362026009465851</v>
      </c>
      <c r="I9" s="22">
        <f>VLOOKUP($A9,'Proj GC'!$A$68:$AM$87,I$1+1,FALSE)</f>
        <v>133.89467697283897</v>
      </c>
      <c r="J9" s="22">
        <f>VLOOKUP($A9,'Proj GC'!$A$68:$AM$87,J$1+1,FALSE)</f>
        <v>85.97414534055649</v>
      </c>
      <c r="K9" s="22">
        <f ca="1">VLOOKUP($A9,'Proj GC'!$A$68:$AM$87,K$1+1,FALSE)</f>
        <v>77.02640142320152</v>
      </c>
      <c r="L9" s="22">
        <f ca="1">VLOOKUP($A9,'Proj GC'!$A$68:$AM$87,L$1+1,FALSE)</f>
        <v>119.75714527628081</v>
      </c>
      <c r="M9" s="22">
        <f>VLOOKUP($A9,'Proj GC'!$A$68:$AM$87,M$1+1,FALSE)</f>
        <v>99.813761128963037</v>
      </c>
      <c r="N9" s="22">
        <f>VLOOKUP($A9,'Proj GC'!$A$68:$AM$87,N$1+1,FALSE)</f>
        <v>86.116415090753378</v>
      </c>
      <c r="O9" s="22">
        <f>VLOOKUP($A9,'Proj GC'!$A$68:$AM$87,O$1+1,FALSE)</f>
        <v>156.62692462584545</v>
      </c>
      <c r="P9" s="22">
        <f>VLOOKUP($A9,'Proj GC'!$A$68:$AM$87,P$1+1,FALSE)</f>
        <v>62.50413450114106</v>
      </c>
      <c r="Q9" s="22">
        <f ca="1">VLOOKUP($A9,'Proj GC'!$A$68:$AM$87,Q$1+1,FALSE)</f>
        <v>122.19229325830878</v>
      </c>
      <c r="R9" s="22">
        <f>VLOOKUP($A9,'Proj GC'!$A$68:$AM$87,R$1+1,FALSE)</f>
        <v>134.60169465188534</v>
      </c>
      <c r="S9" s="22">
        <f>VLOOKUP($A9,'Proj GC'!$A$68:$AM$87,S$1+1,FALSE)</f>
        <v>128.57561288740058</v>
      </c>
      <c r="T9" s="22">
        <f>VLOOKUP($A9,'Proj GC'!$A$68:$AM$87,T$1+1,FALSE)</f>
        <v>79.076779739986549</v>
      </c>
      <c r="U9" s="22">
        <f>VLOOKUP($A9,'Proj GC'!$A$68:$AM$87,U$1+1,FALSE)</f>
        <v>102.98002024308416</v>
      </c>
      <c r="V9" s="22">
        <f>VLOOKUP($A9,'Proj GC'!$A$68:$AM$87,V$1+1,FALSE)</f>
        <v>93.688762640779316</v>
      </c>
      <c r="W9" s="22">
        <f>VLOOKUP($A9,'Proj GC'!$A$68:$AM$87,W$1+1,FALSE)</f>
        <v>78.290778406942621</v>
      </c>
      <c r="X9" s="22">
        <f>VLOOKUP($A9,'Proj GC'!$A$68:$AM$87,X$1+1,FALSE)</f>
        <v>111.78362939934263</v>
      </c>
      <c r="Y9" s="22">
        <f ca="1">VLOOKUP($A9,'Proj GC'!$A$68:$AM$87,Y$1+1,FALSE)</f>
        <v>88.89909657480942</v>
      </c>
      <c r="Z9" s="22">
        <f ca="1">VLOOKUP($A9,'Proj GC'!$A$68:$AM$87,Z$1+1,FALSE)</f>
        <v>68.902314044909886</v>
      </c>
      <c r="AA9" s="22">
        <f>VLOOKUP($A9,'Proj GC'!$A$68:$AM$87,AA$1+1,FALSE)</f>
        <v>100.1289824286425</v>
      </c>
      <c r="AB9" s="22">
        <f>VLOOKUP($A9,'Proj GC'!$A$68:$AM$87,AB$1+1,FALSE)</f>
        <v>115.39093420167765</v>
      </c>
      <c r="AC9" s="22">
        <f ca="1">VLOOKUP($A9,'Proj GC'!$A$68:$AM$87,AC$1+1,FALSE)</f>
        <v>81.172905392262138</v>
      </c>
      <c r="AD9" s="22">
        <f ca="1">VLOOKUP($A9,'Proj GC'!$A$68:$AM$87,AD$1+1,FALSE)</f>
        <v>143.44537181444625</v>
      </c>
      <c r="AE9" s="22">
        <f ca="1">VLOOKUP($A9,'Proj GC'!$A$68:$AM$87,AE$1+1,FALSE)</f>
        <v>64.306445224874665</v>
      </c>
      <c r="AF9" s="22">
        <f>VLOOKUP($A9,'Proj GC'!$A$68:$AM$87,AF$1+1,FALSE)</f>
        <v>130.7619278986416</v>
      </c>
      <c r="AG9" s="22">
        <f>VLOOKUP($A9,'Proj GC'!$A$68:$AM$87,AG$1+1,FALSE)</f>
        <v>103.15043126255075</v>
      </c>
      <c r="AH9" s="22">
        <f>VLOOKUP($A9,'Proj GC'!$A$68:$AM$87,AH$1+1,FALSE)</f>
        <v>83.330754703996661</v>
      </c>
      <c r="AI9" s="22">
        <f>VLOOKUP($A9,'Proj GC'!$A$68:$AM$87,AI$1+1,FALSE)</f>
        <v>74.867589677190935</v>
      </c>
      <c r="AJ9" s="22">
        <f>VLOOKUP($A9,'Proj GC'!$A$68:$AM$87,AJ$1+1,FALSE)</f>
        <v>161.2262056819286</v>
      </c>
      <c r="AK9" s="22">
        <f>VLOOKUP($A9,'Proj GC'!$A$68:$AM$87,AK$1+1,FALSE)</f>
        <v>107.34294286929772</v>
      </c>
      <c r="AL9" s="22">
        <f>VLOOKUP($A9,'Proj GC'!$A$68:$AM$87,AL$1+1,FALSE)</f>
        <v>94.718340567676194</v>
      </c>
      <c r="AM9" s="22">
        <f ca="1">VLOOKUP($A9,'Proj GC'!$A$68:$AM$87,AM$1+1,FALSE)</f>
        <v>102.01374941748715</v>
      </c>
      <c r="AN9" s="22">
        <f ca="1">IF(Fixtures!$D$6 &lt; 36, AVERAGE(OFFSET($A9,0,Fixtures!$D$6,1,3)), 0)</f>
        <v>113.33640380279535</v>
      </c>
      <c r="AO9" s="22">
        <f ca="1">IF(Fixtures!$D$6 &lt; 33, AVERAGE(OFFSET($A9,0,Fixtures!$D$6,1,6)), 0)</f>
        <v>106.37133596574218</v>
      </c>
      <c r="AP9" s="22">
        <f ca="1">IF(Fixtures!$D$6 &lt; 30, AVERAGE(OFFSET($A9,0,Fixtures!$D$6,1,9)), 0)</f>
        <v>106.40584065084104</v>
      </c>
      <c r="AQ9" s="22">
        <f ca="1">IF(Fixtures!$D$6 &lt; 27, AVERAGE(OFFSET($A9,0,Fixtures!$D$6,1,12)), 0)</f>
        <v>0</v>
      </c>
      <c r="AR9" s="22">
        <f ca="1">IF(Fixtures!$D$6 &lt; 23, AVERAGE(OFFSET($A9,0,Fixtures!$D$6,1,16)), 0)</f>
        <v>0</v>
      </c>
      <c r="AS9" s="22">
        <f ca="1">IF(OR(Fixtures!$D$6&lt;=0,Fixtures!$D$6&gt;39),AVERAGE(A9:AM9),AVERAGE(OFFSET($A9,0,Fixtures!$D$6,1,39-Fixtures!$D$6)))</f>
        <v>105.14396655933587</v>
      </c>
    </row>
    <row r="10" spans="1:45" x14ac:dyDescent="0.25">
      <c r="A10" s="28" t="s">
        <v>60</v>
      </c>
      <c r="B10" s="22">
        <f>VLOOKUP($A10,'Proj GC'!$A$68:$AM$87,B$1+1,FALSE)</f>
        <v>93.688762640779316</v>
      </c>
      <c r="C10" s="22">
        <f ca="1">VLOOKUP($A10,'Proj GC'!$A$68:$AM$87,C$1+1,FALSE)</f>
        <v>143.44537181444625</v>
      </c>
      <c r="D10" s="22">
        <f ca="1">VLOOKUP($A10,'Proj GC'!$A$68:$AM$87,D$1+1,FALSE)</f>
        <v>68.902314044909886</v>
      </c>
      <c r="E10" s="22">
        <f>VLOOKUP($A10,'Proj GC'!$A$68:$AM$87,E$1+1,FALSE)</f>
        <v>100.1289824286425</v>
      </c>
      <c r="F10" s="22">
        <f>VLOOKUP($A10,'Proj GC'!$A$68:$AM$87,F$1+1,FALSE)</f>
        <v>111.78362939934263</v>
      </c>
      <c r="G10" s="22">
        <f>VLOOKUP($A10,'Proj GC'!$A$68:$AM$87,G$1+1,FALSE)</f>
        <v>138.2155145932183</v>
      </c>
      <c r="H10" s="22">
        <f>VLOOKUP($A10,'Proj GC'!$A$68:$AM$87,H$1+1,FALSE)</f>
        <v>85.97414534055649</v>
      </c>
      <c r="I10" s="22">
        <f ca="1">VLOOKUP($A10,'Proj GC'!$A$68:$AM$87,I$1+1,FALSE)</f>
        <v>122.19229325830878</v>
      </c>
      <c r="J10" s="22">
        <f>VLOOKUP($A10,'Proj GC'!$A$68:$AM$87,J$1+1,FALSE)</f>
        <v>65.362026009465851</v>
      </c>
      <c r="K10" s="22">
        <f>VLOOKUP($A10,'Proj GC'!$A$68:$AM$87,K$1+1,FALSE)</f>
        <v>74.867589677190935</v>
      </c>
      <c r="L10" s="22">
        <f ca="1">VLOOKUP($A10,'Proj GC'!$A$68:$AM$87,L$1+1,FALSE)</f>
        <v>64.306445224874665</v>
      </c>
      <c r="M10" s="22">
        <f>VLOOKUP($A10,'Proj GC'!$A$68:$AM$87,M$1+1,FALSE)</f>
        <v>83.006319858702852</v>
      </c>
      <c r="N10" s="22">
        <f ca="1">VLOOKUP($A10,'Proj GC'!$A$68:$AM$87,N$1+1,FALSE)</f>
        <v>81.172905392262138</v>
      </c>
      <c r="O10" s="22">
        <f>VLOOKUP($A10,'Proj GC'!$A$68:$AM$87,O$1+1,FALSE)</f>
        <v>134.60169465188534</v>
      </c>
      <c r="P10" s="22">
        <f ca="1">VLOOKUP($A10,'Proj GC'!$A$68:$AM$87,P$1+1,FALSE)</f>
        <v>88.89909657480942</v>
      </c>
      <c r="Q10" s="22">
        <f>VLOOKUP($A10,'Proj GC'!$A$68:$AM$87,Q$1+1,FALSE)</f>
        <v>94.718340567676194</v>
      </c>
      <c r="R10" s="22">
        <f>VLOOKUP($A10,'Proj GC'!$A$68:$AM$87,R$1+1,FALSE)</f>
        <v>107.34294286929772</v>
      </c>
      <c r="S10" s="22">
        <f>VLOOKUP($A10,'Proj GC'!$A$68:$AM$87,S$1+1,FALSE)</f>
        <v>156.62692462584545</v>
      </c>
      <c r="T10" s="22">
        <f>VLOOKUP($A10,'Proj GC'!$A$68:$AM$87,T$1+1,FALSE)</f>
        <v>86.116415090753378</v>
      </c>
      <c r="U10" s="22">
        <f>VLOOKUP($A10,'Proj GC'!$A$68:$AM$87,U$1+1,FALSE)</f>
        <v>78.290778406942621</v>
      </c>
      <c r="V10" s="22">
        <f>VLOOKUP($A10,'Proj GC'!$A$68:$AM$87,V$1+1,FALSE)</f>
        <v>115.39093420167765</v>
      </c>
      <c r="W10" s="22">
        <f>VLOOKUP($A10,'Proj GC'!$A$68:$AM$87,W$1+1,FALSE)</f>
        <v>102.98002024308416</v>
      </c>
      <c r="X10" s="22">
        <f ca="1">VLOOKUP($A10,'Proj GC'!$A$68:$AM$87,X$1+1,FALSE)</f>
        <v>102.01374941748715</v>
      </c>
      <c r="Y10" s="22">
        <f>VLOOKUP($A10,'Proj GC'!$A$68:$AM$87,Y$1+1,FALSE)</f>
        <v>133.89467697283897</v>
      </c>
      <c r="Z10" s="22">
        <f ca="1">VLOOKUP($A10,'Proj GC'!$A$68:$AM$87,Z$1+1,FALSE)</f>
        <v>119.75714527628081</v>
      </c>
      <c r="AA10" s="22">
        <f ca="1">VLOOKUP($A10,'Proj GC'!$A$68:$AM$87,AA$1+1,FALSE)</f>
        <v>82.531343196650312</v>
      </c>
      <c r="AB10" s="22">
        <f>VLOOKUP($A10,'Proj GC'!$A$68:$AM$87,AB$1+1,FALSE)</f>
        <v>83.593921110151072</v>
      </c>
      <c r="AC10" s="22">
        <f>VLOOKUP($A10,'Proj GC'!$A$68:$AM$87,AC$1+1,FALSE)</f>
        <v>112.22060580049391</v>
      </c>
      <c r="AD10" s="22">
        <f ca="1">VLOOKUP($A10,'Proj GC'!$A$68:$AM$87,AD$1+1,FALSE)</f>
        <v>77.02640142320152</v>
      </c>
      <c r="AE10" s="22">
        <f>VLOOKUP($A10,'Proj GC'!$A$68:$AM$87,AE$1+1,FALSE)</f>
        <v>62.50413450114106</v>
      </c>
      <c r="AF10" s="22">
        <f>VLOOKUP($A10,'Proj GC'!$A$68:$AM$87,AF$1+1,FALSE)</f>
        <v>161.2262056819286</v>
      </c>
      <c r="AG10" s="22">
        <f ca="1">VLOOKUP($A10,'Proj GC'!$A$68:$AM$87,AG$1+1,FALSE)</f>
        <v>67.768205419228025</v>
      </c>
      <c r="AH10" s="22">
        <f>VLOOKUP($A10,'Proj GC'!$A$68:$AM$87,AH$1+1,FALSE)</f>
        <v>99.425152358226498</v>
      </c>
      <c r="AI10" s="22">
        <f ca="1">VLOOKUP($A10,'Proj GC'!$A$68:$AM$87,AI$1+1,FALSE)</f>
        <v>74.2185118193363</v>
      </c>
      <c r="AJ10" s="22">
        <f>VLOOKUP($A10,'Proj GC'!$A$68:$AM$87,AJ$1+1,FALSE)</f>
        <v>103.15043126255075</v>
      </c>
      <c r="AK10" s="22">
        <f>VLOOKUP($A10,'Proj GC'!$A$68:$AM$87,AK$1+1,FALSE)</f>
        <v>130.7619278986416</v>
      </c>
      <c r="AL10" s="22">
        <f>VLOOKUP($A10,'Proj GC'!$A$68:$AM$87,AL$1+1,FALSE)</f>
        <v>128.57561288740058</v>
      </c>
      <c r="AM10" s="22">
        <f>VLOOKUP($A10,'Proj GC'!$A$68:$AM$87,AM$1+1,FALSE)</f>
        <v>79.076779739986549</v>
      </c>
      <c r="AN10" s="22">
        <f ca="1">IF(Fixtures!$D$6 &lt; 36, AVERAGE(OFFSET($A10,0,Fixtures!$D$6,1,3)), 0)</f>
        <v>90.946976111282154</v>
      </c>
      <c r="AO10" s="22">
        <f ca="1">IF(Fixtures!$D$6 &lt; 33, AVERAGE(OFFSET($A10,0,Fixtures!$D$6,1,6)), 0)</f>
        <v>94.056578989357362</v>
      </c>
      <c r="AP10" s="22">
        <f ca="1">IF(Fixtures!$D$6 &lt; 30, AVERAGE(OFFSET($A10,0,Fixtures!$D$6,1,9)), 0)</f>
        <v>93.459285486250849</v>
      </c>
      <c r="AQ10" s="22">
        <f ca="1">IF(Fixtures!$D$6 &lt; 27, AVERAGE(OFFSET($A10,0,Fixtures!$D$6,1,12)), 0)</f>
        <v>0</v>
      </c>
      <c r="AR10" s="22">
        <f ca="1">IF(Fixtures!$D$6 &lt; 23, AVERAGE(OFFSET($A10,0,Fixtures!$D$6,1,16)), 0)</f>
        <v>0</v>
      </c>
      <c r="AS10" s="22">
        <f ca="1">IF(OR(Fixtures!$D$6&lt;=0,Fixtures!$D$6&gt;39),AVERAGE(A10:AM10),AVERAGE(OFFSET($A10,0,Fixtures!$D$6,1,39-Fixtures!$D$6)))</f>
        <v>98.295657491857199</v>
      </c>
    </row>
    <row r="11" spans="1:45" x14ac:dyDescent="0.25">
      <c r="A11" s="28" t="s">
        <v>130</v>
      </c>
      <c r="B11" s="22">
        <f>VLOOKUP($A11,'Proj GC'!$A$68:$AM$87,B$1+1,FALSE)</f>
        <v>128.57561288740058</v>
      </c>
      <c r="C11" s="22">
        <f>VLOOKUP($A11,'Proj GC'!$A$68:$AM$87,C$1+1,FALSE)</f>
        <v>79.076779739986549</v>
      </c>
      <c r="D11" s="22">
        <f ca="1">VLOOKUP($A11,'Proj GC'!$A$68:$AM$87,D$1+1,FALSE)</f>
        <v>88.89909657480942</v>
      </c>
      <c r="E11" s="22">
        <f ca="1">VLOOKUP($A11,'Proj GC'!$A$68:$AM$87,E$1+1,FALSE)</f>
        <v>102.01374941748715</v>
      </c>
      <c r="F11" s="22">
        <f>VLOOKUP($A11,'Proj GC'!$A$68:$AM$87,F$1+1,FALSE)</f>
        <v>161.2262056819286</v>
      </c>
      <c r="G11" s="22">
        <f>VLOOKUP($A11,'Proj GC'!$A$68:$AM$87,G$1+1,FALSE)</f>
        <v>62.50413450114106</v>
      </c>
      <c r="H11" s="22">
        <f>VLOOKUP($A11,'Proj GC'!$A$68:$AM$87,H$1+1,FALSE)</f>
        <v>99.425152358226498</v>
      </c>
      <c r="I11" s="22">
        <f>VLOOKUP($A11,'Proj GC'!$A$68:$AM$87,I$1+1,FALSE)</f>
        <v>86.116415090753378</v>
      </c>
      <c r="J11" s="22">
        <f>VLOOKUP($A11,'Proj GC'!$A$68:$AM$87,J$1+1,FALSE)</f>
        <v>99.813761128963037</v>
      </c>
      <c r="K11" s="22">
        <f>VLOOKUP($A11,'Proj GC'!$A$68:$AM$87,K$1+1,FALSE)</f>
        <v>85.97414534055649</v>
      </c>
      <c r="L11" s="22">
        <f ca="1">VLOOKUP($A11,'Proj GC'!$A$68:$AM$87,L$1+1,FALSE)</f>
        <v>81.172905392262138</v>
      </c>
      <c r="M11" s="22">
        <f>VLOOKUP($A11,'Proj GC'!$A$68:$AM$87,M$1+1,FALSE)</f>
        <v>138.2155145932183</v>
      </c>
      <c r="N11" s="22">
        <f>VLOOKUP($A11,'Proj GC'!$A$68:$AM$87,N$1+1,FALSE)</f>
        <v>130.7619278986416</v>
      </c>
      <c r="O11" s="22">
        <f ca="1">VLOOKUP($A11,'Proj GC'!$A$68:$AM$87,O$1+1,FALSE)</f>
        <v>143.44537181444625</v>
      </c>
      <c r="P11" s="22">
        <f>VLOOKUP($A11,'Proj GC'!$A$68:$AM$87,P$1+1,FALSE)</f>
        <v>93.688762640779316</v>
      </c>
      <c r="Q11" s="22">
        <f ca="1">VLOOKUP($A11,'Proj GC'!$A$68:$AM$87,Q$1+1,FALSE)</f>
        <v>64.306445224874665</v>
      </c>
      <c r="R11" s="22">
        <f>VLOOKUP($A11,'Proj GC'!$A$68:$AM$87,R$1+1,FALSE)</f>
        <v>133.89467697283897</v>
      </c>
      <c r="S11" s="22">
        <f>VLOOKUP($A11,'Proj GC'!$A$68:$AM$87,S$1+1,FALSE)</f>
        <v>83.593921110151072</v>
      </c>
      <c r="T11" s="22">
        <f ca="1">VLOOKUP($A11,'Proj GC'!$A$68:$AM$87,T$1+1,FALSE)</f>
        <v>82.531343196650312</v>
      </c>
      <c r="U11" s="22">
        <f>VLOOKUP($A11,'Proj GC'!$A$68:$AM$87,U$1+1,FALSE)</f>
        <v>83.330754703996661</v>
      </c>
      <c r="V11" s="22">
        <f>VLOOKUP($A11,'Proj GC'!$A$68:$AM$87,V$1+1,FALSE)</f>
        <v>74.867589677190935</v>
      </c>
      <c r="W11" s="22">
        <f>VLOOKUP($A11,'Proj GC'!$A$68:$AM$87,W$1+1,FALSE)</f>
        <v>83.006319858702852</v>
      </c>
      <c r="X11" s="22">
        <f>VLOOKUP($A11,'Proj GC'!$A$68:$AM$87,X$1+1,FALSE)</f>
        <v>103.15043126255075</v>
      </c>
      <c r="Y11" s="22">
        <f>VLOOKUP($A11,'Proj GC'!$A$68:$AM$87,Y$1+1,FALSE)</f>
        <v>134.60169465188534</v>
      </c>
      <c r="Z11" s="22">
        <f>VLOOKUP($A11,'Proj GC'!$A$68:$AM$87,Z$1+1,FALSE)</f>
        <v>94.718340567676194</v>
      </c>
      <c r="AA11" s="22">
        <f ca="1">VLOOKUP($A11,'Proj GC'!$A$68:$AM$87,AA$1+1,FALSE)</f>
        <v>74.2185118193363</v>
      </c>
      <c r="AB11" s="22">
        <f ca="1">VLOOKUP($A11,'Proj GC'!$A$68:$AM$87,AB$1+1,FALSE)</f>
        <v>122.19229325830878</v>
      </c>
      <c r="AC11" s="22">
        <f>VLOOKUP($A11,'Proj GC'!$A$68:$AM$87,AC$1+1,FALSE)</f>
        <v>107.34294286929772</v>
      </c>
      <c r="AD11" s="22">
        <f ca="1">VLOOKUP($A11,'Proj GC'!$A$68:$AM$87,AD$1+1,FALSE)</f>
        <v>67.768205419228025</v>
      </c>
      <c r="AE11" s="22">
        <f>VLOOKUP($A11,'Proj GC'!$A$68:$AM$87,AE$1+1,FALSE)</f>
        <v>102.98002024308416</v>
      </c>
      <c r="AF11" s="22">
        <f>VLOOKUP($A11,'Proj GC'!$A$68:$AM$87,AF$1+1,FALSE)</f>
        <v>111.78362939934263</v>
      </c>
      <c r="AG11" s="22">
        <f>VLOOKUP($A11,'Proj GC'!$A$68:$AM$87,AG$1+1,FALSE)</f>
        <v>156.62692462584545</v>
      </c>
      <c r="AH11" s="22">
        <f>VLOOKUP($A11,'Proj GC'!$A$68:$AM$87,AH$1+1,FALSE)</f>
        <v>115.39093420167765</v>
      </c>
      <c r="AI11" s="22">
        <f>VLOOKUP($A11,'Proj GC'!$A$68:$AM$87,AI$1+1,FALSE)</f>
        <v>112.22060580049391</v>
      </c>
      <c r="AJ11" s="22">
        <f ca="1">VLOOKUP($A11,'Proj GC'!$A$68:$AM$87,AJ$1+1,FALSE)</f>
        <v>68.902314044909886</v>
      </c>
      <c r="AK11" s="22">
        <f>VLOOKUP($A11,'Proj GC'!$A$68:$AM$87,AK$1+1,FALSE)</f>
        <v>100.1289824286425</v>
      </c>
      <c r="AL11" s="22">
        <f ca="1">VLOOKUP($A11,'Proj GC'!$A$68:$AM$87,AL$1+1,FALSE)</f>
        <v>119.75714527628081</v>
      </c>
      <c r="AM11" s="22">
        <f ca="1">VLOOKUP($A11,'Proj GC'!$A$68:$AM$87,AM$1+1,FALSE)</f>
        <v>77.02640142320152</v>
      </c>
      <c r="AN11" s="22">
        <f ca="1">IF(Fixtures!$D$6 &lt; 36, AVERAGE(OFFSET($A11,0,Fixtures!$D$6,1,3)), 0)</f>
        <v>99.101147182278169</v>
      </c>
      <c r="AO11" s="22">
        <f ca="1">IF(Fixtures!$D$6 &lt; 33, AVERAGE(OFFSET($A11,0,Fixtures!$D$6,1,6)), 0)</f>
        <v>111.44900263585112</v>
      </c>
      <c r="AP11" s="22">
        <f ca="1">IF(Fixtures!$D$6 &lt; 30, AVERAGE(OFFSET($A11,0,Fixtures!$D$6,1,9)), 0)</f>
        <v>107.24531887357645</v>
      </c>
      <c r="AQ11" s="22">
        <f ca="1">IF(Fixtures!$D$6 &lt; 27, AVERAGE(OFFSET($A11,0,Fixtures!$D$6,1,12)), 0)</f>
        <v>0</v>
      </c>
      <c r="AR11" s="22">
        <f ca="1">IF(Fixtures!$D$6 &lt; 23, AVERAGE(OFFSET($A11,0,Fixtures!$D$6,1,16)), 0)</f>
        <v>0</v>
      </c>
      <c r="AS11" s="22">
        <f ca="1">IF(OR(Fixtures!$D$6&lt;=0,Fixtures!$D$6&gt;39),AVERAGE(A11:AM11),AVERAGE(OFFSET($A11,0,Fixtures!$D$6,1,39-Fixtures!$D$6)))</f>
        <v>105.17669991585943</v>
      </c>
    </row>
    <row r="12" spans="1:45" x14ac:dyDescent="0.25">
      <c r="A12" s="28" t="s">
        <v>10</v>
      </c>
      <c r="B12" s="22">
        <f ca="1">VLOOKUP($A12,'Proj GC'!$A$68:$AM$87,B$1+1,FALSE)</f>
        <v>122.19229325830878</v>
      </c>
      <c r="C12" s="22">
        <f>VLOOKUP($A12,'Proj GC'!$A$68:$AM$87,C$1+1,FALSE)</f>
        <v>83.006319858702852</v>
      </c>
      <c r="D12" s="22">
        <f>VLOOKUP($A12,'Proj GC'!$A$68:$AM$87,D$1+1,FALSE)</f>
        <v>99.813761128963037</v>
      </c>
      <c r="E12" s="22">
        <f>VLOOKUP($A12,'Proj GC'!$A$68:$AM$87,E$1+1,FALSE)</f>
        <v>111.78362939934263</v>
      </c>
      <c r="F12" s="22">
        <f>VLOOKUP($A12,'Proj GC'!$A$68:$AM$87,F$1+1,FALSE)</f>
        <v>83.593921110151072</v>
      </c>
      <c r="G12" s="22">
        <f ca="1">VLOOKUP($A12,'Proj GC'!$A$68:$AM$87,G$1+1,FALSE)</f>
        <v>81.172905392262138</v>
      </c>
      <c r="H12" s="22">
        <f>VLOOKUP($A12,'Proj GC'!$A$68:$AM$87,H$1+1,FALSE)</f>
        <v>93.688762640779316</v>
      </c>
      <c r="I12" s="22">
        <f>VLOOKUP($A12,'Proj GC'!$A$68:$AM$87,I$1+1,FALSE)</f>
        <v>102.98002024308416</v>
      </c>
      <c r="J12" s="22">
        <f ca="1">VLOOKUP($A12,'Proj GC'!$A$68:$AM$87,J$1+1,FALSE)</f>
        <v>74.2185118193363</v>
      </c>
      <c r="K12" s="22">
        <f>VLOOKUP($A12,'Proj GC'!$A$68:$AM$87,K$1+1,FALSE)</f>
        <v>161.2262056819286</v>
      </c>
      <c r="L12" s="22">
        <f>VLOOKUP($A12,'Proj GC'!$A$68:$AM$87,L$1+1,FALSE)</f>
        <v>79.076779739986549</v>
      </c>
      <c r="M12" s="22">
        <f>VLOOKUP($A12,'Proj GC'!$A$68:$AM$87,M$1+1,FALSE)</f>
        <v>74.867589677190935</v>
      </c>
      <c r="N12" s="22">
        <f ca="1">VLOOKUP($A12,'Proj GC'!$A$68:$AM$87,N$1+1,FALSE)</f>
        <v>119.75714527628081</v>
      </c>
      <c r="O12" s="22">
        <f ca="1">VLOOKUP($A12,'Proj GC'!$A$68:$AM$87,O$1+1,FALSE)</f>
        <v>77.02640142320152</v>
      </c>
      <c r="P12" s="22">
        <f>VLOOKUP($A12,'Proj GC'!$A$68:$AM$87,P$1+1,FALSE)</f>
        <v>107.34294286929772</v>
      </c>
      <c r="Q12" s="22">
        <f>VLOOKUP($A12,'Proj GC'!$A$68:$AM$87,Q$1+1,FALSE)</f>
        <v>156.62692462584545</v>
      </c>
      <c r="R12" s="22">
        <f>VLOOKUP($A12,'Proj GC'!$A$68:$AM$87,R$1+1,FALSE)</f>
        <v>115.39093420167765</v>
      </c>
      <c r="S12" s="22">
        <f>VLOOKUP($A12,'Proj GC'!$A$68:$AM$87,S$1+1,FALSE)</f>
        <v>103.15043126255075</v>
      </c>
      <c r="T12" s="22">
        <f>VLOOKUP($A12,'Proj GC'!$A$68:$AM$87,T$1+1,FALSE)</f>
        <v>65.362026009465851</v>
      </c>
      <c r="U12" s="22">
        <f ca="1">VLOOKUP($A12,'Proj GC'!$A$68:$AM$87,U$1+1,FALSE)</f>
        <v>88.89909657480942</v>
      </c>
      <c r="V12" s="22">
        <f>VLOOKUP($A12,'Proj GC'!$A$68:$AM$87,V$1+1,FALSE)</f>
        <v>85.97414534055649</v>
      </c>
      <c r="W12" s="22">
        <f>VLOOKUP($A12,'Proj GC'!$A$68:$AM$87,W$1+1,FALSE)</f>
        <v>112.22060580049391</v>
      </c>
      <c r="X12" s="22">
        <f ca="1">VLOOKUP($A12,'Proj GC'!$A$68:$AM$87,X$1+1,FALSE)</f>
        <v>67.768205419228025</v>
      </c>
      <c r="Y12" s="22">
        <f>VLOOKUP($A12,'Proj GC'!$A$68:$AM$87,Y$1+1,FALSE)</f>
        <v>100.1289824286425</v>
      </c>
      <c r="Z12" s="22">
        <f>VLOOKUP($A12,'Proj GC'!$A$68:$AM$87,Z$1+1,FALSE)</f>
        <v>99.425152358226498</v>
      </c>
      <c r="AA12" s="22">
        <f>VLOOKUP($A12,'Proj GC'!$A$68:$AM$87,AA$1+1,FALSE)</f>
        <v>83.330754703996661</v>
      </c>
      <c r="AB12" s="22">
        <f>VLOOKUP($A12,'Proj GC'!$A$68:$AM$87,AB$1+1,FALSE)</f>
        <v>133.89467697283897</v>
      </c>
      <c r="AC12" s="22">
        <f ca="1">VLOOKUP($A12,'Proj GC'!$A$68:$AM$87,AC$1+1,FALSE)</f>
        <v>102.01374941748715</v>
      </c>
      <c r="AD12" s="22">
        <f>VLOOKUP($A12,'Proj GC'!$A$68:$AM$87,AD$1+1,FALSE)</f>
        <v>94.718340567676194</v>
      </c>
      <c r="AE12" s="22">
        <f>VLOOKUP($A12,'Proj GC'!$A$68:$AM$87,AE$1+1,FALSE)</f>
        <v>134.60169465188534</v>
      </c>
      <c r="AF12" s="22">
        <f ca="1">VLOOKUP($A12,'Proj GC'!$A$68:$AM$87,AF$1+1,FALSE)</f>
        <v>64.306445224874665</v>
      </c>
      <c r="AG12" s="22">
        <f ca="1">VLOOKUP($A12,'Proj GC'!$A$68:$AM$87,AG$1+1,FALSE)</f>
        <v>143.44537181444625</v>
      </c>
      <c r="AH12" s="22">
        <f>VLOOKUP($A12,'Proj GC'!$A$68:$AM$87,AH$1+1,FALSE)</f>
        <v>62.50413450114106</v>
      </c>
      <c r="AI12" s="22">
        <f>VLOOKUP($A12,'Proj GC'!$A$68:$AM$87,AI$1+1,FALSE)</f>
        <v>128.57561288740058</v>
      </c>
      <c r="AJ12" s="22">
        <f>VLOOKUP($A12,'Proj GC'!$A$68:$AM$87,AJ$1+1,FALSE)</f>
        <v>78.290778406942621</v>
      </c>
      <c r="AK12" s="22">
        <f>VLOOKUP($A12,'Proj GC'!$A$68:$AM$87,AK$1+1,FALSE)</f>
        <v>86.116415090753378</v>
      </c>
      <c r="AL12" s="22">
        <f>VLOOKUP($A12,'Proj GC'!$A$68:$AM$87,AL$1+1,FALSE)</f>
        <v>138.2155145932183</v>
      </c>
      <c r="AM12" s="22">
        <f>VLOOKUP($A12,'Proj GC'!$A$68:$AM$87,AM$1+1,FALSE)</f>
        <v>130.7619278986416</v>
      </c>
      <c r="AN12" s="22">
        <f ca="1">IF(Fixtures!$D$6 &lt; 36, AVERAGE(OFFSET($A12,0,Fixtures!$D$6,1,3)), 0)</f>
        <v>110.20892231933409</v>
      </c>
      <c r="AO12" s="22">
        <f ca="1">IF(Fixtures!$D$6 &lt; 33, AVERAGE(OFFSET($A12,0,Fixtures!$D$6,1,6)), 0)</f>
        <v>112.16337977486809</v>
      </c>
      <c r="AP12" s="22">
        <f ca="1">IF(Fixtures!$D$6 &lt; 30, AVERAGE(OFFSET($A12,0,Fixtures!$D$6,1,9)), 0)</f>
        <v>104.7056449382992</v>
      </c>
      <c r="AQ12" s="22">
        <f ca="1">IF(Fixtures!$D$6 &lt; 27, AVERAGE(OFFSET($A12,0,Fixtures!$D$6,1,12)), 0)</f>
        <v>0</v>
      </c>
      <c r="AR12" s="22">
        <f ca="1">IF(Fixtures!$D$6 &lt; 23, AVERAGE(OFFSET($A12,0,Fixtures!$D$6,1,16)), 0)</f>
        <v>0</v>
      </c>
      <c r="AS12" s="22">
        <f ca="1">IF(OR(Fixtures!$D$6&lt;=0,Fixtures!$D$6&gt;39),AVERAGE(A12:AM12),AVERAGE(OFFSET($A12,0,Fixtures!$D$6,1,39-Fixtures!$D$6)))</f>
        <v>108.1203885022755</v>
      </c>
    </row>
    <row r="13" spans="1:45" x14ac:dyDescent="0.25">
      <c r="A13" s="80" t="s">
        <v>61</v>
      </c>
      <c r="B13" s="22">
        <f>VLOOKUP($A13,'Proj GC'!$A$68:$AM$87,B$1+1,FALSE)</f>
        <v>134.60169465188534</v>
      </c>
      <c r="C13" s="22">
        <f>VLOOKUP($A13,'Proj GC'!$A$68:$AM$87,C$1+1,FALSE)</f>
        <v>78.290778406942621</v>
      </c>
      <c r="D13" s="22">
        <f>VLOOKUP($A13,'Proj GC'!$A$68:$AM$87,D$1+1,FALSE)</f>
        <v>115.39093420167765</v>
      </c>
      <c r="E13" s="22">
        <f>VLOOKUP($A13,'Proj GC'!$A$68:$AM$87,E$1+1,FALSE)</f>
        <v>102.98002024308416</v>
      </c>
      <c r="F13" s="22">
        <f ca="1">VLOOKUP($A13,'Proj GC'!$A$68:$AM$87,F$1+1,FALSE)</f>
        <v>102.01374941748715</v>
      </c>
      <c r="G13" s="22">
        <f>VLOOKUP($A13,'Proj GC'!$A$68:$AM$87,G$1+1,FALSE)</f>
        <v>100.1289824286425</v>
      </c>
      <c r="H13" s="22">
        <f>VLOOKUP($A13,'Proj GC'!$A$68:$AM$87,H$1+1,FALSE)</f>
        <v>107.34294286929772</v>
      </c>
      <c r="I13" s="22">
        <f ca="1">VLOOKUP($A13,'Proj GC'!$A$68:$AM$87,I$1+1,FALSE)</f>
        <v>88.89909657480942</v>
      </c>
      <c r="J13" s="22">
        <f ca="1">VLOOKUP($A13,'Proj GC'!$A$68:$AM$87,J$1+1,FALSE)</f>
        <v>67.768205419228025</v>
      </c>
      <c r="K13" s="22">
        <f>VLOOKUP($A13,'Proj GC'!$A$68:$AM$87,K$1+1,FALSE)</f>
        <v>86.116415090753378</v>
      </c>
      <c r="L13" s="22">
        <f ca="1">VLOOKUP($A13,'Proj GC'!$A$68:$AM$87,L$1+1,FALSE)</f>
        <v>82.531343196650312</v>
      </c>
      <c r="M13" s="22">
        <f>VLOOKUP($A13,'Proj GC'!$A$68:$AM$87,M$1+1,FALSE)</f>
        <v>156.62692462584545</v>
      </c>
      <c r="N13" s="22">
        <f>VLOOKUP($A13,'Proj GC'!$A$68:$AM$87,N$1+1,FALSE)</f>
        <v>62.50413450114106</v>
      </c>
      <c r="O13" s="22">
        <f>VLOOKUP($A13,'Proj GC'!$A$68:$AM$87,O$1+1,FALSE)</f>
        <v>133.89467697283897</v>
      </c>
      <c r="P13" s="22">
        <f ca="1">VLOOKUP($A13,'Proj GC'!$A$68:$AM$87,P$1+1,FALSE)</f>
        <v>64.306445224874665</v>
      </c>
      <c r="Q13" s="22">
        <f>VLOOKUP($A13,'Proj GC'!$A$68:$AM$87,Q$1+1,FALSE)</f>
        <v>83.330754703996661</v>
      </c>
      <c r="R13" s="22">
        <f ca="1">VLOOKUP($A13,'Proj GC'!$A$68:$AM$87,R$1+1,FALSE)</f>
        <v>143.44537181444625</v>
      </c>
      <c r="S13" s="22">
        <f>VLOOKUP($A13,'Proj GC'!$A$68:$AM$87,S$1+1,FALSE)</f>
        <v>93.688762640779316</v>
      </c>
      <c r="T13" s="22">
        <f>VLOOKUP($A13,'Proj GC'!$A$68:$AM$87,T$1+1,FALSE)</f>
        <v>99.425152358226498</v>
      </c>
      <c r="U13" s="22">
        <f ca="1">VLOOKUP($A13,'Proj GC'!$A$68:$AM$87,U$1+1,FALSE)</f>
        <v>81.172905392262138</v>
      </c>
      <c r="V13" s="22">
        <f ca="1">VLOOKUP($A13,'Proj GC'!$A$68:$AM$87,V$1+1,FALSE)</f>
        <v>74.2185118193363</v>
      </c>
      <c r="W13" s="22">
        <f>VLOOKUP($A13,'Proj GC'!$A$68:$AM$87,W$1+1,FALSE)</f>
        <v>128.57561288740058</v>
      </c>
      <c r="X13" s="22">
        <f>VLOOKUP($A13,'Proj GC'!$A$68:$AM$87,X$1+1,FALSE)</f>
        <v>83.593921110151072</v>
      </c>
      <c r="Y13" s="22">
        <f ca="1">VLOOKUP($A13,'Proj GC'!$A$68:$AM$87,Y$1+1,FALSE)</f>
        <v>122.19229325830878</v>
      </c>
      <c r="Z13" s="22">
        <f>VLOOKUP($A13,'Proj GC'!$A$68:$AM$87,Z$1+1,FALSE)</f>
        <v>65.362026009465851</v>
      </c>
      <c r="AA13" s="22">
        <f>VLOOKUP($A13,'Proj GC'!$A$68:$AM$87,AA$1+1,FALSE)</f>
        <v>138.2155145932183</v>
      </c>
      <c r="AB13" s="22">
        <f>VLOOKUP($A13,'Proj GC'!$A$68:$AM$87,AB$1+1,FALSE)</f>
        <v>85.97414534055649</v>
      </c>
      <c r="AC13" s="22">
        <f>VLOOKUP($A13,'Proj GC'!$A$68:$AM$87,AC$1+1,FALSE)</f>
        <v>161.2262056819286</v>
      </c>
      <c r="AD13" s="22">
        <f ca="1">VLOOKUP($A13,'Proj GC'!$A$68:$AM$87,AD$1+1,FALSE)</f>
        <v>68.902314044909886</v>
      </c>
      <c r="AE13" s="22">
        <f>VLOOKUP($A13,'Proj GC'!$A$68:$AM$87,AE$1+1,FALSE)</f>
        <v>103.15043126255075</v>
      </c>
      <c r="AF13" s="22">
        <f ca="1">VLOOKUP($A13,'Proj GC'!$A$68:$AM$87,AF$1+1,FALSE)</f>
        <v>119.75714527628081</v>
      </c>
      <c r="AG13" s="22">
        <f>VLOOKUP($A13,'Proj GC'!$A$68:$AM$87,AG$1+1,FALSE)</f>
        <v>74.867589677190935</v>
      </c>
      <c r="AH13" s="22">
        <f>VLOOKUP($A13,'Proj GC'!$A$68:$AM$87,AH$1+1,FALSE)</f>
        <v>130.7619278986416</v>
      </c>
      <c r="AI13" s="22">
        <f ca="1">VLOOKUP($A13,'Proj GC'!$A$68:$AM$87,AI$1+1,FALSE)</f>
        <v>77.02640142320152</v>
      </c>
      <c r="AJ13" s="22">
        <f>VLOOKUP($A13,'Proj GC'!$A$68:$AM$87,AJ$1+1,FALSE)</f>
        <v>111.78362939934263</v>
      </c>
      <c r="AK13" s="22">
        <f>VLOOKUP($A13,'Proj GC'!$A$68:$AM$87,AK$1+1,FALSE)</f>
        <v>112.22060580049391</v>
      </c>
      <c r="AL13" s="22">
        <f>VLOOKUP($A13,'Proj GC'!$A$68:$AM$87,AL$1+1,FALSE)</f>
        <v>83.006319858702852</v>
      </c>
      <c r="AM13" s="22">
        <f>VLOOKUP($A13,'Proj GC'!$A$68:$AM$87,AM$1+1,FALSE)</f>
        <v>99.813761128963037</v>
      </c>
      <c r="AN13" s="22">
        <f ca="1">IF(Fixtures!$D$6 &lt; 36, AVERAGE(OFFSET($A13,0,Fixtures!$D$6,1,3)), 0)</f>
        <v>105.367555022465</v>
      </c>
      <c r="AO13" s="22">
        <f ca="1">IF(Fixtures!$D$6 &lt; 33, AVERAGE(OFFSET($A13,0,Fixtures!$D$6,1,6)), 0)</f>
        <v>102.31297188056958</v>
      </c>
      <c r="AP13" s="22">
        <f ca="1">IF(Fixtures!$D$6 &lt; 30, AVERAGE(OFFSET($A13,0,Fixtures!$D$6,1,9)), 0)</f>
        <v>103.7166433338448</v>
      </c>
      <c r="AQ13" s="22">
        <f ca="1">IF(Fixtures!$D$6 &lt; 27, AVERAGE(OFFSET($A13,0,Fixtures!$D$6,1,12)), 0)</f>
        <v>0</v>
      </c>
      <c r="AR13" s="22">
        <f ca="1">IF(Fixtures!$D$6 &lt; 23, AVERAGE(OFFSET($A13,0,Fixtures!$D$6,1,16)), 0)</f>
        <v>0</v>
      </c>
      <c r="AS13" s="22">
        <f ca="1">IF(OR(Fixtures!$D$6&lt;=0,Fixtures!$D$6&gt;39),AVERAGE(A13:AM13),AVERAGE(OFFSET($A13,0,Fixtures!$D$6,1,39-Fixtures!$D$6)))</f>
        <v>102.37420639939693</v>
      </c>
    </row>
    <row r="14" spans="1:45" x14ac:dyDescent="0.25">
      <c r="A14" s="80" t="s">
        <v>82</v>
      </c>
      <c r="B14" s="22">
        <f>VLOOKUP($A14,'Proj GC'!$A$68:$AM$87,B$1+1,FALSE)</f>
        <v>99.425152358226498</v>
      </c>
      <c r="C14" s="22">
        <f>VLOOKUP($A14,'Proj GC'!$A$68:$AM$87,C$1+1,FALSE)</f>
        <v>86.116415090753378</v>
      </c>
      <c r="D14" s="22">
        <f ca="1">VLOOKUP($A14,'Proj GC'!$A$68:$AM$87,D$1+1,FALSE)</f>
        <v>122.19229325830878</v>
      </c>
      <c r="E14" s="22">
        <f>VLOOKUP($A14,'Proj GC'!$A$68:$AM$87,E$1+1,FALSE)</f>
        <v>107.34294286929772</v>
      </c>
      <c r="F14" s="22">
        <f>VLOOKUP($A14,'Proj GC'!$A$68:$AM$87,F$1+1,FALSE)</f>
        <v>74.867589677190935</v>
      </c>
      <c r="G14" s="22">
        <f ca="1">VLOOKUP($A14,'Proj GC'!$A$68:$AM$87,G$1+1,FALSE)</f>
        <v>68.902314044909886</v>
      </c>
      <c r="H14" s="22">
        <f>VLOOKUP($A14,'Proj GC'!$A$68:$AM$87,H$1+1,FALSE)</f>
        <v>156.62692462584545</v>
      </c>
      <c r="I14" s="22">
        <f>VLOOKUP($A14,'Proj GC'!$A$68:$AM$87,I$1+1,FALSE)</f>
        <v>134.60169465188534</v>
      </c>
      <c r="J14" s="22">
        <f>VLOOKUP($A14,'Proj GC'!$A$68:$AM$87,J$1+1,FALSE)</f>
        <v>94.718340567676194</v>
      </c>
      <c r="K14" s="22">
        <f>VLOOKUP($A14,'Proj GC'!$A$68:$AM$87,K$1+1,FALSE)</f>
        <v>100.1289824286425</v>
      </c>
      <c r="L14" s="22">
        <f>VLOOKUP($A14,'Proj GC'!$A$68:$AM$87,L$1+1,FALSE)</f>
        <v>65.362026009465851</v>
      </c>
      <c r="M14" s="22">
        <f ca="1">VLOOKUP($A14,'Proj GC'!$A$68:$AM$87,M$1+1,FALSE)</f>
        <v>77.02640142320152</v>
      </c>
      <c r="N14" s="22">
        <f>VLOOKUP($A14,'Proj GC'!$A$68:$AM$87,N$1+1,FALSE)</f>
        <v>83.330754703996661</v>
      </c>
      <c r="O14" s="22">
        <f>VLOOKUP($A14,'Proj GC'!$A$68:$AM$87,O$1+1,FALSE)</f>
        <v>112.22060580049391</v>
      </c>
      <c r="P14" s="22">
        <f>VLOOKUP($A14,'Proj GC'!$A$68:$AM$87,P$1+1,FALSE)</f>
        <v>115.39093420167765</v>
      </c>
      <c r="Q14" s="22">
        <f ca="1">VLOOKUP($A14,'Proj GC'!$A$68:$AM$87,Q$1+1,FALSE)</f>
        <v>119.75714527628081</v>
      </c>
      <c r="R14" s="22">
        <f ca="1">VLOOKUP($A14,'Proj GC'!$A$68:$AM$87,R$1+1,FALSE)</f>
        <v>88.89909657480942</v>
      </c>
      <c r="S14" s="22">
        <f>VLOOKUP($A14,'Proj GC'!$A$68:$AM$87,S$1+1,FALSE)</f>
        <v>111.78362939934263</v>
      </c>
      <c r="T14" s="22">
        <f>VLOOKUP($A14,'Proj GC'!$A$68:$AM$87,T$1+1,FALSE)</f>
        <v>102.98002024308416</v>
      </c>
      <c r="U14" s="22">
        <f>VLOOKUP($A14,'Proj GC'!$A$68:$AM$87,U$1+1,FALSE)</f>
        <v>79.076779739986549</v>
      </c>
      <c r="V14" s="22">
        <f>VLOOKUP($A14,'Proj GC'!$A$68:$AM$87,V$1+1,FALSE)</f>
        <v>161.2262056819286</v>
      </c>
      <c r="W14" s="22">
        <f>VLOOKUP($A14,'Proj GC'!$A$68:$AM$87,W$1+1,FALSE)</f>
        <v>130.7619278986416</v>
      </c>
      <c r="X14" s="22">
        <f ca="1">VLOOKUP($A14,'Proj GC'!$A$68:$AM$87,X$1+1,FALSE)</f>
        <v>82.531343196650312</v>
      </c>
      <c r="Y14" s="22">
        <f>VLOOKUP($A14,'Proj GC'!$A$68:$AM$87,Y$1+1,FALSE)</f>
        <v>62.50413450114106</v>
      </c>
      <c r="Z14" s="22">
        <f>VLOOKUP($A14,'Proj GC'!$A$68:$AM$87,Z$1+1,FALSE)</f>
        <v>103.15043126255075</v>
      </c>
      <c r="AA14" s="22">
        <f ca="1">VLOOKUP($A14,'Proj GC'!$A$68:$AM$87,AA$1+1,FALSE)</f>
        <v>102.01374941748715</v>
      </c>
      <c r="AB14" s="22">
        <f>VLOOKUP($A14,'Proj GC'!$A$68:$AM$87,AB$1+1,FALSE)</f>
        <v>128.57561288740058</v>
      </c>
      <c r="AC14" s="22">
        <f>VLOOKUP($A14,'Proj GC'!$A$68:$AM$87,AC$1+1,FALSE)</f>
        <v>83.006319858702852</v>
      </c>
      <c r="AD14" s="22">
        <f>VLOOKUP($A14,'Proj GC'!$A$68:$AM$87,AD$1+1,FALSE)</f>
        <v>78.290778406942621</v>
      </c>
      <c r="AE14" s="22">
        <f>VLOOKUP($A14,'Proj GC'!$A$68:$AM$87,AE$1+1,FALSE)</f>
        <v>83.593921110151072</v>
      </c>
      <c r="AF14" s="22">
        <f>VLOOKUP($A14,'Proj GC'!$A$68:$AM$87,AF$1+1,FALSE)</f>
        <v>93.688762640779316</v>
      </c>
      <c r="AG14" s="22">
        <f>VLOOKUP($A14,'Proj GC'!$A$68:$AM$87,AG$1+1,FALSE)</f>
        <v>99.813761128963037</v>
      </c>
      <c r="AH14" s="22">
        <f ca="1">VLOOKUP($A14,'Proj GC'!$A$68:$AM$87,AH$1+1,FALSE)</f>
        <v>64.306445224874665</v>
      </c>
      <c r="AI14" s="22">
        <f>VLOOKUP($A14,'Proj GC'!$A$68:$AM$87,AI$1+1,FALSE)</f>
        <v>138.2155145932183</v>
      </c>
      <c r="AJ14" s="22">
        <f>VLOOKUP($A14,'Proj GC'!$A$68:$AM$87,AJ$1+1,FALSE)</f>
        <v>85.97414534055649</v>
      </c>
      <c r="AK14" s="22">
        <f>VLOOKUP($A14,'Proj GC'!$A$68:$AM$87,AK$1+1,FALSE)</f>
        <v>133.89467697283897</v>
      </c>
      <c r="AL14" s="22">
        <f ca="1">VLOOKUP($A14,'Proj GC'!$A$68:$AM$87,AL$1+1,FALSE)</f>
        <v>74.2185118193363</v>
      </c>
      <c r="AM14" s="22">
        <f ca="1">VLOOKUP($A14,'Proj GC'!$A$68:$AM$87,AM$1+1,FALSE)</f>
        <v>143.44537181444625</v>
      </c>
      <c r="AN14" s="22">
        <f ca="1">IF(Fixtures!$D$6 &lt; 36, AVERAGE(OFFSET($A14,0,Fixtures!$D$6,1,3)), 0)</f>
        <v>96.624237051015356</v>
      </c>
      <c r="AO14" s="22">
        <f ca="1">IF(Fixtures!$D$6 &lt; 33, AVERAGE(OFFSET($A14,0,Fixtures!$D$6,1,6)), 0)</f>
        <v>94.494859338823247</v>
      </c>
      <c r="AP14" s="22">
        <f ca="1">IF(Fixtures!$D$6 &lt; 30, AVERAGE(OFFSET($A14,0,Fixtures!$D$6,1,9)), 0)</f>
        <v>95.051695687954322</v>
      </c>
      <c r="AQ14" s="22">
        <f ca="1">IF(Fixtures!$D$6 &lt; 27, AVERAGE(OFFSET($A14,0,Fixtures!$D$6,1,12)), 0)</f>
        <v>0</v>
      </c>
      <c r="AR14" s="22">
        <f ca="1">IF(Fixtures!$D$6 &lt; 23, AVERAGE(OFFSET($A14,0,Fixtures!$D$6,1,16)), 0)</f>
        <v>0</v>
      </c>
      <c r="AS14" s="22">
        <f ca="1">IF(OR(Fixtures!$D$6&lt;=0,Fixtures!$D$6&gt;39),AVERAGE(A14:AM14),AVERAGE(OFFSET($A14,0,Fixtures!$D$6,1,39-Fixtures!$D$6)))</f>
        <v>100.5853184831842</v>
      </c>
    </row>
    <row r="15" spans="1:45" s="1" customFormat="1" x14ac:dyDescent="0.25"/>
    <row r="16" spans="1:45" x14ac:dyDescent="0.25">
      <c r="A16" s="29" t="s">
        <v>101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29</v>
      </c>
      <c r="AE16" s="2">
        <v>30</v>
      </c>
      <c r="AF16" s="2">
        <v>31</v>
      </c>
      <c r="AG16" s="2">
        <v>32</v>
      </c>
      <c r="AH16" s="2">
        <v>33</v>
      </c>
      <c r="AI16" s="2">
        <v>34</v>
      </c>
      <c r="AJ16" s="2">
        <v>35</v>
      </c>
      <c r="AK16" s="2">
        <v>36</v>
      </c>
      <c r="AL16" s="2">
        <v>37</v>
      </c>
      <c r="AM16" s="2">
        <v>38</v>
      </c>
      <c r="AN16" s="29" t="s">
        <v>55</v>
      </c>
      <c r="AO16" s="29" t="s">
        <v>56</v>
      </c>
      <c r="AP16" s="29" t="s">
        <v>57</v>
      </c>
      <c r="AQ16" s="29" t="s">
        <v>75</v>
      </c>
      <c r="AR16" s="29" t="s">
        <v>123</v>
      </c>
      <c r="AS16" s="29" t="s">
        <v>58</v>
      </c>
    </row>
    <row r="17" spans="1:45" x14ac:dyDescent="0.25">
      <c r="A17" s="28" t="s">
        <v>131</v>
      </c>
      <c r="B17" s="22">
        <f>MIN(VLOOKUP($A$16,$A$2:$AM$14,B$30+1,FALSE),VLOOKUP($A17,$A$2:$AM$14,B$30+1,FALSE))</f>
        <v>74.867589677190935</v>
      </c>
      <c r="C17" s="22">
        <f ca="1">MIN(VLOOKUP($A$16,$A$2:$AM$14,C$30+1,FALSE),VLOOKUP($A17,$A$2:$AM$14,C$30+1,FALSE))</f>
        <v>74.2185118193363</v>
      </c>
      <c r="D17" s="22">
        <f ca="1">MIN(VLOOKUP($A$16,$A$2:$AM$14,D$30+1,FALSE),VLOOKUP($A17,$A$2:$AM$14,D$30+1,FALSE))</f>
        <v>77.02640142320152</v>
      </c>
      <c r="E17" s="22">
        <f>MIN(VLOOKUP($A$16,$A$2:$AM$14,E$30+1,FALSE),VLOOKUP($A17,$A$2:$AM$14,E$30+1,FALSE))</f>
        <v>79.076779739986549</v>
      </c>
      <c r="F17" s="22">
        <f ca="1">MIN(VLOOKUP($A$16,$A$2:$AM$14,F$30+1,FALSE),VLOOKUP($A17,$A$2:$AM$14,F$30+1,FALSE))</f>
        <v>67.768205419228025</v>
      </c>
      <c r="G17" s="22">
        <f t="shared" ref="G17:AK25" si="0">MIN(VLOOKUP($A$16,$A$2:$AM$14,G$30+1,FALSE),VLOOKUP($A17,$A$2:$AM$14,G$30+1,FALSE))</f>
        <v>78.290778406942621</v>
      </c>
      <c r="H17" s="22">
        <f t="shared" si="0"/>
        <v>99.813761128963037</v>
      </c>
      <c r="I17" s="22">
        <f t="shared" ca="1" si="0"/>
        <v>68.902314044909886</v>
      </c>
      <c r="J17" s="22">
        <f t="shared" si="0"/>
        <v>93.688762640779316</v>
      </c>
      <c r="K17" s="22">
        <f t="shared" si="0"/>
        <v>78.290778406942621</v>
      </c>
      <c r="L17" s="22">
        <f t="shared" si="0"/>
        <v>83.593921110151072</v>
      </c>
      <c r="M17" s="22">
        <f t="shared" ca="1" si="0"/>
        <v>68.902314044909886</v>
      </c>
      <c r="N17" s="22">
        <f t="shared" si="0"/>
        <v>93.688762640779316</v>
      </c>
      <c r="O17" s="22">
        <f t="shared" ca="1" si="0"/>
        <v>102.01374941748715</v>
      </c>
      <c r="P17" s="22">
        <f t="shared" si="0"/>
        <v>99.425152358226498</v>
      </c>
      <c r="Q17" s="22">
        <f t="shared" ca="1" si="0"/>
        <v>74.2185118193363</v>
      </c>
      <c r="R17" s="22">
        <f t="shared" si="0"/>
        <v>100.1289824286425</v>
      </c>
      <c r="S17" s="22">
        <f t="shared" ca="1" si="0"/>
        <v>64.306445224874665</v>
      </c>
      <c r="T17" s="22">
        <f t="shared" ca="1" si="0"/>
        <v>67.768205419228025</v>
      </c>
      <c r="U17" s="22">
        <f t="shared" si="0"/>
        <v>83.006319858702852</v>
      </c>
      <c r="V17" s="22">
        <f t="shared" ca="1" si="0"/>
        <v>65.362026009465851</v>
      </c>
      <c r="W17" s="22">
        <f t="shared" si="0"/>
        <v>83.330754703996661</v>
      </c>
      <c r="X17" s="22">
        <f t="shared" si="0"/>
        <v>107.34294286929772</v>
      </c>
      <c r="Y17" s="22">
        <f t="shared" ca="1" si="0"/>
        <v>81.172905392262138</v>
      </c>
      <c r="Z17" s="22">
        <f t="shared" ca="1" si="0"/>
        <v>88.89909657480942</v>
      </c>
      <c r="AA17" s="22">
        <f t="shared" ca="1" si="0"/>
        <v>64.306445224874665</v>
      </c>
      <c r="AB17" s="22">
        <f t="shared" si="0"/>
        <v>94.718340567676194</v>
      </c>
      <c r="AC17" s="22">
        <f t="shared" si="0"/>
        <v>62.50413450114106</v>
      </c>
      <c r="AD17" s="22">
        <f t="shared" si="0"/>
        <v>86.116415090753378</v>
      </c>
      <c r="AE17" s="22">
        <f t="shared" si="0"/>
        <v>65.362026009465851</v>
      </c>
      <c r="AF17" s="22">
        <f t="shared" ca="1" si="0"/>
        <v>107.34294286929772</v>
      </c>
      <c r="AG17" s="22">
        <f t="shared" si="0"/>
        <v>79.076779739986549</v>
      </c>
      <c r="AH17" s="22">
        <f t="shared" ca="1" si="0"/>
        <v>82.531343196650312</v>
      </c>
      <c r="AI17" s="22">
        <f t="shared" si="0"/>
        <v>83.006319858702852</v>
      </c>
      <c r="AJ17" s="22">
        <f t="shared" ca="1" si="0"/>
        <v>81.172905392262138</v>
      </c>
      <c r="AK17" s="22">
        <f t="shared" ca="1" si="0"/>
        <v>77.02640142320152</v>
      </c>
      <c r="AL17" s="22">
        <f t="shared" ref="AL17:AM24" si="1">MIN(VLOOKUP($A$16,$A$2:$AM$14,AL$30+1,FALSE),VLOOKUP($A17,$A$2:$AM$14,AL$30+1,FALSE))</f>
        <v>111.78362939934263</v>
      </c>
      <c r="AM17" s="22">
        <f t="shared" ca="1" si="1"/>
        <v>88.89909657480942</v>
      </c>
      <c r="AN17" s="22">
        <f ca="1">IF(Fixtures!$D$6 &lt; 36, AVERAGE(OFFSET($A17,0,Fixtures!$D$6,1,3)), 0)</f>
        <v>81.112963386523546</v>
      </c>
      <c r="AO17" s="22">
        <f ca="1">IF(Fixtures!$D$6 &lt; 33, AVERAGE(OFFSET($A17,0,Fixtures!$D$6,1,6)), 0)</f>
        <v>82.520106463053452</v>
      </c>
      <c r="AP17" s="22">
        <f ca="1">IF(Fixtures!$D$6 &lt; 30, AVERAGE(OFFSET($A17,0,Fixtures!$D$6,1,9)), 0)</f>
        <v>82.425689691770671</v>
      </c>
      <c r="AQ17" s="22">
        <f ca="1">IF(Fixtures!$D$6 &lt; 27, AVERAGE(OFFSET($A17,0,Fixtures!$D$6,1,12)), 0)</f>
        <v>0</v>
      </c>
      <c r="AR17" s="22">
        <f ca="1">IF(Fixtures!$D$6 &lt; 23, AVERAGE(OFFSET($A17,0,Fixtures!$D$6,1,16)), 0)</f>
        <v>0</v>
      </c>
      <c r="AS17" s="22">
        <f ca="1">IF(OR(Fixtures!$D$6&lt;=0,Fixtures!$D$6&gt;39),AVERAGE(A17:AM17),AVERAGE(OFFSET($A17,0,Fixtures!$D$6,1,39-Fixtures!$D$6)))</f>
        <v>84.961694551940795</v>
      </c>
    </row>
    <row r="18" spans="1:45" x14ac:dyDescent="0.25">
      <c r="A18" s="28" t="s">
        <v>121</v>
      </c>
      <c r="B18" s="22">
        <f t="shared" ref="B18:Q28" si="2">MIN(VLOOKUP($A$16,$A$2:$AM$14,B$30+1,FALSE),VLOOKUP($A18,$A$2:$AM$14,B$30+1,FALSE))</f>
        <v>74.867589677190935</v>
      </c>
      <c r="C18" s="22">
        <f t="shared" ca="1" si="2"/>
        <v>74.2185118193363</v>
      </c>
      <c r="D18" s="22">
        <f t="shared" ca="1" si="2"/>
        <v>77.02640142320152</v>
      </c>
      <c r="E18" s="22">
        <f t="shared" ca="1" si="2"/>
        <v>74.2185118193363</v>
      </c>
      <c r="F18" s="22">
        <f t="shared" ca="1" si="2"/>
        <v>77.02640142320152</v>
      </c>
      <c r="G18" s="22">
        <f t="shared" si="2"/>
        <v>83.006319858702852</v>
      </c>
      <c r="H18" s="22">
        <f t="shared" ca="1" si="2"/>
        <v>82.531343196650312</v>
      </c>
      <c r="I18" s="22">
        <f t="shared" ca="1" si="2"/>
        <v>68.902314044909886</v>
      </c>
      <c r="J18" s="22">
        <f t="shared" si="2"/>
        <v>74.867589677190935</v>
      </c>
      <c r="K18" s="22">
        <f t="shared" si="2"/>
        <v>78.290778406942621</v>
      </c>
      <c r="L18" s="22">
        <f t="shared" si="2"/>
        <v>83.593921110151072</v>
      </c>
      <c r="M18" s="22">
        <f t="shared" si="2"/>
        <v>83.593921110151072</v>
      </c>
      <c r="N18" s="22">
        <f t="shared" si="2"/>
        <v>93.688762640779316</v>
      </c>
      <c r="O18" s="22">
        <f t="shared" ca="1" si="2"/>
        <v>67.768205419228025</v>
      </c>
      <c r="P18" s="22">
        <f t="shared" si="2"/>
        <v>78.290778406942621</v>
      </c>
      <c r="Q18" s="22">
        <f t="shared" si="2"/>
        <v>138.2155145932183</v>
      </c>
      <c r="R18" s="22">
        <f t="shared" ca="1" si="0"/>
        <v>102.01374941748715</v>
      </c>
      <c r="S18" s="22">
        <f t="shared" ca="1" si="0"/>
        <v>94.718340567676194</v>
      </c>
      <c r="T18" s="22">
        <f t="shared" ca="1" si="0"/>
        <v>67.768205419228025</v>
      </c>
      <c r="U18" s="22">
        <f t="shared" si="0"/>
        <v>62.50413450114106</v>
      </c>
      <c r="V18" s="22">
        <f t="shared" ca="1" si="0"/>
        <v>82.531343196650312</v>
      </c>
      <c r="W18" s="22">
        <f t="shared" ca="1" si="0"/>
        <v>68.902314044909886</v>
      </c>
      <c r="X18" s="22">
        <f t="shared" ca="1" si="0"/>
        <v>143.44537181444625</v>
      </c>
      <c r="Y18" s="22">
        <f t="shared" ca="1" si="0"/>
        <v>64.306445224874665</v>
      </c>
      <c r="Z18" s="22">
        <f t="shared" ca="1" si="0"/>
        <v>88.89909657480942</v>
      </c>
      <c r="AA18" s="22">
        <f t="shared" ca="1" si="0"/>
        <v>64.306445224874665</v>
      </c>
      <c r="AB18" s="22">
        <f t="shared" ca="1" si="0"/>
        <v>88.89909657480942</v>
      </c>
      <c r="AC18" s="22">
        <f t="shared" si="0"/>
        <v>62.50413450114106</v>
      </c>
      <c r="AD18" s="22">
        <f t="shared" si="0"/>
        <v>100.1289824286425</v>
      </c>
      <c r="AE18" s="22">
        <f t="shared" si="0"/>
        <v>65.362026009465851</v>
      </c>
      <c r="AF18" s="22">
        <f t="shared" ca="1" si="0"/>
        <v>81.172905392262138</v>
      </c>
      <c r="AG18" s="22">
        <f t="shared" si="0"/>
        <v>85.97414534055649</v>
      </c>
      <c r="AH18" s="22">
        <f t="shared" si="0"/>
        <v>86.116415090753378</v>
      </c>
      <c r="AI18" s="22">
        <f t="shared" si="0"/>
        <v>65.362026009465851</v>
      </c>
      <c r="AJ18" s="22">
        <f t="shared" ca="1" si="0"/>
        <v>81.172905392262138</v>
      </c>
      <c r="AK18" s="22">
        <f t="shared" ca="1" si="0"/>
        <v>79.076779739986549</v>
      </c>
      <c r="AL18" s="22">
        <f t="shared" ca="1" si="1"/>
        <v>122.19229325830878</v>
      </c>
      <c r="AM18" s="22">
        <f t="shared" si="1"/>
        <v>115.39093420167765</v>
      </c>
      <c r="AN18" s="22">
        <f ca="1">IF(Fixtures!$D$6 &lt; 36, AVERAGE(OFFSET($A18,0,Fixtures!$D$6,1,3)), 0)</f>
        <v>83.844071168197658</v>
      </c>
      <c r="AO18" s="22">
        <f ca="1">IF(Fixtures!$D$6 &lt; 33, AVERAGE(OFFSET($A18,0,Fixtures!$D$6,1,6)), 0)</f>
        <v>80.67354837447958</v>
      </c>
      <c r="AP18" s="22">
        <f ca="1">IF(Fixtures!$D$6 &lt; 30, AVERAGE(OFFSET($A18,0,Fixtures!$D$6,1,9)), 0)</f>
        <v>79.632515193262094</v>
      </c>
      <c r="AQ18" s="22">
        <f ca="1">IF(Fixtures!$D$6 &lt; 27, AVERAGE(OFFSET($A18,0,Fixtures!$D$6,1,12)), 0)</f>
        <v>0</v>
      </c>
      <c r="AR18" s="22">
        <f ca="1">IF(Fixtures!$D$6 &lt; 23, AVERAGE(OFFSET($A18,0,Fixtures!$D$6,1,16)), 0)</f>
        <v>0</v>
      </c>
      <c r="AS18" s="22">
        <f ca="1">IF(OR(Fixtures!$D$6&lt;=0,Fixtures!$D$6&gt;39),AVERAGE(A18:AM18),AVERAGE(OFFSET($A18,0,Fixtures!$D$6,1,39-Fixtures!$D$6)))</f>
        <v>86.112720328277661</v>
      </c>
    </row>
    <row r="19" spans="1:45" x14ac:dyDescent="0.25">
      <c r="A19" s="28" t="s">
        <v>105</v>
      </c>
      <c r="B19" s="22">
        <f t="shared" si="2"/>
        <v>74.867589677190935</v>
      </c>
      <c r="C19" s="22">
        <f t="shared" ca="1" si="2"/>
        <v>74.2185118193363</v>
      </c>
      <c r="D19" s="22">
        <f t="shared" ca="1" si="2"/>
        <v>77.02640142320152</v>
      </c>
      <c r="E19" s="22">
        <f t="shared" si="2"/>
        <v>79.076779739986549</v>
      </c>
      <c r="F19" s="22">
        <f t="shared" ca="1" si="2"/>
        <v>103.15043126255075</v>
      </c>
      <c r="G19" s="22">
        <f t="shared" si="0"/>
        <v>83.330754703996661</v>
      </c>
      <c r="H19" s="22">
        <f t="shared" si="0"/>
        <v>74.867589677190935</v>
      </c>
      <c r="I19" s="22">
        <f t="shared" ca="1" si="0"/>
        <v>64.306445224874665</v>
      </c>
      <c r="J19" s="22">
        <f t="shared" si="0"/>
        <v>99.425152358226498</v>
      </c>
      <c r="K19" s="22">
        <f t="shared" ca="1" si="0"/>
        <v>78.290778406942621</v>
      </c>
      <c r="L19" s="22">
        <f t="shared" si="0"/>
        <v>83.593921110151072</v>
      </c>
      <c r="M19" s="22">
        <f t="shared" si="0"/>
        <v>65.362026009465851</v>
      </c>
      <c r="N19" s="22">
        <f t="shared" si="0"/>
        <v>93.688762640779316</v>
      </c>
      <c r="O19" s="22">
        <f t="shared" si="0"/>
        <v>83.593921110151072</v>
      </c>
      <c r="P19" s="22">
        <f t="shared" ca="1" si="0"/>
        <v>81.172905392262138</v>
      </c>
      <c r="Q19" s="22">
        <f t="shared" si="0"/>
        <v>85.97414534055649</v>
      </c>
      <c r="R19" s="22">
        <f t="shared" ca="1" si="0"/>
        <v>82.531343196650312</v>
      </c>
      <c r="S19" s="22">
        <f t="shared" ca="1" si="0"/>
        <v>119.75714527628081</v>
      </c>
      <c r="T19" s="22">
        <f t="shared" ca="1" si="0"/>
        <v>67.768205419228025</v>
      </c>
      <c r="U19" s="22">
        <f t="shared" si="0"/>
        <v>83.006319858702852</v>
      </c>
      <c r="V19" s="22">
        <f t="shared" ca="1" si="0"/>
        <v>82.531343196650312</v>
      </c>
      <c r="W19" s="22">
        <f t="shared" si="0"/>
        <v>62.50413450114106</v>
      </c>
      <c r="X19" s="22">
        <f t="shared" ca="1" si="0"/>
        <v>77.02640142320152</v>
      </c>
      <c r="Y19" s="22">
        <f t="shared" ca="1" si="0"/>
        <v>86.116415090753378</v>
      </c>
      <c r="Z19" s="22">
        <f t="shared" ca="1" si="0"/>
        <v>88.89909657480942</v>
      </c>
      <c r="AA19" s="22">
        <f t="shared" ca="1" si="0"/>
        <v>64.306445224874665</v>
      </c>
      <c r="AB19" s="22">
        <f t="shared" si="0"/>
        <v>94.718340567676194</v>
      </c>
      <c r="AC19" s="22">
        <f t="shared" si="0"/>
        <v>62.50413450114106</v>
      </c>
      <c r="AD19" s="22">
        <f t="shared" si="0"/>
        <v>93.688762640779316</v>
      </c>
      <c r="AE19" s="22">
        <f t="shared" ca="1" si="0"/>
        <v>65.362026009465851</v>
      </c>
      <c r="AF19" s="22">
        <f t="shared" si="0"/>
        <v>100.1289824286425</v>
      </c>
      <c r="AG19" s="22">
        <f t="shared" si="0"/>
        <v>112.22060580049391</v>
      </c>
      <c r="AH19" s="22">
        <f t="shared" si="0"/>
        <v>78.290778406942621</v>
      </c>
      <c r="AI19" s="22">
        <f t="shared" ca="1" si="0"/>
        <v>67.768205419228025</v>
      </c>
      <c r="AJ19" s="22">
        <f t="shared" ca="1" si="0"/>
        <v>74.2185118193363</v>
      </c>
      <c r="AK19" s="22">
        <f t="shared" ca="1" si="0"/>
        <v>102.01374941748715</v>
      </c>
      <c r="AL19" s="22">
        <f t="shared" ca="1" si="1"/>
        <v>68.902314044909886</v>
      </c>
      <c r="AM19" s="22">
        <f t="shared" si="1"/>
        <v>102.98002024308416</v>
      </c>
      <c r="AN19" s="22">
        <f ca="1">IF(Fixtures!$D$6 &lt; 36, AVERAGE(OFFSET($A19,0,Fixtures!$D$6,1,3)), 0)</f>
        <v>83.637079236532188</v>
      </c>
      <c r="AO19" s="22">
        <f ca="1">IF(Fixtures!$D$6 &lt; 33, AVERAGE(OFFSET($A19,0,Fixtures!$D$6,1,6)), 0)</f>
        <v>88.103808658033131</v>
      </c>
      <c r="AP19" s="22">
        <f ca="1">IF(Fixtures!$D$6 &lt; 30, AVERAGE(OFFSET($A19,0,Fixtures!$D$6,1,9)), 0)</f>
        <v>83.21114973263397</v>
      </c>
      <c r="AQ19" s="22">
        <f ca="1">IF(Fixtures!$D$6 &lt; 27, AVERAGE(OFFSET($A19,0,Fixtures!$D$6,1,12)), 0)</f>
        <v>0</v>
      </c>
      <c r="AR19" s="22">
        <f ca="1">IF(Fixtures!$D$6 &lt; 23, AVERAGE(OFFSET($A19,0,Fixtures!$D$6,1,16)), 0)</f>
        <v>0</v>
      </c>
      <c r="AS19" s="22">
        <f ca="1">IF(OR(Fixtures!$D$6&lt;=0,Fixtures!$D$6&gt;39),AVERAGE(A19:AM19),AVERAGE(OFFSET($A19,0,Fixtures!$D$6,1,39-Fixtures!$D$6)))</f>
        <v>85.233035941598914</v>
      </c>
    </row>
    <row r="20" spans="1:45" x14ac:dyDescent="0.25">
      <c r="A20" s="28" t="s">
        <v>52</v>
      </c>
      <c r="B20" s="22">
        <f t="shared" ca="1" si="2"/>
        <v>74.867589677190935</v>
      </c>
      <c r="C20" s="22">
        <f t="shared" ca="1" si="2"/>
        <v>74.2185118193363</v>
      </c>
      <c r="D20" s="22">
        <f t="shared" ca="1" si="2"/>
        <v>77.02640142320152</v>
      </c>
      <c r="E20" s="22">
        <f t="shared" si="2"/>
        <v>79.076779739986549</v>
      </c>
      <c r="F20" s="22">
        <f t="shared" ca="1" si="2"/>
        <v>93.688762640779316</v>
      </c>
      <c r="G20" s="22">
        <f t="shared" si="0"/>
        <v>128.57561288740058</v>
      </c>
      <c r="H20" s="22">
        <f t="shared" si="0"/>
        <v>99.813761128963037</v>
      </c>
      <c r="I20" s="22">
        <f t="shared" ca="1" si="0"/>
        <v>68.902314044909886</v>
      </c>
      <c r="J20" s="22">
        <f t="shared" si="0"/>
        <v>83.593921110151072</v>
      </c>
      <c r="K20" s="22">
        <f t="shared" si="0"/>
        <v>78.290778406942621</v>
      </c>
      <c r="L20" s="22">
        <f t="shared" si="0"/>
        <v>83.593921110151072</v>
      </c>
      <c r="M20" s="22">
        <f t="shared" ca="1" si="0"/>
        <v>67.768205419228025</v>
      </c>
      <c r="N20" s="22">
        <f t="shared" ca="1" si="0"/>
        <v>88.89909657480942</v>
      </c>
      <c r="O20" s="22">
        <f t="shared" ca="1" si="0"/>
        <v>68.902314044909886</v>
      </c>
      <c r="P20" s="22">
        <f t="shared" si="0"/>
        <v>94.718340567676194</v>
      </c>
      <c r="Q20" s="22">
        <f t="shared" si="0"/>
        <v>78.290778406942621</v>
      </c>
      <c r="R20" s="22">
        <f t="shared" si="0"/>
        <v>86.116415090753378</v>
      </c>
      <c r="S20" s="22">
        <f t="shared" ca="1" si="0"/>
        <v>74.867589677190935</v>
      </c>
      <c r="T20" s="22">
        <f t="shared" ca="1" si="0"/>
        <v>67.768205419228025</v>
      </c>
      <c r="U20" s="22">
        <f t="shared" si="0"/>
        <v>83.006319858702852</v>
      </c>
      <c r="V20" s="22">
        <f t="shared" ca="1" si="0"/>
        <v>82.531343196650312</v>
      </c>
      <c r="W20" s="22">
        <f t="shared" si="0"/>
        <v>83.330754703996661</v>
      </c>
      <c r="X20" s="22">
        <f t="shared" si="0"/>
        <v>115.39093420167765</v>
      </c>
      <c r="Y20" s="22">
        <f t="shared" ca="1" si="0"/>
        <v>112.22060580049391</v>
      </c>
      <c r="Z20" s="22">
        <f t="shared" ca="1" si="0"/>
        <v>88.89909657480942</v>
      </c>
      <c r="AA20" s="22">
        <f t="shared" ca="1" si="0"/>
        <v>64.306445224874665</v>
      </c>
      <c r="AB20" s="22">
        <f t="shared" si="0"/>
        <v>94.718340567676194</v>
      </c>
      <c r="AC20" s="22">
        <f t="shared" ca="1" si="0"/>
        <v>62.50413450114106</v>
      </c>
      <c r="AD20" s="22">
        <f t="shared" si="0"/>
        <v>83.330754703996661</v>
      </c>
      <c r="AE20" s="22">
        <f t="shared" si="0"/>
        <v>65.362026009465851</v>
      </c>
      <c r="AF20" s="22">
        <f t="shared" ca="1" si="0"/>
        <v>82.531343196650312</v>
      </c>
      <c r="AG20" s="22">
        <f t="shared" ca="1" si="0"/>
        <v>74.2185118193363</v>
      </c>
      <c r="AH20" s="22">
        <f t="shared" ca="1" si="0"/>
        <v>81.172905392262138</v>
      </c>
      <c r="AI20" s="22">
        <f t="shared" si="0"/>
        <v>79.076779739986549</v>
      </c>
      <c r="AJ20" s="22">
        <f t="shared" ca="1" si="0"/>
        <v>81.172905392262138</v>
      </c>
      <c r="AK20" s="22">
        <f t="shared" ca="1" si="0"/>
        <v>62.50413450114106</v>
      </c>
      <c r="AL20" s="22">
        <f t="shared" si="1"/>
        <v>103.15043126255075</v>
      </c>
      <c r="AM20" s="22">
        <f t="shared" si="1"/>
        <v>65.362026009465851</v>
      </c>
      <c r="AN20" s="22">
        <f ca="1">IF(Fixtures!$D$6 &lt; 36, AVERAGE(OFFSET($A20,0,Fixtures!$D$6,1,3)), 0)</f>
        <v>80.184409924271307</v>
      </c>
      <c r="AO20" s="22">
        <f ca="1">IF(Fixtures!$D$6 &lt; 33, AVERAGE(OFFSET($A20,0,Fixtures!$D$6,1,6)), 0)</f>
        <v>77.110851799711057</v>
      </c>
      <c r="AP20" s="22">
        <f ca="1">IF(Fixtures!$D$6 &lt; 30, AVERAGE(OFFSET($A20,0,Fixtures!$D$6,1,9)), 0)</f>
        <v>78.231966813641918</v>
      </c>
      <c r="AQ20" s="22">
        <f ca="1">IF(Fixtures!$D$6 &lt; 27, AVERAGE(OFFSET($A20,0,Fixtures!$D$6,1,12)), 0)</f>
        <v>0</v>
      </c>
      <c r="AR20" s="22">
        <f ca="1">IF(Fixtures!$D$6 &lt; 23, AVERAGE(OFFSET($A20,0,Fixtures!$D$6,1,16)), 0)</f>
        <v>0</v>
      </c>
      <c r="AS20" s="22">
        <f ca="1">IF(OR(Fixtures!$D$6&lt;=0,Fixtures!$D$6&gt;39),AVERAGE(A20:AM20),AVERAGE(OFFSET($A20,0,Fixtures!$D$6,1,39-Fixtures!$D$6)))</f>
        <v>77.925357757994576</v>
      </c>
    </row>
    <row r="21" spans="1:45" x14ac:dyDescent="0.25">
      <c r="A21" s="28" t="s">
        <v>4</v>
      </c>
      <c r="B21" s="22">
        <f t="shared" si="2"/>
        <v>74.867589677190935</v>
      </c>
      <c r="C21" s="22">
        <f t="shared" ca="1" si="2"/>
        <v>74.2185118193363</v>
      </c>
      <c r="D21" s="22">
        <f t="shared" ca="1" si="2"/>
        <v>65.362026009465851</v>
      </c>
      <c r="E21" s="22">
        <f t="shared" si="2"/>
        <v>79.076779739986549</v>
      </c>
      <c r="F21" s="22">
        <f t="shared" ca="1" si="2"/>
        <v>99.425152358226498</v>
      </c>
      <c r="G21" s="22">
        <f t="shared" si="0"/>
        <v>130.7619278986416</v>
      </c>
      <c r="H21" s="22">
        <f t="shared" ca="1" si="0"/>
        <v>99.813761128963037</v>
      </c>
      <c r="I21" s="22">
        <f t="shared" ca="1" si="0"/>
        <v>68.902314044909886</v>
      </c>
      <c r="J21" s="22">
        <f t="shared" ca="1" si="0"/>
        <v>82.531343196650312</v>
      </c>
      <c r="K21" s="22">
        <f t="shared" si="0"/>
        <v>78.290778406942621</v>
      </c>
      <c r="L21" s="22">
        <f t="shared" ca="1" si="0"/>
        <v>83.593921110151072</v>
      </c>
      <c r="M21" s="22">
        <f t="shared" si="0"/>
        <v>103.15043126255075</v>
      </c>
      <c r="N21" s="22">
        <f t="shared" ca="1" si="0"/>
        <v>64.306445224874665</v>
      </c>
      <c r="O21" s="22">
        <f t="shared" si="0"/>
        <v>103.15043126255075</v>
      </c>
      <c r="P21" s="22">
        <f t="shared" si="0"/>
        <v>83.330754703996661</v>
      </c>
      <c r="Q21" s="22">
        <f t="shared" si="0"/>
        <v>74.867589677190935</v>
      </c>
      <c r="R21" s="22">
        <f t="shared" ca="1" si="0"/>
        <v>67.768205419228025</v>
      </c>
      <c r="S21" s="22">
        <f t="shared" ca="1" si="0"/>
        <v>122.19229325830878</v>
      </c>
      <c r="T21" s="22">
        <f t="shared" ca="1" si="0"/>
        <v>67.768205419228025</v>
      </c>
      <c r="U21" s="22">
        <f t="shared" ca="1" si="0"/>
        <v>68.902314044909886</v>
      </c>
      <c r="V21" s="22">
        <f t="shared" ca="1" si="0"/>
        <v>82.531343196650312</v>
      </c>
      <c r="W21" s="22">
        <f t="shared" ca="1" si="0"/>
        <v>83.330754703996661</v>
      </c>
      <c r="X21" s="22">
        <f t="shared" si="0"/>
        <v>156.62692462584545</v>
      </c>
      <c r="Y21" s="22">
        <f t="shared" ca="1" si="0"/>
        <v>83.006319858702852</v>
      </c>
      <c r="Z21" s="22">
        <f t="shared" ca="1" si="0"/>
        <v>85.97414534055649</v>
      </c>
      <c r="AA21" s="22">
        <f t="shared" ca="1" si="0"/>
        <v>64.306445224874665</v>
      </c>
      <c r="AB21" s="22">
        <f t="shared" si="0"/>
        <v>93.688762640779316</v>
      </c>
      <c r="AC21" s="22">
        <f t="shared" si="0"/>
        <v>62.50413450114106</v>
      </c>
      <c r="AD21" s="22">
        <f t="shared" ca="1" si="0"/>
        <v>100.1289824286425</v>
      </c>
      <c r="AE21" s="22">
        <f t="shared" si="0"/>
        <v>65.362026009465851</v>
      </c>
      <c r="AF21" s="22">
        <f t="shared" si="0"/>
        <v>86.116415090753378</v>
      </c>
      <c r="AG21" s="22">
        <f t="shared" ca="1" si="0"/>
        <v>77.02640142320152</v>
      </c>
      <c r="AH21" s="22">
        <f t="shared" si="0"/>
        <v>86.116415090753378</v>
      </c>
      <c r="AI21" s="22">
        <f t="shared" si="0"/>
        <v>99.813761128963037</v>
      </c>
      <c r="AJ21" s="22">
        <f t="shared" ca="1" si="0"/>
        <v>81.172905392262138</v>
      </c>
      <c r="AK21" s="22">
        <f t="shared" ca="1" si="0"/>
        <v>102.01374941748715</v>
      </c>
      <c r="AL21" s="22">
        <f t="shared" ca="1" si="1"/>
        <v>81.172905392262138</v>
      </c>
      <c r="AM21" s="22">
        <f t="shared" si="1"/>
        <v>62.50413450114106</v>
      </c>
      <c r="AN21" s="22">
        <f ca="1">IF(Fixtures!$D$6 &lt; 36, AVERAGE(OFFSET($A21,0,Fixtures!$D$6,1,3)), 0)</f>
        <v>85.440626523520962</v>
      </c>
      <c r="AO21" s="22">
        <f ca="1">IF(Fixtures!$D$6 &lt; 33, AVERAGE(OFFSET($A21,0,Fixtures!$D$6,1,6)), 0)</f>
        <v>80.804453682330617</v>
      </c>
      <c r="AP21" s="22">
        <f ca="1">IF(Fixtures!$D$6 &lt; 30, AVERAGE(OFFSET($A21,0,Fixtures!$D$6,1,9)), 0)</f>
        <v>83.547755967329124</v>
      </c>
      <c r="AQ21" s="22">
        <f ca="1">IF(Fixtures!$D$6 &lt; 27, AVERAGE(OFFSET($A21,0,Fixtures!$D$6,1,12)), 0)</f>
        <v>0</v>
      </c>
      <c r="AR21" s="22">
        <f ca="1">IF(Fixtures!$D$6 &lt; 23, AVERAGE(OFFSET($A21,0,Fixtures!$D$6,1,16)), 0)</f>
        <v>0</v>
      </c>
      <c r="AS21" s="22">
        <f ca="1">IF(OR(Fixtures!$D$6&lt;=0,Fixtures!$D$6&gt;39),AVERAGE(A21:AM21),AVERAGE(OFFSET($A21,0,Fixtures!$D$6,1,39-Fixtures!$D$6)))</f>
        <v>83.135049418071034</v>
      </c>
    </row>
    <row r="22" spans="1:45" x14ac:dyDescent="0.25">
      <c r="A22" s="28" t="s">
        <v>129</v>
      </c>
      <c r="B22" s="22">
        <f t="shared" si="2"/>
        <v>74.867589677190935</v>
      </c>
      <c r="C22" s="22">
        <f t="shared" ca="1" si="2"/>
        <v>74.2185118193363</v>
      </c>
      <c r="D22" s="22">
        <f t="shared" ca="1" si="2"/>
        <v>77.02640142320152</v>
      </c>
      <c r="E22" s="22">
        <f t="shared" ca="1" si="2"/>
        <v>79.076779739986549</v>
      </c>
      <c r="F22" s="22">
        <f t="shared" ca="1" si="2"/>
        <v>115.39093420167765</v>
      </c>
      <c r="G22" s="22">
        <f t="shared" ca="1" si="0"/>
        <v>122.19229325830878</v>
      </c>
      <c r="H22" s="22">
        <f t="shared" si="0"/>
        <v>83.593921110151072</v>
      </c>
      <c r="I22" s="22">
        <f t="shared" ca="1" si="0"/>
        <v>68.902314044909886</v>
      </c>
      <c r="J22" s="22">
        <f t="shared" si="0"/>
        <v>99.425152358226498</v>
      </c>
      <c r="K22" s="22">
        <f t="shared" si="0"/>
        <v>78.290778406942621</v>
      </c>
      <c r="L22" s="22">
        <f t="shared" si="0"/>
        <v>62.50413450114106</v>
      </c>
      <c r="M22" s="22">
        <f t="shared" si="0"/>
        <v>85.97414534055649</v>
      </c>
      <c r="N22" s="22">
        <f t="shared" si="0"/>
        <v>93.688762640779316</v>
      </c>
      <c r="O22" s="22">
        <f t="shared" ca="1" si="0"/>
        <v>74.2185118193363</v>
      </c>
      <c r="P22" s="22">
        <f t="shared" si="0"/>
        <v>111.78362939934263</v>
      </c>
      <c r="Q22" s="22">
        <f t="shared" si="0"/>
        <v>111.78362939934263</v>
      </c>
      <c r="R22" s="22">
        <f t="shared" ca="1" si="0"/>
        <v>77.02640142320152</v>
      </c>
      <c r="S22" s="22">
        <f t="shared" ca="1" si="0"/>
        <v>68.902314044909886</v>
      </c>
      <c r="T22" s="22">
        <f t="shared" ca="1" si="0"/>
        <v>67.768205419228025</v>
      </c>
      <c r="U22" s="22">
        <f t="shared" si="0"/>
        <v>83.006319858702852</v>
      </c>
      <c r="V22" s="22">
        <f t="shared" ca="1" si="0"/>
        <v>82.531343196650312</v>
      </c>
      <c r="W22" s="22">
        <f t="shared" si="0"/>
        <v>83.330754703996661</v>
      </c>
      <c r="X22" s="22">
        <f t="shared" si="0"/>
        <v>65.362026009465851</v>
      </c>
      <c r="Y22" s="22">
        <f t="shared" ca="1" si="0"/>
        <v>119.75714527628081</v>
      </c>
      <c r="Z22" s="22">
        <f t="shared" ca="1" si="0"/>
        <v>67.768205419228025</v>
      </c>
      <c r="AA22" s="22">
        <f t="shared" ca="1" si="0"/>
        <v>64.306445224874665</v>
      </c>
      <c r="AB22" s="22">
        <f t="shared" ca="1" si="0"/>
        <v>94.718340567676194</v>
      </c>
      <c r="AC22" s="22">
        <f t="shared" si="0"/>
        <v>62.50413450114106</v>
      </c>
      <c r="AD22" s="22">
        <f t="shared" si="0"/>
        <v>74.867589677190935</v>
      </c>
      <c r="AE22" s="22">
        <f t="shared" si="0"/>
        <v>65.362026009465851</v>
      </c>
      <c r="AF22" s="22">
        <f t="shared" ca="1" si="0"/>
        <v>88.89909657480942</v>
      </c>
      <c r="AG22" s="22">
        <f t="shared" si="0"/>
        <v>83.006319858702852</v>
      </c>
      <c r="AH22" s="22">
        <f t="shared" si="0"/>
        <v>86.116415090753378</v>
      </c>
      <c r="AI22" s="22">
        <f t="shared" si="0"/>
        <v>133.89467697283897</v>
      </c>
      <c r="AJ22" s="22">
        <f t="shared" ca="1" si="0"/>
        <v>81.172905392262138</v>
      </c>
      <c r="AK22" s="22">
        <f t="shared" ca="1" si="0"/>
        <v>82.531343196650312</v>
      </c>
      <c r="AL22" s="22">
        <f t="shared" ca="1" si="1"/>
        <v>64.306445224874665</v>
      </c>
      <c r="AM22" s="22">
        <f t="shared" si="1"/>
        <v>115.39093420167765</v>
      </c>
      <c r="AN22" s="22">
        <f ca="1">IF(Fixtures!$D$6 &lt; 36, AVERAGE(OFFSET($A22,0,Fixtures!$D$6,1,3)), 0)</f>
        <v>77.36335491533606</v>
      </c>
      <c r="AO22" s="22">
        <f ca="1">IF(Fixtures!$D$6 &lt; 33, AVERAGE(OFFSET($A22,0,Fixtures!$D$6,1,6)), 0)</f>
        <v>78.226251198164377</v>
      </c>
      <c r="AP22" s="22">
        <f ca="1">IF(Fixtures!$D$6 &lt; 30, AVERAGE(OFFSET($A22,0,Fixtures!$D$6,1,9)), 0)</f>
        <v>85.61572273831564</v>
      </c>
      <c r="AQ22" s="22">
        <f ca="1">IF(Fixtures!$D$6 &lt; 27, AVERAGE(OFFSET($A22,0,Fixtures!$D$6,1,12)), 0)</f>
        <v>0</v>
      </c>
      <c r="AR22" s="22">
        <f ca="1">IF(Fixtures!$D$6 &lt; 23, AVERAGE(OFFSET($A22,0,Fixtures!$D$6,1,16)), 0)</f>
        <v>0</v>
      </c>
      <c r="AS22" s="22">
        <f ca="1">IF(OR(Fixtures!$D$6&lt;=0,Fixtures!$D$6&gt;39),AVERAGE(A22:AM22),AVERAGE(OFFSET($A22,0,Fixtures!$D$6,1,39-Fixtures!$D$6)))</f>
        <v>86.064185605670275</v>
      </c>
    </row>
    <row r="23" spans="1:45" x14ac:dyDescent="0.25">
      <c r="A23" s="28" t="s">
        <v>104</v>
      </c>
      <c r="B23" s="22">
        <f t="shared" ca="1" si="2"/>
        <v>67.768205419228025</v>
      </c>
      <c r="C23" s="22">
        <f t="shared" ca="1" si="2"/>
        <v>74.2185118193363</v>
      </c>
      <c r="D23" s="22">
        <f t="shared" ca="1" si="2"/>
        <v>77.02640142320152</v>
      </c>
      <c r="E23" s="22">
        <f t="shared" si="2"/>
        <v>79.076779739986549</v>
      </c>
      <c r="F23" s="22">
        <f t="shared" ca="1" si="2"/>
        <v>74.2185118193363</v>
      </c>
      <c r="G23" s="22">
        <f t="shared" si="0"/>
        <v>112.22060580049391</v>
      </c>
      <c r="H23" s="22">
        <f t="shared" si="0"/>
        <v>65.362026009465851</v>
      </c>
      <c r="I23" s="22">
        <f t="shared" ca="1" si="0"/>
        <v>68.902314044909886</v>
      </c>
      <c r="J23" s="22">
        <f t="shared" si="0"/>
        <v>85.97414534055649</v>
      </c>
      <c r="K23" s="22">
        <f t="shared" ca="1" si="0"/>
        <v>77.02640142320152</v>
      </c>
      <c r="L23" s="22">
        <f t="shared" ca="1" si="0"/>
        <v>83.593921110151072</v>
      </c>
      <c r="M23" s="22">
        <f t="shared" si="0"/>
        <v>99.813761128963037</v>
      </c>
      <c r="N23" s="22">
        <f t="shared" si="0"/>
        <v>86.116415090753378</v>
      </c>
      <c r="O23" s="22">
        <f t="shared" si="0"/>
        <v>128.57561288740058</v>
      </c>
      <c r="P23" s="22">
        <f t="shared" si="0"/>
        <v>62.50413450114106</v>
      </c>
      <c r="Q23" s="22">
        <f t="shared" ca="1" si="0"/>
        <v>122.19229325830878</v>
      </c>
      <c r="R23" s="22">
        <f t="shared" si="0"/>
        <v>130.7619278986416</v>
      </c>
      <c r="S23" s="22">
        <f t="shared" ca="1" si="0"/>
        <v>122.19229325830878</v>
      </c>
      <c r="T23" s="22">
        <f t="shared" ca="1" si="0"/>
        <v>67.768205419228025</v>
      </c>
      <c r="U23" s="22">
        <f t="shared" si="0"/>
        <v>83.006319858702852</v>
      </c>
      <c r="V23" s="22">
        <f t="shared" ca="1" si="0"/>
        <v>82.531343196650312</v>
      </c>
      <c r="W23" s="22">
        <f t="shared" si="0"/>
        <v>78.290778406942621</v>
      </c>
      <c r="X23" s="22">
        <f t="shared" si="0"/>
        <v>111.78362939934263</v>
      </c>
      <c r="Y23" s="22">
        <f t="shared" ca="1" si="0"/>
        <v>88.89909657480942</v>
      </c>
      <c r="Z23" s="22">
        <f t="shared" ca="1" si="0"/>
        <v>68.902314044909886</v>
      </c>
      <c r="AA23" s="22">
        <f t="shared" ca="1" si="0"/>
        <v>64.306445224874665</v>
      </c>
      <c r="AB23" s="22">
        <f t="shared" si="0"/>
        <v>94.718340567676194</v>
      </c>
      <c r="AC23" s="22">
        <f t="shared" ca="1" si="0"/>
        <v>62.50413450114106</v>
      </c>
      <c r="AD23" s="22">
        <f t="shared" ca="1" si="0"/>
        <v>100.1289824286425</v>
      </c>
      <c r="AE23" s="22">
        <f t="shared" ca="1" si="0"/>
        <v>64.306445224874665</v>
      </c>
      <c r="AF23" s="22">
        <f t="shared" si="0"/>
        <v>107.34294286929772</v>
      </c>
      <c r="AG23" s="22">
        <f t="shared" si="0"/>
        <v>103.15043126255075</v>
      </c>
      <c r="AH23" s="22">
        <f t="shared" si="0"/>
        <v>83.330754703996661</v>
      </c>
      <c r="AI23" s="22">
        <f t="shared" si="0"/>
        <v>74.867589677190935</v>
      </c>
      <c r="AJ23" s="22">
        <f t="shared" ca="1" si="0"/>
        <v>81.172905392262138</v>
      </c>
      <c r="AK23" s="22">
        <f t="shared" ca="1" si="0"/>
        <v>102.01374941748715</v>
      </c>
      <c r="AL23" s="22">
        <f t="shared" si="1"/>
        <v>94.718340567676194</v>
      </c>
      <c r="AM23" s="22">
        <f t="shared" ca="1" si="1"/>
        <v>102.01374941748715</v>
      </c>
      <c r="AN23" s="22">
        <f ca="1">IF(Fixtures!$D$6 &lt; 36, AVERAGE(OFFSET($A23,0,Fixtures!$D$6,1,3)), 0)</f>
        <v>85.783819165819921</v>
      </c>
      <c r="AO23" s="22">
        <f ca="1">IF(Fixtures!$D$6 &lt; 33, AVERAGE(OFFSET($A23,0,Fixtures!$D$6,1,6)), 0)</f>
        <v>88.691879475697149</v>
      </c>
      <c r="AP23" s="22">
        <f ca="1">IF(Fixtures!$D$6 &lt; 30, AVERAGE(OFFSET($A23,0,Fixtures!$D$6,1,9)), 0)</f>
        <v>85.724725180848083</v>
      </c>
      <c r="AQ23" s="22">
        <f ca="1">IF(Fixtures!$D$6 &lt; 27, AVERAGE(OFFSET($A23,0,Fixtures!$D$6,1,12)), 0)</f>
        <v>0</v>
      </c>
      <c r="AR23" s="22">
        <f ca="1">IF(Fixtures!$D$6 &lt; 23, AVERAGE(OFFSET($A23,0,Fixtures!$D$6,1,16)), 0)</f>
        <v>0</v>
      </c>
      <c r="AS23" s="22">
        <f ca="1">IF(OR(Fixtures!$D$6&lt;=0,Fixtures!$D$6&gt;39),AVERAGE(A23:AM23),AVERAGE(OFFSET($A23,0,Fixtures!$D$6,1,39-Fixtures!$D$6)))</f>
        <v>89.189030502523607</v>
      </c>
    </row>
    <row r="24" spans="1:45" x14ac:dyDescent="0.25">
      <c r="A24" s="28" t="s">
        <v>60</v>
      </c>
      <c r="B24" s="22">
        <f t="shared" si="2"/>
        <v>74.867589677190935</v>
      </c>
      <c r="C24" s="22">
        <f t="shared" ca="1" si="2"/>
        <v>74.2185118193363</v>
      </c>
      <c r="D24" s="22">
        <f t="shared" ca="1" si="2"/>
        <v>68.902314044909886</v>
      </c>
      <c r="E24" s="22">
        <f t="shared" si="2"/>
        <v>79.076779739986549</v>
      </c>
      <c r="F24" s="22">
        <f t="shared" ca="1" si="2"/>
        <v>111.78362939934263</v>
      </c>
      <c r="G24" s="22">
        <f t="shared" si="0"/>
        <v>134.60169465188534</v>
      </c>
      <c r="H24" s="22">
        <f t="shared" si="0"/>
        <v>85.97414534055649</v>
      </c>
      <c r="I24" s="22">
        <f t="shared" ca="1" si="0"/>
        <v>68.902314044909886</v>
      </c>
      <c r="J24" s="22">
        <f t="shared" si="0"/>
        <v>65.362026009465851</v>
      </c>
      <c r="K24" s="22">
        <f t="shared" si="0"/>
        <v>74.867589677190935</v>
      </c>
      <c r="L24" s="22">
        <f t="shared" ca="1" si="0"/>
        <v>64.306445224874665</v>
      </c>
      <c r="M24" s="22">
        <f t="shared" si="0"/>
        <v>83.006319858702852</v>
      </c>
      <c r="N24" s="22">
        <f t="shared" ca="1" si="0"/>
        <v>81.172905392262138</v>
      </c>
      <c r="O24" s="22">
        <f t="shared" si="0"/>
        <v>128.57561288740058</v>
      </c>
      <c r="P24" s="22">
        <f t="shared" ca="1" si="0"/>
        <v>88.89909657480942</v>
      </c>
      <c r="Q24" s="22">
        <f t="shared" si="0"/>
        <v>94.718340567676194</v>
      </c>
      <c r="R24" s="22">
        <f t="shared" si="0"/>
        <v>107.34294286929772</v>
      </c>
      <c r="S24" s="22">
        <f t="shared" ca="1" si="0"/>
        <v>122.19229325830878</v>
      </c>
      <c r="T24" s="22">
        <f t="shared" ca="1" si="0"/>
        <v>67.768205419228025</v>
      </c>
      <c r="U24" s="22">
        <f t="shared" si="0"/>
        <v>78.290778406942621</v>
      </c>
      <c r="V24" s="22">
        <f t="shared" ca="1" si="0"/>
        <v>82.531343196650312</v>
      </c>
      <c r="W24" s="22">
        <f t="shared" si="0"/>
        <v>83.330754703996661</v>
      </c>
      <c r="X24" s="22">
        <f t="shared" ca="1" si="0"/>
        <v>102.01374941748715</v>
      </c>
      <c r="Y24" s="22">
        <f t="shared" ca="1" si="0"/>
        <v>119.75714527628081</v>
      </c>
      <c r="Z24" s="22">
        <f t="shared" ca="1" si="0"/>
        <v>88.89909657480942</v>
      </c>
      <c r="AA24" s="22">
        <f t="shared" ca="1" si="0"/>
        <v>64.306445224874665</v>
      </c>
      <c r="AB24" s="22">
        <f t="shared" si="0"/>
        <v>83.593921110151072</v>
      </c>
      <c r="AC24" s="22">
        <f t="shared" si="0"/>
        <v>62.50413450114106</v>
      </c>
      <c r="AD24" s="22">
        <f t="shared" ca="1" si="0"/>
        <v>77.02640142320152</v>
      </c>
      <c r="AE24" s="22">
        <f t="shared" si="0"/>
        <v>62.50413450114106</v>
      </c>
      <c r="AF24" s="22">
        <f t="shared" si="0"/>
        <v>107.34294286929772</v>
      </c>
      <c r="AG24" s="22">
        <f t="shared" ca="1" si="0"/>
        <v>67.768205419228025</v>
      </c>
      <c r="AH24" s="22">
        <f t="shared" si="0"/>
        <v>86.116415090753378</v>
      </c>
      <c r="AI24" s="22">
        <f t="shared" ca="1" si="0"/>
        <v>74.2185118193363</v>
      </c>
      <c r="AJ24" s="22">
        <f t="shared" ca="1" si="0"/>
        <v>81.172905392262138</v>
      </c>
      <c r="AK24" s="22">
        <f t="shared" ca="1" si="0"/>
        <v>102.01374941748715</v>
      </c>
      <c r="AL24" s="22">
        <f t="shared" si="1"/>
        <v>128.57561288740058</v>
      </c>
      <c r="AM24" s="22">
        <f t="shared" si="1"/>
        <v>79.076779739986549</v>
      </c>
      <c r="AN24" s="22">
        <f ca="1">IF(Fixtures!$D$6 &lt; 36, AVERAGE(OFFSET($A24,0,Fixtures!$D$6,1,3)), 0)</f>
        <v>74.374819011497877</v>
      </c>
      <c r="AO24" s="22">
        <f ca="1">IF(Fixtures!$D$6 &lt; 33, AVERAGE(OFFSET($A24,0,Fixtures!$D$6,1,6)), 0)</f>
        <v>76.789956637360078</v>
      </c>
      <c r="AP24" s="22">
        <f ca="1">IF(Fixtures!$D$6 &lt; 30, AVERAGE(OFFSET($A24,0,Fixtures!$D$6,1,9)), 0)</f>
        <v>78.027508014056906</v>
      </c>
      <c r="AQ24" s="22">
        <f ca="1">IF(Fixtures!$D$6 &lt; 27, AVERAGE(OFFSET($A24,0,Fixtures!$D$6,1,12)), 0)</f>
        <v>0</v>
      </c>
      <c r="AR24" s="22">
        <f ca="1">IF(Fixtures!$D$6 &lt; 23, AVERAGE(OFFSET($A24,0,Fixtures!$D$6,1,16)), 0)</f>
        <v>0</v>
      </c>
      <c r="AS24" s="22">
        <f ca="1">IF(OR(Fixtures!$D$6&lt;=0,Fixtures!$D$6&gt;39),AVERAGE(A24:AM24),AVERAGE(OFFSET($A24,0,Fixtures!$D$6,1,39-Fixtures!$D$6)))</f>
        <v>84.326142847615543</v>
      </c>
    </row>
    <row r="25" spans="1:45" x14ac:dyDescent="0.25">
      <c r="A25" s="28" t="s">
        <v>130</v>
      </c>
      <c r="B25" s="22">
        <f t="shared" si="2"/>
        <v>74.867589677190935</v>
      </c>
      <c r="C25" s="22">
        <f t="shared" ca="1" si="2"/>
        <v>74.2185118193363</v>
      </c>
      <c r="D25" s="22">
        <f t="shared" ca="1" si="2"/>
        <v>77.02640142320152</v>
      </c>
      <c r="E25" s="22">
        <f t="shared" ca="1" si="2"/>
        <v>79.076779739986549</v>
      </c>
      <c r="F25" s="22">
        <f t="shared" ca="1" si="2"/>
        <v>143.44537181444625</v>
      </c>
      <c r="G25" s="22">
        <f t="shared" si="0"/>
        <v>62.50413450114106</v>
      </c>
      <c r="H25" s="22">
        <f t="shared" si="0"/>
        <v>99.425152358226498</v>
      </c>
      <c r="I25" s="22">
        <f t="shared" ca="1" si="0"/>
        <v>68.902314044909886</v>
      </c>
      <c r="J25" s="22">
        <f t="shared" si="0"/>
        <v>99.425152358226498</v>
      </c>
      <c r="K25" s="22">
        <f t="shared" si="0"/>
        <v>78.290778406942621</v>
      </c>
      <c r="L25" s="22">
        <f t="shared" ca="1" si="0"/>
        <v>81.172905392262138</v>
      </c>
      <c r="M25" s="22">
        <f t="shared" si="0"/>
        <v>103.15043126255075</v>
      </c>
      <c r="N25" s="22">
        <f t="shared" si="0"/>
        <v>93.688762640779316</v>
      </c>
      <c r="O25" s="22">
        <f t="shared" ca="1" si="0"/>
        <v>128.57561288740058</v>
      </c>
      <c r="P25" s="22">
        <f t="shared" si="0"/>
        <v>93.688762640779316</v>
      </c>
      <c r="Q25" s="22">
        <f t="shared" ca="1" si="0"/>
        <v>64.306445224874665</v>
      </c>
      <c r="R25" s="22">
        <f t="shared" si="0"/>
        <v>130.7619278986416</v>
      </c>
      <c r="S25" s="22">
        <f t="shared" ca="1" si="0"/>
        <v>83.593921110151072</v>
      </c>
      <c r="T25" s="22">
        <f t="shared" ca="1" si="0"/>
        <v>67.768205419228025</v>
      </c>
      <c r="U25" s="22">
        <f t="shared" si="0"/>
        <v>83.006319858702852</v>
      </c>
      <c r="V25" s="22">
        <f t="shared" ca="1" si="0"/>
        <v>74.867589677190935</v>
      </c>
      <c r="W25" s="22">
        <f t="shared" si="0"/>
        <v>83.006319858702852</v>
      </c>
      <c r="X25" s="22">
        <f t="shared" si="0"/>
        <v>103.15043126255075</v>
      </c>
      <c r="Y25" s="22">
        <f t="shared" ref="G25:AM28" ca="1" si="3">MIN(VLOOKUP($A$16,$A$2:$AM$14,Y$30+1,FALSE),VLOOKUP($A25,$A$2:$AM$14,Y$30+1,FALSE))</f>
        <v>119.75714527628081</v>
      </c>
      <c r="Z25" s="22">
        <f t="shared" ca="1" si="3"/>
        <v>88.89909657480942</v>
      </c>
      <c r="AA25" s="22">
        <f t="shared" ca="1" si="3"/>
        <v>64.306445224874665</v>
      </c>
      <c r="AB25" s="22">
        <f t="shared" ca="1" si="3"/>
        <v>94.718340567676194</v>
      </c>
      <c r="AC25" s="22">
        <f t="shared" si="3"/>
        <v>62.50413450114106</v>
      </c>
      <c r="AD25" s="22">
        <f t="shared" ca="1" si="3"/>
        <v>67.768205419228025</v>
      </c>
      <c r="AE25" s="22">
        <f t="shared" si="3"/>
        <v>65.362026009465851</v>
      </c>
      <c r="AF25" s="22">
        <f t="shared" si="3"/>
        <v>107.34294286929772</v>
      </c>
      <c r="AG25" s="22">
        <f t="shared" si="3"/>
        <v>112.22060580049391</v>
      </c>
      <c r="AH25" s="22">
        <f t="shared" si="3"/>
        <v>86.116415090753378</v>
      </c>
      <c r="AI25" s="22">
        <f t="shared" si="3"/>
        <v>112.22060580049391</v>
      </c>
      <c r="AJ25" s="22">
        <f t="shared" ca="1" si="3"/>
        <v>68.902314044909886</v>
      </c>
      <c r="AK25" s="22">
        <f t="shared" ca="1" si="3"/>
        <v>100.1289824286425</v>
      </c>
      <c r="AL25" s="22">
        <f t="shared" ca="1" si="3"/>
        <v>119.75714527628081</v>
      </c>
      <c r="AM25" s="22">
        <f t="shared" ca="1" si="3"/>
        <v>77.02640142320152</v>
      </c>
      <c r="AN25" s="22">
        <f ca="1">IF(Fixtures!$D$6 &lt; 36, AVERAGE(OFFSET($A25,0,Fixtures!$D$6,1,3)), 0)</f>
        <v>74.99689349601509</v>
      </c>
      <c r="AO25" s="22">
        <f ca="1">IF(Fixtures!$D$6 &lt; 33, AVERAGE(OFFSET($A25,0,Fixtures!$D$6,1,6)), 0)</f>
        <v>84.986042527883782</v>
      </c>
      <c r="AP25" s="22">
        <f ca="1">IF(Fixtures!$D$6 &lt; 30, AVERAGE(OFFSET($A25,0,Fixtures!$D$6,1,9)), 0)</f>
        <v>86.350621122606654</v>
      </c>
      <c r="AQ25" s="22">
        <f ca="1">IF(Fixtures!$D$6 &lt; 27, AVERAGE(OFFSET($A25,0,Fixtures!$D$6,1,12)), 0)</f>
        <v>0</v>
      </c>
      <c r="AR25" s="22">
        <f ca="1">IF(Fixtures!$D$6 &lt; 23, AVERAGE(OFFSET($A25,0,Fixtures!$D$6,1,16)), 0)</f>
        <v>0</v>
      </c>
      <c r="AS25" s="22">
        <f ca="1">IF(OR(Fixtures!$D$6&lt;=0,Fixtures!$D$6&gt;39),AVERAGE(A25:AM25),AVERAGE(OFFSET($A25,0,Fixtures!$D$6,1,39-Fixtures!$D$6)))</f>
        <v>89.50567660263205</v>
      </c>
    </row>
    <row r="26" spans="1:45" x14ac:dyDescent="0.25">
      <c r="A26" s="28" t="s">
        <v>10</v>
      </c>
      <c r="B26" s="22">
        <f t="shared" ca="1" si="2"/>
        <v>74.867589677190935</v>
      </c>
      <c r="C26" s="22">
        <f t="shared" ca="1" si="2"/>
        <v>74.2185118193363</v>
      </c>
      <c r="D26" s="22">
        <f t="shared" ca="1" si="2"/>
        <v>77.02640142320152</v>
      </c>
      <c r="E26" s="22">
        <f t="shared" si="2"/>
        <v>79.076779739986549</v>
      </c>
      <c r="F26" s="22">
        <f t="shared" ca="1" si="2"/>
        <v>83.593921110151072</v>
      </c>
      <c r="G26" s="22">
        <f t="shared" ca="1" si="3"/>
        <v>81.172905392262138</v>
      </c>
      <c r="H26" s="22">
        <f t="shared" si="3"/>
        <v>93.688762640779316</v>
      </c>
      <c r="I26" s="22">
        <f t="shared" ca="1" si="3"/>
        <v>68.902314044909886</v>
      </c>
      <c r="J26" s="22">
        <f t="shared" ca="1" si="3"/>
        <v>74.2185118193363</v>
      </c>
      <c r="K26" s="22">
        <f t="shared" si="3"/>
        <v>78.290778406942621</v>
      </c>
      <c r="L26" s="22">
        <f t="shared" si="3"/>
        <v>79.076779739986549</v>
      </c>
      <c r="M26" s="22">
        <f t="shared" si="3"/>
        <v>74.867589677190935</v>
      </c>
      <c r="N26" s="22">
        <f t="shared" ca="1" si="3"/>
        <v>93.688762640779316</v>
      </c>
      <c r="O26" s="22">
        <f t="shared" ca="1" si="3"/>
        <v>77.02640142320152</v>
      </c>
      <c r="P26" s="22">
        <f t="shared" si="3"/>
        <v>107.34294286929772</v>
      </c>
      <c r="Q26" s="22">
        <f t="shared" si="3"/>
        <v>138.2155145932183</v>
      </c>
      <c r="R26" s="22">
        <f t="shared" si="3"/>
        <v>115.39093420167765</v>
      </c>
      <c r="S26" s="22">
        <f t="shared" ca="1" si="3"/>
        <v>103.15043126255075</v>
      </c>
      <c r="T26" s="22">
        <f t="shared" ca="1" si="3"/>
        <v>65.362026009465851</v>
      </c>
      <c r="U26" s="22">
        <f t="shared" ca="1" si="3"/>
        <v>83.006319858702852</v>
      </c>
      <c r="V26" s="22">
        <f t="shared" ca="1" si="3"/>
        <v>82.531343196650312</v>
      </c>
      <c r="W26" s="22">
        <f t="shared" si="3"/>
        <v>83.330754703996661</v>
      </c>
      <c r="X26" s="22">
        <f t="shared" ca="1" si="3"/>
        <v>67.768205419228025</v>
      </c>
      <c r="Y26" s="22">
        <f t="shared" ca="1" si="3"/>
        <v>100.1289824286425</v>
      </c>
      <c r="Z26" s="22">
        <f t="shared" ca="1" si="3"/>
        <v>88.89909657480942</v>
      </c>
      <c r="AA26" s="22">
        <f t="shared" ca="1" si="3"/>
        <v>64.306445224874665</v>
      </c>
      <c r="AB26" s="22">
        <f t="shared" si="3"/>
        <v>94.718340567676194</v>
      </c>
      <c r="AC26" s="22">
        <f t="shared" ca="1" si="3"/>
        <v>62.50413450114106</v>
      </c>
      <c r="AD26" s="22">
        <f t="shared" si="3"/>
        <v>94.718340567676194</v>
      </c>
      <c r="AE26" s="22">
        <f t="shared" si="3"/>
        <v>65.362026009465851</v>
      </c>
      <c r="AF26" s="22">
        <f t="shared" ca="1" si="3"/>
        <v>64.306445224874665</v>
      </c>
      <c r="AG26" s="22">
        <f t="shared" ca="1" si="3"/>
        <v>112.22060580049391</v>
      </c>
      <c r="AH26" s="22">
        <f t="shared" si="3"/>
        <v>62.50413450114106</v>
      </c>
      <c r="AI26" s="22">
        <f t="shared" si="3"/>
        <v>128.57561288740058</v>
      </c>
      <c r="AJ26" s="22">
        <f t="shared" ca="1" si="3"/>
        <v>78.290778406942621</v>
      </c>
      <c r="AK26" s="22">
        <f t="shared" ca="1" si="3"/>
        <v>86.116415090753378</v>
      </c>
      <c r="AL26" s="22">
        <f t="shared" si="3"/>
        <v>138.2155145932183</v>
      </c>
      <c r="AM26" s="22">
        <f t="shared" si="3"/>
        <v>115.39093420167765</v>
      </c>
      <c r="AN26" s="22">
        <f ca="1">IF(Fixtures!$D$6 &lt; 36, AVERAGE(OFFSET($A26,0,Fixtures!$D$6,1,3)), 0)</f>
        <v>83.980271878831147</v>
      </c>
      <c r="AO26" s="22">
        <f ca="1">IF(Fixtures!$D$6 &lt; 33, AVERAGE(OFFSET($A26,0,Fixtures!$D$6,1,6)), 0)</f>
        <v>82.304982111887981</v>
      </c>
      <c r="AP26" s="22">
        <f ca="1">IF(Fixtures!$D$6 &lt; 30, AVERAGE(OFFSET($A26,0,Fixtures!$D$6,1,9)), 0)</f>
        <v>84.800046496312461</v>
      </c>
      <c r="AQ26" s="22">
        <f ca="1">IF(Fixtures!$D$6 &lt; 27, AVERAGE(OFFSET($A26,0,Fixtures!$D$6,1,12)), 0)</f>
        <v>0</v>
      </c>
      <c r="AR26" s="22">
        <f ca="1">IF(Fixtures!$D$6 &lt; 23, AVERAGE(OFFSET($A26,0,Fixtures!$D$6,1,16)), 0)</f>
        <v>0</v>
      </c>
      <c r="AS26" s="22">
        <f ca="1">IF(OR(Fixtures!$D$6&lt;=0,Fixtures!$D$6&gt;39),AVERAGE(A26:AM26),AVERAGE(OFFSET($A26,0,Fixtures!$D$6,1,39-Fixtures!$D$6)))</f>
        <v>91.910273529371807</v>
      </c>
    </row>
    <row r="27" spans="1:45" x14ac:dyDescent="0.25">
      <c r="A27" s="28" t="s">
        <v>61</v>
      </c>
      <c r="B27" s="22">
        <f t="shared" si="2"/>
        <v>74.867589677190935</v>
      </c>
      <c r="C27" s="22">
        <f t="shared" ca="1" si="2"/>
        <v>74.2185118193363</v>
      </c>
      <c r="D27" s="22">
        <f t="shared" ca="1" si="2"/>
        <v>77.02640142320152</v>
      </c>
      <c r="E27" s="22">
        <f t="shared" si="2"/>
        <v>79.076779739986549</v>
      </c>
      <c r="F27" s="22">
        <f t="shared" ca="1" si="2"/>
        <v>102.01374941748715</v>
      </c>
      <c r="G27" s="22">
        <f t="shared" si="3"/>
        <v>100.1289824286425</v>
      </c>
      <c r="H27" s="22">
        <f t="shared" si="3"/>
        <v>99.813761128963037</v>
      </c>
      <c r="I27" s="22">
        <f t="shared" ca="1" si="3"/>
        <v>68.902314044909886</v>
      </c>
      <c r="J27" s="22">
        <f t="shared" ca="1" si="3"/>
        <v>67.768205419228025</v>
      </c>
      <c r="K27" s="22">
        <f t="shared" si="3"/>
        <v>78.290778406942621</v>
      </c>
      <c r="L27" s="22">
        <f t="shared" ca="1" si="3"/>
        <v>82.531343196650312</v>
      </c>
      <c r="M27" s="22">
        <f t="shared" si="3"/>
        <v>103.15043126255075</v>
      </c>
      <c r="N27" s="22">
        <f t="shared" si="3"/>
        <v>62.50413450114106</v>
      </c>
      <c r="O27" s="22">
        <f t="shared" si="3"/>
        <v>128.57561288740058</v>
      </c>
      <c r="P27" s="22">
        <f t="shared" ca="1" si="3"/>
        <v>64.306445224874665</v>
      </c>
      <c r="Q27" s="22">
        <f t="shared" si="3"/>
        <v>83.330754703996661</v>
      </c>
      <c r="R27" s="22">
        <f t="shared" ca="1" si="3"/>
        <v>130.7619278986416</v>
      </c>
      <c r="S27" s="22">
        <f t="shared" ca="1" si="3"/>
        <v>93.688762640779316</v>
      </c>
      <c r="T27" s="22">
        <f t="shared" ca="1" si="3"/>
        <v>67.768205419228025</v>
      </c>
      <c r="U27" s="22">
        <f t="shared" ca="1" si="3"/>
        <v>81.172905392262138</v>
      </c>
      <c r="V27" s="22">
        <f t="shared" ca="1" si="3"/>
        <v>74.2185118193363</v>
      </c>
      <c r="W27" s="22">
        <f t="shared" si="3"/>
        <v>83.330754703996661</v>
      </c>
      <c r="X27" s="22">
        <f t="shared" si="3"/>
        <v>83.593921110151072</v>
      </c>
      <c r="Y27" s="22">
        <f t="shared" ca="1" si="3"/>
        <v>119.75714527628081</v>
      </c>
      <c r="Z27" s="22">
        <f t="shared" ca="1" si="3"/>
        <v>65.362026009465851</v>
      </c>
      <c r="AA27" s="22">
        <f t="shared" ca="1" si="3"/>
        <v>64.306445224874665</v>
      </c>
      <c r="AB27" s="22">
        <f t="shared" si="3"/>
        <v>85.97414534055649</v>
      </c>
      <c r="AC27" s="22">
        <f t="shared" si="3"/>
        <v>62.50413450114106</v>
      </c>
      <c r="AD27" s="22">
        <f t="shared" ca="1" si="3"/>
        <v>68.902314044909886</v>
      </c>
      <c r="AE27" s="22">
        <f t="shared" si="3"/>
        <v>65.362026009465851</v>
      </c>
      <c r="AF27" s="22">
        <f t="shared" ca="1" si="3"/>
        <v>107.34294286929772</v>
      </c>
      <c r="AG27" s="22">
        <f t="shared" si="3"/>
        <v>74.867589677190935</v>
      </c>
      <c r="AH27" s="22">
        <f t="shared" si="3"/>
        <v>86.116415090753378</v>
      </c>
      <c r="AI27" s="22">
        <f t="shared" ca="1" si="3"/>
        <v>77.02640142320152</v>
      </c>
      <c r="AJ27" s="22">
        <f t="shared" ca="1" si="3"/>
        <v>81.172905392262138</v>
      </c>
      <c r="AK27" s="22">
        <f t="shared" ca="1" si="3"/>
        <v>102.01374941748715</v>
      </c>
      <c r="AL27" s="22">
        <f t="shared" si="3"/>
        <v>83.006319858702852</v>
      </c>
      <c r="AM27" s="22">
        <f t="shared" si="3"/>
        <v>99.813761128963037</v>
      </c>
      <c r="AN27" s="22">
        <f ca="1">IF(Fixtures!$D$6 &lt; 36, AVERAGE(OFFSET($A27,0,Fixtures!$D$6,1,3)), 0)</f>
        <v>72.460197962202471</v>
      </c>
      <c r="AO27" s="22">
        <f ca="1">IF(Fixtures!$D$6 &lt; 33, AVERAGE(OFFSET($A27,0,Fixtures!$D$6,1,6)), 0)</f>
        <v>77.492192073760322</v>
      </c>
      <c r="AP27" s="22">
        <f ca="1">IF(Fixtures!$D$6 &lt; 30, AVERAGE(OFFSET($A27,0,Fixtures!$D$6,1,9)), 0)</f>
        <v>78.807652705419883</v>
      </c>
      <c r="AQ27" s="22">
        <f ca="1">IF(Fixtures!$D$6 &lt; 27, AVERAGE(OFFSET($A27,0,Fixtures!$D$6,1,12)), 0)</f>
        <v>0</v>
      </c>
      <c r="AR27" s="22">
        <f ca="1">IF(Fixtures!$D$6 &lt; 23, AVERAGE(OFFSET($A27,0,Fixtures!$D$6,1,16)), 0)</f>
        <v>0</v>
      </c>
      <c r="AS27" s="22">
        <f ca="1">IF(OR(Fixtures!$D$6&lt;=0,Fixtures!$D$6&gt;39),AVERAGE(A27:AM27),AVERAGE(OFFSET($A27,0,Fixtures!$D$6,1,39-Fixtures!$D$6)))</f>
        <v>82.841892062827654</v>
      </c>
    </row>
    <row r="28" spans="1:45" x14ac:dyDescent="0.25">
      <c r="A28" s="80" t="s">
        <v>82</v>
      </c>
      <c r="B28" s="22">
        <f t="shared" si="2"/>
        <v>74.867589677190935</v>
      </c>
      <c r="C28" s="22">
        <f t="shared" ca="1" si="2"/>
        <v>74.2185118193363</v>
      </c>
      <c r="D28" s="22">
        <f t="shared" ca="1" si="2"/>
        <v>77.02640142320152</v>
      </c>
      <c r="E28" s="22">
        <f t="shared" si="2"/>
        <v>79.076779739986549</v>
      </c>
      <c r="F28" s="22">
        <f t="shared" ca="1" si="2"/>
        <v>74.867589677190935</v>
      </c>
      <c r="G28" s="22">
        <f t="shared" ca="1" si="3"/>
        <v>68.902314044909886</v>
      </c>
      <c r="H28" s="22">
        <f t="shared" si="3"/>
        <v>99.813761128963037</v>
      </c>
      <c r="I28" s="22">
        <f t="shared" ca="1" si="3"/>
        <v>68.902314044909886</v>
      </c>
      <c r="J28" s="22">
        <f t="shared" si="3"/>
        <v>94.718340567676194</v>
      </c>
      <c r="K28" s="22">
        <f t="shared" si="3"/>
        <v>78.290778406942621</v>
      </c>
      <c r="L28" s="22">
        <f t="shared" si="3"/>
        <v>65.362026009465851</v>
      </c>
      <c r="M28" s="22">
        <f t="shared" ca="1" si="3"/>
        <v>77.02640142320152</v>
      </c>
      <c r="N28" s="22">
        <f t="shared" si="3"/>
        <v>83.330754703996661</v>
      </c>
      <c r="O28" s="22">
        <f t="shared" si="3"/>
        <v>112.22060580049391</v>
      </c>
      <c r="P28" s="22">
        <f t="shared" si="3"/>
        <v>111.78362939934263</v>
      </c>
      <c r="Q28" s="22">
        <f t="shared" ca="1" si="3"/>
        <v>119.75714527628081</v>
      </c>
      <c r="R28" s="22">
        <f t="shared" ca="1" si="3"/>
        <v>88.89909657480942</v>
      </c>
      <c r="S28" s="22">
        <f t="shared" ca="1" si="3"/>
        <v>111.78362939934263</v>
      </c>
      <c r="T28" s="22">
        <f t="shared" ca="1" si="3"/>
        <v>67.768205419228025</v>
      </c>
      <c r="U28" s="22">
        <f t="shared" si="3"/>
        <v>79.076779739986549</v>
      </c>
      <c r="V28" s="22">
        <f t="shared" ca="1" si="3"/>
        <v>82.531343196650312</v>
      </c>
      <c r="W28" s="22">
        <f t="shared" si="3"/>
        <v>83.330754703996661</v>
      </c>
      <c r="X28" s="22">
        <f t="shared" ca="1" si="3"/>
        <v>82.531343196650312</v>
      </c>
      <c r="Y28" s="22">
        <f t="shared" ca="1" si="3"/>
        <v>62.50413450114106</v>
      </c>
      <c r="Z28" s="22">
        <f t="shared" ca="1" si="3"/>
        <v>88.89909657480942</v>
      </c>
      <c r="AA28" s="22">
        <f t="shared" ca="1" si="3"/>
        <v>64.306445224874665</v>
      </c>
      <c r="AB28" s="22">
        <f t="shared" si="3"/>
        <v>94.718340567676194</v>
      </c>
      <c r="AC28" s="22">
        <f t="shared" si="3"/>
        <v>62.50413450114106</v>
      </c>
      <c r="AD28" s="22">
        <f t="shared" si="3"/>
        <v>78.290778406942621</v>
      </c>
      <c r="AE28" s="22">
        <f t="shared" si="3"/>
        <v>65.362026009465851</v>
      </c>
      <c r="AF28" s="22">
        <f t="shared" si="3"/>
        <v>93.688762640779316</v>
      </c>
      <c r="AG28" s="22">
        <f t="shared" si="3"/>
        <v>99.813761128963037</v>
      </c>
      <c r="AH28" s="22">
        <f t="shared" ca="1" si="3"/>
        <v>64.306445224874665</v>
      </c>
      <c r="AI28" s="22">
        <f t="shared" si="3"/>
        <v>133.89467697283897</v>
      </c>
      <c r="AJ28" s="22">
        <f t="shared" ca="1" si="3"/>
        <v>81.172905392262138</v>
      </c>
      <c r="AK28" s="22">
        <f t="shared" ca="1" si="3"/>
        <v>102.01374941748715</v>
      </c>
      <c r="AL28" s="22">
        <f t="shared" ca="1" si="3"/>
        <v>74.2185118193363</v>
      </c>
      <c r="AM28" s="22">
        <f t="shared" ca="1" si="3"/>
        <v>115.39093420167765</v>
      </c>
      <c r="AN28" s="22">
        <f ca="1">IF(Fixtures!$D$6 &lt; 36, AVERAGE(OFFSET($A28,0,Fixtures!$D$6,1,3)), 0)</f>
        <v>78.504417825253299</v>
      </c>
      <c r="AO28" s="22">
        <f ca="1">IF(Fixtures!$D$6 &lt; 33, AVERAGE(OFFSET($A28,0,Fixtures!$D$6,1,6)), 0)</f>
        <v>82.396300542494686</v>
      </c>
      <c r="AP28" s="22">
        <f ca="1">IF(Fixtures!$D$6 &lt; 30, AVERAGE(OFFSET($A28,0,Fixtures!$D$6,1,9)), 0)</f>
        <v>85.972425649438208</v>
      </c>
      <c r="AQ28" s="22">
        <f ca="1">IF(Fixtures!$D$6 &lt; 27, AVERAGE(OFFSET($A28,0,Fixtures!$D$6,1,12)), 0)</f>
        <v>0</v>
      </c>
      <c r="AR28" s="22">
        <f ca="1">IF(Fixtures!$D$6 &lt; 23, AVERAGE(OFFSET($A28,0,Fixtures!$D$6,1,16)), 0)</f>
        <v>0</v>
      </c>
      <c r="AS28" s="22">
        <f ca="1">IF(OR(Fixtures!$D$6&lt;=0,Fixtures!$D$6&gt;39),AVERAGE(A28:AM28),AVERAGE(OFFSET($A28,0,Fixtures!$D$6,1,39-Fixtures!$D$6)))</f>
        <v>88.781252190287091</v>
      </c>
    </row>
    <row r="29" spans="1:45" s="1" customFormat="1" x14ac:dyDescent="0.25"/>
    <row r="30" spans="1:45" x14ac:dyDescent="0.25">
      <c r="A30" s="29" t="s">
        <v>131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N30" s="2">
        <v>13</v>
      </c>
      <c r="O30" s="2">
        <v>14</v>
      </c>
      <c r="P30" s="2">
        <v>15</v>
      </c>
      <c r="Q30" s="2">
        <v>16</v>
      </c>
      <c r="R30" s="2">
        <v>17</v>
      </c>
      <c r="S30" s="2">
        <v>18</v>
      </c>
      <c r="T30" s="2">
        <v>19</v>
      </c>
      <c r="U30" s="2">
        <v>20</v>
      </c>
      <c r="V30" s="2">
        <v>21</v>
      </c>
      <c r="W30" s="2">
        <v>22</v>
      </c>
      <c r="X30" s="2">
        <v>23</v>
      </c>
      <c r="Y30" s="2">
        <v>24</v>
      </c>
      <c r="Z30" s="2">
        <v>25</v>
      </c>
      <c r="AA30" s="2">
        <v>26</v>
      </c>
      <c r="AB30" s="2">
        <v>27</v>
      </c>
      <c r="AC30" s="2">
        <v>28</v>
      </c>
      <c r="AD30" s="2">
        <v>29</v>
      </c>
      <c r="AE30" s="2">
        <v>30</v>
      </c>
      <c r="AF30" s="2">
        <v>31</v>
      </c>
      <c r="AG30" s="2">
        <v>32</v>
      </c>
      <c r="AH30" s="2">
        <v>33</v>
      </c>
      <c r="AI30" s="2">
        <v>34</v>
      </c>
      <c r="AJ30" s="2">
        <v>35</v>
      </c>
      <c r="AK30" s="2">
        <v>36</v>
      </c>
      <c r="AL30" s="2">
        <v>37</v>
      </c>
      <c r="AM30" s="2">
        <v>38</v>
      </c>
      <c r="AN30" s="29" t="s">
        <v>55</v>
      </c>
      <c r="AO30" s="29" t="s">
        <v>56</v>
      </c>
      <c r="AP30" s="29" t="s">
        <v>57</v>
      </c>
      <c r="AQ30" s="29" t="s">
        <v>75</v>
      </c>
      <c r="AR30" s="29" t="s">
        <v>123</v>
      </c>
      <c r="AS30" s="29" t="s">
        <v>58</v>
      </c>
    </row>
    <row r="31" spans="1:45" x14ac:dyDescent="0.25">
      <c r="A31" s="28" t="s">
        <v>101</v>
      </c>
      <c r="B31" s="22">
        <f>MIN(VLOOKUP($A$30,$A$2:$AM$14,B$30+1,FALSE),VLOOKUP($A31,$A$2:$AM$14,B$30+1,FALSE))</f>
        <v>74.867589677190935</v>
      </c>
      <c r="C31" s="22">
        <f t="shared" ref="C31:AK38" ca="1" si="4">MIN(VLOOKUP($A$30,$A$2:$AM$14,C$30+1,FALSE),VLOOKUP($A31,$A$2:$AM$14,C$30+1,FALSE))</f>
        <v>74.2185118193363</v>
      </c>
      <c r="D31" s="22">
        <f t="shared" ca="1" si="4"/>
        <v>77.02640142320152</v>
      </c>
      <c r="E31" s="22">
        <f t="shared" si="4"/>
        <v>79.076779739986549</v>
      </c>
      <c r="F31" s="22">
        <f t="shared" ca="1" si="4"/>
        <v>67.768205419228025</v>
      </c>
      <c r="G31" s="22">
        <f t="shared" si="4"/>
        <v>78.290778406942621</v>
      </c>
      <c r="H31" s="22">
        <f t="shared" si="4"/>
        <v>99.813761128963037</v>
      </c>
      <c r="I31" s="22">
        <f t="shared" ca="1" si="4"/>
        <v>68.902314044909886</v>
      </c>
      <c r="J31" s="22">
        <f t="shared" si="4"/>
        <v>93.688762640779316</v>
      </c>
      <c r="K31" s="22">
        <f t="shared" si="4"/>
        <v>78.290778406942621</v>
      </c>
      <c r="L31" s="22">
        <f t="shared" si="4"/>
        <v>83.593921110151072</v>
      </c>
      <c r="M31" s="22">
        <f t="shared" ca="1" si="4"/>
        <v>68.902314044909886</v>
      </c>
      <c r="N31" s="22">
        <f t="shared" si="4"/>
        <v>93.688762640779316</v>
      </c>
      <c r="O31" s="22">
        <f t="shared" ca="1" si="4"/>
        <v>102.01374941748715</v>
      </c>
      <c r="P31" s="22">
        <f t="shared" si="4"/>
        <v>99.425152358226498</v>
      </c>
      <c r="Q31" s="22">
        <f t="shared" ca="1" si="4"/>
        <v>74.2185118193363</v>
      </c>
      <c r="R31" s="22">
        <f t="shared" si="4"/>
        <v>100.1289824286425</v>
      </c>
      <c r="S31" s="22">
        <f t="shared" ca="1" si="4"/>
        <v>64.306445224874665</v>
      </c>
      <c r="T31" s="22">
        <f t="shared" ca="1" si="4"/>
        <v>67.768205419228025</v>
      </c>
      <c r="U31" s="22">
        <f t="shared" si="4"/>
        <v>83.006319858702852</v>
      </c>
      <c r="V31" s="22">
        <f t="shared" ca="1" si="4"/>
        <v>65.362026009465851</v>
      </c>
      <c r="W31" s="22">
        <f t="shared" si="4"/>
        <v>83.330754703996661</v>
      </c>
      <c r="X31" s="22">
        <f t="shared" si="4"/>
        <v>107.34294286929772</v>
      </c>
      <c r="Y31" s="22">
        <f t="shared" ca="1" si="4"/>
        <v>81.172905392262138</v>
      </c>
      <c r="Z31" s="22">
        <f t="shared" ca="1" si="4"/>
        <v>88.89909657480942</v>
      </c>
      <c r="AA31" s="22">
        <f t="shared" ca="1" si="4"/>
        <v>64.306445224874665</v>
      </c>
      <c r="AB31" s="22">
        <f t="shared" si="4"/>
        <v>94.718340567676194</v>
      </c>
      <c r="AC31" s="22">
        <f t="shared" si="4"/>
        <v>62.50413450114106</v>
      </c>
      <c r="AD31" s="22">
        <f t="shared" si="4"/>
        <v>86.116415090753378</v>
      </c>
      <c r="AE31" s="22">
        <f t="shared" si="4"/>
        <v>65.362026009465851</v>
      </c>
      <c r="AF31" s="22">
        <f t="shared" ca="1" si="4"/>
        <v>107.34294286929772</v>
      </c>
      <c r="AG31" s="22">
        <f t="shared" si="4"/>
        <v>79.076779739986549</v>
      </c>
      <c r="AH31" s="22">
        <f t="shared" ca="1" si="4"/>
        <v>82.531343196650312</v>
      </c>
      <c r="AI31" s="22">
        <f t="shared" si="4"/>
        <v>83.006319858702852</v>
      </c>
      <c r="AJ31" s="22">
        <f t="shared" ca="1" si="4"/>
        <v>81.172905392262138</v>
      </c>
      <c r="AK31" s="22">
        <f t="shared" ca="1" si="4"/>
        <v>77.02640142320152</v>
      </c>
      <c r="AL31" s="22">
        <f t="shared" ref="AL31:AM37" si="5">MIN(VLOOKUP($A$30,$A$2:$AM$14,AL$30+1,FALSE),VLOOKUP($A31,$A$2:$AM$14,AL$30+1,FALSE))</f>
        <v>111.78362939934263</v>
      </c>
      <c r="AM31" s="22">
        <f t="shared" ca="1" si="5"/>
        <v>88.89909657480942</v>
      </c>
      <c r="AN31" s="22">
        <f ca="1">IF(Fixtures!$D$6 &lt; 36, AVERAGE(OFFSET($A31,0,Fixtures!$D$6,1,3)), 0)</f>
        <v>81.112963386523546</v>
      </c>
      <c r="AO31" s="22">
        <f ca="1">IF(Fixtures!$D$6 &lt; 33, AVERAGE(OFFSET($A31,0,Fixtures!$D$6,1,6)), 0)</f>
        <v>82.520106463053452</v>
      </c>
      <c r="AP31" s="22">
        <f ca="1">IF(Fixtures!$D$6 &lt; 30, AVERAGE(OFFSET($A31,0,Fixtures!$D$6,1,9)), 0)</f>
        <v>82.425689691770671</v>
      </c>
      <c r="AQ31" s="22">
        <f ca="1">IF(Fixtures!$D$6 &lt; 27, AVERAGE(OFFSET($A31,0,Fixtures!$D$6,1,12)), 0)</f>
        <v>0</v>
      </c>
      <c r="AR31" s="22">
        <f ca="1">IF(Fixtures!$D$6 &lt; 23, AVERAGE(OFFSET($A31,0,Fixtures!$D$6,1,16)), 0)</f>
        <v>0</v>
      </c>
      <c r="AS31" s="22">
        <f ca="1">IF(OR(Fixtures!$D$6&lt;=0,Fixtures!$D$6&gt;39),AVERAGE(A31:AM31),AVERAGE(OFFSET($A31,0,Fixtures!$D$6,1,39-Fixtures!$D$6)))</f>
        <v>84.961694551940795</v>
      </c>
    </row>
    <row r="32" spans="1:45" x14ac:dyDescent="0.25">
      <c r="A32" s="28" t="s">
        <v>121</v>
      </c>
      <c r="B32" s="22">
        <f t="shared" ref="B32:Q42" si="6">MIN(VLOOKUP($A$30,$A$2:$AM$14,B$30+1,FALSE),VLOOKUP($A32,$A$2:$AM$14,B$30+1,FALSE))</f>
        <v>85.97414534055649</v>
      </c>
      <c r="C32" s="22">
        <f t="shared" si="6"/>
        <v>111.78362939934263</v>
      </c>
      <c r="D32" s="22">
        <f t="shared" ca="1" si="6"/>
        <v>103.15043126255075</v>
      </c>
      <c r="E32" s="22">
        <f t="shared" ca="1" si="6"/>
        <v>74.2185118193363</v>
      </c>
      <c r="F32" s="22">
        <f t="shared" ca="1" si="6"/>
        <v>67.768205419228025</v>
      </c>
      <c r="G32" s="22">
        <f t="shared" si="6"/>
        <v>78.290778406942621</v>
      </c>
      <c r="H32" s="22">
        <f t="shared" ca="1" si="6"/>
        <v>82.531343196650312</v>
      </c>
      <c r="I32" s="22">
        <f t="shared" ca="1" si="6"/>
        <v>119.75714527628081</v>
      </c>
      <c r="J32" s="22">
        <f t="shared" si="6"/>
        <v>74.867589677190935</v>
      </c>
      <c r="K32" s="22">
        <f t="shared" si="6"/>
        <v>83.330754703996661</v>
      </c>
      <c r="L32" s="22">
        <f t="shared" si="6"/>
        <v>103.15043126255075</v>
      </c>
      <c r="M32" s="22">
        <f t="shared" ca="1" si="6"/>
        <v>68.902314044909886</v>
      </c>
      <c r="N32" s="22">
        <f t="shared" si="6"/>
        <v>94.718340567676194</v>
      </c>
      <c r="O32" s="22">
        <f t="shared" ca="1" si="6"/>
        <v>67.768205419228025</v>
      </c>
      <c r="P32" s="22">
        <f t="shared" si="6"/>
        <v>78.290778406942621</v>
      </c>
      <c r="Q32" s="22">
        <f t="shared" ca="1" si="6"/>
        <v>74.2185118193363</v>
      </c>
      <c r="R32" s="22">
        <f t="shared" ca="1" si="4"/>
        <v>100.1289824286425</v>
      </c>
      <c r="S32" s="22">
        <f t="shared" ca="1" si="4"/>
        <v>64.306445224874665</v>
      </c>
      <c r="T32" s="22">
        <f t="shared" si="4"/>
        <v>130.7619278986416</v>
      </c>
      <c r="U32" s="22">
        <f t="shared" si="4"/>
        <v>62.50413450114106</v>
      </c>
      <c r="V32" s="22">
        <f t="shared" si="4"/>
        <v>65.362026009465851</v>
      </c>
      <c r="W32" s="22">
        <f t="shared" ca="1" si="4"/>
        <v>68.902314044909886</v>
      </c>
      <c r="X32" s="22">
        <f t="shared" ca="1" si="4"/>
        <v>107.34294286929772</v>
      </c>
      <c r="Y32" s="22">
        <f t="shared" ca="1" si="4"/>
        <v>64.306445224874665</v>
      </c>
      <c r="Z32" s="22">
        <f t="shared" si="4"/>
        <v>133.89467697283897</v>
      </c>
      <c r="AA32" s="22">
        <f t="shared" ca="1" si="4"/>
        <v>86.116415090753378</v>
      </c>
      <c r="AB32" s="22">
        <f t="shared" ca="1" si="4"/>
        <v>88.89909657480942</v>
      </c>
      <c r="AC32" s="22">
        <f t="shared" si="4"/>
        <v>83.330754703996661</v>
      </c>
      <c r="AD32" s="22">
        <f t="shared" si="4"/>
        <v>86.116415090753378</v>
      </c>
      <c r="AE32" s="22">
        <f t="shared" si="4"/>
        <v>99.813761128963037</v>
      </c>
      <c r="AF32" s="22">
        <f t="shared" ca="1" si="4"/>
        <v>81.172905392262138</v>
      </c>
      <c r="AG32" s="22">
        <f t="shared" si="4"/>
        <v>79.076779739986549</v>
      </c>
      <c r="AH32" s="22">
        <f t="shared" ca="1" si="4"/>
        <v>82.531343196650312</v>
      </c>
      <c r="AI32" s="22">
        <f t="shared" si="4"/>
        <v>65.362026009465851</v>
      </c>
      <c r="AJ32" s="22">
        <f t="shared" si="4"/>
        <v>83.593921110151072</v>
      </c>
      <c r="AK32" s="22">
        <f t="shared" ca="1" si="4"/>
        <v>77.02640142320152</v>
      </c>
      <c r="AL32" s="22">
        <f t="shared" ca="1" si="5"/>
        <v>111.78362939934263</v>
      </c>
      <c r="AM32" s="22">
        <f t="shared" ca="1" si="5"/>
        <v>88.89909657480942</v>
      </c>
      <c r="AN32" s="22">
        <f ca="1">IF(Fixtures!$D$6 &lt; 36, AVERAGE(OFFSET($A32,0,Fixtures!$D$6,1,3)), 0)</f>
        <v>86.115422123186477</v>
      </c>
      <c r="AO32" s="22">
        <f ca="1">IF(Fixtures!$D$6 &lt; 33, AVERAGE(OFFSET($A32,0,Fixtures!$D$6,1,6)), 0)</f>
        <v>86.401618771795199</v>
      </c>
      <c r="AP32" s="22">
        <f ca="1">IF(Fixtures!$D$6 &lt; 30, AVERAGE(OFFSET($A32,0,Fixtures!$D$6,1,9)), 0)</f>
        <v>83.321889216337595</v>
      </c>
      <c r="AQ32" s="22">
        <f ca="1">IF(Fixtures!$D$6 &lt; 27, AVERAGE(OFFSET($A32,0,Fixtures!$D$6,1,12)), 0)</f>
        <v>0</v>
      </c>
      <c r="AR32" s="22">
        <f ca="1">IF(Fixtures!$D$6 &lt; 23, AVERAGE(OFFSET($A32,0,Fixtures!$D$6,1,16)), 0)</f>
        <v>0</v>
      </c>
      <c r="AS32" s="22">
        <f ca="1">IF(OR(Fixtures!$D$6&lt;=0,Fixtures!$D$6&gt;39),AVERAGE(A32:AM32),AVERAGE(OFFSET($A32,0,Fixtures!$D$6,1,39-Fixtures!$D$6)))</f>
        <v>85.633844195365995</v>
      </c>
    </row>
    <row r="33" spans="1:45" x14ac:dyDescent="0.25">
      <c r="A33" s="28" t="s">
        <v>105</v>
      </c>
      <c r="B33" s="22">
        <f t="shared" si="6"/>
        <v>85.97414534055649</v>
      </c>
      <c r="C33" s="22">
        <f t="shared" si="4"/>
        <v>107.34294286929772</v>
      </c>
      <c r="D33" s="22">
        <f t="shared" ca="1" si="4"/>
        <v>94.718340567676194</v>
      </c>
      <c r="E33" s="22">
        <f t="shared" si="4"/>
        <v>83.006319858702852</v>
      </c>
      <c r="F33" s="22">
        <f t="shared" ca="1" si="4"/>
        <v>67.768205419228025</v>
      </c>
      <c r="G33" s="22">
        <f t="shared" si="4"/>
        <v>78.290778406942621</v>
      </c>
      <c r="H33" s="22">
        <f t="shared" si="4"/>
        <v>74.867589677190935</v>
      </c>
      <c r="I33" s="22">
        <f t="shared" ca="1" si="4"/>
        <v>64.306445224874665</v>
      </c>
      <c r="J33" s="22">
        <f t="shared" si="4"/>
        <v>93.688762640779316</v>
      </c>
      <c r="K33" s="22">
        <f t="shared" ca="1" si="4"/>
        <v>83.330754703996661</v>
      </c>
      <c r="L33" s="22">
        <f t="shared" si="4"/>
        <v>103.15043126255075</v>
      </c>
      <c r="M33" s="22">
        <f t="shared" ca="1" si="4"/>
        <v>65.362026009465851</v>
      </c>
      <c r="N33" s="22">
        <f t="shared" si="4"/>
        <v>94.718340567676194</v>
      </c>
      <c r="O33" s="22">
        <f t="shared" ca="1" si="4"/>
        <v>83.593921110151072</v>
      </c>
      <c r="P33" s="22">
        <f t="shared" ca="1" si="4"/>
        <v>81.172905392262138</v>
      </c>
      <c r="Q33" s="22">
        <f t="shared" ca="1" si="4"/>
        <v>74.2185118193363</v>
      </c>
      <c r="R33" s="22">
        <f t="shared" ca="1" si="4"/>
        <v>82.531343196650312</v>
      </c>
      <c r="S33" s="22">
        <f t="shared" ca="1" si="4"/>
        <v>64.306445224874665</v>
      </c>
      <c r="T33" s="22">
        <f t="shared" ca="1" si="4"/>
        <v>88.89909657480942</v>
      </c>
      <c r="U33" s="22">
        <f t="shared" si="4"/>
        <v>112.22060580049391</v>
      </c>
      <c r="V33" s="22">
        <f t="shared" si="4"/>
        <v>65.362026009465851</v>
      </c>
      <c r="W33" s="22">
        <f t="shared" si="4"/>
        <v>62.50413450114106</v>
      </c>
      <c r="X33" s="22">
        <f t="shared" ca="1" si="4"/>
        <v>77.02640142320152</v>
      </c>
      <c r="Y33" s="22">
        <f t="shared" ca="1" si="4"/>
        <v>81.172905392262138</v>
      </c>
      <c r="Z33" s="22">
        <f t="shared" si="4"/>
        <v>128.57561288740058</v>
      </c>
      <c r="AA33" s="22">
        <f t="shared" ca="1" si="4"/>
        <v>79.076779739986549</v>
      </c>
      <c r="AB33" s="22">
        <f t="shared" si="4"/>
        <v>99.425152358226498</v>
      </c>
      <c r="AC33" s="22">
        <f t="shared" si="4"/>
        <v>102.98002024308416</v>
      </c>
      <c r="AD33" s="22">
        <f t="shared" si="4"/>
        <v>86.116415090753378</v>
      </c>
      <c r="AE33" s="22">
        <f t="shared" ca="1" si="4"/>
        <v>99.813761128963037</v>
      </c>
      <c r="AF33" s="22">
        <f t="shared" ca="1" si="4"/>
        <v>100.1289824286425</v>
      </c>
      <c r="AG33" s="22">
        <f t="shared" si="4"/>
        <v>79.076779739986549</v>
      </c>
      <c r="AH33" s="22">
        <f t="shared" ca="1" si="4"/>
        <v>78.290778406942621</v>
      </c>
      <c r="AI33" s="22">
        <f t="shared" ca="1" si="4"/>
        <v>67.768205419228025</v>
      </c>
      <c r="AJ33" s="22">
        <f t="shared" ca="1" si="4"/>
        <v>74.2185118193363</v>
      </c>
      <c r="AK33" s="22">
        <f t="shared" ca="1" si="4"/>
        <v>77.02640142320152</v>
      </c>
      <c r="AL33" s="22">
        <f t="shared" ca="1" si="5"/>
        <v>68.902314044909886</v>
      </c>
      <c r="AM33" s="22">
        <f t="shared" ca="1" si="5"/>
        <v>88.89909657480942</v>
      </c>
      <c r="AN33" s="22">
        <f ca="1">IF(Fixtures!$D$6 &lt; 36, AVERAGE(OFFSET($A33,0,Fixtures!$D$6,1,3)), 0)</f>
        <v>96.173862564021348</v>
      </c>
      <c r="AO33" s="22">
        <f ca="1">IF(Fixtures!$D$6 &lt; 33, AVERAGE(OFFSET($A33,0,Fixtures!$D$6,1,6)), 0)</f>
        <v>94.590185164942696</v>
      </c>
      <c r="AP33" s="22">
        <f ca="1">IF(Fixtures!$D$6 &lt; 30, AVERAGE(OFFSET($A33,0,Fixtures!$D$6,1,9)), 0)</f>
        <v>87.535400737240352</v>
      </c>
      <c r="AQ33" s="22">
        <f ca="1">IF(Fixtures!$D$6 &lt; 27, AVERAGE(OFFSET($A33,0,Fixtures!$D$6,1,12)), 0)</f>
        <v>0</v>
      </c>
      <c r="AR33" s="22">
        <f ca="1">IF(Fixtures!$D$6 &lt; 23, AVERAGE(OFFSET($A33,0,Fixtures!$D$6,1,16)), 0)</f>
        <v>0</v>
      </c>
      <c r="AS33" s="22">
        <f ca="1">IF(OR(Fixtures!$D$6&lt;=0,Fixtures!$D$6&gt;39),AVERAGE(A33:AM33),AVERAGE(OFFSET($A33,0,Fixtures!$D$6,1,39-Fixtures!$D$6)))</f>
        <v>85.220534889840323</v>
      </c>
    </row>
    <row r="34" spans="1:45" x14ac:dyDescent="0.25">
      <c r="A34" s="28" t="s">
        <v>52</v>
      </c>
      <c r="B34" s="22">
        <f t="shared" ca="1" si="6"/>
        <v>85.97414534055649</v>
      </c>
      <c r="C34" s="22">
        <f t="shared" si="4"/>
        <v>156.62692462584545</v>
      </c>
      <c r="D34" s="22">
        <f t="shared" ca="1" si="4"/>
        <v>85.97414534055649</v>
      </c>
      <c r="E34" s="22">
        <f t="shared" si="4"/>
        <v>156.62692462584545</v>
      </c>
      <c r="F34" s="22">
        <f t="shared" ca="1" si="4"/>
        <v>67.768205419228025</v>
      </c>
      <c r="G34" s="22">
        <f t="shared" si="4"/>
        <v>78.290778406942621</v>
      </c>
      <c r="H34" s="22">
        <f t="shared" si="4"/>
        <v>111.78362939934263</v>
      </c>
      <c r="I34" s="22">
        <f t="shared" si="4"/>
        <v>128.57561288740058</v>
      </c>
      <c r="J34" s="22">
        <f t="shared" si="4"/>
        <v>83.593921110151072</v>
      </c>
      <c r="K34" s="22">
        <f t="shared" si="4"/>
        <v>83.006319858702852</v>
      </c>
      <c r="L34" s="22">
        <f t="shared" si="4"/>
        <v>99.813761128963037</v>
      </c>
      <c r="M34" s="22">
        <f t="shared" ca="1" si="4"/>
        <v>67.768205419228025</v>
      </c>
      <c r="N34" s="22">
        <f t="shared" ca="1" si="4"/>
        <v>88.89909657480942</v>
      </c>
      <c r="O34" s="22">
        <f t="shared" ca="1" si="4"/>
        <v>68.902314044909886</v>
      </c>
      <c r="P34" s="22">
        <f t="shared" si="4"/>
        <v>94.718340567676194</v>
      </c>
      <c r="Q34" s="22">
        <f t="shared" ca="1" si="4"/>
        <v>74.2185118193363</v>
      </c>
      <c r="R34" s="22">
        <f t="shared" si="4"/>
        <v>86.116415090753378</v>
      </c>
      <c r="S34" s="22">
        <f t="shared" ca="1" si="4"/>
        <v>64.306445224874665</v>
      </c>
      <c r="T34" s="22">
        <f t="shared" ca="1" si="4"/>
        <v>102.01374941748715</v>
      </c>
      <c r="U34" s="22">
        <f t="shared" si="4"/>
        <v>100.1289824286425</v>
      </c>
      <c r="V34" s="22">
        <f t="shared" si="4"/>
        <v>65.362026009465851</v>
      </c>
      <c r="W34" s="22">
        <f t="shared" si="4"/>
        <v>133.89467697283897</v>
      </c>
      <c r="X34" s="22">
        <f t="shared" si="4"/>
        <v>107.34294286929772</v>
      </c>
      <c r="Y34" s="22">
        <f t="shared" ca="1" si="4"/>
        <v>81.172905392262138</v>
      </c>
      <c r="Z34" s="22">
        <f t="shared" si="4"/>
        <v>130.7619278986416</v>
      </c>
      <c r="AA34" s="22">
        <f t="shared" ca="1" si="4"/>
        <v>102.98002024308416</v>
      </c>
      <c r="AB34" s="22">
        <f t="shared" si="4"/>
        <v>130.7619278986416</v>
      </c>
      <c r="AC34" s="22">
        <f t="shared" ca="1" si="4"/>
        <v>102.98002024308416</v>
      </c>
      <c r="AD34" s="22">
        <f t="shared" si="4"/>
        <v>83.330754703996661</v>
      </c>
      <c r="AE34" s="22">
        <f t="shared" si="4"/>
        <v>99.425152358226498</v>
      </c>
      <c r="AF34" s="22">
        <f t="shared" ca="1" si="4"/>
        <v>82.531343196650312</v>
      </c>
      <c r="AG34" s="22">
        <f t="shared" ca="1" si="4"/>
        <v>74.2185118193363</v>
      </c>
      <c r="AH34" s="22">
        <f t="shared" ca="1" si="4"/>
        <v>81.172905392262138</v>
      </c>
      <c r="AI34" s="22">
        <f t="shared" si="4"/>
        <v>79.076779739986549</v>
      </c>
      <c r="AJ34" s="22">
        <f t="shared" ca="1" si="4"/>
        <v>83.593921110151072</v>
      </c>
      <c r="AK34" s="22">
        <f t="shared" ca="1" si="4"/>
        <v>62.50413450114106</v>
      </c>
      <c r="AL34" s="22">
        <f t="shared" si="5"/>
        <v>103.15043126255075</v>
      </c>
      <c r="AM34" s="22">
        <f t="shared" ca="1" si="5"/>
        <v>65.362026009465851</v>
      </c>
      <c r="AN34" s="22">
        <f ca="1">IF(Fixtures!$D$6 &lt; 36, AVERAGE(OFFSET($A34,0,Fixtures!$D$6,1,3)), 0)</f>
        <v>105.69090094857414</v>
      </c>
      <c r="AO34" s="22">
        <f ca="1">IF(Fixtures!$D$6 &lt; 33, AVERAGE(OFFSET($A34,0,Fixtures!$D$6,1,6)), 0)</f>
        <v>95.541285036655907</v>
      </c>
      <c r="AP34" s="22">
        <f ca="1">IF(Fixtures!$D$6 &lt; 30, AVERAGE(OFFSET($A34,0,Fixtures!$D$6,1,9)), 0)</f>
        <v>90.787924051370581</v>
      </c>
      <c r="AQ34" s="22">
        <f ca="1">IF(Fixtures!$D$6 &lt; 27, AVERAGE(OFFSET($A34,0,Fixtures!$D$6,1,12)), 0)</f>
        <v>0</v>
      </c>
      <c r="AR34" s="22">
        <f ca="1">IF(Fixtures!$D$6 &lt; 23, AVERAGE(OFFSET($A34,0,Fixtures!$D$6,1,16)), 0)</f>
        <v>0</v>
      </c>
      <c r="AS34" s="22">
        <f ca="1">IF(OR(Fixtures!$D$6&lt;=0,Fixtures!$D$6&gt;39),AVERAGE(A34:AM34),AVERAGE(OFFSET($A34,0,Fixtures!$D$6,1,39-Fixtures!$D$6)))</f>
        <v>87.342325686291076</v>
      </c>
    </row>
    <row r="35" spans="1:45" x14ac:dyDescent="0.25">
      <c r="A35" s="28" t="s">
        <v>4</v>
      </c>
      <c r="B35" s="22">
        <f t="shared" si="6"/>
        <v>83.593921110151072</v>
      </c>
      <c r="C35" s="22">
        <f t="shared" si="4"/>
        <v>102.98002024308416</v>
      </c>
      <c r="D35" s="22">
        <f t="shared" ca="1" si="4"/>
        <v>65.362026009465851</v>
      </c>
      <c r="E35" s="22">
        <f t="shared" si="4"/>
        <v>112.22060580049391</v>
      </c>
      <c r="F35" s="22">
        <f t="shared" ca="1" si="4"/>
        <v>67.768205419228025</v>
      </c>
      <c r="G35" s="22">
        <f t="shared" si="4"/>
        <v>78.290778406942621</v>
      </c>
      <c r="H35" s="22">
        <f t="shared" ca="1" si="4"/>
        <v>115.39093420167765</v>
      </c>
      <c r="I35" s="22">
        <f t="shared" si="4"/>
        <v>79.076779739986549</v>
      </c>
      <c r="J35" s="22">
        <f t="shared" ca="1" si="4"/>
        <v>82.531343196650312</v>
      </c>
      <c r="K35" s="22">
        <f t="shared" si="4"/>
        <v>83.330754703996661</v>
      </c>
      <c r="L35" s="22">
        <f t="shared" ca="1" si="4"/>
        <v>103.15043126255075</v>
      </c>
      <c r="M35" s="22">
        <f t="shared" ca="1" si="4"/>
        <v>68.902314044909886</v>
      </c>
      <c r="N35" s="22">
        <f t="shared" ca="1" si="4"/>
        <v>64.306445224874665</v>
      </c>
      <c r="O35" s="22">
        <f t="shared" ca="1" si="4"/>
        <v>102.01374941748715</v>
      </c>
      <c r="P35" s="22">
        <f t="shared" si="4"/>
        <v>83.330754703996661</v>
      </c>
      <c r="Q35" s="22">
        <f t="shared" ca="1" si="4"/>
        <v>74.2185118193363</v>
      </c>
      <c r="R35" s="22">
        <f t="shared" ca="1" si="4"/>
        <v>67.768205419228025</v>
      </c>
      <c r="S35" s="22">
        <f t="shared" ca="1" si="4"/>
        <v>64.306445224874665</v>
      </c>
      <c r="T35" s="22">
        <f t="shared" si="4"/>
        <v>115.39093420167765</v>
      </c>
      <c r="U35" s="22">
        <f t="shared" ca="1" si="4"/>
        <v>68.902314044909886</v>
      </c>
      <c r="V35" s="22">
        <f t="shared" si="4"/>
        <v>65.362026009465851</v>
      </c>
      <c r="W35" s="22">
        <f t="shared" ca="1" si="4"/>
        <v>119.75714527628081</v>
      </c>
      <c r="X35" s="22">
        <f t="shared" si="4"/>
        <v>107.34294286929772</v>
      </c>
      <c r="Y35" s="22">
        <f t="shared" ca="1" si="4"/>
        <v>81.172905392262138</v>
      </c>
      <c r="Z35" s="22">
        <f t="shared" si="4"/>
        <v>85.97414534055649</v>
      </c>
      <c r="AA35" s="22">
        <f t="shared" ca="1" si="4"/>
        <v>78.290778406942621</v>
      </c>
      <c r="AB35" s="22">
        <f t="shared" si="4"/>
        <v>93.688762640779316</v>
      </c>
      <c r="AC35" s="22">
        <f t="shared" si="4"/>
        <v>100.1289824286425</v>
      </c>
      <c r="AD35" s="22">
        <f t="shared" ca="1" si="4"/>
        <v>86.116415090753378</v>
      </c>
      <c r="AE35" s="22">
        <f t="shared" si="4"/>
        <v>99.813761128963037</v>
      </c>
      <c r="AF35" s="22">
        <f t="shared" ca="1" si="4"/>
        <v>86.116415090753378</v>
      </c>
      <c r="AG35" s="22">
        <f t="shared" ca="1" si="4"/>
        <v>77.02640142320152</v>
      </c>
      <c r="AH35" s="22">
        <f t="shared" ca="1" si="4"/>
        <v>82.531343196650312</v>
      </c>
      <c r="AI35" s="22">
        <f t="shared" si="4"/>
        <v>83.006319858702852</v>
      </c>
      <c r="AJ35" s="22">
        <f t="shared" si="4"/>
        <v>83.593921110151072</v>
      </c>
      <c r="AK35" s="22">
        <f t="shared" ca="1" si="4"/>
        <v>77.02640142320152</v>
      </c>
      <c r="AL35" s="22">
        <f t="shared" ca="1" si="5"/>
        <v>81.172905392262138</v>
      </c>
      <c r="AM35" s="22">
        <f t="shared" ca="1" si="5"/>
        <v>62.50413450114106</v>
      </c>
      <c r="AN35" s="22">
        <f ca="1">IF(Fixtures!$D$6 &lt; 36, AVERAGE(OFFSET($A35,0,Fixtures!$D$6,1,3)), 0)</f>
        <v>93.311386720058408</v>
      </c>
      <c r="AO35" s="22">
        <f ca="1">IF(Fixtures!$D$6 &lt; 33, AVERAGE(OFFSET($A35,0,Fixtures!$D$6,1,6)), 0)</f>
        <v>90.481789633848862</v>
      </c>
      <c r="AP35" s="22">
        <f ca="1">IF(Fixtures!$D$6 &lt; 30, AVERAGE(OFFSET($A35,0,Fixtures!$D$6,1,9)), 0)</f>
        <v>88.002480218733055</v>
      </c>
      <c r="AQ35" s="22">
        <f ca="1">IF(Fixtures!$D$6 &lt; 27, AVERAGE(OFFSET($A35,0,Fixtures!$D$6,1,12)), 0)</f>
        <v>0</v>
      </c>
      <c r="AR35" s="22">
        <f ca="1">IF(Fixtures!$D$6 &lt; 23, AVERAGE(OFFSET($A35,0,Fixtures!$D$6,1,16)), 0)</f>
        <v>0</v>
      </c>
      <c r="AS35" s="22">
        <f ca="1">IF(OR(Fixtures!$D$6&lt;=0,Fixtures!$D$6&gt;39),AVERAGE(A35:AM35),AVERAGE(OFFSET($A35,0,Fixtures!$D$6,1,39-Fixtures!$D$6)))</f>
        <v>84.393813607100171</v>
      </c>
    </row>
    <row r="36" spans="1:45" x14ac:dyDescent="0.25">
      <c r="A36" s="28" t="s">
        <v>129</v>
      </c>
      <c r="B36" s="22">
        <f t="shared" si="6"/>
        <v>85.97414534055649</v>
      </c>
      <c r="C36" s="22">
        <f t="shared" ca="1" si="4"/>
        <v>81.172905392262138</v>
      </c>
      <c r="D36" s="22">
        <f t="shared" ca="1" si="4"/>
        <v>93.688762640779316</v>
      </c>
      <c r="E36" s="22">
        <f t="shared" ca="1" si="4"/>
        <v>143.44537181444625</v>
      </c>
      <c r="F36" s="22">
        <f t="shared" ca="1" si="4"/>
        <v>67.768205419228025</v>
      </c>
      <c r="G36" s="22">
        <f t="shared" ca="1" si="4"/>
        <v>78.290778406942621</v>
      </c>
      <c r="H36" s="22">
        <f t="shared" si="4"/>
        <v>83.593921110151072</v>
      </c>
      <c r="I36" s="22">
        <f t="shared" si="4"/>
        <v>78.290778406942621</v>
      </c>
      <c r="J36" s="22">
        <f t="shared" si="4"/>
        <v>93.688762640779316</v>
      </c>
      <c r="K36" s="22">
        <f t="shared" si="4"/>
        <v>83.330754703996661</v>
      </c>
      <c r="L36" s="22">
        <f t="shared" si="4"/>
        <v>62.50413450114106</v>
      </c>
      <c r="M36" s="22">
        <f t="shared" ca="1" si="4"/>
        <v>68.902314044909886</v>
      </c>
      <c r="N36" s="22">
        <f t="shared" si="4"/>
        <v>94.718340567676194</v>
      </c>
      <c r="O36" s="22">
        <f t="shared" ca="1" si="4"/>
        <v>74.2185118193363</v>
      </c>
      <c r="P36" s="22">
        <f t="shared" si="4"/>
        <v>99.425152358226498</v>
      </c>
      <c r="Q36" s="22">
        <f t="shared" ca="1" si="4"/>
        <v>74.2185118193363</v>
      </c>
      <c r="R36" s="22">
        <f t="shared" ca="1" si="4"/>
        <v>77.02640142320152</v>
      </c>
      <c r="S36" s="22">
        <f t="shared" ca="1" si="4"/>
        <v>64.306445224874665</v>
      </c>
      <c r="T36" s="22">
        <f t="shared" si="4"/>
        <v>99.813761128963037</v>
      </c>
      <c r="U36" s="22">
        <f t="shared" si="4"/>
        <v>112.22060580049391</v>
      </c>
      <c r="V36" s="22">
        <f t="shared" ca="1" si="4"/>
        <v>65.362026009465851</v>
      </c>
      <c r="W36" s="22">
        <f t="shared" si="4"/>
        <v>100.1289824286425</v>
      </c>
      <c r="X36" s="22">
        <f t="shared" si="4"/>
        <v>65.362026009465851</v>
      </c>
      <c r="Y36" s="22">
        <f t="shared" ca="1" si="4"/>
        <v>81.172905392262138</v>
      </c>
      <c r="Z36" s="22">
        <f t="shared" ca="1" si="4"/>
        <v>67.768205419228025</v>
      </c>
      <c r="AA36" s="22">
        <f t="shared" ca="1" si="4"/>
        <v>112.22060580049391</v>
      </c>
      <c r="AB36" s="22">
        <f t="shared" ca="1" si="4"/>
        <v>119.75714527628081</v>
      </c>
      <c r="AC36" s="22">
        <f t="shared" si="4"/>
        <v>102.98002024308416</v>
      </c>
      <c r="AD36" s="22">
        <f t="shared" si="4"/>
        <v>74.867589677190935</v>
      </c>
      <c r="AE36" s="22">
        <f t="shared" si="4"/>
        <v>79.076779739986549</v>
      </c>
      <c r="AF36" s="22">
        <f t="shared" ca="1" si="4"/>
        <v>88.89909657480942</v>
      </c>
      <c r="AG36" s="22">
        <f t="shared" si="4"/>
        <v>79.076779739986549</v>
      </c>
      <c r="AH36" s="22">
        <f t="shared" ca="1" si="4"/>
        <v>82.531343196650312</v>
      </c>
      <c r="AI36" s="22">
        <f t="shared" si="4"/>
        <v>83.006319858702852</v>
      </c>
      <c r="AJ36" s="22">
        <f t="shared" si="4"/>
        <v>83.330754703996661</v>
      </c>
      <c r="AK36" s="22">
        <f t="shared" ca="1" si="4"/>
        <v>77.02640142320152</v>
      </c>
      <c r="AL36" s="22">
        <f t="shared" ca="1" si="5"/>
        <v>64.306445224874665</v>
      </c>
      <c r="AM36" s="22">
        <f t="shared" ca="1" si="5"/>
        <v>88.89909657480942</v>
      </c>
      <c r="AN36" s="22">
        <f ca="1">IF(Fixtures!$D$6 &lt; 36, AVERAGE(OFFSET($A36,0,Fixtures!$D$6,1,3)), 0)</f>
        <v>99.201585065518643</v>
      </c>
      <c r="AO36" s="22">
        <f ca="1">IF(Fixtures!$D$6 &lt; 33, AVERAGE(OFFSET($A36,0,Fixtures!$D$6,1,6)), 0)</f>
        <v>90.7762352085564</v>
      </c>
      <c r="AP36" s="22">
        <f ca="1">IF(Fixtures!$D$6 &lt; 30, AVERAGE(OFFSET($A36,0,Fixtures!$D$6,1,9)), 0)</f>
        <v>88.169536556743139</v>
      </c>
      <c r="AQ36" s="22">
        <f ca="1">IF(Fixtures!$D$6 &lt; 27, AVERAGE(OFFSET($A36,0,Fixtures!$D$6,1,12)), 0)</f>
        <v>0</v>
      </c>
      <c r="AR36" s="22">
        <f ca="1">IF(Fixtures!$D$6 &lt; 23, AVERAGE(OFFSET($A36,0,Fixtures!$D$6,1,16)), 0)</f>
        <v>0</v>
      </c>
      <c r="AS36" s="22">
        <f ca="1">IF(OR(Fixtures!$D$6&lt;=0,Fixtures!$D$6&gt;39),AVERAGE(A36:AM36),AVERAGE(OFFSET($A36,0,Fixtures!$D$6,1,39-Fixtures!$D$6)))</f>
        <v>85.31314768613116</v>
      </c>
    </row>
    <row r="37" spans="1:45" x14ac:dyDescent="0.25">
      <c r="A37" s="28" t="s">
        <v>104</v>
      </c>
      <c r="B37" s="22">
        <f t="shared" ca="1" si="6"/>
        <v>67.768205419228025</v>
      </c>
      <c r="C37" s="22">
        <f t="shared" ca="1" si="4"/>
        <v>82.531343196650312</v>
      </c>
      <c r="D37" s="22">
        <f t="shared" ca="1" si="4"/>
        <v>83.593921110151072</v>
      </c>
      <c r="E37" s="22">
        <f t="shared" si="4"/>
        <v>138.2155145932183</v>
      </c>
      <c r="F37" s="22">
        <f t="shared" ca="1" si="4"/>
        <v>67.768205419228025</v>
      </c>
      <c r="G37" s="22">
        <f t="shared" si="4"/>
        <v>78.290778406942621</v>
      </c>
      <c r="H37" s="22">
        <f t="shared" si="4"/>
        <v>65.362026009465851</v>
      </c>
      <c r="I37" s="22">
        <f t="shared" si="4"/>
        <v>128.57561288740058</v>
      </c>
      <c r="J37" s="22">
        <f t="shared" si="4"/>
        <v>85.97414534055649</v>
      </c>
      <c r="K37" s="22">
        <f t="shared" ca="1" si="4"/>
        <v>77.02640142320152</v>
      </c>
      <c r="L37" s="22">
        <f t="shared" ca="1" si="4"/>
        <v>103.15043126255075</v>
      </c>
      <c r="M37" s="22">
        <f t="shared" ca="1" si="4"/>
        <v>68.902314044909886</v>
      </c>
      <c r="N37" s="22">
        <f t="shared" si="4"/>
        <v>86.116415090753378</v>
      </c>
      <c r="O37" s="22">
        <f t="shared" ca="1" si="4"/>
        <v>102.01374941748715</v>
      </c>
      <c r="P37" s="22">
        <f t="shared" si="4"/>
        <v>62.50413450114106</v>
      </c>
      <c r="Q37" s="22">
        <f t="shared" ca="1" si="4"/>
        <v>74.2185118193363</v>
      </c>
      <c r="R37" s="22">
        <f t="shared" si="4"/>
        <v>100.1289824286425</v>
      </c>
      <c r="S37" s="22">
        <f t="shared" ca="1" si="4"/>
        <v>64.306445224874665</v>
      </c>
      <c r="T37" s="22">
        <f t="shared" si="4"/>
        <v>79.076779739986549</v>
      </c>
      <c r="U37" s="22">
        <f t="shared" si="4"/>
        <v>102.98002024308416</v>
      </c>
      <c r="V37" s="22">
        <f t="shared" si="4"/>
        <v>65.362026009465851</v>
      </c>
      <c r="W37" s="22">
        <f t="shared" si="4"/>
        <v>78.290778406942621</v>
      </c>
      <c r="X37" s="22">
        <f t="shared" si="4"/>
        <v>107.34294286929772</v>
      </c>
      <c r="Y37" s="22">
        <f t="shared" ca="1" si="4"/>
        <v>81.172905392262138</v>
      </c>
      <c r="Z37" s="22">
        <f t="shared" ca="1" si="4"/>
        <v>68.902314044909886</v>
      </c>
      <c r="AA37" s="22">
        <f t="shared" ca="1" si="4"/>
        <v>100.1289824286425</v>
      </c>
      <c r="AB37" s="22">
        <f t="shared" si="4"/>
        <v>115.39093420167765</v>
      </c>
      <c r="AC37" s="22">
        <f t="shared" ca="1" si="4"/>
        <v>81.172905392262138</v>
      </c>
      <c r="AD37" s="22">
        <f t="shared" ca="1" si="4"/>
        <v>86.116415090753378</v>
      </c>
      <c r="AE37" s="22">
        <f t="shared" ca="1" si="4"/>
        <v>64.306445224874665</v>
      </c>
      <c r="AF37" s="22">
        <f t="shared" ca="1" si="4"/>
        <v>122.19229325830878</v>
      </c>
      <c r="AG37" s="22">
        <f t="shared" si="4"/>
        <v>79.076779739986549</v>
      </c>
      <c r="AH37" s="22">
        <f t="shared" ca="1" si="4"/>
        <v>82.531343196650312</v>
      </c>
      <c r="AI37" s="22">
        <f t="shared" si="4"/>
        <v>74.867589677190935</v>
      </c>
      <c r="AJ37" s="22">
        <f t="shared" si="4"/>
        <v>83.593921110151072</v>
      </c>
      <c r="AK37" s="22">
        <f t="shared" ca="1" si="4"/>
        <v>77.02640142320152</v>
      </c>
      <c r="AL37" s="22">
        <f t="shared" si="5"/>
        <v>94.718340567676194</v>
      </c>
      <c r="AM37" s="22">
        <f t="shared" ca="1" si="5"/>
        <v>88.89909657480942</v>
      </c>
      <c r="AN37" s="22">
        <f ca="1">IF(Fixtures!$D$6 &lt; 36, AVERAGE(OFFSET($A37,0,Fixtures!$D$6,1,3)), 0)</f>
        <v>94.226751561564399</v>
      </c>
      <c r="AO37" s="22">
        <f ca="1">IF(Fixtures!$D$6 &lt; 33, AVERAGE(OFFSET($A37,0,Fixtures!$D$6,1,6)), 0)</f>
        <v>91.375962151310532</v>
      </c>
      <c r="AP37" s="22">
        <f ca="1">IF(Fixtures!$D$6 &lt; 30, AVERAGE(OFFSET($A37,0,Fixtures!$D$6,1,9)), 0)</f>
        <v>87.694291876872825</v>
      </c>
      <c r="AQ37" s="22">
        <f ca="1">IF(Fixtures!$D$6 &lt; 27, AVERAGE(OFFSET($A37,0,Fixtures!$D$6,1,12)), 0)</f>
        <v>0</v>
      </c>
      <c r="AR37" s="22">
        <f ca="1">IF(Fixtures!$D$6 &lt; 23, AVERAGE(OFFSET($A37,0,Fixtures!$D$6,1,16)), 0)</f>
        <v>0</v>
      </c>
      <c r="AS37" s="22">
        <f ca="1">IF(OR(Fixtures!$D$6&lt;=0,Fixtures!$D$6&gt;39),AVERAGE(A37:AM37),AVERAGE(OFFSET($A37,0,Fixtures!$D$6,1,39-Fixtures!$D$6)))</f>
        <v>87.491038788128549</v>
      </c>
    </row>
    <row r="38" spans="1:45" x14ac:dyDescent="0.25">
      <c r="A38" s="28" t="s">
        <v>60</v>
      </c>
      <c r="B38" s="22">
        <f t="shared" si="6"/>
        <v>85.97414534055649</v>
      </c>
      <c r="C38" s="22">
        <f t="shared" ca="1" si="4"/>
        <v>143.44537181444625</v>
      </c>
      <c r="D38" s="22">
        <f t="shared" ca="1" si="4"/>
        <v>68.902314044909886</v>
      </c>
      <c r="E38" s="22">
        <f t="shared" si="4"/>
        <v>100.1289824286425</v>
      </c>
      <c r="F38" s="22">
        <f t="shared" ca="1" si="4"/>
        <v>67.768205419228025</v>
      </c>
      <c r="G38" s="22">
        <f t="shared" si="4"/>
        <v>78.290778406942621</v>
      </c>
      <c r="H38" s="22">
        <f t="shared" si="4"/>
        <v>85.97414534055649</v>
      </c>
      <c r="I38" s="22">
        <f t="shared" ca="1" si="4"/>
        <v>122.19229325830878</v>
      </c>
      <c r="J38" s="22">
        <f t="shared" si="4"/>
        <v>65.362026009465851</v>
      </c>
      <c r="K38" s="22">
        <f t="shared" si="4"/>
        <v>74.867589677190935</v>
      </c>
      <c r="L38" s="22">
        <f t="shared" ca="1" si="4"/>
        <v>64.306445224874665</v>
      </c>
      <c r="M38" s="22">
        <f t="shared" ca="1" si="4"/>
        <v>68.902314044909886</v>
      </c>
      <c r="N38" s="22">
        <f t="shared" ca="1" si="4"/>
        <v>81.172905392262138</v>
      </c>
      <c r="O38" s="22">
        <f t="shared" ca="1" si="4"/>
        <v>102.01374941748715</v>
      </c>
      <c r="P38" s="22">
        <f t="shared" ca="1" si="4"/>
        <v>88.89909657480942</v>
      </c>
      <c r="Q38" s="22">
        <f t="shared" ca="1" si="4"/>
        <v>74.2185118193363</v>
      </c>
      <c r="R38" s="22">
        <f t="shared" si="4"/>
        <v>100.1289824286425</v>
      </c>
      <c r="S38" s="22">
        <f t="shared" ca="1" si="4"/>
        <v>64.306445224874665</v>
      </c>
      <c r="T38" s="22">
        <f t="shared" si="4"/>
        <v>86.116415090753378</v>
      </c>
      <c r="U38" s="22">
        <f t="shared" si="4"/>
        <v>78.290778406942621</v>
      </c>
      <c r="V38" s="22">
        <f t="shared" si="4"/>
        <v>65.362026009465851</v>
      </c>
      <c r="W38" s="22">
        <f t="shared" si="4"/>
        <v>102.98002024308416</v>
      </c>
      <c r="X38" s="22">
        <f t="shared" ca="1" si="4"/>
        <v>102.01374941748715</v>
      </c>
      <c r="Y38" s="22">
        <f t="shared" ca="1" si="4"/>
        <v>81.172905392262138</v>
      </c>
      <c r="Z38" s="22">
        <f t="shared" ca="1" si="4"/>
        <v>119.75714527628081</v>
      </c>
      <c r="AA38" s="22">
        <f t="shared" ca="1" si="4"/>
        <v>82.531343196650312</v>
      </c>
      <c r="AB38" s="22">
        <f t="shared" ref="C38:AM42" si="7">MIN(VLOOKUP($A$30,$A$2:$AM$14,AB$30+1,FALSE),VLOOKUP($A38,$A$2:$AM$14,AB$30+1,FALSE))</f>
        <v>83.593921110151072</v>
      </c>
      <c r="AC38" s="22">
        <f t="shared" si="7"/>
        <v>102.98002024308416</v>
      </c>
      <c r="AD38" s="22">
        <f t="shared" ca="1" si="7"/>
        <v>77.02640142320152</v>
      </c>
      <c r="AE38" s="22">
        <f t="shared" si="7"/>
        <v>62.50413450114106</v>
      </c>
      <c r="AF38" s="22">
        <f t="shared" ca="1" si="7"/>
        <v>122.19229325830878</v>
      </c>
      <c r="AG38" s="22">
        <f t="shared" ca="1" si="7"/>
        <v>67.768205419228025</v>
      </c>
      <c r="AH38" s="22">
        <f t="shared" ca="1" si="7"/>
        <v>82.531343196650312</v>
      </c>
      <c r="AI38" s="22">
        <f t="shared" ca="1" si="7"/>
        <v>74.2185118193363</v>
      </c>
      <c r="AJ38" s="22">
        <f t="shared" si="7"/>
        <v>83.593921110151072</v>
      </c>
      <c r="AK38" s="22">
        <f t="shared" ca="1" si="7"/>
        <v>77.02640142320152</v>
      </c>
      <c r="AL38" s="22">
        <f t="shared" si="7"/>
        <v>111.78362939934263</v>
      </c>
      <c r="AM38" s="22">
        <f t="shared" ca="1" si="7"/>
        <v>79.076779739986549</v>
      </c>
      <c r="AN38" s="22">
        <f ca="1">IF(Fixtures!$D$6 &lt; 36, AVERAGE(OFFSET($A38,0,Fixtures!$D$6,1,3)), 0)</f>
        <v>87.866780925478906</v>
      </c>
      <c r="AO38" s="22">
        <f ca="1">IF(Fixtures!$D$6 &lt; 33, AVERAGE(OFFSET($A38,0,Fixtures!$D$6,1,6)), 0)</f>
        <v>86.010829325852413</v>
      </c>
      <c r="AP38" s="22">
        <f ca="1">IF(Fixtures!$D$6 &lt; 30, AVERAGE(OFFSET($A38,0,Fixtures!$D$6,1,9)), 0)</f>
        <v>84.045416897916922</v>
      </c>
      <c r="AQ38" s="22">
        <f ca="1">IF(Fixtures!$D$6 &lt; 27, AVERAGE(OFFSET($A38,0,Fixtures!$D$6,1,12)), 0)</f>
        <v>0</v>
      </c>
      <c r="AR38" s="22">
        <f ca="1">IF(Fixtures!$D$6 &lt; 23, AVERAGE(OFFSET($A38,0,Fixtures!$D$6,1,16)), 0)</f>
        <v>0</v>
      </c>
      <c r="AS38" s="22">
        <f ca="1">IF(OR(Fixtures!$D$6&lt;=0,Fixtures!$D$6&gt;39),AVERAGE(A38:AM38),AVERAGE(OFFSET($A38,0,Fixtures!$D$6,1,39-Fixtures!$D$6)))</f>
        <v>85.357963553648574</v>
      </c>
    </row>
    <row r="39" spans="1:45" x14ac:dyDescent="0.25">
      <c r="A39" s="28" t="s">
        <v>130</v>
      </c>
      <c r="B39" s="22">
        <f t="shared" si="6"/>
        <v>85.97414534055649</v>
      </c>
      <c r="C39" s="22">
        <f t="shared" si="7"/>
        <v>79.076779739986549</v>
      </c>
      <c r="D39" s="22">
        <f t="shared" ca="1" si="7"/>
        <v>88.89909657480942</v>
      </c>
      <c r="E39" s="22">
        <f t="shared" ca="1" si="7"/>
        <v>102.01374941748715</v>
      </c>
      <c r="F39" s="22">
        <f t="shared" ca="1" si="7"/>
        <v>67.768205419228025</v>
      </c>
      <c r="G39" s="22">
        <f t="shared" si="7"/>
        <v>62.50413450114106</v>
      </c>
      <c r="H39" s="22">
        <f t="shared" si="7"/>
        <v>99.425152358226498</v>
      </c>
      <c r="I39" s="22">
        <f t="shared" si="7"/>
        <v>86.116415090753378</v>
      </c>
      <c r="J39" s="22">
        <f t="shared" si="7"/>
        <v>93.688762640779316</v>
      </c>
      <c r="K39" s="22">
        <f t="shared" si="7"/>
        <v>83.330754703996661</v>
      </c>
      <c r="L39" s="22">
        <f t="shared" ca="1" si="7"/>
        <v>81.172905392262138</v>
      </c>
      <c r="M39" s="22">
        <f t="shared" ca="1" si="7"/>
        <v>68.902314044909886</v>
      </c>
      <c r="N39" s="22">
        <f t="shared" si="7"/>
        <v>94.718340567676194</v>
      </c>
      <c r="O39" s="22">
        <f t="shared" ca="1" si="7"/>
        <v>102.01374941748715</v>
      </c>
      <c r="P39" s="22">
        <f t="shared" si="7"/>
        <v>93.688762640779316</v>
      </c>
      <c r="Q39" s="22">
        <f t="shared" ca="1" si="7"/>
        <v>64.306445224874665</v>
      </c>
      <c r="R39" s="22">
        <f t="shared" si="7"/>
        <v>100.1289824286425</v>
      </c>
      <c r="S39" s="22">
        <f t="shared" ca="1" si="7"/>
        <v>64.306445224874665</v>
      </c>
      <c r="T39" s="22">
        <f t="shared" ca="1" si="7"/>
        <v>82.531343196650312</v>
      </c>
      <c r="U39" s="22">
        <f t="shared" si="7"/>
        <v>83.330754703996661</v>
      </c>
      <c r="V39" s="22">
        <f t="shared" si="7"/>
        <v>65.362026009465851</v>
      </c>
      <c r="W39" s="22">
        <f t="shared" si="7"/>
        <v>83.006319858702852</v>
      </c>
      <c r="X39" s="22">
        <f t="shared" si="7"/>
        <v>103.15043126255075</v>
      </c>
      <c r="Y39" s="22">
        <f t="shared" ca="1" si="7"/>
        <v>81.172905392262138</v>
      </c>
      <c r="Z39" s="22">
        <f t="shared" si="7"/>
        <v>94.718340567676194</v>
      </c>
      <c r="AA39" s="22">
        <f t="shared" ca="1" si="7"/>
        <v>74.2185118193363</v>
      </c>
      <c r="AB39" s="22">
        <f t="shared" ca="1" si="7"/>
        <v>122.19229325830878</v>
      </c>
      <c r="AC39" s="22">
        <f t="shared" si="7"/>
        <v>102.98002024308416</v>
      </c>
      <c r="AD39" s="22">
        <f t="shared" ca="1" si="7"/>
        <v>67.768205419228025</v>
      </c>
      <c r="AE39" s="22">
        <f t="shared" si="7"/>
        <v>99.813761128963037</v>
      </c>
      <c r="AF39" s="22">
        <f t="shared" ca="1" si="7"/>
        <v>111.78362939934263</v>
      </c>
      <c r="AG39" s="22">
        <f t="shared" si="7"/>
        <v>79.076779739986549</v>
      </c>
      <c r="AH39" s="22">
        <f t="shared" ca="1" si="7"/>
        <v>82.531343196650312</v>
      </c>
      <c r="AI39" s="22">
        <f t="shared" si="7"/>
        <v>83.006319858702852</v>
      </c>
      <c r="AJ39" s="22">
        <f t="shared" ca="1" si="7"/>
        <v>68.902314044909886</v>
      </c>
      <c r="AK39" s="22">
        <f t="shared" ca="1" si="7"/>
        <v>77.02640142320152</v>
      </c>
      <c r="AL39" s="22">
        <f t="shared" ca="1" si="7"/>
        <v>111.78362939934263</v>
      </c>
      <c r="AM39" s="22">
        <f t="shared" ca="1" si="7"/>
        <v>77.02640142320152</v>
      </c>
      <c r="AN39" s="22">
        <f ca="1">IF(Fixtures!$D$6 &lt; 36, AVERAGE(OFFSET($A39,0,Fixtures!$D$6,1,3)), 0)</f>
        <v>97.646839640206977</v>
      </c>
      <c r="AO39" s="22">
        <f ca="1">IF(Fixtures!$D$6 &lt; 33, AVERAGE(OFFSET($A39,0,Fixtures!$D$6,1,6)), 0)</f>
        <v>97.26911486481886</v>
      </c>
      <c r="AP39" s="22">
        <f ca="1">IF(Fixtures!$D$6 &lt; 30, AVERAGE(OFFSET($A39,0,Fixtures!$D$6,1,9)), 0)</f>
        <v>90.894962921019598</v>
      </c>
      <c r="AQ39" s="22">
        <f ca="1">IF(Fixtures!$D$6 &lt; 27, AVERAGE(OFFSET($A39,0,Fixtures!$D$6,1,12)), 0)</f>
        <v>0</v>
      </c>
      <c r="AR39" s="22">
        <f ca="1">IF(Fixtures!$D$6 &lt; 23, AVERAGE(OFFSET($A39,0,Fixtures!$D$6,1,16)), 0)</f>
        <v>0</v>
      </c>
      <c r="AS39" s="22">
        <f ca="1">IF(OR(Fixtures!$D$6&lt;=0,Fixtures!$D$6&gt;39),AVERAGE(A39:AM39),AVERAGE(OFFSET($A39,0,Fixtures!$D$6,1,39-Fixtures!$D$6)))</f>
        <v>90.324258211243503</v>
      </c>
    </row>
    <row r="40" spans="1:45" x14ac:dyDescent="0.25">
      <c r="A40" s="28" t="s">
        <v>10</v>
      </c>
      <c r="B40" s="22">
        <f t="shared" ca="1" si="6"/>
        <v>85.97414534055649</v>
      </c>
      <c r="C40" s="22">
        <f t="shared" si="7"/>
        <v>83.006319858702852</v>
      </c>
      <c r="D40" s="22">
        <f t="shared" ca="1" si="7"/>
        <v>99.813761128963037</v>
      </c>
      <c r="E40" s="22">
        <f t="shared" si="7"/>
        <v>111.78362939934263</v>
      </c>
      <c r="F40" s="22">
        <f t="shared" ca="1" si="7"/>
        <v>67.768205419228025</v>
      </c>
      <c r="G40" s="22">
        <f t="shared" ca="1" si="7"/>
        <v>78.290778406942621</v>
      </c>
      <c r="H40" s="22">
        <f t="shared" si="7"/>
        <v>93.688762640779316</v>
      </c>
      <c r="I40" s="22">
        <f t="shared" si="7"/>
        <v>102.98002024308416</v>
      </c>
      <c r="J40" s="22">
        <f t="shared" ca="1" si="7"/>
        <v>74.2185118193363</v>
      </c>
      <c r="K40" s="22">
        <f t="shared" si="7"/>
        <v>83.330754703996661</v>
      </c>
      <c r="L40" s="22">
        <f t="shared" si="7"/>
        <v>79.076779739986549</v>
      </c>
      <c r="M40" s="22">
        <f t="shared" ca="1" si="7"/>
        <v>68.902314044909886</v>
      </c>
      <c r="N40" s="22">
        <f t="shared" ca="1" si="7"/>
        <v>94.718340567676194</v>
      </c>
      <c r="O40" s="22">
        <f t="shared" ca="1" si="7"/>
        <v>77.02640142320152</v>
      </c>
      <c r="P40" s="22">
        <f t="shared" si="7"/>
        <v>99.425152358226498</v>
      </c>
      <c r="Q40" s="22">
        <f t="shared" ca="1" si="7"/>
        <v>74.2185118193363</v>
      </c>
      <c r="R40" s="22">
        <f t="shared" si="7"/>
        <v>100.1289824286425</v>
      </c>
      <c r="S40" s="22">
        <f t="shared" ca="1" si="7"/>
        <v>64.306445224874665</v>
      </c>
      <c r="T40" s="22">
        <f t="shared" si="7"/>
        <v>65.362026009465851</v>
      </c>
      <c r="U40" s="22">
        <f t="shared" ca="1" si="7"/>
        <v>88.89909657480942</v>
      </c>
      <c r="V40" s="22">
        <f t="shared" si="7"/>
        <v>65.362026009465851</v>
      </c>
      <c r="W40" s="22">
        <f t="shared" si="7"/>
        <v>112.22060580049391</v>
      </c>
      <c r="X40" s="22">
        <f t="shared" ca="1" si="7"/>
        <v>67.768205419228025</v>
      </c>
      <c r="Y40" s="22">
        <f t="shared" ca="1" si="7"/>
        <v>81.172905392262138</v>
      </c>
      <c r="Z40" s="22">
        <f t="shared" si="7"/>
        <v>99.425152358226498</v>
      </c>
      <c r="AA40" s="22">
        <f t="shared" ca="1" si="7"/>
        <v>83.330754703996661</v>
      </c>
      <c r="AB40" s="22">
        <f t="shared" si="7"/>
        <v>130.7619278986416</v>
      </c>
      <c r="AC40" s="22">
        <f t="shared" ca="1" si="7"/>
        <v>102.01374941748715</v>
      </c>
      <c r="AD40" s="22">
        <f t="shared" si="7"/>
        <v>86.116415090753378</v>
      </c>
      <c r="AE40" s="22">
        <f t="shared" si="7"/>
        <v>99.813761128963037</v>
      </c>
      <c r="AF40" s="22">
        <f t="shared" ca="1" si="7"/>
        <v>64.306445224874665</v>
      </c>
      <c r="AG40" s="22">
        <f t="shared" ca="1" si="7"/>
        <v>79.076779739986549</v>
      </c>
      <c r="AH40" s="22">
        <f t="shared" ca="1" si="7"/>
        <v>62.50413450114106</v>
      </c>
      <c r="AI40" s="22">
        <f t="shared" si="7"/>
        <v>83.006319858702852</v>
      </c>
      <c r="AJ40" s="22">
        <f t="shared" si="7"/>
        <v>78.290778406942621</v>
      </c>
      <c r="AK40" s="22">
        <f t="shared" ca="1" si="7"/>
        <v>77.02640142320152</v>
      </c>
      <c r="AL40" s="22">
        <f t="shared" si="7"/>
        <v>111.78362939934263</v>
      </c>
      <c r="AM40" s="22">
        <f t="shared" ca="1" si="7"/>
        <v>88.89909657480942</v>
      </c>
      <c r="AN40" s="22">
        <f ca="1">IF(Fixtures!$D$6 &lt; 36, AVERAGE(OFFSET($A40,0,Fixtures!$D$6,1,3)), 0)</f>
        <v>106.29736413562738</v>
      </c>
      <c r="AO40" s="22">
        <f ca="1">IF(Fixtures!$D$6 &lt; 33, AVERAGE(OFFSET($A40,0,Fixtures!$D$6,1,6)), 0)</f>
        <v>93.681513083451065</v>
      </c>
      <c r="AP40" s="22">
        <f ca="1">IF(Fixtures!$D$6 &lt; 30, AVERAGE(OFFSET($A40,0,Fixtures!$D$6,1,9)), 0)</f>
        <v>87.321145696388101</v>
      </c>
      <c r="AQ40" s="22">
        <f ca="1">IF(Fixtures!$D$6 &lt; 27, AVERAGE(OFFSET($A40,0,Fixtures!$D$6,1,12)), 0)</f>
        <v>0</v>
      </c>
      <c r="AR40" s="22">
        <f ca="1">IF(Fixtures!$D$6 &lt; 23, AVERAGE(OFFSET($A40,0,Fixtures!$D$6,1,16)), 0)</f>
        <v>0</v>
      </c>
      <c r="AS40" s="22">
        <f ca="1">IF(OR(Fixtures!$D$6&lt;=0,Fixtures!$D$6&gt;39),AVERAGE(A40:AM40),AVERAGE(OFFSET($A40,0,Fixtures!$D$6,1,39-Fixtures!$D$6)))</f>
        <v>88.63328655540387</v>
      </c>
    </row>
    <row r="41" spans="1:45" x14ac:dyDescent="0.25">
      <c r="A41" s="28" t="s">
        <v>61</v>
      </c>
      <c r="B41" s="22">
        <f t="shared" si="6"/>
        <v>85.97414534055649</v>
      </c>
      <c r="C41" s="22">
        <f t="shared" si="7"/>
        <v>78.290778406942621</v>
      </c>
      <c r="D41" s="22">
        <f t="shared" ca="1" si="7"/>
        <v>115.39093420167765</v>
      </c>
      <c r="E41" s="22">
        <f t="shared" si="7"/>
        <v>102.98002024308416</v>
      </c>
      <c r="F41" s="22">
        <f t="shared" ca="1" si="7"/>
        <v>67.768205419228025</v>
      </c>
      <c r="G41" s="22">
        <f t="shared" si="7"/>
        <v>78.290778406942621</v>
      </c>
      <c r="H41" s="22">
        <f t="shared" si="7"/>
        <v>107.34294286929772</v>
      </c>
      <c r="I41" s="22">
        <f t="shared" ca="1" si="7"/>
        <v>88.89909657480942</v>
      </c>
      <c r="J41" s="22">
        <f t="shared" ca="1" si="7"/>
        <v>67.768205419228025</v>
      </c>
      <c r="K41" s="22">
        <f t="shared" si="7"/>
        <v>83.330754703996661</v>
      </c>
      <c r="L41" s="22">
        <f t="shared" ca="1" si="7"/>
        <v>82.531343196650312</v>
      </c>
      <c r="M41" s="22">
        <f t="shared" ca="1" si="7"/>
        <v>68.902314044909886</v>
      </c>
      <c r="N41" s="22">
        <f t="shared" si="7"/>
        <v>62.50413450114106</v>
      </c>
      <c r="O41" s="22">
        <f t="shared" ca="1" si="7"/>
        <v>102.01374941748715</v>
      </c>
      <c r="P41" s="22">
        <f t="shared" ca="1" si="7"/>
        <v>64.306445224874665</v>
      </c>
      <c r="Q41" s="22">
        <f t="shared" ca="1" si="7"/>
        <v>74.2185118193363</v>
      </c>
      <c r="R41" s="22">
        <f t="shared" ca="1" si="7"/>
        <v>100.1289824286425</v>
      </c>
      <c r="S41" s="22">
        <f t="shared" ca="1" si="7"/>
        <v>64.306445224874665</v>
      </c>
      <c r="T41" s="22">
        <f t="shared" si="7"/>
        <v>99.425152358226498</v>
      </c>
      <c r="U41" s="22">
        <f t="shared" ca="1" si="7"/>
        <v>81.172905392262138</v>
      </c>
      <c r="V41" s="22">
        <f t="shared" ca="1" si="7"/>
        <v>65.362026009465851</v>
      </c>
      <c r="W41" s="22">
        <f t="shared" si="7"/>
        <v>128.57561288740058</v>
      </c>
      <c r="X41" s="22">
        <f t="shared" si="7"/>
        <v>83.593921110151072</v>
      </c>
      <c r="Y41" s="22">
        <f t="shared" ca="1" si="7"/>
        <v>81.172905392262138</v>
      </c>
      <c r="Z41" s="22">
        <f t="shared" si="7"/>
        <v>65.362026009465851</v>
      </c>
      <c r="AA41" s="22">
        <f t="shared" ca="1" si="7"/>
        <v>138.2155145932183</v>
      </c>
      <c r="AB41" s="22">
        <f t="shared" si="7"/>
        <v>85.97414534055649</v>
      </c>
      <c r="AC41" s="22">
        <f t="shared" si="7"/>
        <v>102.98002024308416</v>
      </c>
      <c r="AD41" s="22">
        <f t="shared" ca="1" si="7"/>
        <v>68.902314044909886</v>
      </c>
      <c r="AE41" s="22">
        <f t="shared" si="7"/>
        <v>99.813761128963037</v>
      </c>
      <c r="AF41" s="22">
        <f t="shared" ca="1" si="7"/>
        <v>119.75714527628081</v>
      </c>
      <c r="AG41" s="22">
        <f t="shared" si="7"/>
        <v>74.867589677190935</v>
      </c>
      <c r="AH41" s="22">
        <f t="shared" ca="1" si="7"/>
        <v>82.531343196650312</v>
      </c>
      <c r="AI41" s="22">
        <f t="shared" ca="1" si="7"/>
        <v>77.02640142320152</v>
      </c>
      <c r="AJ41" s="22">
        <f t="shared" si="7"/>
        <v>83.593921110151072</v>
      </c>
      <c r="AK41" s="22">
        <f t="shared" ca="1" si="7"/>
        <v>77.02640142320152</v>
      </c>
      <c r="AL41" s="22">
        <f t="shared" si="7"/>
        <v>83.006319858702852</v>
      </c>
      <c r="AM41" s="22">
        <f t="shared" ca="1" si="7"/>
        <v>88.89909657480942</v>
      </c>
      <c r="AN41" s="22">
        <f ca="1">IF(Fixtures!$D$6 &lt; 36, AVERAGE(OFFSET($A41,0,Fixtures!$D$6,1,3)), 0)</f>
        <v>85.952159876183501</v>
      </c>
      <c r="AO41" s="22">
        <f ca="1">IF(Fixtures!$D$6 &lt; 33, AVERAGE(OFFSET($A41,0,Fixtures!$D$6,1,6)), 0)</f>
        <v>92.049162618497562</v>
      </c>
      <c r="AP41" s="22">
        <f ca="1">IF(Fixtures!$D$6 &lt; 30, AVERAGE(OFFSET($A41,0,Fixtures!$D$6,1,9)), 0)</f>
        <v>88.382960160109803</v>
      </c>
      <c r="AQ41" s="22">
        <f ca="1">IF(Fixtures!$D$6 &lt; 27, AVERAGE(OFFSET($A41,0,Fixtures!$D$6,1,12)), 0)</f>
        <v>0</v>
      </c>
      <c r="AR41" s="22">
        <f ca="1">IF(Fixtures!$D$6 &lt; 23, AVERAGE(OFFSET($A41,0,Fixtures!$D$6,1,16)), 0)</f>
        <v>0</v>
      </c>
      <c r="AS41" s="22">
        <f ca="1">IF(OR(Fixtures!$D$6&lt;=0,Fixtures!$D$6&gt;39),AVERAGE(A41:AM41),AVERAGE(OFFSET($A41,0,Fixtures!$D$6,1,39-Fixtures!$D$6)))</f>
        <v>87.031538274808497</v>
      </c>
    </row>
    <row r="42" spans="1:45" x14ac:dyDescent="0.25">
      <c r="A42" s="80" t="s">
        <v>82</v>
      </c>
      <c r="B42" s="22">
        <f t="shared" si="6"/>
        <v>85.97414534055649</v>
      </c>
      <c r="C42" s="22">
        <f t="shared" si="7"/>
        <v>86.116415090753378</v>
      </c>
      <c r="D42" s="22">
        <f t="shared" ca="1" si="7"/>
        <v>119.75714527628081</v>
      </c>
      <c r="E42" s="22">
        <f t="shared" si="7"/>
        <v>107.34294286929772</v>
      </c>
      <c r="F42" s="22">
        <f t="shared" ca="1" si="7"/>
        <v>67.768205419228025</v>
      </c>
      <c r="G42" s="22">
        <f t="shared" ca="1" si="7"/>
        <v>68.902314044909886</v>
      </c>
      <c r="H42" s="22">
        <f t="shared" si="7"/>
        <v>115.39093420167765</v>
      </c>
      <c r="I42" s="22">
        <f t="shared" si="7"/>
        <v>128.57561288740058</v>
      </c>
      <c r="J42" s="22">
        <f t="shared" si="7"/>
        <v>93.688762640779316</v>
      </c>
      <c r="K42" s="22">
        <f t="shared" si="7"/>
        <v>83.330754703996661</v>
      </c>
      <c r="L42" s="22">
        <f t="shared" si="7"/>
        <v>65.362026009465851</v>
      </c>
      <c r="M42" s="22">
        <f t="shared" ca="1" si="7"/>
        <v>68.902314044909886</v>
      </c>
      <c r="N42" s="22">
        <f t="shared" si="7"/>
        <v>83.330754703996661</v>
      </c>
      <c r="O42" s="22">
        <f t="shared" ca="1" si="7"/>
        <v>102.01374941748715</v>
      </c>
      <c r="P42" s="22">
        <f t="shared" si="7"/>
        <v>99.425152358226498</v>
      </c>
      <c r="Q42" s="22">
        <f t="shared" ca="1" si="7"/>
        <v>74.2185118193363</v>
      </c>
      <c r="R42" s="22">
        <f t="shared" ca="1" si="7"/>
        <v>88.89909657480942</v>
      </c>
      <c r="S42" s="22">
        <f t="shared" ca="1" si="7"/>
        <v>64.306445224874665</v>
      </c>
      <c r="T42" s="22">
        <f t="shared" si="7"/>
        <v>102.98002024308416</v>
      </c>
      <c r="U42" s="22">
        <f t="shared" si="7"/>
        <v>79.076779739986549</v>
      </c>
      <c r="V42" s="22">
        <f t="shared" si="7"/>
        <v>65.362026009465851</v>
      </c>
      <c r="W42" s="22">
        <f t="shared" si="7"/>
        <v>130.7619278986416</v>
      </c>
      <c r="X42" s="22">
        <f t="shared" ca="1" si="7"/>
        <v>82.531343196650312</v>
      </c>
      <c r="Y42" s="22">
        <f t="shared" ca="1" si="7"/>
        <v>62.50413450114106</v>
      </c>
      <c r="Z42" s="22">
        <f t="shared" si="7"/>
        <v>103.15043126255075</v>
      </c>
      <c r="AA42" s="22">
        <f t="shared" ca="1" si="7"/>
        <v>102.01374941748715</v>
      </c>
      <c r="AB42" s="22">
        <f t="shared" si="7"/>
        <v>128.57561288740058</v>
      </c>
      <c r="AC42" s="22">
        <f t="shared" si="7"/>
        <v>83.006319858702852</v>
      </c>
      <c r="AD42" s="22">
        <f t="shared" si="7"/>
        <v>78.290778406942621</v>
      </c>
      <c r="AE42" s="22">
        <f t="shared" si="7"/>
        <v>83.593921110151072</v>
      </c>
      <c r="AF42" s="22">
        <f t="shared" ca="1" si="7"/>
        <v>93.688762640779316</v>
      </c>
      <c r="AG42" s="22">
        <f t="shared" si="7"/>
        <v>79.076779739986549</v>
      </c>
      <c r="AH42" s="22">
        <f t="shared" ca="1" si="7"/>
        <v>64.306445224874665</v>
      </c>
      <c r="AI42" s="22">
        <f t="shared" si="7"/>
        <v>83.006319858702852</v>
      </c>
      <c r="AJ42" s="22">
        <f t="shared" si="7"/>
        <v>83.593921110151072</v>
      </c>
      <c r="AK42" s="22">
        <f t="shared" ca="1" si="7"/>
        <v>77.02640142320152</v>
      </c>
      <c r="AL42" s="22">
        <f t="shared" ca="1" si="7"/>
        <v>74.2185118193363</v>
      </c>
      <c r="AM42" s="22">
        <f t="shared" ca="1" si="7"/>
        <v>88.89909657480942</v>
      </c>
      <c r="AN42" s="22">
        <f ca="1">IF(Fixtures!$D$6 &lt; 36, AVERAGE(OFFSET($A42,0,Fixtures!$D$6,1,3)), 0)</f>
        <v>96.624237051015356</v>
      </c>
      <c r="AO42" s="22">
        <f ca="1">IF(Fixtures!$D$6 &lt; 33, AVERAGE(OFFSET($A42,0,Fixtures!$D$6,1,6)), 0)</f>
        <v>91.038695773993837</v>
      </c>
      <c r="AP42" s="22">
        <f ca="1">IF(Fixtures!$D$6 &lt; 30, AVERAGE(OFFSET($A42,0,Fixtures!$D$6,1,9)), 0)</f>
        <v>86.348762315299084</v>
      </c>
      <c r="AQ42" s="22">
        <f ca="1">IF(Fixtures!$D$6 &lt; 27, AVERAGE(OFFSET($A42,0,Fixtures!$D$6,1,12)), 0)</f>
        <v>0</v>
      </c>
      <c r="AR42" s="22">
        <f ca="1">IF(Fixtures!$D$6 &lt; 23, AVERAGE(OFFSET($A42,0,Fixtures!$D$6,1,16)), 0)</f>
        <v>0</v>
      </c>
      <c r="AS42" s="22">
        <f ca="1">IF(OR(Fixtures!$D$6&lt;=0,Fixtures!$D$6&gt;39),AVERAGE(A42:AM42),AVERAGE(OFFSET($A42,0,Fixtures!$D$6,1,39-Fixtures!$D$6)))</f>
        <v>84.773572554586579</v>
      </c>
    </row>
    <row r="44" spans="1:45" x14ac:dyDescent="0.25">
      <c r="A44" s="29" t="s">
        <v>121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2">
        <v>9</v>
      </c>
      <c r="K44" s="2">
        <v>10</v>
      </c>
      <c r="L44" s="2">
        <v>11</v>
      </c>
      <c r="M44" s="2">
        <v>12</v>
      </c>
      <c r="N44" s="2">
        <v>13</v>
      </c>
      <c r="O44" s="2">
        <v>14</v>
      </c>
      <c r="P44" s="2">
        <v>15</v>
      </c>
      <c r="Q44" s="2">
        <v>16</v>
      </c>
      <c r="R44" s="2">
        <v>17</v>
      </c>
      <c r="S44" s="2">
        <v>18</v>
      </c>
      <c r="T44" s="2">
        <v>19</v>
      </c>
      <c r="U44" s="2">
        <v>20</v>
      </c>
      <c r="V44" s="2">
        <v>21</v>
      </c>
      <c r="W44" s="2">
        <v>22</v>
      </c>
      <c r="X44" s="2">
        <v>23</v>
      </c>
      <c r="Y44" s="2">
        <v>24</v>
      </c>
      <c r="Z44" s="2">
        <v>25</v>
      </c>
      <c r="AA44" s="2">
        <v>26</v>
      </c>
      <c r="AB44" s="2">
        <v>27</v>
      </c>
      <c r="AC44" s="2">
        <v>28</v>
      </c>
      <c r="AD44" s="2">
        <v>29</v>
      </c>
      <c r="AE44" s="2">
        <v>30</v>
      </c>
      <c r="AF44" s="2">
        <v>31</v>
      </c>
      <c r="AG44" s="2">
        <v>32</v>
      </c>
      <c r="AH44" s="2">
        <v>33</v>
      </c>
      <c r="AI44" s="2">
        <v>34</v>
      </c>
      <c r="AJ44" s="2">
        <v>35</v>
      </c>
      <c r="AK44" s="2">
        <v>36</v>
      </c>
      <c r="AL44" s="2">
        <v>37</v>
      </c>
      <c r="AM44" s="2">
        <v>38</v>
      </c>
      <c r="AN44" s="29" t="s">
        <v>55</v>
      </c>
      <c r="AO44" s="29" t="s">
        <v>56</v>
      </c>
      <c r="AP44" s="29" t="s">
        <v>57</v>
      </c>
      <c r="AQ44" s="29" t="s">
        <v>75</v>
      </c>
      <c r="AR44" s="29" t="s">
        <v>123</v>
      </c>
      <c r="AS44" s="29" t="s">
        <v>58</v>
      </c>
    </row>
    <row r="45" spans="1:45" x14ac:dyDescent="0.25">
      <c r="A45" s="28" t="s">
        <v>101</v>
      </c>
      <c r="B45" s="22">
        <f>MIN(VLOOKUP($A$44,$A$2:$AM$14,B$30+1,FALSE),VLOOKUP($A45,$A$2:$AM$14,B$30+1,FALSE))</f>
        <v>74.867589677190935</v>
      </c>
      <c r="C45" s="22">
        <f t="shared" ref="C45:AK52" ca="1" si="8">MIN(VLOOKUP($A$44,$A$2:$AM$14,C$30+1,FALSE),VLOOKUP($A45,$A$2:$AM$14,C$30+1,FALSE))</f>
        <v>74.2185118193363</v>
      </c>
      <c r="D45" s="22">
        <f t="shared" ca="1" si="8"/>
        <v>77.02640142320152</v>
      </c>
      <c r="E45" s="22">
        <f t="shared" ca="1" si="8"/>
        <v>74.2185118193363</v>
      </c>
      <c r="F45" s="22">
        <f t="shared" ca="1" si="8"/>
        <v>77.02640142320152</v>
      </c>
      <c r="G45" s="22">
        <f t="shared" si="8"/>
        <v>83.006319858702852</v>
      </c>
      <c r="H45" s="22">
        <f t="shared" ca="1" si="8"/>
        <v>82.531343196650312</v>
      </c>
      <c r="I45" s="22">
        <f t="shared" ca="1" si="8"/>
        <v>68.902314044909886</v>
      </c>
      <c r="J45" s="22">
        <f t="shared" si="8"/>
        <v>74.867589677190935</v>
      </c>
      <c r="K45" s="22">
        <f t="shared" si="8"/>
        <v>78.290778406942621</v>
      </c>
      <c r="L45" s="22">
        <f t="shared" si="8"/>
        <v>83.593921110151072</v>
      </c>
      <c r="M45" s="22">
        <f t="shared" si="8"/>
        <v>83.593921110151072</v>
      </c>
      <c r="N45" s="22">
        <f t="shared" si="8"/>
        <v>93.688762640779316</v>
      </c>
      <c r="O45" s="22">
        <f t="shared" ca="1" si="8"/>
        <v>67.768205419228025</v>
      </c>
      <c r="P45" s="22">
        <f t="shared" si="8"/>
        <v>78.290778406942621</v>
      </c>
      <c r="Q45" s="22">
        <f t="shared" si="8"/>
        <v>138.2155145932183</v>
      </c>
      <c r="R45" s="22">
        <f t="shared" ca="1" si="8"/>
        <v>102.01374941748715</v>
      </c>
      <c r="S45" s="22">
        <f t="shared" ca="1" si="8"/>
        <v>94.718340567676194</v>
      </c>
      <c r="T45" s="22">
        <f t="shared" ca="1" si="8"/>
        <v>67.768205419228025</v>
      </c>
      <c r="U45" s="22">
        <f t="shared" si="8"/>
        <v>62.50413450114106</v>
      </c>
      <c r="V45" s="22">
        <f t="shared" ca="1" si="8"/>
        <v>82.531343196650312</v>
      </c>
      <c r="W45" s="22">
        <f t="shared" ca="1" si="8"/>
        <v>68.902314044909886</v>
      </c>
      <c r="X45" s="22">
        <f t="shared" ca="1" si="8"/>
        <v>143.44537181444625</v>
      </c>
      <c r="Y45" s="22">
        <f t="shared" ca="1" si="8"/>
        <v>64.306445224874665</v>
      </c>
      <c r="Z45" s="22">
        <f t="shared" ca="1" si="8"/>
        <v>88.89909657480942</v>
      </c>
      <c r="AA45" s="22">
        <f t="shared" ca="1" si="8"/>
        <v>64.306445224874665</v>
      </c>
      <c r="AB45" s="22">
        <f t="shared" ca="1" si="8"/>
        <v>88.89909657480942</v>
      </c>
      <c r="AC45" s="22">
        <f t="shared" si="8"/>
        <v>62.50413450114106</v>
      </c>
      <c r="AD45" s="22">
        <f t="shared" si="8"/>
        <v>100.1289824286425</v>
      </c>
      <c r="AE45" s="22">
        <f t="shared" si="8"/>
        <v>65.362026009465851</v>
      </c>
      <c r="AF45" s="22">
        <f t="shared" ca="1" si="8"/>
        <v>81.172905392262138</v>
      </c>
      <c r="AG45" s="22">
        <f t="shared" si="8"/>
        <v>85.97414534055649</v>
      </c>
      <c r="AH45" s="22">
        <f t="shared" si="8"/>
        <v>86.116415090753378</v>
      </c>
      <c r="AI45" s="22">
        <f t="shared" si="8"/>
        <v>65.362026009465851</v>
      </c>
      <c r="AJ45" s="22">
        <f t="shared" ca="1" si="8"/>
        <v>81.172905392262138</v>
      </c>
      <c r="AK45" s="22">
        <f t="shared" ca="1" si="8"/>
        <v>79.076779739986549</v>
      </c>
      <c r="AL45" s="22">
        <f t="shared" ref="AL45:AM51" ca="1" si="9">MIN(VLOOKUP($A$44,$A$2:$AM$14,AL$30+1,FALSE),VLOOKUP($A45,$A$2:$AM$14,AL$30+1,FALSE))</f>
        <v>122.19229325830878</v>
      </c>
      <c r="AM45" s="22">
        <f t="shared" si="9"/>
        <v>115.39093420167765</v>
      </c>
      <c r="AN45" s="22">
        <f ca="1">IF(Fixtures!$D$6 &lt; 36, AVERAGE(OFFSET($A45,0,Fixtures!$D$6,1,3)), 0)</f>
        <v>83.844071168197658</v>
      </c>
      <c r="AO45" s="22">
        <f ca="1">IF(Fixtures!$D$6 &lt; 33, AVERAGE(OFFSET($A45,0,Fixtures!$D$6,1,6)), 0)</f>
        <v>80.67354837447958</v>
      </c>
      <c r="AP45" s="22">
        <f ca="1">IF(Fixtures!$D$6 &lt; 30, AVERAGE(OFFSET($A45,0,Fixtures!$D$6,1,9)), 0)</f>
        <v>79.632515193262094</v>
      </c>
      <c r="AQ45" s="22">
        <f ca="1">IF(Fixtures!$D$6 &lt; 27, AVERAGE(OFFSET($A45,0,Fixtures!$D$6,1,12)), 0)</f>
        <v>0</v>
      </c>
      <c r="AR45" s="22">
        <f ca="1">IF(Fixtures!$D$6 &lt; 23, AVERAGE(OFFSET($A45,0,Fixtures!$D$6,1,16)), 0)</f>
        <v>0</v>
      </c>
      <c r="AS45" s="22">
        <f ca="1">IF(OR(Fixtures!$D$6&lt;=0,Fixtures!$D$6&gt;39),AVERAGE(A45:AM45),AVERAGE(OFFSET($A45,0,Fixtures!$D$6,1,39-Fixtures!$D$6)))</f>
        <v>86.112720328277661</v>
      </c>
    </row>
    <row r="46" spans="1:45" x14ac:dyDescent="0.25">
      <c r="A46" s="28" t="s">
        <v>131</v>
      </c>
      <c r="B46" s="22">
        <f t="shared" ref="B46:Q56" si="10">MIN(VLOOKUP($A$44,$A$2:$AM$14,B$30+1,FALSE),VLOOKUP($A46,$A$2:$AM$14,B$30+1,FALSE))</f>
        <v>85.97414534055649</v>
      </c>
      <c r="C46" s="22">
        <f t="shared" si="10"/>
        <v>111.78362939934263</v>
      </c>
      <c r="D46" s="22">
        <f t="shared" ca="1" si="10"/>
        <v>103.15043126255075</v>
      </c>
      <c r="E46" s="22">
        <f t="shared" ca="1" si="10"/>
        <v>74.2185118193363</v>
      </c>
      <c r="F46" s="22">
        <f t="shared" ca="1" si="10"/>
        <v>67.768205419228025</v>
      </c>
      <c r="G46" s="22">
        <f t="shared" si="10"/>
        <v>78.290778406942621</v>
      </c>
      <c r="H46" s="22">
        <f t="shared" ca="1" si="10"/>
        <v>82.531343196650312</v>
      </c>
      <c r="I46" s="22">
        <f t="shared" ca="1" si="10"/>
        <v>119.75714527628081</v>
      </c>
      <c r="J46" s="22">
        <f t="shared" si="10"/>
        <v>74.867589677190935</v>
      </c>
      <c r="K46" s="22">
        <f t="shared" si="10"/>
        <v>83.330754703996661</v>
      </c>
      <c r="L46" s="22">
        <f t="shared" si="10"/>
        <v>103.15043126255075</v>
      </c>
      <c r="M46" s="22">
        <f t="shared" ca="1" si="10"/>
        <v>68.902314044909886</v>
      </c>
      <c r="N46" s="22">
        <f t="shared" si="10"/>
        <v>94.718340567676194</v>
      </c>
      <c r="O46" s="22">
        <f t="shared" ca="1" si="10"/>
        <v>67.768205419228025</v>
      </c>
      <c r="P46" s="22">
        <f t="shared" si="10"/>
        <v>78.290778406942621</v>
      </c>
      <c r="Q46" s="22">
        <f t="shared" ca="1" si="10"/>
        <v>74.2185118193363</v>
      </c>
      <c r="R46" s="22">
        <f t="shared" ca="1" si="8"/>
        <v>100.1289824286425</v>
      </c>
      <c r="S46" s="22">
        <f t="shared" ca="1" si="8"/>
        <v>64.306445224874665</v>
      </c>
      <c r="T46" s="22">
        <f t="shared" si="8"/>
        <v>130.7619278986416</v>
      </c>
      <c r="U46" s="22">
        <f t="shared" si="8"/>
        <v>62.50413450114106</v>
      </c>
      <c r="V46" s="22">
        <f t="shared" si="8"/>
        <v>65.362026009465851</v>
      </c>
      <c r="W46" s="22">
        <f t="shared" ca="1" si="8"/>
        <v>68.902314044909886</v>
      </c>
      <c r="X46" s="22">
        <f t="shared" ca="1" si="8"/>
        <v>107.34294286929772</v>
      </c>
      <c r="Y46" s="22">
        <f t="shared" ca="1" si="8"/>
        <v>64.306445224874665</v>
      </c>
      <c r="Z46" s="22">
        <f t="shared" si="8"/>
        <v>133.89467697283897</v>
      </c>
      <c r="AA46" s="22">
        <f t="shared" ca="1" si="8"/>
        <v>86.116415090753378</v>
      </c>
      <c r="AB46" s="22">
        <f t="shared" ca="1" si="8"/>
        <v>88.89909657480942</v>
      </c>
      <c r="AC46" s="22">
        <f t="shared" si="8"/>
        <v>83.330754703996661</v>
      </c>
      <c r="AD46" s="22">
        <f t="shared" si="8"/>
        <v>86.116415090753378</v>
      </c>
      <c r="AE46" s="22">
        <f t="shared" si="8"/>
        <v>99.813761128963037</v>
      </c>
      <c r="AF46" s="22">
        <f t="shared" ca="1" si="8"/>
        <v>81.172905392262138</v>
      </c>
      <c r="AG46" s="22">
        <f t="shared" si="8"/>
        <v>79.076779739986549</v>
      </c>
      <c r="AH46" s="22">
        <f t="shared" ca="1" si="8"/>
        <v>82.531343196650312</v>
      </c>
      <c r="AI46" s="22">
        <f t="shared" si="8"/>
        <v>65.362026009465851</v>
      </c>
      <c r="AJ46" s="22">
        <f t="shared" si="8"/>
        <v>83.593921110151072</v>
      </c>
      <c r="AK46" s="22">
        <f t="shared" ca="1" si="8"/>
        <v>77.02640142320152</v>
      </c>
      <c r="AL46" s="22">
        <f t="shared" ca="1" si="9"/>
        <v>111.78362939934263</v>
      </c>
      <c r="AM46" s="22">
        <f t="shared" ca="1" si="9"/>
        <v>88.89909657480942</v>
      </c>
      <c r="AN46" s="22">
        <f ca="1">IF(Fixtures!$D$6 &lt; 36, AVERAGE(OFFSET($A46,0,Fixtures!$D$6,1,3)), 0)</f>
        <v>86.115422123186477</v>
      </c>
      <c r="AO46" s="22">
        <f ca="1">IF(Fixtures!$D$6 &lt; 33, AVERAGE(OFFSET($A46,0,Fixtures!$D$6,1,6)), 0)</f>
        <v>86.401618771795199</v>
      </c>
      <c r="AP46" s="22">
        <f ca="1">IF(Fixtures!$D$6 &lt; 30, AVERAGE(OFFSET($A46,0,Fixtures!$D$6,1,9)), 0)</f>
        <v>83.321889216337595</v>
      </c>
      <c r="AQ46" s="22">
        <f ca="1">IF(Fixtures!$D$6 &lt; 27, AVERAGE(OFFSET($A46,0,Fixtures!$D$6,1,12)), 0)</f>
        <v>0</v>
      </c>
      <c r="AR46" s="22">
        <f ca="1">IF(Fixtures!$D$6 &lt; 23, AVERAGE(OFFSET($A46,0,Fixtures!$D$6,1,16)), 0)</f>
        <v>0</v>
      </c>
      <c r="AS46" s="22">
        <f ca="1">IF(OR(Fixtures!$D$6&lt;=0,Fixtures!$D$6&gt;39),AVERAGE(A46:AM46),AVERAGE(OFFSET($A46,0,Fixtures!$D$6,1,39-Fixtures!$D$6)))</f>
        <v>85.633844195365995</v>
      </c>
    </row>
    <row r="47" spans="1:45" x14ac:dyDescent="0.25">
      <c r="A47" s="28" t="s">
        <v>105</v>
      </c>
      <c r="B47" s="22">
        <f t="shared" si="10"/>
        <v>99.813761128963037</v>
      </c>
      <c r="C47" s="22">
        <f t="shared" si="8"/>
        <v>107.34294286929772</v>
      </c>
      <c r="D47" s="22">
        <f t="shared" si="8"/>
        <v>94.718340567676194</v>
      </c>
      <c r="E47" s="22">
        <f t="shared" ca="1" si="8"/>
        <v>74.2185118193363</v>
      </c>
      <c r="F47" s="22">
        <f t="shared" ca="1" si="8"/>
        <v>77.02640142320152</v>
      </c>
      <c r="G47" s="22">
        <f t="shared" si="8"/>
        <v>83.006319858702852</v>
      </c>
      <c r="H47" s="22">
        <f t="shared" ca="1" si="8"/>
        <v>74.867589677190935</v>
      </c>
      <c r="I47" s="22">
        <f t="shared" ca="1" si="8"/>
        <v>64.306445224874665</v>
      </c>
      <c r="J47" s="22">
        <f t="shared" si="8"/>
        <v>74.867589677190935</v>
      </c>
      <c r="K47" s="22">
        <f t="shared" ca="1" si="8"/>
        <v>102.01374941748715</v>
      </c>
      <c r="L47" s="22">
        <f t="shared" si="8"/>
        <v>112.22060580049391</v>
      </c>
      <c r="M47" s="22">
        <f t="shared" si="8"/>
        <v>65.362026009465851</v>
      </c>
      <c r="N47" s="22">
        <f t="shared" si="8"/>
        <v>102.98002024308416</v>
      </c>
      <c r="O47" s="22">
        <f t="shared" ca="1" si="8"/>
        <v>67.768205419228025</v>
      </c>
      <c r="P47" s="22">
        <f t="shared" ca="1" si="8"/>
        <v>78.290778406942621</v>
      </c>
      <c r="Q47" s="22">
        <f t="shared" si="8"/>
        <v>85.97414534055649</v>
      </c>
      <c r="R47" s="22">
        <f t="shared" ca="1" si="8"/>
        <v>82.531343196650312</v>
      </c>
      <c r="S47" s="22">
        <f t="shared" ca="1" si="8"/>
        <v>94.718340567676194</v>
      </c>
      <c r="T47" s="22">
        <f t="shared" ca="1" si="8"/>
        <v>88.89909657480942</v>
      </c>
      <c r="U47" s="22">
        <f t="shared" si="8"/>
        <v>62.50413450114106</v>
      </c>
      <c r="V47" s="22">
        <f t="shared" si="8"/>
        <v>99.425152358226498</v>
      </c>
      <c r="W47" s="22">
        <f t="shared" ca="1" si="8"/>
        <v>62.50413450114106</v>
      </c>
      <c r="X47" s="22">
        <f t="shared" ca="1" si="8"/>
        <v>77.02640142320152</v>
      </c>
      <c r="Y47" s="22">
        <f t="shared" ca="1" si="8"/>
        <v>64.306445224874665</v>
      </c>
      <c r="Z47" s="22">
        <f t="shared" si="8"/>
        <v>128.57561288740058</v>
      </c>
      <c r="AA47" s="22">
        <f t="shared" si="8"/>
        <v>79.076779739986549</v>
      </c>
      <c r="AB47" s="22">
        <f t="shared" ca="1" si="8"/>
        <v>88.89909657480942</v>
      </c>
      <c r="AC47" s="22">
        <f t="shared" si="8"/>
        <v>83.330754703996661</v>
      </c>
      <c r="AD47" s="22">
        <f t="shared" si="8"/>
        <v>93.688762640779316</v>
      </c>
      <c r="AE47" s="22">
        <f t="shared" ca="1" si="8"/>
        <v>107.34294286929772</v>
      </c>
      <c r="AF47" s="22">
        <f t="shared" ca="1" si="8"/>
        <v>81.172905392262138</v>
      </c>
      <c r="AG47" s="22">
        <f t="shared" si="8"/>
        <v>85.97414534055649</v>
      </c>
      <c r="AH47" s="22">
        <f t="shared" si="8"/>
        <v>78.290778406942621</v>
      </c>
      <c r="AI47" s="22">
        <f t="shared" ca="1" si="8"/>
        <v>65.362026009465851</v>
      </c>
      <c r="AJ47" s="22">
        <f t="shared" ca="1" si="8"/>
        <v>74.2185118193363</v>
      </c>
      <c r="AK47" s="22">
        <f t="shared" ca="1" si="8"/>
        <v>79.076779739986549</v>
      </c>
      <c r="AL47" s="22">
        <f t="shared" ca="1" si="9"/>
        <v>68.902314044909886</v>
      </c>
      <c r="AM47" s="22">
        <f t="shared" si="9"/>
        <v>102.98002024308416</v>
      </c>
      <c r="AN47" s="22">
        <f ca="1">IF(Fixtures!$D$6 &lt; 36, AVERAGE(OFFSET($A47,0,Fixtures!$D$6,1,3)), 0)</f>
        <v>88.639537973195118</v>
      </c>
      <c r="AO47" s="22">
        <f ca="1">IF(Fixtures!$D$6 &lt; 33, AVERAGE(OFFSET($A47,0,Fixtures!$D$6,1,6)), 0)</f>
        <v>90.068101253616945</v>
      </c>
      <c r="AP47" s="22">
        <f ca="1">IF(Fixtures!$D$6 &lt; 30, AVERAGE(OFFSET($A47,0,Fixtures!$D$6,1,9)), 0)</f>
        <v>84.253324861938495</v>
      </c>
      <c r="AQ47" s="22">
        <f ca="1">IF(Fixtures!$D$6 &lt; 27, AVERAGE(OFFSET($A47,0,Fixtures!$D$6,1,12)), 0)</f>
        <v>0</v>
      </c>
      <c r="AR47" s="22">
        <f ca="1">IF(Fixtures!$D$6 &lt; 23, AVERAGE(OFFSET($A47,0,Fixtures!$D$6,1,16)), 0)</f>
        <v>0</v>
      </c>
      <c r="AS47" s="22">
        <f ca="1">IF(OR(Fixtures!$D$6&lt;=0,Fixtures!$D$6&gt;39),AVERAGE(A47:AM47),AVERAGE(OFFSET($A47,0,Fixtures!$D$6,1,39-Fixtures!$D$6)))</f>
        <v>84.103253148785583</v>
      </c>
    </row>
    <row r="48" spans="1:45" x14ac:dyDescent="0.25">
      <c r="A48" s="28" t="s">
        <v>52</v>
      </c>
      <c r="B48" s="22">
        <f t="shared" ca="1" si="10"/>
        <v>99.813761128963037</v>
      </c>
      <c r="C48" s="22">
        <f t="shared" si="8"/>
        <v>111.78362939934263</v>
      </c>
      <c r="D48" s="22">
        <f t="shared" si="8"/>
        <v>85.97414534055649</v>
      </c>
      <c r="E48" s="22">
        <f t="shared" ca="1" si="8"/>
        <v>74.2185118193363</v>
      </c>
      <c r="F48" s="22">
        <f t="shared" ca="1" si="8"/>
        <v>77.02640142320152</v>
      </c>
      <c r="G48" s="22">
        <f t="shared" si="8"/>
        <v>83.006319858702852</v>
      </c>
      <c r="H48" s="22">
        <f t="shared" ca="1" si="8"/>
        <v>82.531343196650312</v>
      </c>
      <c r="I48" s="22">
        <f t="shared" ca="1" si="8"/>
        <v>119.75714527628081</v>
      </c>
      <c r="J48" s="22">
        <f t="shared" si="8"/>
        <v>74.867589677190935</v>
      </c>
      <c r="K48" s="22">
        <f t="shared" si="8"/>
        <v>83.006319858702852</v>
      </c>
      <c r="L48" s="22">
        <f t="shared" si="8"/>
        <v>99.813761128963037</v>
      </c>
      <c r="M48" s="22">
        <f t="shared" ca="1" si="8"/>
        <v>67.768205419228025</v>
      </c>
      <c r="N48" s="22">
        <f t="shared" ca="1" si="8"/>
        <v>88.89909657480942</v>
      </c>
      <c r="O48" s="22">
        <f t="shared" ca="1" si="8"/>
        <v>67.768205419228025</v>
      </c>
      <c r="P48" s="22">
        <f t="shared" si="8"/>
        <v>78.290778406942621</v>
      </c>
      <c r="Q48" s="22">
        <f t="shared" si="8"/>
        <v>78.290778406942621</v>
      </c>
      <c r="R48" s="22">
        <f t="shared" ca="1" si="8"/>
        <v>86.116415090753378</v>
      </c>
      <c r="S48" s="22">
        <f t="shared" si="8"/>
        <v>74.867589677190935</v>
      </c>
      <c r="T48" s="22">
        <f t="shared" ca="1" si="8"/>
        <v>102.01374941748715</v>
      </c>
      <c r="U48" s="22">
        <f t="shared" si="8"/>
        <v>62.50413450114106</v>
      </c>
      <c r="V48" s="22">
        <f t="shared" si="8"/>
        <v>99.425152358226498</v>
      </c>
      <c r="W48" s="22">
        <f t="shared" ca="1" si="8"/>
        <v>68.902314044909886</v>
      </c>
      <c r="X48" s="22">
        <f t="shared" ca="1" si="8"/>
        <v>115.39093420167765</v>
      </c>
      <c r="Y48" s="22">
        <f t="shared" ca="1" si="8"/>
        <v>64.306445224874665</v>
      </c>
      <c r="Z48" s="22">
        <f t="shared" si="8"/>
        <v>130.7619278986416</v>
      </c>
      <c r="AA48" s="22">
        <f t="shared" si="8"/>
        <v>86.116415090753378</v>
      </c>
      <c r="AB48" s="22">
        <f t="shared" ca="1" si="8"/>
        <v>88.89909657480942</v>
      </c>
      <c r="AC48" s="22">
        <f t="shared" ca="1" si="8"/>
        <v>83.330754703996661</v>
      </c>
      <c r="AD48" s="22">
        <f t="shared" si="8"/>
        <v>83.330754703996661</v>
      </c>
      <c r="AE48" s="22">
        <f t="shared" si="8"/>
        <v>99.425152358226498</v>
      </c>
      <c r="AF48" s="22">
        <f t="shared" ca="1" si="8"/>
        <v>81.172905392262138</v>
      </c>
      <c r="AG48" s="22">
        <f t="shared" ca="1" si="8"/>
        <v>74.2185118193363</v>
      </c>
      <c r="AH48" s="22">
        <f t="shared" ca="1" si="8"/>
        <v>81.172905392262138</v>
      </c>
      <c r="AI48" s="22">
        <f t="shared" si="8"/>
        <v>65.362026009465851</v>
      </c>
      <c r="AJ48" s="22">
        <f t="shared" ca="1" si="8"/>
        <v>122.19229325830878</v>
      </c>
      <c r="AK48" s="22">
        <f t="shared" si="8"/>
        <v>62.50413450114106</v>
      </c>
      <c r="AL48" s="22">
        <f t="shared" ca="1" si="9"/>
        <v>103.15043126255075</v>
      </c>
      <c r="AM48" s="22">
        <f t="shared" si="9"/>
        <v>65.362026009465851</v>
      </c>
      <c r="AN48" s="22">
        <f ca="1">IF(Fixtures!$D$6 &lt; 36, AVERAGE(OFFSET($A48,0,Fixtures!$D$6,1,3)), 0)</f>
        <v>85.186868660934252</v>
      </c>
      <c r="AO48" s="22">
        <f ca="1">IF(Fixtures!$D$6 &lt; 33, AVERAGE(OFFSET($A48,0,Fixtures!$D$6,1,6)), 0)</f>
        <v>85.062862592104608</v>
      </c>
      <c r="AP48" s="22">
        <f ca="1">IF(Fixtures!$D$6 &lt; 30, AVERAGE(OFFSET($A48,0,Fixtures!$D$6,1,9)), 0)</f>
        <v>86.567155579184927</v>
      </c>
      <c r="AQ48" s="22">
        <f ca="1">IF(Fixtures!$D$6 &lt; 27, AVERAGE(OFFSET($A48,0,Fixtures!$D$6,1,12)), 0)</f>
        <v>0</v>
      </c>
      <c r="AR48" s="22">
        <f ca="1">IF(Fixtures!$D$6 &lt; 23, AVERAGE(OFFSET($A48,0,Fixtures!$D$6,1,16)), 0)</f>
        <v>0</v>
      </c>
      <c r="AS48" s="22">
        <f ca="1">IF(OR(Fixtures!$D$6&lt;=0,Fixtures!$D$6&gt;39),AVERAGE(A48:AM48),AVERAGE(OFFSET($A48,0,Fixtures!$D$6,1,39-Fixtures!$D$6)))</f>
        <v>84.176749332151829</v>
      </c>
    </row>
    <row r="49" spans="1:45" x14ac:dyDescent="0.25">
      <c r="A49" s="28" t="s">
        <v>4</v>
      </c>
      <c r="B49" s="22">
        <f t="shared" si="10"/>
        <v>83.593921110151072</v>
      </c>
      <c r="C49" s="22">
        <f t="shared" si="8"/>
        <v>102.98002024308416</v>
      </c>
      <c r="D49" s="22">
        <f t="shared" si="8"/>
        <v>65.362026009465851</v>
      </c>
      <c r="E49" s="22">
        <f t="shared" ca="1" si="8"/>
        <v>74.2185118193363</v>
      </c>
      <c r="F49" s="22">
        <f t="shared" ca="1" si="8"/>
        <v>77.02640142320152</v>
      </c>
      <c r="G49" s="22">
        <f t="shared" si="8"/>
        <v>83.006319858702852</v>
      </c>
      <c r="H49" s="22">
        <f t="shared" ca="1" si="8"/>
        <v>82.531343196650312</v>
      </c>
      <c r="I49" s="22">
        <f t="shared" ca="1" si="8"/>
        <v>79.076779739986549</v>
      </c>
      <c r="J49" s="22">
        <f t="shared" ca="1" si="8"/>
        <v>74.867589677190935</v>
      </c>
      <c r="K49" s="22">
        <f t="shared" si="8"/>
        <v>111.78362939934263</v>
      </c>
      <c r="L49" s="22">
        <f t="shared" ca="1" si="8"/>
        <v>115.39093420167765</v>
      </c>
      <c r="M49" s="22">
        <f t="shared" si="8"/>
        <v>83.593921110151072</v>
      </c>
      <c r="N49" s="22">
        <f t="shared" ca="1" si="8"/>
        <v>64.306445224874665</v>
      </c>
      <c r="O49" s="22">
        <f t="shared" ca="1" si="8"/>
        <v>67.768205419228025</v>
      </c>
      <c r="P49" s="22">
        <f t="shared" si="8"/>
        <v>78.290778406942621</v>
      </c>
      <c r="Q49" s="22">
        <f t="shared" si="8"/>
        <v>74.867589677190935</v>
      </c>
      <c r="R49" s="22">
        <f t="shared" ca="1" si="8"/>
        <v>67.768205419228025</v>
      </c>
      <c r="S49" s="22">
        <f t="shared" si="8"/>
        <v>94.718340567676194</v>
      </c>
      <c r="T49" s="22">
        <f t="shared" si="8"/>
        <v>115.39093420167765</v>
      </c>
      <c r="U49" s="22">
        <f t="shared" ca="1" si="8"/>
        <v>62.50413450114106</v>
      </c>
      <c r="V49" s="22">
        <f t="shared" si="8"/>
        <v>94.718340567676194</v>
      </c>
      <c r="W49" s="22">
        <f t="shared" ca="1" si="8"/>
        <v>68.902314044909886</v>
      </c>
      <c r="X49" s="22">
        <f t="shared" ca="1" si="8"/>
        <v>143.44537181444625</v>
      </c>
      <c r="Y49" s="22">
        <f t="shared" ca="1" si="8"/>
        <v>64.306445224874665</v>
      </c>
      <c r="Z49" s="22">
        <f t="shared" si="8"/>
        <v>85.97414534055649</v>
      </c>
      <c r="AA49" s="22">
        <f t="shared" si="8"/>
        <v>78.290778406942621</v>
      </c>
      <c r="AB49" s="22">
        <f t="shared" ca="1" si="8"/>
        <v>88.89909657480942</v>
      </c>
      <c r="AC49" s="22">
        <f t="shared" si="8"/>
        <v>83.330754703996661</v>
      </c>
      <c r="AD49" s="22">
        <f t="shared" ca="1" si="8"/>
        <v>102.01374941748715</v>
      </c>
      <c r="AE49" s="22">
        <f t="shared" si="8"/>
        <v>107.34294286929772</v>
      </c>
      <c r="AF49" s="22">
        <f t="shared" ca="1" si="8"/>
        <v>81.172905392262138</v>
      </c>
      <c r="AG49" s="22">
        <f t="shared" ca="1" si="8"/>
        <v>77.02640142320152</v>
      </c>
      <c r="AH49" s="22">
        <f t="shared" si="8"/>
        <v>100.1289824286425</v>
      </c>
      <c r="AI49" s="22">
        <f t="shared" si="8"/>
        <v>65.362026009465851</v>
      </c>
      <c r="AJ49" s="22">
        <f t="shared" si="8"/>
        <v>138.2155145932183</v>
      </c>
      <c r="AK49" s="22">
        <f t="shared" si="8"/>
        <v>79.076779739986549</v>
      </c>
      <c r="AL49" s="22">
        <f t="shared" ca="1" si="9"/>
        <v>81.172905392262138</v>
      </c>
      <c r="AM49" s="22">
        <f t="shared" si="9"/>
        <v>62.50413450114106</v>
      </c>
      <c r="AN49" s="22">
        <f ca="1">IF(Fixtures!$D$6 &lt; 36, AVERAGE(OFFSET($A49,0,Fixtures!$D$6,1,3)), 0)</f>
        <v>91.414533565431086</v>
      </c>
      <c r="AO49" s="22">
        <f ca="1">IF(Fixtures!$D$6 &lt; 33, AVERAGE(OFFSET($A49,0,Fixtures!$D$6,1,6)), 0)</f>
        <v>89.964308396842441</v>
      </c>
      <c r="AP49" s="22">
        <f ca="1">IF(Fixtures!$D$6 &lt; 30, AVERAGE(OFFSET($A49,0,Fixtures!$D$6,1,9)), 0)</f>
        <v>93.721374823597927</v>
      </c>
      <c r="AQ49" s="22">
        <f ca="1">IF(Fixtures!$D$6 &lt; 27, AVERAGE(OFFSET($A49,0,Fixtures!$D$6,1,12)), 0)</f>
        <v>0</v>
      </c>
      <c r="AR49" s="22">
        <f ca="1">IF(Fixtures!$D$6 &lt; 23, AVERAGE(OFFSET($A49,0,Fixtures!$D$6,1,16)), 0)</f>
        <v>0</v>
      </c>
      <c r="AS49" s="22">
        <f ca="1">IF(OR(Fixtures!$D$6&lt;=0,Fixtures!$D$6&gt;39),AVERAGE(A49:AM49),AVERAGE(OFFSET($A49,0,Fixtures!$D$6,1,39-Fixtures!$D$6)))</f>
        <v>88.853849420480927</v>
      </c>
    </row>
    <row r="50" spans="1:45" x14ac:dyDescent="0.25">
      <c r="A50" s="28" t="s">
        <v>129</v>
      </c>
      <c r="B50" s="22">
        <f t="shared" si="10"/>
        <v>99.813761128963037</v>
      </c>
      <c r="C50" s="22">
        <f t="shared" ca="1" si="8"/>
        <v>81.172905392262138</v>
      </c>
      <c r="D50" s="22">
        <f t="shared" si="8"/>
        <v>93.688762640779316</v>
      </c>
      <c r="E50" s="22">
        <f t="shared" ca="1" si="8"/>
        <v>74.2185118193363</v>
      </c>
      <c r="F50" s="22">
        <f t="shared" ca="1" si="8"/>
        <v>77.02640142320152</v>
      </c>
      <c r="G50" s="22">
        <f t="shared" ca="1" si="8"/>
        <v>83.006319858702852</v>
      </c>
      <c r="H50" s="22">
        <f t="shared" ca="1" si="8"/>
        <v>82.531343196650312</v>
      </c>
      <c r="I50" s="22">
        <f t="shared" ca="1" si="8"/>
        <v>78.290778406942621</v>
      </c>
      <c r="J50" s="22">
        <f t="shared" si="8"/>
        <v>74.867589677190935</v>
      </c>
      <c r="K50" s="22">
        <f t="shared" si="8"/>
        <v>94.718340567676194</v>
      </c>
      <c r="L50" s="22">
        <f t="shared" si="8"/>
        <v>62.50413450114106</v>
      </c>
      <c r="M50" s="22">
        <f t="shared" si="8"/>
        <v>83.593921110151072</v>
      </c>
      <c r="N50" s="22">
        <f t="shared" si="8"/>
        <v>99.425152358226498</v>
      </c>
      <c r="O50" s="22">
        <f t="shared" ca="1" si="8"/>
        <v>67.768205419228025</v>
      </c>
      <c r="P50" s="22">
        <f t="shared" si="8"/>
        <v>78.290778406942621</v>
      </c>
      <c r="Q50" s="22">
        <f t="shared" si="8"/>
        <v>111.78362939934263</v>
      </c>
      <c r="R50" s="22">
        <f t="shared" ca="1" si="8"/>
        <v>77.02640142320152</v>
      </c>
      <c r="S50" s="22">
        <f t="shared" ca="1" si="8"/>
        <v>68.902314044909886</v>
      </c>
      <c r="T50" s="22">
        <f t="shared" si="8"/>
        <v>99.813761128963037</v>
      </c>
      <c r="U50" s="22">
        <f t="shared" si="8"/>
        <v>62.50413450114106</v>
      </c>
      <c r="V50" s="22">
        <f t="shared" ca="1" si="8"/>
        <v>99.425152358226498</v>
      </c>
      <c r="W50" s="22">
        <f t="shared" ca="1" si="8"/>
        <v>68.902314044909886</v>
      </c>
      <c r="X50" s="22">
        <f t="shared" ca="1" si="8"/>
        <v>65.362026009465851</v>
      </c>
      <c r="Y50" s="22">
        <f t="shared" ca="1" si="8"/>
        <v>64.306445224874665</v>
      </c>
      <c r="Z50" s="22">
        <f t="shared" ca="1" si="8"/>
        <v>67.768205419228025</v>
      </c>
      <c r="AA50" s="22">
        <f t="shared" si="8"/>
        <v>86.116415090753378</v>
      </c>
      <c r="AB50" s="22">
        <f t="shared" ca="1" si="8"/>
        <v>88.89909657480942</v>
      </c>
      <c r="AC50" s="22">
        <f t="shared" si="8"/>
        <v>83.330754703996661</v>
      </c>
      <c r="AD50" s="22">
        <f t="shared" si="8"/>
        <v>74.867589677190935</v>
      </c>
      <c r="AE50" s="22">
        <f t="shared" si="8"/>
        <v>79.076779739986549</v>
      </c>
      <c r="AF50" s="22">
        <f t="shared" ca="1" si="8"/>
        <v>81.172905392262138</v>
      </c>
      <c r="AG50" s="22">
        <f t="shared" si="8"/>
        <v>83.006319858702852</v>
      </c>
      <c r="AH50" s="22">
        <f t="shared" si="8"/>
        <v>100.1289824286425</v>
      </c>
      <c r="AI50" s="22">
        <f t="shared" si="8"/>
        <v>65.362026009465851</v>
      </c>
      <c r="AJ50" s="22">
        <f t="shared" si="8"/>
        <v>83.330754703996661</v>
      </c>
      <c r="AK50" s="22">
        <f t="shared" ca="1" si="8"/>
        <v>79.076779739986549</v>
      </c>
      <c r="AL50" s="22">
        <f t="shared" ca="1" si="9"/>
        <v>64.306445224874665</v>
      </c>
      <c r="AM50" s="22">
        <f t="shared" si="9"/>
        <v>133.89467697283897</v>
      </c>
      <c r="AN50" s="22">
        <f ca="1">IF(Fixtures!$D$6 &lt; 36, AVERAGE(OFFSET($A50,0,Fixtures!$D$6,1,3)), 0)</f>
        <v>82.365813651999005</v>
      </c>
      <c r="AO50" s="22">
        <f ca="1">IF(Fixtures!$D$6 &lt; 33, AVERAGE(OFFSET($A50,0,Fixtures!$D$6,1,6)), 0)</f>
        <v>81.725574324491419</v>
      </c>
      <c r="AP50" s="22">
        <f ca="1">IF(Fixtures!$D$6 &lt; 30, AVERAGE(OFFSET($A50,0,Fixtures!$D$6,1,9)), 0)</f>
        <v>82.130578787672604</v>
      </c>
      <c r="AQ50" s="22">
        <f ca="1">IF(Fixtures!$D$6 &lt; 27, AVERAGE(OFFSET($A50,0,Fixtures!$D$6,1,12)), 0)</f>
        <v>0</v>
      </c>
      <c r="AR50" s="22">
        <f ca="1">IF(Fixtures!$D$6 &lt; 23, AVERAGE(OFFSET($A50,0,Fixtures!$D$6,1,16)), 0)</f>
        <v>0</v>
      </c>
      <c r="AS50" s="22">
        <f ca="1">IF(OR(Fixtures!$D$6&lt;=0,Fixtures!$D$6&gt;39),AVERAGE(A50:AM50),AVERAGE(OFFSET($A50,0,Fixtures!$D$6,1,39-Fixtures!$D$6)))</f>
        <v>84.704425918896135</v>
      </c>
    </row>
    <row r="51" spans="1:45" x14ac:dyDescent="0.25">
      <c r="A51" s="28" t="s">
        <v>104</v>
      </c>
      <c r="B51" s="22">
        <f t="shared" ca="1" si="10"/>
        <v>67.768205419228025</v>
      </c>
      <c r="C51" s="22">
        <f t="shared" ca="1" si="8"/>
        <v>82.531343196650312</v>
      </c>
      <c r="D51" s="22">
        <f t="shared" si="8"/>
        <v>83.593921110151072</v>
      </c>
      <c r="E51" s="22">
        <f t="shared" ca="1" si="8"/>
        <v>74.2185118193363</v>
      </c>
      <c r="F51" s="22">
        <f t="shared" ca="1" si="8"/>
        <v>74.2185118193363</v>
      </c>
      <c r="G51" s="22">
        <f t="shared" si="8"/>
        <v>83.006319858702852</v>
      </c>
      <c r="H51" s="22">
        <f t="shared" ca="1" si="8"/>
        <v>65.362026009465851</v>
      </c>
      <c r="I51" s="22">
        <f t="shared" ca="1" si="8"/>
        <v>119.75714527628081</v>
      </c>
      <c r="J51" s="22">
        <f t="shared" si="8"/>
        <v>74.867589677190935</v>
      </c>
      <c r="K51" s="22">
        <f t="shared" ca="1" si="8"/>
        <v>77.02640142320152</v>
      </c>
      <c r="L51" s="22">
        <f t="shared" ca="1" si="8"/>
        <v>115.39093420167765</v>
      </c>
      <c r="M51" s="22">
        <f t="shared" si="8"/>
        <v>83.593921110151072</v>
      </c>
      <c r="N51" s="22">
        <f t="shared" si="8"/>
        <v>86.116415090753378</v>
      </c>
      <c r="O51" s="22">
        <f t="shared" ca="1" si="8"/>
        <v>67.768205419228025</v>
      </c>
      <c r="P51" s="22">
        <f t="shared" si="8"/>
        <v>62.50413450114106</v>
      </c>
      <c r="Q51" s="22">
        <f t="shared" ca="1" si="8"/>
        <v>122.19229325830878</v>
      </c>
      <c r="R51" s="22">
        <f t="shared" ca="1" si="8"/>
        <v>102.01374941748715</v>
      </c>
      <c r="S51" s="22">
        <f t="shared" si="8"/>
        <v>94.718340567676194</v>
      </c>
      <c r="T51" s="22">
        <f t="shared" si="8"/>
        <v>79.076779739986549</v>
      </c>
      <c r="U51" s="22">
        <f t="shared" si="8"/>
        <v>62.50413450114106</v>
      </c>
      <c r="V51" s="22">
        <f t="shared" si="8"/>
        <v>93.688762640779316</v>
      </c>
      <c r="W51" s="22">
        <f t="shared" ca="1" si="8"/>
        <v>68.902314044909886</v>
      </c>
      <c r="X51" s="22">
        <f t="shared" ca="1" si="8"/>
        <v>111.78362939934263</v>
      </c>
      <c r="Y51" s="22">
        <f t="shared" ca="1" si="8"/>
        <v>64.306445224874665</v>
      </c>
      <c r="Z51" s="22">
        <f t="shared" ca="1" si="8"/>
        <v>68.902314044909886</v>
      </c>
      <c r="AA51" s="22">
        <f t="shared" si="8"/>
        <v>86.116415090753378</v>
      </c>
      <c r="AB51" s="22">
        <f t="shared" ca="1" si="8"/>
        <v>88.89909657480942</v>
      </c>
      <c r="AC51" s="22">
        <f t="shared" ca="1" si="8"/>
        <v>81.172905392262138</v>
      </c>
      <c r="AD51" s="22">
        <f t="shared" ca="1" si="8"/>
        <v>138.2155145932183</v>
      </c>
      <c r="AE51" s="22">
        <f t="shared" ca="1" si="8"/>
        <v>64.306445224874665</v>
      </c>
      <c r="AF51" s="22">
        <f t="shared" ca="1" si="8"/>
        <v>81.172905392262138</v>
      </c>
      <c r="AG51" s="22">
        <f t="shared" si="8"/>
        <v>85.97414534055649</v>
      </c>
      <c r="AH51" s="22">
        <f t="shared" si="8"/>
        <v>83.330754703996661</v>
      </c>
      <c r="AI51" s="22">
        <f t="shared" si="8"/>
        <v>65.362026009465851</v>
      </c>
      <c r="AJ51" s="22">
        <f t="shared" si="8"/>
        <v>156.62692462584545</v>
      </c>
      <c r="AK51" s="22">
        <f t="shared" si="8"/>
        <v>79.076779739986549</v>
      </c>
      <c r="AL51" s="22">
        <f t="shared" ca="1" si="9"/>
        <v>94.718340567676194</v>
      </c>
      <c r="AM51" s="22">
        <f t="shared" ca="1" si="9"/>
        <v>102.01374941748715</v>
      </c>
      <c r="AN51" s="22">
        <f ca="1">IF(Fixtures!$D$6 &lt; 36, AVERAGE(OFFSET($A51,0,Fixtures!$D$6,1,3)), 0)</f>
        <v>102.76250552009662</v>
      </c>
      <c r="AO51" s="22">
        <f ca="1">IF(Fixtures!$D$6 &lt; 33, AVERAGE(OFFSET($A51,0,Fixtures!$D$6,1,6)), 0)</f>
        <v>89.956835419663847</v>
      </c>
      <c r="AP51" s="22">
        <f ca="1">IF(Fixtures!$D$6 &lt; 30, AVERAGE(OFFSET($A51,0,Fixtures!$D$6,1,9)), 0)</f>
        <v>93.895635317476788</v>
      </c>
      <c r="AQ51" s="22">
        <f ca="1">IF(Fixtures!$D$6 &lt; 27, AVERAGE(OFFSET($A51,0,Fixtures!$D$6,1,12)), 0)</f>
        <v>0</v>
      </c>
      <c r="AR51" s="22">
        <f ca="1">IF(Fixtures!$D$6 &lt; 23, AVERAGE(OFFSET($A51,0,Fixtures!$D$6,1,16)), 0)</f>
        <v>0</v>
      </c>
      <c r="AS51" s="22">
        <f ca="1">IF(OR(Fixtures!$D$6&lt;=0,Fixtures!$D$6&gt;39),AVERAGE(A51:AM51),AVERAGE(OFFSET($A51,0,Fixtures!$D$6,1,39-Fixtures!$D$6)))</f>
        <v>93.405798965203417</v>
      </c>
    </row>
    <row r="52" spans="1:45" x14ac:dyDescent="0.25">
      <c r="A52" s="28" t="s">
        <v>60</v>
      </c>
      <c r="B52" s="22">
        <f t="shared" si="10"/>
        <v>93.688762640779316</v>
      </c>
      <c r="C52" s="22">
        <f t="shared" ca="1" si="8"/>
        <v>111.78362939934263</v>
      </c>
      <c r="D52" s="22">
        <f t="shared" ca="1" si="8"/>
        <v>68.902314044909886</v>
      </c>
      <c r="E52" s="22">
        <f t="shared" ca="1" si="8"/>
        <v>74.2185118193363</v>
      </c>
      <c r="F52" s="22">
        <f t="shared" ca="1" si="8"/>
        <v>77.02640142320152</v>
      </c>
      <c r="G52" s="22">
        <f t="shared" si="8"/>
        <v>83.006319858702852</v>
      </c>
      <c r="H52" s="22">
        <f t="shared" ca="1" si="8"/>
        <v>82.531343196650312</v>
      </c>
      <c r="I52" s="22">
        <f t="shared" ca="1" si="8"/>
        <v>119.75714527628081</v>
      </c>
      <c r="J52" s="22">
        <f t="shared" si="8"/>
        <v>65.362026009465851</v>
      </c>
      <c r="K52" s="22">
        <f t="shared" si="8"/>
        <v>74.867589677190935</v>
      </c>
      <c r="L52" s="22">
        <f t="shared" ca="1" si="8"/>
        <v>64.306445224874665</v>
      </c>
      <c r="M52" s="22">
        <f t="shared" si="8"/>
        <v>83.006319858702852</v>
      </c>
      <c r="N52" s="22">
        <f t="shared" ca="1" si="8"/>
        <v>81.172905392262138</v>
      </c>
      <c r="O52" s="22">
        <f t="shared" ca="1" si="8"/>
        <v>67.768205419228025</v>
      </c>
      <c r="P52" s="22">
        <f t="shared" ca="1" si="8"/>
        <v>78.290778406942621</v>
      </c>
      <c r="Q52" s="22">
        <f t="shared" si="8"/>
        <v>94.718340567676194</v>
      </c>
      <c r="R52" s="22">
        <f t="shared" ca="1" si="8"/>
        <v>102.01374941748715</v>
      </c>
      <c r="S52" s="22">
        <f t="shared" si="8"/>
        <v>94.718340567676194</v>
      </c>
      <c r="T52" s="22">
        <f t="shared" si="8"/>
        <v>86.116415090753378</v>
      </c>
      <c r="U52" s="22">
        <f t="shared" si="8"/>
        <v>62.50413450114106</v>
      </c>
      <c r="V52" s="22">
        <f t="shared" si="8"/>
        <v>99.425152358226498</v>
      </c>
      <c r="W52" s="22">
        <f t="shared" ca="1" si="8"/>
        <v>68.902314044909886</v>
      </c>
      <c r="X52" s="22">
        <f t="shared" ca="1" si="8"/>
        <v>102.01374941748715</v>
      </c>
      <c r="Y52" s="22">
        <f t="shared" ca="1" si="8"/>
        <v>64.306445224874665</v>
      </c>
      <c r="Z52" s="22">
        <f t="shared" ca="1" si="8"/>
        <v>119.75714527628081</v>
      </c>
      <c r="AA52" s="22">
        <f t="shared" ca="1" si="8"/>
        <v>82.531343196650312</v>
      </c>
      <c r="AB52" s="22">
        <f t="shared" ref="C52:AM56" ca="1" si="11">MIN(VLOOKUP($A$44,$A$2:$AM$14,AB$30+1,FALSE),VLOOKUP($A52,$A$2:$AM$14,AB$30+1,FALSE))</f>
        <v>83.593921110151072</v>
      </c>
      <c r="AC52" s="22">
        <f t="shared" si="11"/>
        <v>83.330754703996661</v>
      </c>
      <c r="AD52" s="22">
        <f t="shared" ca="1" si="11"/>
        <v>77.02640142320152</v>
      </c>
      <c r="AE52" s="22">
        <f t="shared" si="11"/>
        <v>62.50413450114106</v>
      </c>
      <c r="AF52" s="22">
        <f t="shared" ca="1" si="11"/>
        <v>81.172905392262138</v>
      </c>
      <c r="AG52" s="22">
        <f t="shared" ca="1" si="11"/>
        <v>67.768205419228025</v>
      </c>
      <c r="AH52" s="22">
        <f t="shared" si="11"/>
        <v>99.425152358226498</v>
      </c>
      <c r="AI52" s="22">
        <f t="shared" ca="1" si="11"/>
        <v>65.362026009465851</v>
      </c>
      <c r="AJ52" s="22">
        <f t="shared" si="11"/>
        <v>103.15043126255075</v>
      </c>
      <c r="AK52" s="22">
        <f t="shared" si="11"/>
        <v>79.076779739986549</v>
      </c>
      <c r="AL52" s="22">
        <f t="shared" ca="1" si="11"/>
        <v>122.19229325830878</v>
      </c>
      <c r="AM52" s="22">
        <f t="shared" si="11"/>
        <v>79.076779739986549</v>
      </c>
      <c r="AN52" s="22">
        <f ca="1">IF(Fixtures!$D$6 &lt; 36, AVERAGE(OFFSET($A52,0,Fixtures!$D$6,1,3)), 0)</f>
        <v>81.317025745783084</v>
      </c>
      <c r="AO52" s="22">
        <f ca="1">IF(Fixtures!$D$6 &lt; 33, AVERAGE(OFFSET($A52,0,Fixtures!$D$6,1,6)), 0)</f>
        <v>75.899387091663414</v>
      </c>
      <c r="AP52" s="22">
        <f ca="1">IF(Fixtures!$D$6 &lt; 30, AVERAGE(OFFSET($A52,0,Fixtures!$D$6,1,9)), 0)</f>
        <v>80.370436908913732</v>
      </c>
      <c r="AQ52" s="22">
        <f ca="1">IF(Fixtures!$D$6 &lt; 27, AVERAGE(OFFSET($A52,0,Fixtures!$D$6,1,12)), 0)</f>
        <v>0</v>
      </c>
      <c r="AR52" s="22">
        <f ca="1">IF(Fixtures!$D$6 &lt; 23, AVERAGE(OFFSET($A52,0,Fixtures!$D$6,1,16)), 0)</f>
        <v>0</v>
      </c>
      <c r="AS52" s="22">
        <f ca="1">IF(OR(Fixtures!$D$6&lt;=0,Fixtures!$D$6&gt;39),AVERAGE(A52:AM52),AVERAGE(OFFSET($A52,0,Fixtures!$D$6,1,39-Fixtures!$D$6)))</f>
        <v>83.639982076542125</v>
      </c>
    </row>
    <row r="53" spans="1:45" x14ac:dyDescent="0.25">
      <c r="A53" s="28" t="s">
        <v>130</v>
      </c>
      <c r="B53" s="22">
        <f t="shared" si="10"/>
        <v>99.813761128963037</v>
      </c>
      <c r="C53" s="22">
        <f t="shared" si="11"/>
        <v>79.076779739986549</v>
      </c>
      <c r="D53" s="22">
        <f t="shared" ca="1" si="11"/>
        <v>88.89909657480942</v>
      </c>
      <c r="E53" s="22">
        <f t="shared" ca="1" si="11"/>
        <v>74.2185118193363</v>
      </c>
      <c r="F53" s="22">
        <f t="shared" ca="1" si="11"/>
        <v>77.02640142320152</v>
      </c>
      <c r="G53" s="22">
        <f t="shared" si="11"/>
        <v>62.50413450114106</v>
      </c>
      <c r="H53" s="22">
        <f t="shared" ca="1" si="11"/>
        <v>82.531343196650312</v>
      </c>
      <c r="I53" s="22">
        <f t="shared" ca="1" si="11"/>
        <v>86.116415090753378</v>
      </c>
      <c r="J53" s="22">
        <f t="shared" si="11"/>
        <v>74.867589677190935</v>
      </c>
      <c r="K53" s="22">
        <f t="shared" si="11"/>
        <v>85.97414534055649</v>
      </c>
      <c r="L53" s="22">
        <f t="shared" ca="1" si="11"/>
        <v>81.172905392262138</v>
      </c>
      <c r="M53" s="22">
        <f t="shared" si="11"/>
        <v>83.593921110151072</v>
      </c>
      <c r="N53" s="22">
        <f t="shared" si="11"/>
        <v>102.98002024308416</v>
      </c>
      <c r="O53" s="22">
        <f t="shared" ca="1" si="11"/>
        <v>67.768205419228025</v>
      </c>
      <c r="P53" s="22">
        <f t="shared" si="11"/>
        <v>78.290778406942621</v>
      </c>
      <c r="Q53" s="22">
        <f t="shared" ca="1" si="11"/>
        <v>64.306445224874665</v>
      </c>
      <c r="R53" s="22">
        <f t="shared" ca="1" si="11"/>
        <v>102.01374941748715</v>
      </c>
      <c r="S53" s="22">
        <f t="shared" si="11"/>
        <v>83.593921110151072</v>
      </c>
      <c r="T53" s="22">
        <f t="shared" ca="1" si="11"/>
        <v>82.531343196650312</v>
      </c>
      <c r="U53" s="22">
        <f t="shared" si="11"/>
        <v>62.50413450114106</v>
      </c>
      <c r="V53" s="22">
        <f t="shared" si="11"/>
        <v>74.867589677190935</v>
      </c>
      <c r="W53" s="22">
        <f t="shared" ca="1" si="11"/>
        <v>68.902314044909886</v>
      </c>
      <c r="X53" s="22">
        <f t="shared" ca="1" si="11"/>
        <v>103.15043126255075</v>
      </c>
      <c r="Y53" s="22">
        <f t="shared" ca="1" si="11"/>
        <v>64.306445224874665</v>
      </c>
      <c r="Z53" s="22">
        <f t="shared" si="11"/>
        <v>94.718340567676194</v>
      </c>
      <c r="AA53" s="22">
        <f t="shared" ca="1" si="11"/>
        <v>74.2185118193363</v>
      </c>
      <c r="AB53" s="22">
        <f t="shared" ca="1" si="11"/>
        <v>88.89909657480942</v>
      </c>
      <c r="AC53" s="22">
        <f t="shared" si="11"/>
        <v>83.330754703996661</v>
      </c>
      <c r="AD53" s="22">
        <f t="shared" ca="1" si="11"/>
        <v>67.768205419228025</v>
      </c>
      <c r="AE53" s="22">
        <f t="shared" si="11"/>
        <v>102.98002024308416</v>
      </c>
      <c r="AF53" s="22">
        <f t="shared" ca="1" si="11"/>
        <v>81.172905392262138</v>
      </c>
      <c r="AG53" s="22">
        <f t="shared" si="11"/>
        <v>85.97414534055649</v>
      </c>
      <c r="AH53" s="22">
        <f t="shared" si="11"/>
        <v>100.1289824286425</v>
      </c>
      <c r="AI53" s="22">
        <f t="shared" si="11"/>
        <v>65.362026009465851</v>
      </c>
      <c r="AJ53" s="22">
        <f t="shared" ca="1" si="11"/>
        <v>68.902314044909886</v>
      </c>
      <c r="AK53" s="22">
        <f t="shared" si="11"/>
        <v>79.076779739986549</v>
      </c>
      <c r="AL53" s="22">
        <f t="shared" ca="1" si="11"/>
        <v>119.75714527628081</v>
      </c>
      <c r="AM53" s="22">
        <f t="shared" ca="1" si="11"/>
        <v>77.02640142320152</v>
      </c>
      <c r="AN53" s="22">
        <f ca="1">IF(Fixtures!$D$6 &lt; 36, AVERAGE(OFFSET($A53,0,Fixtures!$D$6,1,3)), 0)</f>
        <v>79.999352232678035</v>
      </c>
      <c r="AO53" s="22">
        <f ca="1">IF(Fixtures!$D$6 &lt; 33, AVERAGE(OFFSET($A53,0,Fixtures!$D$6,1,6)), 0)</f>
        <v>85.020854612322822</v>
      </c>
      <c r="AP53" s="22">
        <f ca="1">IF(Fixtures!$D$6 &lt; 30, AVERAGE(OFFSET($A53,0,Fixtures!$D$6,1,9)), 0)</f>
        <v>82.724272239661673</v>
      </c>
      <c r="AQ53" s="22">
        <f ca="1">IF(Fixtures!$D$6 &lt; 27, AVERAGE(OFFSET($A53,0,Fixtures!$D$6,1,12)), 0)</f>
        <v>0</v>
      </c>
      <c r="AR53" s="22">
        <f ca="1">IF(Fixtures!$D$6 &lt; 23, AVERAGE(OFFSET($A53,0,Fixtures!$D$6,1,16)), 0)</f>
        <v>0</v>
      </c>
      <c r="AS53" s="22">
        <f ca="1">IF(OR(Fixtures!$D$6&lt;=0,Fixtures!$D$6&gt;39),AVERAGE(A53:AM53),AVERAGE(OFFSET($A53,0,Fixtures!$D$6,1,39-Fixtures!$D$6)))</f>
        <v>85.031564716368663</v>
      </c>
    </row>
    <row r="54" spans="1:45" x14ac:dyDescent="0.25">
      <c r="A54" s="28" t="s">
        <v>10</v>
      </c>
      <c r="B54" s="22">
        <f t="shared" ca="1" si="10"/>
        <v>99.813761128963037</v>
      </c>
      <c r="C54" s="22">
        <f t="shared" si="11"/>
        <v>83.006319858702852</v>
      </c>
      <c r="D54" s="22">
        <f t="shared" si="11"/>
        <v>99.813761128963037</v>
      </c>
      <c r="E54" s="22">
        <f t="shared" ca="1" si="11"/>
        <v>74.2185118193363</v>
      </c>
      <c r="F54" s="22">
        <f t="shared" ca="1" si="11"/>
        <v>77.02640142320152</v>
      </c>
      <c r="G54" s="22">
        <f t="shared" ca="1" si="11"/>
        <v>81.172905392262138</v>
      </c>
      <c r="H54" s="22">
        <f t="shared" ca="1" si="11"/>
        <v>82.531343196650312</v>
      </c>
      <c r="I54" s="22">
        <f t="shared" ca="1" si="11"/>
        <v>102.98002024308416</v>
      </c>
      <c r="J54" s="22">
        <f t="shared" ca="1" si="11"/>
        <v>74.2185118193363</v>
      </c>
      <c r="K54" s="22">
        <f t="shared" si="11"/>
        <v>128.57561288740058</v>
      </c>
      <c r="L54" s="22">
        <f t="shared" si="11"/>
        <v>79.076779739986549</v>
      </c>
      <c r="M54" s="22">
        <f t="shared" si="11"/>
        <v>74.867589677190935</v>
      </c>
      <c r="N54" s="22">
        <f t="shared" ca="1" si="11"/>
        <v>102.98002024308416</v>
      </c>
      <c r="O54" s="22">
        <f t="shared" ca="1" si="11"/>
        <v>67.768205419228025</v>
      </c>
      <c r="P54" s="22">
        <f t="shared" si="11"/>
        <v>78.290778406942621</v>
      </c>
      <c r="Q54" s="22">
        <f t="shared" si="11"/>
        <v>156.62692462584545</v>
      </c>
      <c r="R54" s="22">
        <f t="shared" ca="1" si="11"/>
        <v>102.01374941748715</v>
      </c>
      <c r="S54" s="22">
        <f t="shared" si="11"/>
        <v>94.718340567676194</v>
      </c>
      <c r="T54" s="22">
        <f t="shared" si="11"/>
        <v>65.362026009465851</v>
      </c>
      <c r="U54" s="22">
        <f t="shared" ca="1" si="11"/>
        <v>62.50413450114106</v>
      </c>
      <c r="V54" s="22">
        <f t="shared" si="11"/>
        <v>85.97414534055649</v>
      </c>
      <c r="W54" s="22">
        <f t="shared" ca="1" si="11"/>
        <v>68.902314044909886</v>
      </c>
      <c r="X54" s="22">
        <f t="shared" ca="1" si="11"/>
        <v>67.768205419228025</v>
      </c>
      <c r="Y54" s="22">
        <f t="shared" ca="1" si="11"/>
        <v>64.306445224874665</v>
      </c>
      <c r="Z54" s="22">
        <f t="shared" si="11"/>
        <v>99.425152358226498</v>
      </c>
      <c r="AA54" s="22">
        <f t="shared" si="11"/>
        <v>83.330754703996661</v>
      </c>
      <c r="AB54" s="22">
        <f t="shared" ca="1" si="11"/>
        <v>88.89909657480942</v>
      </c>
      <c r="AC54" s="22">
        <f t="shared" ca="1" si="11"/>
        <v>83.330754703996661</v>
      </c>
      <c r="AD54" s="22">
        <f t="shared" si="11"/>
        <v>94.718340567676194</v>
      </c>
      <c r="AE54" s="22">
        <f t="shared" si="11"/>
        <v>107.34294286929772</v>
      </c>
      <c r="AF54" s="22">
        <f t="shared" ca="1" si="11"/>
        <v>64.306445224874665</v>
      </c>
      <c r="AG54" s="22">
        <f t="shared" ca="1" si="11"/>
        <v>85.97414534055649</v>
      </c>
      <c r="AH54" s="22">
        <f t="shared" si="11"/>
        <v>62.50413450114106</v>
      </c>
      <c r="AI54" s="22">
        <f t="shared" si="11"/>
        <v>65.362026009465851</v>
      </c>
      <c r="AJ54" s="22">
        <f t="shared" si="11"/>
        <v>78.290778406942621</v>
      </c>
      <c r="AK54" s="22">
        <f t="shared" si="11"/>
        <v>79.076779739986549</v>
      </c>
      <c r="AL54" s="22">
        <f t="shared" ca="1" si="11"/>
        <v>122.19229325830878</v>
      </c>
      <c r="AM54" s="22">
        <f t="shared" si="11"/>
        <v>130.7619278986416</v>
      </c>
      <c r="AN54" s="22">
        <f ca="1">IF(Fixtures!$D$6 &lt; 36, AVERAGE(OFFSET($A54,0,Fixtures!$D$6,1,3)), 0)</f>
        <v>88.982730615494077</v>
      </c>
      <c r="AO54" s="22">
        <f ca="1">IF(Fixtures!$D$6 &lt; 33, AVERAGE(OFFSET($A54,0,Fixtures!$D$6,1,6)), 0)</f>
        <v>87.428620880201848</v>
      </c>
      <c r="AP54" s="22">
        <f ca="1">IF(Fixtures!$D$6 &lt; 30, AVERAGE(OFFSET($A54,0,Fixtures!$D$6,1,9)), 0)</f>
        <v>81.192073799862285</v>
      </c>
      <c r="AQ54" s="22">
        <f ca="1">IF(Fixtures!$D$6 &lt; 27, AVERAGE(OFFSET($A54,0,Fixtures!$D$6,1,12)), 0)</f>
        <v>0</v>
      </c>
      <c r="AR54" s="22">
        <f ca="1">IF(Fixtures!$D$6 &lt; 23, AVERAGE(OFFSET($A54,0,Fixtures!$D$6,1,16)), 0)</f>
        <v>0</v>
      </c>
      <c r="AS54" s="22">
        <f ca="1">IF(OR(Fixtures!$D$6&lt;=0,Fixtures!$D$6&gt;39),AVERAGE(A54:AM54),AVERAGE(OFFSET($A54,0,Fixtures!$D$6,1,39-Fixtures!$D$6)))</f>
        <v>88.563305424641456</v>
      </c>
    </row>
    <row r="55" spans="1:45" x14ac:dyDescent="0.25">
      <c r="A55" s="28" t="s">
        <v>61</v>
      </c>
      <c r="B55" s="22">
        <f t="shared" si="10"/>
        <v>99.813761128963037</v>
      </c>
      <c r="C55" s="22">
        <f t="shared" si="11"/>
        <v>78.290778406942621</v>
      </c>
      <c r="D55" s="22">
        <f t="shared" si="11"/>
        <v>103.15043126255075</v>
      </c>
      <c r="E55" s="22">
        <f t="shared" ca="1" si="11"/>
        <v>74.2185118193363</v>
      </c>
      <c r="F55" s="22">
        <f t="shared" ca="1" si="11"/>
        <v>77.02640142320152</v>
      </c>
      <c r="G55" s="22">
        <f t="shared" si="11"/>
        <v>83.006319858702852</v>
      </c>
      <c r="H55" s="22">
        <f t="shared" ca="1" si="11"/>
        <v>82.531343196650312</v>
      </c>
      <c r="I55" s="22">
        <f t="shared" ca="1" si="11"/>
        <v>88.89909657480942</v>
      </c>
      <c r="J55" s="22">
        <f t="shared" ca="1" si="11"/>
        <v>67.768205419228025</v>
      </c>
      <c r="K55" s="22">
        <f t="shared" si="11"/>
        <v>86.116415090753378</v>
      </c>
      <c r="L55" s="22">
        <f t="shared" ca="1" si="11"/>
        <v>82.531343196650312</v>
      </c>
      <c r="M55" s="22">
        <f t="shared" si="11"/>
        <v>83.593921110151072</v>
      </c>
      <c r="N55" s="22">
        <f t="shared" si="11"/>
        <v>62.50413450114106</v>
      </c>
      <c r="O55" s="22">
        <f t="shared" ca="1" si="11"/>
        <v>67.768205419228025</v>
      </c>
      <c r="P55" s="22">
        <f t="shared" ca="1" si="11"/>
        <v>64.306445224874665</v>
      </c>
      <c r="Q55" s="22">
        <f t="shared" si="11"/>
        <v>83.330754703996661</v>
      </c>
      <c r="R55" s="22">
        <f t="shared" ca="1" si="11"/>
        <v>102.01374941748715</v>
      </c>
      <c r="S55" s="22">
        <f t="shared" si="11"/>
        <v>93.688762640779316</v>
      </c>
      <c r="T55" s="22">
        <f t="shared" si="11"/>
        <v>99.425152358226498</v>
      </c>
      <c r="U55" s="22">
        <f t="shared" ca="1" si="11"/>
        <v>62.50413450114106</v>
      </c>
      <c r="V55" s="22">
        <f t="shared" ca="1" si="11"/>
        <v>74.2185118193363</v>
      </c>
      <c r="W55" s="22">
        <f t="shared" ca="1" si="11"/>
        <v>68.902314044909886</v>
      </c>
      <c r="X55" s="22">
        <f t="shared" ca="1" si="11"/>
        <v>83.593921110151072</v>
      </c>
      <c r="Y55" s="22">
        <f t="shared" ca="1" si="11"/>
        <v>64.306445224874665</v>
      </c>
      <c r="Z55" s="22">
        <f t="shared" si="11"/>
        <v>65.362026009465851</v>
      </c>
      <c r="AA55" s="22">
        <f t="shared" si="11"/>
        <v>86.116415090753378</v>
      </c>
      <c r="AB55" s="22">
        <f t="shared" ca="1" si="11"/>
        <v>85.97414534055649</v>
      </c>
      <c r="AC55" s="22">
        <f t="shared" si="11"/>
        <v>83.330754703996661</v>
      </c>
      <c r="AD55" s="22">
        <f t="shared" ca="1" si="11"/>
        <v>68.902314044909886</v>
      </c>
      <c r="AE55" s="22">
        <f t="shared" si="11"/>
        <v>103.15043126255075</v>
      </c>
      <c r="AF55" s="22">
        <f t="shared" ca="1" si="11"/>
        <v>81.172905392262138</v>
      </c>
      <c r="AG55" s="22">
        <f t="shared" si="11"/>
        <v>74.867589677190935</v>
      </c>
      <c r="AH55" s="22">
        <f t="shared" si="11"/>
        <v>100.1289824286425</v>
      </c>
      <c r="AI55" s="22">
        <f t="shared" ca="1" si="11"/>
        <v>65.362026009465851</v>
      </c>
      <c r="AJ55" s="22">
        <f t="shared" si="11"/>
        <v>111.78362939934263</v>
      </c>
      <c r="AK55" s="22">
        <f t="shared" si="11"/>
        <v>79.076779739986549</v>
      </c>
      <c r="AL55" s="22">
        <f t="shared" ca="1" si="11"/>
        <v>83.006319858702852</v>
      </c>
      <c r="AM55" s="22">
        <f t="shared" si="11"/>
        <v>99.813761128963037</v>
      </c>
      <c r="AN55" s="22">
        <f ca="1">IF(Fixtures!$D$6 &lt; 36, AVERAGE(OFFSET($A55,0,Fixtures!$D$6,1,3)), 0)</f>
        <v>79.402404696487679</v>
      </c>
      <c r="AO55" s="22">
        <f ca="1">IF(Fixtures!$D$6 &lt; 33, AVERAGE(OFFSET($A55,0,Fixtures!$D$6,1,6)), 0)</f>
        <v>82.899690070244475</v>
      </c>
      <c r="AP55" s="22">
        <f ca="1">IF(Fixtures!$D$6 &lt; 30, AVERAGE(OFFSET($A55,0,Fixtures!$D$6,1,9)), 0)</f>
        <v>86.074753139879761</v>
      </c>
      <c r="AQ55" s="22">
        <f ca="1">IF(Fixtures!$D$6 &lt; 27, AVERAGE(OFFSET($A55,0,Fixtures!$D$6,1,12)), 0)</f>
        <v>0</v>
      </c>
      <c r="AR55" s="22">
        <f ca="1">IF(Fixtures!$D$6 &lt; 23, AVERAGE(OFFSET($A55,0,Fixtures!$D$6,1,16)), 0)</f>
        <v>0</v>
      </c>
      <c r="AS55" s="22">
        <f ca="1">IF(OR(Fixtures!$D$6&lt;=0,Fixtures!$D$6&gt;39),AVERAGE(A55:AM55),AVERAGE(OFFSET($A55,0,Fixtures!$D$6,1,39-Fixtures!$D$6)))</f>
        <v>86.380803248880852</v>
      </c>
    </row>
    <row r="56" spans="1:45" x14ac:dyDescent="0.25">
      <c r="A56" s="80" t="s">
        <v>82</v>
      </c>
      <c r="B56" s="22">
        <f t="shared" si="10"/>
        <v>99.425152358226498</v>
      </c>
      <c r="C56" s="22">
        <f t="shared" si="11"/>
        <v>86.116415090753378</v>
      </c>
      <c r="D56" s="22">
        <f t="shared" ca="1" si="11"/>
        <v>103.15043126255075</v>
      </c>
      <c r="E56" s="22">
        <f t="shared" ca="1" si="11"/>
        <v>74.2185118193363</v>
      </c>
      <c r="F56" s="22">
        <f t="shared" ca="1" si="11"/>
        <v>74.867589677190935</v>
      </c>
      <c r="G56" s="22">
        <f t="shared" ca="1" si="11"/>
        <v>68.902314044909886</v>
      </c>
      <c r="H56" s="22">
        <f t="shared" ca="1" si="11"/>
        <v>82.531343196650312</v>
      </c>
      <c r="I56" s="22">
        <f t="shared" ca="1" si="11"/>
        <v>119.75714527628081</v>
      </c>
      <c r="J56" s="22">
        <f t="shared" si="11"/>
        <v>74.867589677190935</v>
      </c>
      <c r="K56" s="22">
        <f t="shared" si="11"/>
        <v>100.1289824286425</v>
      </c>
      <c r="L56" s="22">
        <f t="shared" si="11"/>
        <v>65.362026009465851</v>
      </c>
      <c r="M56" s="22">
        <f t="shared" ca="1" si="11"/>
        <v>77.02640142320152</v>
      </c>
      <c r="N56" s="22">
        <f t="shared" si="11"/>
        <v>83.330754703996661</v>
      </c>
      <c r="O56" s="22">
        <f t="shared" ca="1" si="11"/>
        <v>67.768205419228025</v>
      </c>
      <c r="P56" s="22">
        <f t="shared" si="11"/>
        <v>78.290778406942621</v>
      </c>
      <c r="Q56" s="22">
        <f t="shared" ca="1" si="11"/>
        <v>119.75714527628081</v>
      </c>
      <c r="R56" s="22">
        <f t="shared" ca="1" si="11"/>
        <v>88.89909657480942</v>
      </c>
      <c r="S56" s="22">
        <f t="shared" si="11"/>
        <v>94.718340567676194</v>
      </c>
      <c r="T56" s="22">
        <f t="shared" si="11"/>
        <v>102.98002024308416</v>
      </c>
      <c r="U56" s="22">
        <f t="shared" si="11"/>
        <v>62.50413450114106</v>
      </c>
      <c r="V56" s="22">
        <f t="shared" si="11"/>
        <v>99.425152358226498</v>
      </c>
      <c r="W56" s="22">
        <f t="shared" ca="1" si="11"/>
        <v>68.902314044909886</v>
      </c>
      <c r="X56" s="22">
        <f t="shared" ca="1" si="11"/>
        <v>82.531343196650312</v>
      </c>
      <c r="Y56" s="22">
        <f t="shared" ca="1" si="11"/>
        <v>62.50413450114106</v>
      </c>
      <c r="Z56" s="22">
        <f t="shared" si="11"/>
        <v>103.15043126255075</v>
      </c>
      <c r="AA56" s="22">
        <f t="shared" ca="1" si="11"/>
        <v>86.116415090753378</v>
      </c>
      <c r="AB56" s="22">
        <f t="shared" ca="1" si="11"/>
        <v>88.89909657480942</v>
      </c>
      <c r="AC56" s="22">
        <f t="shared" si="11"/>
        <v>83.006319858702852</v>
      </c>
      <c r="AD56" s="22">
        <f t="shared" si="11"/>
        <v>78.290778406942621</v>
      </c>
      <c r="AE56" s="22">
        <f t="shared" si="11"/>
        <v>83.593921110151072</v>
      </c>
      <c r="AF56" s="22">
        <f t="shared" ca="1" si="11"/>
        <v>81.172905392262138</v>
      </c>
      <c r="AG56" s="22">
        <f t="shared" si="11"/>
        <v>85.97414534055649</v>
      </c>
      <c r="AH56" s="22">
        <f t="shared" ca="1" si="11"/>
        <v>64.306445224874665</v>
      </c>
      <c r="AI56" s="22">
        <f t="shared" si="11"/>
        <v>65.362026009465851</v>
      </c>
      <c r="AJ56" s="22">
        <f t="shared" si="11"/>
        <v>85.97414534055649</v>
      </c>
      <c r="AK56" s="22">
        <f t="shared" si="11"/>
        <v>79.076779739986549</v>
      </c>
      <c r="AL56" s="22">
        <f t="shared" ca="1" si="11"/>
        <v>74.2185118193363</v>
      </c>
      <c r="AM56" s="22">
        <f t="shared" ca="1" si="11"/>
        <v>134.60169465188534</v>
      </c>
      <c r="AN56" s="22">
        <f ca="1">IF(Fixtures!$D$6 &lt; 36, AVERAGE(OFFSET($A56,0,Fixtures!$D$6,1,3)), 0)</f>
        <v>83.398731613484969</v>
      </c>
      <c r="AO56" s="22">
        <f ca="1">IF(Fixtures!$D$6 &lt; 33, AVERAGE(OFFSET($A56,0,Fixtures!$D$6,1,6)), 0)</f>
        <v>83.489527780570768</v>
      </c>
      <c r="AP56" s="22">
        <f ca="1">IF(Fixtures!$D$6 &lt; 30, AVERAGE(OFFSET($A56,0,Fixtures!$D$6,1,9)), 0)</f>
        <v>79.619975917591276</v>
      </c>
      <c r="AQ56" s="22">
        <f ca="1">IF(Fixtures!$D$6 &lt; 27, AVERAGE(OFFSET($A56,0,Fixtures!$D$6,1,12)), 0)</f>
        <v>0</v>
      </c>
      <c r="AR56" s="22">
        <f ca="1">IF(Fixtures!$D$6 &lt; 23, AVERAGE(OFFSET($A56,0,Fixtures!$D$6,1,16)), 0)</f>
        <v>0</v>
      </c>
      <c r="AS56" s="22">
        <f ca="1">IF(OR(Fixtures!$D$6&lt;=0,Fixtures!$D$6&gt;39),AVERAGE(A56:AM56),AVERAGE(OFFSET($A56,0,Fixtures!$D$6,1,39-Fixtures!$D$6)))</f>
        <v>83.706397455794146</v>
      </c>
    </row>
    <row r="58" spans="1:45" x14ac:dyDescent="0.25">
      <c r="A58" s="29" t="s">
        <v>105</v>
      </c>
      <c r="B58" s="2">
        <v>1</v>
      </c>
      <c r="C58" s="2">
        <v>2</v>
      </c>
      <c r="D58" s="2">
        <v>3</v>
      </c>
      <c r="E58" s="2">
        <v>4</v>
      </c>
      <c r="F58" s="2">
        <v>5</v>
      </c>
      <c r="G58" s="2">
        <v>6</v>
      </c>
      <c r="H58" s="2">
        <v>7</v>
      </c>
      <c r="I58" s="2">
        <v>8</v>
      </c>
      <c r="J58" s="2">
        <v>9</v>
      </c>
      <c r="K58" s="2">
        <v>10</v>
      </c>
      <c r="L58" s="2">
        <v>11</v>
      </c>
      <c r="M58" s="2">
        <v>12</v>
      </c>
      <c r="N58" s="2">
        <v>13</v>
      </c>
      <c r="O58" s="2">
        <v>14</v>
      </c>
      <c r="P58" s="2">
        <v>15</v>
      </c>
      <c r="Q58" s="2">
        <v>16</v>
      </c>
      <c r="R58" s="2">
        <v>17</v>
      </c>
      <c r="S58" s="2">
        <v>18</v>
      </c>
      <c r="T58" s="2">
        <v>19</v>
      </c>
      <c r="U58" s="2">
        <v>20</v>
      </c>
      <c r="V58" s="2">
        <v>21</v>
      </c>
      <c r="W58" s="2">
        <v>22</v>
      </c>
      <c r="X58" s="2">
        <v>23</v>
      </c>
      <c r="Y58" s="2">
        <v>24</v>
      </c>
      <c r="Z58" s="2">
        <v>25</v>
      </c>
      <c r="AA58" s="2">
        <v>26</v>
      </c>
      <c r="AB58" s="2">
        <v>27</v>
      </c>
      <c r="AC58" s="2">
        <v>28</v>
      </c>
      <c r="AD58" s="2">
        <v>29</v>
      </c>
      <c r="AE58" s="2">
        <v>30</v>
      </c>
      <c r="AF58" s="2">
        <v>31</v>
      </c>
      <c r="AG58" s="2">
        <v>32</v>
      </c>
      <c r="AH58" s="2">
        <v>33</v>
      </c>
      <c r="AI58" s="2">
        <v>34</v>
      </c>
      <c r="AJ58" s="2">
        <v>35</v>
      </c>
      <c r="AK58" s="2">
        <v>36</v>
      </c>
      <c r="AL58" s="2">
        <v>37</v>
      </c>
      <c r="AM58" s="2">
        <v>38</v>
      </c>
      <c r="AN58" s="29" t="s">
        <v>55</v>
      </c>
      <c r="AO58" s="29" t="s">
        <v>56</v>
      </c>
      <c r="AP58" s="29" t="s">
        <v>57</v>
      </c>
      <c r="AQ58" s="29" t="s">
        <v>75</v>
      </c>
      <c r="AR58" s="29" t="s">
        <v>123</v>
      </c>
      <c r="AS58" s="29" t="s">
        <v>58</v>
      </c>
    </row>
    <row r="59" spans="1:45" x14ac:dyDescent="0.25">
      <c r="A59" s="28" t="s">
        <v>101</v>
      </c>
      <c r="B59" s="22">
        <f>MIN(VLOOKUP($A$58,$A$2:$AM$14,B$30+1,FALSE),VLOOKUP($A59,$A$2:$AM$14,B$30+1,FALSE))</f>
        <v>74.867589677190935</v>
      </c>
      <c r="C59" s="22">
        <f t="shared" ref="C59:AK66" ca="1" si="12">MIN(VLOOKUP($A$58,$A$2:$AM$14,C$30+1,FALSE),VLOOKUP($A59,$A$2:$AM$14,C$30+1,FALSE))</f>
        <v>74.2185118193363</v>
      </c>
      <c r="D59" s="22">
        <f t="shared" ca="1" si="12"/>
        <v>77.02640142320152</v>
      </c>
      <c r="E59" s="22">
        <f t="shared" si="12"/>
        <v>79.076779739986549</v>
      </c>
      <c r="F59" s="22">
        <f t="shared" ca="1" si="12"/>
        <v>103.15043126255075</v>
      </c>
      <c r="G59" s="22">
        <f t="shared" si="12"/>
        <v>83.330754703996661</v>
      </c>
      <c r="H59" s="22">
        <f t="shared" si="12"/>
        <v>74.867589677190935</v>
      </c>
      <c r="I59" s="22">
        <f t="shared" ca="1" si="12"/>
        <v>64.306445224874665</v>
      </c>
      <c r="J59" s="22">
        <f t="shared" si="12"/>
        <v>99.425152358226498</v>
      </c>
      <c r="K59" s="22">
        <f t="shared" ca="1" si="12"/>
        <v>78.290778406942621</v>
      </c>
      <c r="L59" s="22">
        <f t="shared" si="12"/>
        <v>83.593921110151072</v>
      </c>
      <c r="M59" s="22">
        <f t="shared" si="12"/>
        <v>65.362026009465851</v>
      </c>
      <c r="N59" s="22">
        <f t="shared" si="12"/>
        <v>93.688762640779316</v>
      </c>
      <c r="O59" s="22">
        <f t="shared" si="12"/>
        <v>83.593921110151072</v>
      </c>
      <c r="P59" s="22">
        <f t="shared" ca="1" si="12"/>
        <v>81.172905392262138</v>
      </c>
      <c r="Q59" s="22">
        <f t="shared" si="12"/>
        <v>85.97414534055649</v>
      </c>
      <c r="R59" s="22">
        <f t="shared" ca="1" si="12"/>
        <v>82.531343196650312</v>
      </c>
      <c r="S59" s="22">
        <f t="shared" ca="1" si="12"/>
        <v>119.75714527628081</v>
      </c>
      <c r="T59" s="22">
        <f t="shared" ca="1" si="12"/>
        <v>67.768205419228025</v>
      </c>
      <c r="U59" s="22">
        <f t="shared" si="12"/>
        <v>83.006319858702852</v>
      </c>
      <c r="V59" s="22">
        <f t="shared" ca="1" si="12"/>
        <v>82.531343196650312</v>
      </c>
      <c r="W59" s="22">
        <f t="shared" si="12"/>
        <v>62.50413450114106</v>
      </c>
      <c r="X59" s="22">
        <f t="shared" ca="1" si="12"/>
        <v>77.02640142320152</v>
      </c>
      <c r="Y59" s="22">
        <f t="shared" ca="1" si="12"/>
        <v>86.116415090753378</v>
      </c>
      <c r="Z59" s="22">
        <f t="shared" ca="1" si="12"/>
        <v>88.89909657480942</v>
      </c>
      <c r="AA59" s="22">
        <f t="shared" ca="1" si="12"/>
        <v>64.306445224874665</v>
      </c>
      <c r="AB59" s="22">
        <f t="shared" si="12"/>
        <v>94.718340567676194</v>
      </c>
      <c r="AC59" s="22">
        <f t="shared" si="12"/>
        <v>62.50413450114106</v>
      </c>
      <c r="AD59" s="22">
        <f t="shared" si="12"/>
        <v>93.688762640779316</v>
      </c>
      <c r="AE59" s="22">
        <f t="shared" ca="1" si="12"/>
        <v>65.362026009465851</v>
      </c>
      <c r="AF59" s="22">
        <f t="shared" si="12"/>
        <v>100.1289824286425</v>
      </c>
      <c r="AG59" s="22">
        <f t="shared" si="12"/>
        <v>112.22060580049391</v>
      </c>
      <c r="AH59" s="22">
        <f t="shared" si="12"/>
        <v>78.290778406942621</v>
      </c>
      <c r="AI59" s="22">
        <f t="shared" ca="1" si="12"/>
        <v>67.768205419228025</v>
      </c>
      <c r="AJ59" s="22">
        <f t="shared" ca="1" si="12"/>
        <v>74.2185118193363</v>
      </c>
      <c r="AK59" s="22">
        <f t="shared" ca="1" si="12"/>
        <v>102.01374941748715</v>
      </c>
      <c r="AL59" s="22">
        <f t="shared" ref="AL59:AM65" ca="1" si="13">MIN(VLOOKUP($A$58,$A$2:$AM$14,AL$30+1,FALSE),VLOOKUP($A59,$A$2:$AM$14,AL$30+1,FALSE))</f>
        <v>68.902314044909886</v>
      </c>
      <c r="AM59" s="22">
        <f t="shared" si="13"/>
        <v>102.98002024308416</v>
      </c>
      <c r="AN59" s="22">
        <f ca="1">IF(Fixtures!$D$6 &lt; 36, AVERAGE(OFFSET($A59,0,Fixtures!$D$6,1,3)), 0)</f>
        <v>83.637079236532188</v>
      </c>
      <c r="AO59" s="22">
        <f ca="1">IF(Fixtures!$D$6 &lt; 33, AVERAGE(OFFSET($A59,0,Fixtures!$D$6,1,6)), 0)</f>
        <v>88.103808658033131</v>
      </c>
      <c r="AP59" s="22">
        <f ca="1">IF(Fixtures!$D$6 &lt; 30, AVERAGE(OFFSET($A59,0,Fixtures!$D$6,1,9)), 0)</f>
        <v>83.21114973263397</v>
      </c>
      <c r="AQ59" s="22">
        <f ca="1">IF(Fixtures!$D$6 &lt; 27, AVERAGE(OFFSET($A59,0,Fixtures!$D$6,1,12)), 0)</f>
        <v>0</v>
      </c>
      <c r="AR59" s="22">
        <f ca="1">IF(Fixtures!$D$6 &lt; 23, AVERAGE(OFFSET($A59,0,Fixtures!$D$6,1,16)), 0)</f>
        <v>0</v>
      </c>
      <c r="AS59" s="22">
        <f ca="1">IF(OR(Fixtures!$D$6&lt;=0,Fixtures!$D$6&gt;39),AVERAGE(A59:AM59),AVERAGE(OFFSET($A59,0,Fixtures!$D$6,1,39-Fixtures!$D$6)))</f>
        <v>85.233035941598914</v>
      </c>
    </row>
    <row r="60" spans="1:45" x14ac:dyDescent="0.25">
      <c r="A60" s="28" t="s">
        <v>131</v>
      </c>
      <c r="B60" s="22">
        <f t="shared" ref="B60:Q70" si="14">MIN(VLOOKUP($A$58,$A$2:$AM$14,B$30+1,FALSE),VLOOKUP($A60,$A$2:$AM$14,B$30+1,FALSE))</f>
        <v>85.97414534055649</v>
      </c>
      <c r="C60" s="22">
        <f t="shared" si="14"/>
        <v>107.34294286929772</v>
      </c>
      <c r="D60" s="22">
        <f t="shared" ca="1" si="14"/>
        <v>94.718340567676194</v>
      </c>
      <c r="E60" s="22">
        <f t="shared" si="14"/>
        <v>83.006319858702852</v>
      </c>
      <c r="F60" s="22">
        <f t="shared" ca="1" si="14"/>
        <v>67.768205419228025</v>
      </c>
      <c r="G60" s="22">
        <f t="shared" si="14"/>
        <v>78.290778406942621</v>
      </c>
      <c r="H60" s="22">
        <f t="shared" si="14"/>
        <v>74.867589677190935</v>
      </c>
      <c r="I60" s="22">
        <f t="shared" ca="1" si="14"/>
        <v>64.306445224874665</v>
      </c>
      <c r="J60" s="22">
        <f t="shared" si="14"/>
        <v>93.688762640779316</v>
      </c>
      <c r="K60" s="22">
        <f t="shared" ca="1" si="14"/>
        <v>83.330754703996661</v>
      </c>
      <c r="L60" s="22">
        <f t="shared" si="14"/>
        <v>103.15043126255075</v>
      </c>
      <c r="M60" s="22">
        <f t="shared" ca="1" si="14"/>
        <v>65.362026009465851</v>
      </c>
      <c r="N60" s="22">
        <f t="shared" si="14"/>
        <v>94.718340567676194</v>
      </c>
      <c r="O60" s="22">
        <f t="shared" ca="1" si="14"/>
        <v>83.593921110151072</v>
      </c>
      <c r="P60" s="22">
        <f t="shared" ca="1" si="14"/>
        <v>81.172905392262138</v>
      </c>
      <c r="Q60" s="22">
        <f t="shared" ca="1" si="14"/>
        <v>74.2185118193363</v>
      </c>
      <c r="R60" s="22">
        <f t="shared" ca="1" si="12"/>
        <v>82.531343196650312</v>
      </c>
      <c r="S60" s="22">
        <f t="shared" ca="1" si="12"/>
        <v>64.306445224874665</v>
      </c>
      <c r="T60" s="22">
        <f t="shared" ca="1" si="12"/>
        <v>88.89909657480942</v>
      </c>
      <c r="U60" s="22">
        <f t="shared" si="12"/>
        <v>112.22060580049391</v>
      </c>
      <c r="V60" s="22">
        <f t="shared" si="12"/>
        <v>65.362026009465851</v>
      </c>
      <c r="W60" s="22">
        <f t="shared" si="12"/>
        <v>62.50413450114106</v>
      </c>
      <c r="X60" s="22">
        <f t="shared" ca="1" si="12"/>
        <v>77.02640142320152</v>
      </c>
      <c r="Y60" s="22">
        <f t="shared" ca="1" si="12"/>
        <v>81.172905392262138</v>
      </c>
      <c r="Z60" s="22">
        <f t="shared" si="12"/>
        <v>128.57561288740058</v>
      </c>
      <c r="AA60" s="22">
        <f t="shared" ca="1" si="12"/>
        <v>79.076779739986549</v>
      </c>
      <c r="AB60" s="22">
        <f t="shared" si="12"/>
        <v>99.425152358226498</v>
      </c>
      <c r="AC60" s="22">
        <f t="shared" si="12"/>
        <v>102.98002024308416</v>
      </c>
      <c r="AD60" s="22">
        <f t="shared" si="12"/>
        <v>86.116415090753378</v>
      </c>
      <c r="AE60" s="22">
        <f t="shared" ca="1" si="12"/>
        <v>99.813761128963037</v>
      </c>
      <c r="AF60" s="22">
        <f t="shared" ca="1" si="12"/>
        <v>100.1289824286425</v>
      </c>
      <c r="AG60" s="22">
        <f t="shared" si="12"/>
        <v>79.076779739986549</v>
      </c>
      <c r="AH60" s="22">
        <f t="shared" ca="1" si="12"/>
        <v>78.290778406942621</v>
      </c>
      <c r="AI60" s="22">
        <f t="shared" ca="1" si="12"/>
        <v>67.768205419228025</v>
      </c>
      <c r="AJ60" s="22">
        <f t="shared" ca="1" si="12"/>
        <v>74.2185118193363</v>
      </c>
      <c r="AK60" s="22">
        <f t="shared" ca="1" si="12"/>
        <v>77.02640142320152</v>
      </c>
      <c r="AL60" s="22">
        <f t="shared" ca="1" si="13"/>
        <v>68.902314044909886</v>
      </c>
      <c r="AM60" s="22">
        <f t="shared" ca="1" si="13"/>
        <v>88.89909657480942</v>
      </c>
      <c r="AN60" s="22">
        <f ca="1">IF(Fixtures!$D$6 &lt; 36, AVERAGE(OFFSET($A60,0,Fixtures!$D$6,1,3)), 0)</f>
        <v>96.173862564021348</v>
      </c>
      <c r="AO60" s="22">
        <f ca="1">IF(Fixtures!$D$6 &lt; 33, AVERAGE(OFFSET($A60,0,Fixtures!$D$6,1,6)), 0)</f>
        <v>94.590185164942696</v>
      </c>
      <c r="AP60" s="22">
        <f ca="1">IF(Fixtures!$D$6 &lt; 30, AVERAGE(OFFSET($A60,0,Fixtures!$D$6,1,9)), 0)</f>
        <v>87.535400737240352</v>
      </c>
      <c r="AQ60" s="22">
        <f ca="1">IF(Fixtures!$D$6 &lt; 27, AVERAGE(OFFSET($A60,0,Fixtures!$D$6,1,12)), 0)</f>
        <v>0</v>
      </c>
      <c r="AR60" s="22">
        <f ca="1">IF(Fixtures!$D$6 &lt; 23, AVERAGE(OFFSET($A60,0,Fixtures!$D$6,1,16)), 0)</f>
        <v>0</v>
      </c>
      <c r="AS60" s="22">
        <f ca="1">IF(OR(Fixtures!$D$6&lt;=0,Fixtures!$D$6&gt;39),AVERAGE(A60:AM60),AVERAGE(OFFSET($A60,0,Fixtures!$D$6,1,39-Fixtures!$D$6)))</f>
        <v>85.220534889840323</v>
      </c>
    </row>
    <row r="61" spans="1:45" x14ac:dyDescent="0.25">
      <c r="A61" s="28" t="s">
        <v>121</v>
      </c>
      <c r="B61" s="22">
        <f t="shared" si="14"/>
        <v>99.813761128963037</v>
      </c>
      <c r="C61" s="22">
        <f t="shared" si="12"/>
        <v>107.34294286929772</v>
      </c>
      <c r="D61" s="22">
        <f t="shared" si="12"/>
        <v>94.718340567676194</v>
      </c>
      <c r="E61" s="22">
        <f t="shared" ca="1" si="12"/>
        <v>74.2185118193363</v>
      </c>
      <c r="F61" s="22">
        <f t="shared" ca="1" si="12"/>
        <v>77.02640142320152</v>
      </c>
      <c r="G61" s="22">
        <f t="shared" si="12"/>
        <v>83.006319858702852</v>
      </c>
      <c r="H61" s="22">
        <f t="shared" ca="1" si="12"/>
        <v>74.867589677190935</v>
      </c>
      <c r="I61" s="22">
        <f t="shared" ca="1" si="12"/>
        <v>64.306445224874665</v>
      </c>
      <c r="J61" s="22">
        <f t="shared" si="12"/>
        <v>74.867589677190935</v>
      </c>
      <c r="K61" s="22">
        <f t="shared" ca="1" si="12"/>
        <v>102.01374941748715</v>
      </c>
      <c r="L61" s="22">
        <f t="shared" si="12"/>
        <v>112.22060580049391</v>
      </c>
      <c r="M61" s="22">
        <f t="shared" si="12"/>
        <v>65.362026009465851</v>
      </c>
      <c r="N61" s="22">
        <f t="shared" si="12"/>
        <v>102.98002024308416</v>
      </c>
      <c r="O61" s="22">
        <f t="shared" ca="1" si="12"/>
        <v>67.768205419228025</v>
      </c>
      <c r="P61" s="22">
        <f t="shared" ca="1" si="12"/>
        <v>78.290778406942621</v>
      </c>
      <c r="Q61" s="22">
        <f t="shared" si="12"/>
        <v>85.97414534055649</v>
      </c>
      <c r="R61" s="22">
        <f t="shared" ca="1" si="12"/>
        <v>82.531343196650312</v>
      </c>
      <c r="S61" s="22">
        <f t="shared" ca="1" si="12"/>
        <v>94.718340567676194</v>
      </c>
      <c r="T61" s="22">
        <f t="shared" ca="1" si="12"/>
        <v>88.89909657480942</v>
      </c>
      <c r="U61" s="22">
        <f t="shared" si="12"/>
        <v>62.50413450114106</v>
      </c>
      <c r="V61" s="22">
        <f t="shared" si="12"/>
        <v>99.425152358226498</v>
      </c>
      <c r="W61" s="22">
        <f t="shared" ca="1" si="12"/>
        <v>62.50413450114106</v>
      </c>
      <c r="X61" s="22">
        <f t="shared" ca="1" si="12"/>
        <v>77.02640142320152</v>
      </c>
      <c r="Y61" s="22">
        <f t="shared" ca="1" si="12"/>
        <v>64.306445224874665</v>
      </c>
      <c r="Z61" s="22">
        <f t="shared" si="12"/>
        <v>128.57561288740058</v>
      </c>
      <c r="AA61" s="22">
        <f t="shared" si="12"/>
        <v>79.076779739986549</v>
      </c>
      <c r="AB61" s="22">
        <f t="shared" ca="1" si="12"/>
        <v>88.89909657480942</v>
      </c>
      <c r="AC61" s="22">
        <f t="shared" si="12"/>
        <v>83.330754703996661</v>
      </c>
      <c r="AD61" s="22">
        <f t="shared" si="12"/>
        <v>93.688762640779316</v>
      </c>
      <c r="AE61" s="22">
        <f t="shared" ca="1" si="12"/>
        <v>107.34294286929772</v>
      </c>
      <c r="AF61" s="22">
        <f t="shared" ca="1" si="12"/>
        <v>81.172905392262138</v>
      </c>
      <c r="AG61" s="22">
        <f t="shared" si="12"/>
        <v>85.97414534055649</v>
      </c>
      <c r="AH61" s="22">
        <f t="shared" si="12"/>
        <v>78.290778406942621</v>
      </c>
      <c r="AI61" s="22">
        <f t="shared" ca="1" si="12"/>
        <v>65.362026009465851</v>
      </c>
      <c r="AJ61" s="22">
        <f t="shared" ca="1" si="12"/>
        <v>74.2185118193363</v>
      </c>
      <c r="AK61" s="22">
        <f t="shared" ca="1" si="12"/>
        <v>79.076779739986549</v>
      </c>
      <c r="AL61" s="22">
        <f t="shared" ca="1" si="13"/>
        <v>68.902314044909886</v>
      </c>
      <c r="AM61" s="22">
        <f t="shared" si="13"/>
        <v>102.98002024308416</v>
      </c>
      <c r="AN61" s="22">
        <f ca="1">IF(Fixtures!$D$6 &lt; 36, AVERAGE(OFFSET($A61,0,Fixtures!$D$6,1,3)), 0)</f>
        <v>88.639537973195118</v>
      </c>
      <c r="AO61" s="22">
        <f ca="1">IF(Fixtures!$D$6 &lt; 33, AVERAGE(OFFSET($A61,0,Fixtures!$D$6,1,6)), 0)</f>
        <v>90.068101253616945</v>
      </c>
      <c r="AP61" s="22">
        <f ca="1">IF(Fixtures!$D$6 &lt; 30, AVERAGE(OFFSET($A61,0,Fixtures!$D$6,1,9)), 0)</f>
        <v>84.253324861938495</v>
      </c>
      <c r="AQ61" s="22">
        <f ca="1">IF(Fixtures!$D$6 &lt; 27, AVERAGE(OFFSET($A61,0,Fixtures!$D$6,1,12)), 0)</f>
        <v>0</v>
      </c>
      <c r="AR61" s="22">
        <f ca="1">IF(Fixtures!$D$6 &lt; 23, AVERAGE(OFFSET($A61,0,Fixtures!$D$6,1,16)), 0)</f>
        <v>0</v>
      </c>
      <c r="AS61" s="22">
        <f ca="1">IF(OR(Fixtures!$D$6&lt;=0,Fixtures!$D$6&gt;39),AVERAGE(A61:AM61),AVERAGE(OFFSET($A61,0,Fixtures!$D$6,1,39-Fixtures!$D$6)))</f>
        <v>84.103253148785583</v>
      </c>
    </row>
    <row r="62" spans="1:45" x14ac:dyDescent="0.25">
      <c r="A62" s="28" t="s">
        <v>52</v>
      </c>
      <c r="B62" s="22">
        <f t="shared" ca="1" si="14"/>
        <v>119.75714527628081</v>
      </c>
      <c r="C62" s="22">
        <f t="shared" si="12"/>
        <v>107.34294286929772</v>
      </c>
      <c r="D62" s="22">
        <f t="shared" si="12"/>
        <v>85.97414534055649</v>
      </c>
      <c r="E62" s="22">
        <f t="shared" si="12"/>
        <v>83.006319858702852</v>
      </c>
      <c r="F62" s="22">
        <f t="shared" si="12"/>
        <v>93.688762640779316</v>
      </c>
      <c r="G62" s="22">
        <f t="shared" si="12"/>
        <v>83.330754703996661</v>
      </c>
      <c r="H62" s="22">
        <f t="shared" si="12"/>
        <v>74.867589677190935</v>
      </c>
      <c r="I62" s="22">
        <f t="shared" ca="1" si="12"/>
        <v>64.306445224874665</v>
      </c>
      <c r="J62" s="22">
        <f t="shared" si="12"/>
        <v>83.593921110151072</v>
      </c>
      <c r="K62" s="22">
        <f t="shared" ca="1" si="12"/>
        <v>83.006319858702852</v>
      </c>
      <c r="L62" s="22">
        <f t="shared" si="12"/>
        <v>99.813761128963037</v>
      </c>
      <c r="M62" s="22">
        <f t="shared" ca="1" si="12"/>
        <v>65.362026009465851</v>
      </c>
      <c r="N62" s="22">
        <f t="shared" ca="1" si="12"/>
        <v>88.89909657480942</v>
      </c>
      <c r="O62" s="22">
        <f t="shared" ca="1" si="12"/>
        <v>68.902314044909886</v>
      </c>
      <c r="P62" s="22">
        <f t="shared" ca="1" si="12"/>
        <v>81.172905392262138</v>
      </c>
      <c r="Q62" s="22">
        <f t="shared" si="12"/>
        <v>78.290778406942621</v>
      </c>
      <c r="R62" s="22">
        <f t="shared" ca="1" si="12"/>
        <v>82.531343196650312</v>
      </c>
      <c r="S62" s="22">
        <f t="shared" ca="1" si="12"/>
        <v>74.867589677190935</v>
      </c>
      <c r="T62" s="22">
        <f t="shared" ca="1" si="12"/>
        <v>88.89909657480942</v>
      </c>
      <c r="U62" s="22">
        <f t="shared" si="12"/>
        <v>100.1289824286425</v>
      </c>
      <c r="V62" s="22">
        <f t="shared" si="12"/>
        <v>99.813761128963037</v>
      </c>
      <c r="W62" s="22">
        <f t="shared" si="12"/>
        <v>62.50413450114106</v>
      </c>
      <c r="X62" s="22">
        <f t="shared" ca="1" si="12"/>
        <v>77.02640142320152</v>
      </c>
      <c r="Y62" s="22">
        <f t="shared" si="12"/>
        <v>86.116415090753378</v>
      </c>
      <c r="Z62" s="22">
        <f t="shared" si="12"/>
        <v>128.57561288740058</v>
      </c>
      <c r="AA62" s="22">
        <f t="shared" si="12"/>
        <v>79.076779739986549</v>
      </c>
      <c r="AB62" s="22">
        <f t="shared" si="12"/>
        <v>99.425152358226498</v>
      </c>
      <c r="AC62" s="22">
        <f t="shared" ca="1" si="12"/>
        <v>111.78362939934263</v>
      </c>
      <c r="AD62" s="22">
        <f t="shared" si="12"/>
        <v>83.330754703996661</v>
      </c>
      <c r="AE62" s="22">
        <f t="shared" ca="1" si="12"/>
        <v>99.425152358226498</v>
      </c>
      <c r="AF62" s="22">
        <f t="shared" ca="1" si="12"/>
        <v>82.531343196650312</v>
      </c>
      <c r="AG62" s="22">
        <f t="shared" ca="1" si="12"/>
        <v>74.2185118193363</v>
      </c>
      <c r="AH62" s="22">
        <f t="shared" ca="1" si="12"/>
        <v>78.290778406942621</v>
      </c>
      <c r="AI62" s="22">
        <f t="shared" ca="1" si="12"/>
        <v>67.768205419228025</v>
      </c>
      <c r="AJ62" s="22">
        <f t="shared" ca="1" si="12"/>
        <v>74.2185118193363</v>
      </c>
      <c r="AK62" s="22">
        <f t="shared" ca="1" si="12"/>
        <v>62.50413450114106</v>
      </c>
      <c r="AL62" s="22">
        <f t="shared" ca="1" si="13"/>
        <v>68.902314044909886</v>
      </c>
      <c r="AM62" s="22">
        <f t="shared" si="13"/>
        <v>65.362026009465851</v>
      </c>
      <c r="AN62" s="22">
        <f ca="1">IF(Fixtures!$D$6 &lt; 36, AVERAGE(OFFSET($A62,0,Fixtures!$D$6,1,3)), 0)</f>
        <v>98.179845487188587</v>
      </c>
      <c r="AO62" s="22">
        <f ca="1">IF(Fixtures!$D$6 &lt; 33, AVERAGE(OFFSET($A62,0,Fixtures!$D$6,1,6)), 0)</f>
        <v>91.785757305963145</v>
      </c>
      <c r="AP62" s="22">
        <f ca="1">IF(Fixtures!$D$6 &lt; 30, AVERAGE(OFFSET($A62,0,Fixtures!$D$6,1,9)), 0)</f>
        <v>85.665782164587313</v>
      </c>
      <c r="AQ62" s="22">
        <f ca="1">IF(Fixtures!$D$6 &lt; 27, AVERAGE(OFFSET($A62,0,Fixtures!$D$6,1,12)), 0)</f>
        <v>0</v>
      </c>
      <c r="AR62" s="22">
        <f ca="1">IF(Fixtures!$D$6 &lt; 23, AVERAGE(OFFSET($A62,0,Fixtures!$D$6,1,16)), 0)</f>
        <v>0</v>
      </c>
      <c r="AS62" s="22">
        <f ca="1">IF(OR(Fixtures!$D$6&lt;=0,Fixtures!$D$6&gt;39),AVERAGE(A62:AM62),AVERAGE(OFFSET($A62,0,Fixtures!$D$6,1,39-Fixtures!$D$6)))</f>
        <v>80.646709503066873</v>
      </c>
    </row>
    <row r="63" spans="1:45" x14ac:dyDescent="0.25">
      <c r="A63" s="28" t="s">
        <v>4</v>
      </c>
      <c r="B63" s="22">
        <f t="shared" si="14"/>
        <v>83.593921110151072</v>
      </c>
      <c r="C63" s="22">
        <f t="shared" si="12"/>
        <v>102.98002024308416</v>
      </c>
      <c r="D63" s="22">
        <f t="shared" si="12"/>
        <v>65.362026009465851</v>
      </c>
      <c r="E63" s="22">
        <f t="shared" si="12"/>
        <v>83.006319858702852</v>
      </c>
      <c r="F63" s="22">
        <f t="shared" si="12"/>
        <v>99.425152358226498</v>
      </c>
      <c r="G63" s="22">
        <f t="shared" si="12"/>
        <v>83.330754703996661</v>
      </c>
      <c r="H63" s="22">
        <f t="shared" ca="1" si="12"/>
        <v>74.867589677190935</v>
      </c>
      <c r="I63" s="22">
        <f t="shared" ca="1" si="12"/>
        <v>64.306445224874665</v>
      </c>
      <c r="J63" s="22">
        <f t="shared" ca="1" si="12"/>
        <v>82.531343196650312</v>
      </c>
      <c r="K63" s="22">
        <f t="shared" ca="1" si="12"/>
        <v>102.01374941748715</v>
      </c>
      <c r="L63" s="22">
        <f t="shared" ca="1" si="12"/>
        <v>112.22060580049391</v>
      </c>
      <c r="M63" s="22">
        <f t="shared" si="12"/>
        <v>65.362026009465851</v>
      </c>
      <c r="N63" s="22">
        <f t="shared" ca="1" si="12"/>
        <v>64.306445224874665</v>
      </c>
      <c r="O63" s="22">
        <f t="shared" si="12"/>
        <v>83.593921110151072</v>
      </c>
      <c r="P63" s="22">
        <f t="shared" ca="1" si="12"/>
        <v>81.172905392262138</v>
      </c>
      <c r="Q63" s="22">
        <f t="shared" si="12"/>
        <v>74.867589677190935</v>
      </c>
      <c r="R63" s="22">
        <f t="shared" ca="1" si="12"/>
        <v>67.768205419228025</v>
      </c>
      <c r="S63" s="22">
        <f t="shared" ca="1" si="12"/>
        <v>119.75714527628081</v>
      </c>
      <c r="T63" s="22">
        <f t="shared" ca="1" si="12"/>
        <v>88.89909657480942</v>
      </c>
      <c r="U63" s="22">
        <f t="shared" ca="1" si="12"/>
        <v>68.902314044909886</v>
      </c>
      <c r="V63" s="22">
        <f t="shared" si="12"/>
        <v>94.718340567676194</v>
      </c>
      <c r="W63" s="22">
        <f t="shared" ca="1" si="12"/>
        <v>62.50413450114106</v>
      </c>
      <c r="X63" s="22">
        <f t="shared" ca="1" si="12"/>
        <v>77.02640142320152</v>
      </c>
      <c r="Y63" s="22">
        <f t="shared" si="12"/>
        <v>83.006319858702852</v>
      </c>
      <c r="Z63" s="22">
        <f t="shared" si="12"/>
        <v>85.97414534055649</v>
      </c>
      <c r="AA63" s="22">
        <f t="shared" si="12"/>
        <v>78.290778406942621</v>
      </c>
      <c r="AB63" s="22">
        <f t="shared" si="12"/>
        <v>93.688762640779316</v>
      </c>
      <c r="AC63" s="22">
        <f t="shared" si="12"/>
        <v>100.1289824286425</v>
      </c>
      <c r="AD63" s="22">
        <f t="shared" ca="1" si="12"/>
        <v>93.688762640779316</v>
      </c>
      <c r="AE63" s="22">
        <f t="shared" ca="1" si="12"/>
        <v>122.19229325830878</v>
      </c>
      <c r="AF63" s="22">
        <f t="shared" si="12"/>
        <v>86.116415090753378</v>
      </c>
      <c r="AG63" s="22">
        <f t="shared" ca="1" si="12"/>
        <v>77.02640142320152</v>
      </c>
      <c r="AH63" s="22">
        <f t="shared" si="12"/>
        <v>78.290778406942621</v>
      </c>
      <c r="AI63" s="22">
        <f t="shared" ca="1" si="12"/>
        <v>67.768205419228025</v>
      </c>
      <c r="AJ63" s="22">
        <f t="shared" ca="1" si="12"/>
        <v>74.2185118193363</v>
      </c>
      <c r="AK63" s="22">
        <f t="shared" ca="1" si="12"/>
        <v>134.60169465188534</v>
      </c>
      <c r="AL63" s="22">
        <f t="shared" ca="1" si="13"/>
        <v>68.902314044909886</v>
      </c>
      <c r="AM63" s="22">
        <f t="shared" si="13"/>
        <v>62.50413450114106</v>
      </c>
      <c r="AN63" s="22">
        <f ca="1">IF(Fixtures!$D$6 &lt; 36, AVERAGE(OFFSET($A63,0,Fixtures!$D$6,1,3)), 0)</f>
        <v>95.83550257006705</v>
      </c>
      <c r="AO63" s="22">
        <f ca="1">IF(Fixtures!$D$6 &lt; 33, AVERAGE(OFFSET($A63,0,Fixtures!$D$6,1,6)), 0)</f>
        <v>95.473602913744131</v>
      </c>
      <c r="AP63" s="22">
        <f ca="1">IF(Fixtures!$D$6 &lt; 30, AVERAGE(OFFSET($A63,0,Fixtures!$D$6,1,9)), 0)</f>
        <v>88.124345903107979</v>
      </c>
      <c r="AQ63" s="22">
        <f ca="1">IF(Fixtures!$D$6 &lt; 27, AVERAGE(OFFSET($A63,0,Fixtures!$D$6,1,12)), 0)</f>
        <v>0</v>
      </c>
      <c r="AR63" s="22">
        <f ca="1">IF(Fixtures!$D$6 &lt; 23, AVERAGE(OFFSET($A63,0,Fixtures!$D$6,1,16)), 0)</f>
        <v>0</v>
      </c>
      <c r="AS63" s="22">
        <f ca="1">IF(OR(Fixtures!$D$6&lt;=0,Fixtures!$D$6&gt;39),AVERAGE(A63:AM63),AVERAGE(OFFSET($A63,0,Fixtures!$D$6,1,39-Fixtures!$D$6)))</f>
        <v>88.26060469382567</v>
      </c>
    </row>
    <row r="64" spans="1:45" x14ac:dyDescent="0.25">
      <c r="A64" s="28" t="s">
        <v>129</v>
      </c>
      <c r="B64" s="22">
        <f t="shared" si="14"/>
        <v>130.7619278986416</v>
      </c>
      <c r="C64" s="22">
        <f t="shared" ca="1" si="12"/>
        <v>81.172905392262138</v>
      </c>
      <c r="D64" s="22">
        <f t="shared" si="12"/>
        <v>93.688762640779316</v>
      </c>
      <c r="E64" s="22">
        <f t="shared" ca="1" si="12"/>
        <v>83.006319858702852</v>
      </c>
      <c r="F64" s="22">
        <f t="shared" si="12"/>
        <v>103.15043126255075</v>
      </c>
      <c r="G64" s="22">
        <f t="shared" ca="1" si="12"/>
        <v>83.330754703996661</v>
      </c>
      <c r="H64" s="22">
        <f t="shared" si="12"/>
        <v>74.867589677190935</v>
      </c>
      <c r="I64" s="22">
        <f t="shared" ca="1" si="12"/>
        <v>64.306445224874665</v>
      </c>
      <c r="J64" s="22">
        <f t="shared" si="12"/>
        <v>107.34294286929772</v>
      </c>
      <c r="K64" s="22">
        <f t="shared" ca="1" si="12"/>
        <v>94.718340567676194</v>
      </c>
      <c r="L64" s="22">
        <f t="shared" si="12"/>
        <v>62.50413450114106</v>
      </c>
      <c r="M64" s="22">
        <f t="shared" si="12"/>
        <v>65.362026009465851</v>
      </c>
      <c r="N64" s="22">
        <f t="shared" si="12"/>
        <v>99.425152358226498</v>
      </c>
      <c r="O64" s="22">
        <f t="shared" ca="1" si="12"/>
        <v>74.2185118193363</v>
      </c>
      <c r="P64" s="22">
        <f t="shared" ca="1" si="12"/>
        <v>81.172905392262138</v>
      </c>
      <c r="Q64" s="22">
        <f t="shared" si="12"/>
        <v>85.97414534055649</v>
      </c>
      <c r="R64" s="22">
        <f t="shared" ca="1" si="12"/>
        <v>77.02640142320152</v>
      </c>
      <c r="S64" s="22">
        <f t="shared" ca="1" si="12"/>
        <v>68.902314044909886</v>
      </c>
      <c r="T64" s="22">
        <f t="shared" ca="1" si="12"/>
        <v>88.89909657480942</v>
      </c>
      <c r="U64" s="22">
        <f t="shared" si="12"/>
        <v>128.57561288740058</v>
      </c>
      <c r="V64" s="22">
        <f t="shared" ca="1" si="12"/>
        <v>99.813761128963037</v>
      </c>
      <c r="W64" s="22">
        <f t="shared" si="12"/>
        <v>62.50413450114106</v>
      </c>
      <c r="X64" s="22">
        <f t="shared" ca="1" si="12"/>
        <v>65.362026009465851</v>
      </c>
      <c r="Y64" s="22">
        <f t="shared" si="12"/>
        <v>86.116415090753378</v>
      </c>
      <c r="Z64" s="22">
        <f t="shared" ca="1" si="12"/>
        <v>67.768205419228025</v>
      </c>
      <c r="AA64" s="22">
        <f t="shared" si="12"/>
        <v>79.076779739986549</v>
      </c>
      <c r="AB64" s="22">
        <f t="shared" ca="1" si="12"/>
        <v>99.425152358226498</v>
      </c>
      <c r="AC64" s="22">
        <f t="shared" si="12"/>
        <v>111.78362939934263</v>
      </c>
      <c r="AD64" s="22">
        <f t="shared" si="12"/>
        <v>74.867589677190935</v>
      </c>
      <c r="AE64" s="22">
        <f t="shared" ca="1" si="12"/>
        <v>79.076779739986549</v>
      </c>
      <c r="AF64" s="22">
        <f t="shared" ca="1" si="12"/>
        <v>88.89909657480942</v>
      </c>
      <c r="AG64" s="22">
        <f t="shared" si="12"/>
        <v>83.006319858702852</v>
      </c>
      <c r="AH64" s="22">
        <f t="shared" si="12"/>
        <v>78.290778406942621</v>
      </c>
      <c r="AI64" s="22">
        <f t="shared" ca="1" si="12"/>
        <v>67.768205419228025</v>
      </c>
      <c r="AJ64" s="22">
        <f t="shared" ca="1" si="12"/>
        <v>74.2185118193363</v>
      </c>
      <c r="AK64" s="22">
        <f t="shared" ca="1" si="12"/>
        <v>82.531343196650312</v>
      </c>
      <c r="AL64" s="22">
        <f t="shared" ca="1" si="13"/>
        <v>64.306445224874665</v>
      </c>
      <c r="AM64" s="22">
        <f t="shared" si="13"/>
        <v>102.98002024308416</v>
      </c>
      <c r="AN64" s="22">
        <f ca="1">IF(Fixtures!$D$6 &lt; 36, AVERAGE(OFFSET($A64,0,Fixtures!$D$6,1,3)), 0)</f>
        <v>95.358790478253354</v>
      </c>
      <c r="AO64" s="22">
        <f ca="1">IF(Fixtures!$D$6 &lt; 33, AVERAGE(OFFSET($A64,0,Fixtures!$D$6,1,6)), 0)</f>
        <v>89.509761268043164</v>
      </c>
      <c r="AP64" s="22">
        <f ca="1">IF(Fixtures!$D$6 &lt; 30, AVERAGE(OFFSET($A64,0,Fixtures!$D$6,1,9)), 0)</f>
        <v>84.148451472640659</v>
      </c>
      <c r="AQ64" s="22">
        <f ca="1">IF(Fixtures!$D$6 &lt; 27, AVERAGE(OFFSET($A64,0,Fixtures!$D$6,1,12)), 0)</f>
        <v>0</v>
      </c>
      <c r="AR64" s="22">
        <f ca="1">IF(Fixtures!$D$6 &lt; 23, AVERAGE(OFFSET($A64,0,Fixtures!$D$6,1,16)), 0)</f>
        <v>0</v>
      </c>
      <c r="AS64" s="22">
        <f ca="1">IF(OR(Fixtures!$D$6&lt;=0,Fixtures!$D$6&gt;39),AVERAGE(A64:AM64),AVERAGE(OFFSET($A64,0,Fixtures!$D$6,1,39-Fixtures!$D$6)))</f>
        <v>83.929489326531254</v>
      </c>
    </row>
    <row r="65" spans="1:45" x14ac:dyDescent="0.25">
      <c r="A65" s="28" t="s">
        <v>104</v>
      </c>
      <c r="B65" s="22">
        <f t="shared" ca="1" si="14"/>
        <v>67.768205419228025</v>
      </c>
      <c r="C65" s="22">
        <f t="shared" ca="1" si="12"/>
        <v>82.531343196650312</v>
      </c>
      <c r="D65" s="22">
        <f t="shared" si="12"/>
        <v>83.593921110151072</v>
      </c>
      <c r="E65" s="22">
        <f t="shared" si="12"/>
        <v>83.006319858702852</v>
      </c>
      <c r="F65" s="22">
        <f t="shared" ca="1" si="12"/>
        <v>74.2185118193363</v>
      </c>
      <c r="G65" s="22">
        <f t="shared" si="12"/>
        <v>83.330754703996661</v>
      </c>
      <c r="H65" s="22">
        <f t="shared" si="12"/>
        <v>65.362026009465851</v>
      </c>
      <c r="I65" s="22">
        <f t="shared" ca="1" si="12"/>
        <v>64.306445224874665</v>
      </c>
      <c r="J65" s="22">
        <f t="shared" si="12"/>
        <v>85.97414534055649</v>
      </c>
      <c r="K65" s="22">
        <f t="shared" ca="1" si="12"/>
        <v>77.02640142320152</v>
      </c>
      <c r="L65" s="22">
        <f t="shared" ca="1" si="12"/>
        <v>112.22060580049391</v>
      </c>
      <c r="M65" s="22">
        <f t="shared" si="12"/>
        <v>65.362026009465851</v>
      </c>
      <c r="N65" s="22">
        <f t="shared" si="12"/>
        <v>86.116415090753378</v>
      </c>
      <c r="O65" s="22">
        <f t="shared" si="12"/>
        <v>83.593921110151072</v>
      </c>
      <c r="P65" s="22">
        <f t="shared" ca="1" si="12"/>
        <v>62.50413450114106</v>
      </c>
      <c r="Q65" s="22">
        <f t="shared" ca="1" si="12"/>
        <v>85.97414534055649</v>
      </c>
      <c r="R65" s="22">
        <f t="shared" ca="1" si="12"/>
        <v>82.531343196650312</v>
      </c>
      <c r="S65" s="22">
        <f t="shared" ca="1" si="12"/>
        <v>119.75714527628081</v>
      </c>
      <c r="T65" s="22">
        <f t="shared" ca="1" si="12"/>
        <v>79.076779739986549</v>
      </c>
      <c r="U65" s="22">
        <f t="shared" si="12"/>
        <v>102.98002024308416</v>
      </c>
      <c r="V65" s="22">
        <f t="shared" si="12"/>
        <v>93.688762640779316</v>
      </c>
      <c r="W65" s="22">
        <f t="shared" si="12"/>
        <v>62.50413450114106</v>
      </c>
      <c r="X65" s="22">
        <f t="shared" ca="1" si="12"/>
        <v>77.02640142320152</v>
      </c>
      <c r="Y65" s="22">
        <f t="shared" ca="1" si="12"/>
        <v>86.116415090753378</v>
      </c>
      <c r="Z65" s="22">
        <f t="shared" ca="1" si="12"/>
        <v>68.902314044909886</v>
      </c>
      <c r="AA65" s="22">
        <f t="shared" si="12"/>
        <v>79.076779739986549</v>
      </c>
      <c r="AB65" s="22">
        <f t="shared" si="12"/>
        <v>99.425152358226498</v>
      </c>
      <c r="AC65" s="22">
        <f t="shared" ca="1" si="12"/>
        <v>81.172905392262138</v>
      </c>
      <c r="AD65" s="22">
        <f t="shared" ca="1" si="12"/>
        <v>93.688762640779316</v>
      </c>
      <c r="AE65" s="22">
        <f t="shared" ca="1" si="12"/>
        <v>64.306445224874665</v>
      </c>
      <c r="AF65" s="22">
        <f t="shared" si="12"/>
        <v>100.1289824286425</v>
      </c>
      <c r="AG65" s="22">
        <f t="shared" si="12"/>
        <v>103.15043126255075</v>
      </c>
      <c r="AH65" s="22">
        <f t="shared" si="12"/>
        <v>78.290778406942621</v>
      </c>
      <c r="AI65" s="22">
        <f t="shared" ca="1" si="12"/>
        <v>67.768205419228025</v>
      </c>
      <c r="AJ65" s="22">
        <f t="shared" ca="1" si="12"/>
        <v>74.2185118193363</v>
      </c>
      <c r="AK65" s="22">
        <f t="shared" ca="1" si="12"/>
        <v>107.34294286929772</v>
      </c>
      <c r="AL65" s="22">
        <f t="shared" ca="1" si="13"/>
        <v>68.902314044909886</v>
      </c>
      <c r="AM65" s="22">
        <f t="shared" ca="1" si="13"/>
        <v>102.01374941748715</v>
      </c>
      <c r="AN65" s="22">
        <f ca="1">IF(Fixtures!$D$6 &lt; 36, AVERAGE(OFFSET($A65,0,Fixtures!$D$6,1,3)), 0)</f>
        <v>91.428940130422646</v>
      </c>
      <c r="AO65" s="22">
        <f ca="1">IF(Fixtures!$D$6 &lt; 33, AVERAGE(OFFSET($A65,0,Fixtures!$D$6,1,6)), 0)</f>
        <v>90.312113217889319</v>
      </c>
      <c r="AP65" s="22">
        <f ca="1">IF(Fixtures!$D$6 &lt; 30, AVERAGE(OFFSET($A65,0,Fixtures!$D$6,1,9)), 0)</f>
        <v>84.6833527725381</v>
      </c>
      <c r="AQ65" s="22">
        <f ca="1">IF(Fixtures!$D$6 &lt; 27, AVERAGE(OFFSET($A65,0,Fixtures!$D$6,1,12)), 0)</f>
        <v>0</v>
      </c>
      <c r="AR65" s="22">
        <f ca="1">IF(Fixtures!$D$6 &lt; 23, AVERAGE(OFFSET($A65,0,Fixtures!$D$6,1,16)), 0)</f>
        <v>0</v>
      </c>
      <c r="AS65" s="22">
        <f ca="1">IF(OR(Fixtures!$D$6&lt;=0,Fixtures!$D$6&gt;39),AVERAGE(A65:AM65),AVERAGE(OFFSET($A65,0,Fixtures!$D$6,1,39-Fixtures!$D$6)))</f>
        <v>86.700765107044802</v>
      </c>
    </row>
    <row r="66" spans="1:45" x14ac:dyDescent="0.25">
      <c r="A66" s="28" t="s">
        <v>60</v>
      </c>
      <c r="B66" s="22">
        <f t="shared" si="14"/>
        <v>93.688762640779316</v>
      </c>
      <c r="C66" s="22">
        <f t="shared" ca="1" si="12"/>
        <v>107.34294286929772</v>
      </c>
      <c r="D66" s="22">
        <f t="shared" ca="1" si="12"/>
        <v>68.902314044909886</v>
      </c>
      <c r="E66" s="22">
        <f t="shared" si="12"/>
        <v>83.006319858702852</v>
      </c>
      <c r="F66" s="22">
        <f t="shared" si="12"/>
        <v>103.15043126255075</v>
      </c>
      <c r="G66" s="22">
        <f t="shared" si="12"/>
        <v>83.330754703996661</v>
      </c>
      <c r="H66" s="22">
        <f t="shared" si="12"/>
        <v>74.867589677190935</v>
      </c>
      <c r="I66" s="22">
        <f t="shared" ca="1" si="12"/>
        <v>64.306445224874665</v>
      </c>
      <c r="J66" s="22">
        <f t="shared" si="12"/>
        <v>65.362026009465851</v>
      </c>
      <c r="K66" s="22">
        <f t="shared" ca="1" si="12"/>
        <v>74.867589677190935</v>
      </c>
      <c r="L66" s="22">
        <f t="shared" ca="1" si="12"/>
        <v>64.306445224874665</v>
      </c>
      <c r="M66" s="22">
        <f t="shared" si="12"/>
        <v>65.362026009465851</v>
      </c>
      <c r="N66" s="22">
        <f t="shared" ca="1" si="12"/>
        <v>81.172905392262138</v>
      </c>
      <c r="O66" s="22">
        <f t="shared" si="12"/>
        <v>83.593921110151072</v>
      </c>
      <c r="P66" s="22">
        <f t="shared" ca="1" si="12"/>
        <v>81.172905392262138</v>
      </c>
      <c r="Q66" s="22">
        <f t="shared" si="12"/>
        <v>85.97414534055649</v>
      </c>
      <c r="R66" s="22">
        <f t="shared" ca="1" si="12"/>
        <v>82.531343196650312</v>
      </c>
      <c r="S66" s="22">
        <f t="shared" ca="1" si="12"/>
        <v>119.75714527628081</v>
      </c>
      <c r="T66" s="22">
        <f t="shared" ca="1" si="12"/>
        <v>86.116415090753378</v>
      </c>
      <c r="U66" s="22">
        <f t="shared" si="12"/>
        <v>78.290778406942621</v>
      </c>
      <c r="V66" s="22">
        <f t="shared" si="12"/>
        <v>99.813761128963037</v>
      </c>
      <c r="W66" s="22">
        <f t="shared" si="12"/>
        <v>62.50413450114106</v>
      </c>
      <c r="X66" s="22">
        <f t="shared" ca="1" si="12"/>
        <v>77.02640142320152</v>
      </c>
      <c r="Y66" s="22">
        <f t="shared" si="12"/>
        <v>86.116415090753378</v>
      </c>
      <c r="Z66" s="22">
        <f t="shared" ca="1" si="12"/>
        <v>119.75714527628081</v>
      </c>
      <c r="AA66" s="22">
        <f t="shared" ca="1" si="12"/>
        <v>79.076779739986549</v>
      </c>
      <c r="AB66" s="22">
        <f t="shared" ref="C66:AM70" si="15">MIN(VLOOKUP($A$58,$A$2:$AM$14,AB$30+1,FALSE),VLOOKUP($A66,$A$2:$AM$14,AB$30+1,FALSE))</f>
        <v>83.593921110151072</v>
      </c>
      <c r="AC66" s="22">
        <f t="shared" si="15"/>
        <v>111.78362939934263</v>
      </c>
      <c r="AD66" s="22">
        <f t="shared" ca="1" si="15"/>
        <v>77.02640142320152</v>
      </c>
      <c r="AE66" s="22">
        <f t="shared" ca="1" si="15"/>
        <v>62.50413450114106</v>
      </c>
      <c r="AF66" s="22">
        <f t="shared" si="15"/>
        <v>100.1289824286425</v>
      </c>
      <c r="AG66" s="22">
        <f t="shared" ca="1" si="15"/>
        <v>67.768205419228025</v>
      </c>
      <c r="AH66" s="22">
        <f t="shared" si="15"/>
        <v>78.290778406942621</v>
      </c>
      <c r="AI66" s="22">
        <f t="shared" ca="1" si="15"/>
        <v>67.768205419228025</v>
      </c>
      <c r="AJ66" s="22">
        <f t="shared" ca="1" si="15"/>
        <v>74.2185118193363</v>
      </c>
      <c r="AK66" s="22">
        <f t="shared" ca="1" si="15"/>
        <v>130.7619278986416</v>
      </c>
      <c r="AL66" s="22">
        <f t="shared" ca="1" si="15"/>
        <v>68.902314044909886</v>
      </c>
      <c r="AM66" s="22">
        <f t="shared" si="15"/>
        <v>79.076779739986549</v>
      </c>
      <c r="AN66" s="22">
        <f ca="1">IF(Fixtures!$D$6 &lt; 36, AVERAGE(OFFSET($A66,0,Fixtures!$D$6,1,3)), 0)</f>
        <v>90.801317310898412</v>
      </c>
      <c r="AO66" s="22">
        <f ca="1">IF(Fixtures!$D$6 &lt; 33, AVERAGE(OFFSET($A66,0,Fixtures!$D$6,1,6)), 0)</f>
        <v>83.800879046951138</v>
      </c>
      <c r="AP66" s="22">
        <f ca="1">IF(Fixtures!$D$6 &lt; 30, AVERAGE(OFFSET($A66,0,Fixtures!$D$6,1,9)), 0)</f>
        <v>80.342529991912642</v>
      </c>
      <c r="AQ66" s="22">
        <f ca="1">IF(Fixtures!$D$6 &lt; 27, AVERAGE(OFFSET($A66,0,Fixtures!$D$6,1,12)), 0)</f>
        <v>0</v>
      </c>
      <c r="AR66" s="22">
        <f ca="1">IF(Fixtures!$D$6 &lt; 23, AVERAGE(OFFSET($A66,0,Fixtures!$D$6,1,16)), 0)</f>
        <v>0</v>
      </c>
      <c r="AS66" s="22">
        <f ca="1">IF(OR(Fixtures!$D$6&lt;=0,Fixtures!$D$6&gt;39),AVERAGE(A66:AM66),AVERAGE(OFFSET($A66,0,Fixtures!$D$6,1,39-Fixtures!$D$6)))</f>
        <v>83.485315967562656</v>
      </c>
    </row>
    <row r="67" spans="1:45" x14ac:dyDescent="0.25">
      <c r="A67" s="28" t="s">
        <v>130</v>
      </c>
      <c r="B67" s="22">
        <f t="shared" si="14"/>
        <v>128.57561288740058</v>
      </c>
      <c r="C67" s="22">
        <f t="shared" si="15"/>
        <v>79.076779739986549</v>
      </c>
      <c r="D67" s="22">
        <f t="shared" ca="1" si="15"/>
        <v>88.89909657480942</v>
      </c>
      <c r="E67" s="22">
        <f t="shared" ca="1" si="15"/>
        <v>83.006319858702852</v>
      </c>
      <c r="F67" s="22">
        <f t="shared" si="15"/>
        <v>103.15043126255075</v>
      </c>
      <c r="G67" s="22">
        <f t="shared" si="15"/>
        <v>62.50413450114106</v>
      </c>
      <c r="H67" s="22">
        <f t="shared" si="15"/>
        <v>74.867589677190935</v>
      </c>
      <c r="I67" s="22">
        <f t="shared" ca="1" si="15"/>
        <v>64.306445224874665</v>
      </c>
      <c r="J67" s="22">
        <f t="shared" si="15"/>
        <v>99.813761128963037</v>
      </c>
      <c r="K67" s="22">
        <f t="shared" ca="1" si="15"/>
        <v>85.97414534055649</v>
      </c>
      <c r="L67" s="22">
        <f t="shared" ca="1" si="15"/>
        <v>81.172905392262138</v>
      </c>
      <c r="M67" s="22">
        <f t="shared" si="15"/>
        <v>65.362026009465851</v>
      </c>
      <c r="N67" s="22">
        <f t="shared" si="15"/>
        <v>130.7619278986416</v>
      </c>
      <c r="O67" s="22">
        <f t="shared" ca="1" si="15"/>
        <v>83.593921110151072</v>
      </c>
      <c r="P67" s="22">
        <f t="shared" ca="1" si="15"/>
        <v>81.172905392262138</v>
      </c>
      <c r="Q67" s="22">
        <f t="shared" ca="1" si="15"/>
        <v>64.306445224874665</v>
      </c>
      <c r="R67" s="22">
        <f t="shared" ca="1" si="15"/>
        <v>82.531343196650312</v>
      </c>
      <c r="S67" s="22">
        <f t="shared" ca="1" si="15"/>
        <v>83.593921110151072</v>
      </c>
      <c r="T67" s="22">
        <f t="shared" ca="1" si="15"/>
        <v>82.531343196650312</v>
      </c>
      <c r="U67" s="22">
        <f t="shared" si="15"/>
        <v>83.330754703996661</v>
      </c>
      <c r="V67" s="22">
        <f t="shared" si="15"/>
        <v>74.867589677190935</v>
      </c>
      <c r="W67" s="22">
        <f t="shared" si="15"/>
        <v>62.50413450114106</v>
      </c>
      <c r="X67" s="22">
        <f t="shared" ca="1" si="15"/>
        <v>77.02640142320152</v>
      </c>
      <c r="Y67" s="22">
        <f t="shared" si="15"/>
        <v>86.116415090753378</v>
      </c>
      <c r="Z67" s="22">
        <f t="shared" si="15"/>
        <v>94.718340567676194</v>
      </c>
      <c r="AA67" s="22">
        <f t="shared" ca="1" si="15"/>
        <v>74.2185118193363</v>
      </c>
      <c r="AB67" s="22">
        <f t="shared" ca="1" si="15"/>
        <v>99.425152358226498</v>
      </c>
      <c r="AC67" s="22">
        <f t="shared" si="15"/>
        <v>107.34294286929772</v>
      </c>
      <c r="AD67" s="22">
        <f t="shared" ca="1" si="15"/>
        <v>67.768205419228025</v>
      </c>
      <c r="AE67" s="22">
        <f t="shared" ca="1" si="15"/>
        <v>102.98002024308416</v>
      </c>
      <c r="AF67" s="22">
        <f t="shared" si="15"/>
        <v>100.1289824286425</v>
      </c>
      <c r="AG67" s="22">
        <f t="shared" si="15"/>
        <v>134.60169465188534</v>
      </c>
      <c r="AH67" s="22">
        <f t="shared" si="15"/>
        <v>78.290778406942621</v>
      </c>
      <c r="AI67" s="22">
        <f t="shared" ca="1" si="15"/>
        <v>67.768205419228025</v>
      </c>
      <c r="AJ67" s="22">
        <f t="shared" ca="1" si="15"/>
        <v>68.902314044909886</v>
      </c>
      <c r="AK67" s="22">
        <f t="shared" ca="1" si="15"/>
        <v>100.1289824286425</v>
      </c>
      <c r="AL67" s="22">
        <f t="shared" ca="1" si="15"/>
        <v>68.902314044909886</v>
      </c>
      <c r="AM67" s="22">
        <f t="shared" ca="1" si="15"/>
        <v>77.02640142320152</v>
      </c>
      <c r="AN67" s="22">
        <f ca="1">IF(Fixtures!$D$6 &lt; 36, AVERAGE(OFFSET($A67,0,Fixtures!$D$6,1,3)), 0)</f>
        <v>91.512100215584084</v>
      </c>
      <c r="AO67" s="22">
        <f ca="1">IF(Fixtures!$D$6 &lt; 33, AVERAGE(OFFSET($A67,0,Fixtures!$D$6,1,6)), 0)</f>
        <v>102.04116632839403</v>
      </c>
      <c r="AP67" s="22">
        <f ca="1">IF(Fixtures!$D$6 &lt; 30, AVERAGE(OFFSET($A67,0,Fixtures!$D$6,1,9)), 0)</f>
        <v>91.912032871271634</v>
      </c>
      <c r="AQ67" s="22">
        <f ca="1">IF(Fixtures!$D$6 &lt; 27, AVERAGE(OFFSET($A67,0,Fixtures!$D$6,1,12)), 0)</f>
        <v>0</v>
      </c>
      <c r="AR67" s="22">
        <f ca="1">IF(Fixtures!$D$6 &lt; 23, AVERAGE(OFFSET($A67,0,Fixtures!$D$6,1,16)), 0)</f>
        <v>0</v>
      </c>
      <c r="AS67" s="22">
        <f ca="1">IF(OR(Fixtures!$D$6&lt;=0,Fixtures!$D$6&gt;39),AVERAGE(A67:AM67),AVERAGE(OFFSET($A67,0,Fixtures!$D$6,1,39-Fixtures!$D$6)))</f>
        <v>89.438832811516548</v>
      </c>
    </row>
    <row r="68" spans="1:45" x14ac:dyDescent="0.25">
      <c r="A68" s="28" t="s">
        <v>10</v>
      </c>
      <c r="B68" s="22">
        <f t="shared" ca="1" si="14"/>
        <v>122.19229325830878</v>
      </c>
      <c r="C68" s="22">
        <f t="shared" si="15"/>
        <v>83.006319858702852</v>
      </c>
      <c r="D68" s="22">
        <f t="shared" si="15"/>
        <v>94.718340567676194</v>
      </c>
      <c r="E68" s="22">
        <f t="shared" si="15"/>
        <v>83.006319858702852</v>
      </c>
      <c r="F68" s="22">
        <f t="shared" si="15"/>
        <v>83.593921110151072</v>
      </c>
      <c r="G68" s="22">
        <f t="shared" ca="1" si="15"/>
        <v>81.172905392262138</v>
      </c>
      <c r="H68" s="22">
        <f t="shared" si="15"/>
        <v>74.867589677190935</v>
      </c>
      <c r="I68" s="22">
        <f t="shared" ca="1" si="15"/>
        <v>64.306445224874665</v>
      </c>
      <c r="J68" s="22">
        <f t="shared" ca="1" si="15"/>
        <v>74.2185118193363</v>
      </c>
      <c r="K68" s="22">
        <f t="shared" ca="1" si="15"/>
        <v>102.01374941748715</v>
      </c>
      <c r="L68" s="22">
        <f t="shared" si="15"/>
        <v>79.076779739986549</v>
      </c>
      <c r="M68" s="22">
        <f t="shared" si="15"/>
        <v>65.362026009465851</v>
      </c>
      <c r="N68" s="22">
        <f t="shared" ca="1" si="15"/>
        <v>119.75714527628081</v>
      </c>
      <c r="O68" s="22">
        <f t="shared" ca="1" si="15"/>
        <v>77.02640142320152</v>
      </c>
      <c r="P68" s="22">
        <f t="shared" ca="1" si="15"/>
        <v>81.172905392262138</v>
      </c>
      <c r="Q68" s="22">
        <f t="shared" si="15"/>
        <v>85.97414534055649</v>
      </c>
      <c r="R68" s="22">
        <f t="shared" ca="1" si="15"/>
        <v>82.531343196650312</v>
      </c>
      <c r="S68" s="22">
        <f t="shared" ca="1" si="15"/>
        <v>103.15043126255075</v>
      </c>
      <c r="T68" s="22">
        <f t="shared" ca="1" si="15"/>
        <v>65.362026009465851</v>
      </c>
      <c r="U68" s="22">
        <f t="shared" ca="1" si="15"/>
        <v>88.89909657480942</v>
      </c>
      <c r="V68" s="22">
        <f t="shared" si="15"/>
        <v>85.97414534055649</v>
      </c>
      <c r="W68" s="22">
        <f t="shared" si="15"/>
        <v>62.50413450114106</v>
      </c>
      <c r="X68" s="22">
        <f t="shared" ca="1" si="15"/>
        <v>67.768205419228025</v>
      </c>
      <c r="Y68" s="22">
        <f t="shared" si="15"/>
        <v>86.116415090753378</v>
      </c>
      <c r="Z68" s="22">
        <f t="shared" si="15"/>
        <v>99.425152358226498</v>
      </c>
      <c r="AA68" s="22">
        <f t="shared" si="15"/>
        <v>79.076779739986549</v>
      </c>
      <c r="AB68" s="22">
        <f t="shared" si="15"/>
        <v>99.425152358226498</v>
      </c>
      <c r="AC68" s="22">
        <f t="shared" ca="1" si="15"/>
        <v>102.01374941748715</v>
      </c>
      <c r="AD68" s="22">
        <f t="shared" si="15"/>
        <v>93.688762640779316</v>
      </c>
      <c r="AE68" s="22">
        <f t="shared" ca="1" si="15"/>
        <v>122.19229325830878</v>
      </c>
      <c r="AF68" s="22">
        <f t="shared" ca="1" si="15"/>
        <v>64.306445224874665</v>
      </c>
      <c r="AG68" s="22">
        <f t="shared" ca="1" si="15"/>
        <v>134.60169465188534</v>
      </c>
      <c r="AH68" s="22">
        <f t="shared" si="15"/>
        <v>62.50413450114106</v>
      </c>
      <c r="AI68" s="22">
        <f t="shared" ca="1" si="15"/>
        <v>67.768205419228025</v>
      </c>
      <c r="AJ68" s="22">
        <f t="shared" ca="1" si="15"/>
        <v>74.2185118193363</v>
      </c>
      <c r="AK68" s="22">
        <f t="shared" ca="1" si="15"/>
        <v>86.116415090753378</v>
      </c>
      <c r="AL68" s="22">
        <f t="shared" ca="1" si="15"/>
        <v>68.902314044909886</v>
      </c>
      <c r="AM68" s="22">
        <f t="shared" si="15"/>
        <v>102.98002024308416</v>
      </c>
      <c r="AN68" s="22">
        <f ca="1">IF(Fixtures!$D$6 &lt; 36, AVERAGE(OFFSET($A68,0,Fixtures!$D$6,1,3)), 0)</f>
        <v>98.375888138830987</v>
      </c>
      <c r="AO68" s="22">
        <f ca="1">IF(Fixtures!$D$6 &lt; 33, AVERAGE(OFFSET($A68,0,Fixtures!$D$6,1,6)), 0)</f>
        <v>102.70468292526029</v>
      </c>
      <c r="AP68" s="22">
        <f ca="1">IF(Fixtures!$D$6 &lt; 30, AVERAGE(OFFSET($A68,0,Fixtures!$D$6,1,9)), 0)</f>
        <v>91.190994365696341</v>
      </c>
      <c r="AQ68" s="22">
        <f ca="1">IF(Fixtures!$D$6 &lt; 27, AVERAGE(OFFSET($A68,0,Fixtures!$D$6,1,12)), 0)</f>
        <v>0</v>
      </c>
      <c r="AR68" s="22">
        <f ca="1">IF(Fixtures!$D$6 &lt; 23, AVERAGE(OFFSET($A68,0,Fixtures!$D$6,1,16)), 0)</f>
        <v>0</v>
      </c>
      <c r="AS68" s="22">
        <f ca="1">IF(OR(Fixtures!$D$6&lt;=0,Fixtures!$D$6&gt;39),AVERAGE(A68:AM68),AVERAGE(OFFSET($A68,0,Fixtures!$D$6,1,39-Fixtures!$D$6)))</f>
        <v>89.893141555834561</v>
      </c>
    </row>
    <row r="69" spans="1:45" x14ac:dyDescent="0.25">
      <c r="A69" s="28" t="s">
        <v>61</v>
      </c>
      <c r="B69" s="22">
        <f t="shared" si="14"/>
        <v>133.89467697283897</v>
      </c>
      <c r="C69" s="22">
        <f t="shared" si="15"/>
        <v>78.290778406942621</v>
      </c>
      <c r="D69" s="22">
        <f t="shared" si="15"/>
        <v>94.718340567676194</v>
      </c>
      <c r="E69" s="22">
        <f t="shared" si="15"/>
        <v>83.006319858702852</v>
      </c>
      <c r="F69" s="22">
        <f t="shared" ca="1" si="15"/>
        <v>102.01374941748715</v>
      </c>
      <c r="G69" s="22">
        <f t="shared" si="15"/>
        <v>83.330754703996661</v>
      </c>
      <c r="H69" s="22">
        <f t="shared" si="15"/>
        <v>74.867589677190935</v>
      </c>
      <c r="I69" s="22">
        <f t="shared" ca="1" si="15"/>
        <v>64.306445224874665</v>
      </c>
      <c r="J69" s="22">
        <f t="shared" ca="1" si="15"/>
        <v>67.768205419228025</v>
      </c>
      <c r="K69" s="22">
        <f t="shared" ca="1" si="15"/>
        <v>86.116415090753378</v>
      </c>
      <c r="L69" s="22">
        <f t="shared" ca="1" si="15"/>
        <v>82.531343196650312</v>
      </c>
      <c r="M69" s="22">
        <f t="shared" si="15"/>
        <v>65.362026009465851</v>
      </c>
      <c r="N69" s="22">
        <f t="shared" si="15"/>
        <v>62.50413450114106</v>
      </c>
      <c r="O69" s="22">
        <f t="shared" si="15"/>
        <v>83.593921110151072</v>
      </c>
      <c r="P69" s="22">
        <f t="shared" ca="1" si="15"/>
        <v>64.306445224874665</v>
      </c>
      <c r="Q69" s="22">
        <f t="shared" si="15"/>
        <v>83.330754703996661</v>
      </c>
      <c r="R69" s="22">
        <f t="shared" ca="1" si="15"/>
        <v>82.531343196650312</v>
      </c>
      <c r="S69" s="22">
        <f t="shared" ca="1" si="15"/>
        <v>93.688762640779316</v>
      </c>
      <c r="T69" s="22">
        <f t="shared" ca="1" si="15"/>
        <v>88.89909657480942</v>
      </c>
      <c r="U69" s="22">
        <f t="shared" ca="1" si="15"/>
        <v>81.172905392262138</v>
      </c>
      <c r="V69" s="22">
        <f t="shared" ca="1" si="15"/>
        <v>74.2185118193363</v>
      </c>
      <c r="W69" s="22">
        <f t="shared" si="15"/>
        <v>62.50413450114106</v>
      </c>
      <c r="X69" s="22">
        <f t="shared" ca="1" si="15"/>
        <v>77.02640142320152</v>
      </c>
      <c r="Y69" s="22">
        <f t="shared" ca="1" si="15"/>
        <v>86.116415090753378</v>
      </c>
      <c r="Z69" s="22">
        <f t="shared" si="15"/>
        <v>65.362026009465851</v>
      </c>
      <c r="AA69" s="22">
        <f t="shared" si="15"/>
        <v>79.076779739986549</v>
      </c>
      <c r="AB69" s="22">
        <f t="shared" si="15"/>
        <v>85.97414534055649</v>
      </c>
      <c r="AC69" s="22">
        <f t="shared" si="15"/>
        <v>111.78362939934263</v>
      </c>
      <c r="AD69" s="22">
        <f t="shared" ca="1" si="15"/>
        <v>68.902314044909886</v>
      </c>
      <c r="AE69" s="22">
        <f t="shared" ca="1" si="15"/>
        <v>103.15043126255075</v>
      </c>
      <c r="AF69" s="22">
        <f t="shared" ca="1" si="15"/>
        <v>100.1289824286425</v>
      </c>
      <c r="AG69" s="22">
        <f t="shared" si="15"/>
        <v>74.867589677190935</v>
      </c>
      <c r="AH69" s="22">
        <f t="shared" si="15"/>
        <v>78.290778406942621</v>
      </c>
      <c r="AI69" s="22">
        <f t="shared" ca="1" si="15"/>
        <v>67.768205419228025</v>
      </c>
      <c r="AJ69" s="22">
        <f t="shared" ca="1" si="15"/>
        <v>74.2185118193363</v>
      </c>
      <c r="AK69" s="22">
        <f t="shared" ca="1" si="15"/>
        <v>112.22060580049391</v>
      </c>
      <c r="AL69" s="22">
        <f t="shared" ca="1" si="15"/>
        <v>68.902314044909886</v>
      </c>
      <c r="AM69" s="22">
        <f t="shared" si="15"/>
        <v>99.813761128963037</v>
      </c>
      <c r="AN69" s="22">
        <f ca="1">IF(Fixtures!$D$6 &lt; 36, AVERAGE(OFFSET($A69,0,Fixtures!$D$6,1,3)), 0)</f>
        <v>88.886696261602992</v>
      </c>
      <c r="AO69" s="22">
        <f ca="1">IF(Fixtures!$D$6 &lt; 33, AVERAGE(OFFSET($A69,0,Fixtures!$D$6,1,6)), 0)</f>
        <v>90.801182025532185</v>
      </c>
      <c r="AP69" s="22">
        <f ca="1">IF(Fixtures!$D$6 &lt; 30, AVERAGE(OFFSET($A69,0,Fixtures!$D$6,1,9)), 0)</f>
        <v>85.009398644300006</v>
      </c>
      <c r="AQ69" s="22">
        <f ca="1">IF(Fixtures!$D$6 &lt; 27, AVERAGE(OFFSET($A69,0,Fixtures!$D$6,1,12)), 0)</f>
        <v>0</v>
      </c>
      <c r="AR69" s="22">
        <f ca="1">IF(Fixtures!$D$6 &lt; 23, AVERAGE(OFFSET($A69,0,Fixtures!$D$6,1,16)), 0)</f>
        <v>0</v>
      </c>
      <c r="AS69" s="22">
        <f ca="1">IF(OR(Fixtures!$D$6&lt;=0,Fixtures!$D$6&gt;39),AVERAGE(A69:AM69),AVERAGE(OFFSET($A69,0,Fixtures!$D$6,1,39-Fixtures!$D$6)))</f>
        <v>87.16843906442223</v>
      </c>
    </row>
    <row r="70" spans="1:45" x14ac:dyDescent="0.25">
      <c r="A70" s="80" t="s">
        <v>82</v>
      </c>
      <c r="B70" s="22">
        <f t="shared" si="14"/>
        <v>99.425152358226498</v>
      </c>
      <c r="C70" s="22">
        <f t="shared" si="15"/>
        <v>86.116415090753378</v>
      </c>
      <c r="D70" s="22">
        <f t="shared" ca="1" si="15"/>
        <v>94.718340567676194</v>
      </c>
      <c r="E70" s="22">
        <f t="shared" si="15"/>
        <v>83.006319858702852</v>
      </c>
      <c r="F70" s="22">
        <f t="shared" si="15"/>
        <v>74.867589677190935</v>
      </c>
      <c r="G70" s="22">
        <f t="shared" ca="1" si="15"/>
        <v>68.902314044909886</v>
      </c>
      <c r="H70" s="22">
        <f t="shared" si="15"/>
        <v>74.867589677190935</v>
      </c>
      <c r="I70" s="22">
        <f t="shared" ca="1" si="15"/>
        <v>64.306445224874665</v>
      </c>
      <c r="J70" s="22">
        <f t="shared" si="15"/>
        <v>94.718340567676194</v>
      </c>
      <c r="K70" s="22">
        <f t="shared" ca="1" si="15"/>
        <v>100.1289824286425</v>
      </c>
      <c r="L70" s="22">
        <f t="shared" si="15"/>
        <v>65.362026009465851</v>
      </c>
      <c r="M70" s="22">
        <f t="shared" ca="1" si="15"/>
        <v>65.362026009465851</v>
      </c>
      <c r="N70" s="22">
        <f t="shared" si="15"/>
        <v>83.330754703996661</v>
      </c>
      <c r="O70" s="22">
        <f t="shared" si="15"/>
        <v>83.593921110151072</v>
      </c>
      <c r="P70" s="22">
        <f t="shared" ca="1" si="15"/>
        <v>81.172905392262138</v>
      </c>
      <c r="Q70" s="22">
        <f t="shared" ca="1" si="15"/>
        <v>85.97414534055649</v>
      </c>
      <c r="R70" s="22">
        <f t="shared" ca="1" si="15"/>
        <v>82.531343196650312</v>
      </c>
      <c r="S70" s="22">
        <f t="shared" ca="1" si="15"/>
        <v>111.78362939934263</v>
      </c>
      <c r="T70" s="22">
        <f t="shared" ca="1" si="15"/>
        <v>88.89909657480942</v>
      </c>
      <c r="U70" s="22">
        <f t="shared" si="15"/>
        <v>79.076779739986549</v>
      </c>
      <c r="V70" s="22">
        <f t="shared" si="15"/>
        <v>99.813761128963037</v>
      </c>
      <c r="W70" s="22">
        <f t="shared" si="15"/>
        <v>62.50413450114106</v>
      </c>
      <c r="X70" s="22">
        <f t="shared" ca="1" si="15"/>
        <v>77.02640142320152</v>
      </c>
      <c r="Y70" s="22">
        <f t="shared" si="15"/>
        <v>62.50413450114106</v>
      </c>
      <c r="Z70" s="22">
        <f t="shared" si="15"/>
        <v>103.15043126255075</v>
      </c>
      <c r="AA70" s="22">
        <f t="shared" ca="1" si="15"/>
        <v>79.076779739986549</v>
      </c>
      <c r="AB70" s="22">
        <f t="shared" si="15"/>
        <v>99.425152358226498</v>
      </c>
      <c r="AC70" s="22">
        <f t="shared" si="15"/>
        <v>83.006319858702852</v>
      </c>
      <c r="AD70" s="22">
        <f t="shared" si="15"/>
        <v>78.290778406942621</v>
      </c>
      <c r="AE70" s="22">
        <f t="shared" ca="1" si="15"/>
        <v>83.593921110151072</v>
      </c>
      <c r="AF70" s="22">
        <f t="shared" si="15"/>
        <v>93.688762640779316</v>
      </c>
      <c r="AG70" s="22">
        <f t="shared" si="15"/>
        <v>99.813761128963037</v>
      </c>
      <c r="AH70" s="22">
        <f t="shared" ca="1" si="15"/>
        <v>64.306445224874665</v>
      </c>
      <c r="AI70" s="22">
        <f t="shared" ca="1" si="15"/>
        <v>67.768205419228025</v>
      </c>
      <c r="AJ70" s="22">
        <f t="shared" ca="1" si="15"/>
        <v>74.2185118193363</v>
      </c>
      <c r="AK70" s="22">
        <f t="shared" ca="1" si="15"/>
        <v>133.89467697283897</v>
      </c>
      <c r="AL70" s="22">
        <f t="shared" ca="1" si="15"/>
        <v>68.902314044909886</v>
      </c>
      <c r="AM70" s="22">
        <f t="shared" ca="1" si="15"/>
        <v>102.98002024308416</v>
      </c>
      <c r="AN70" s="22">
        <f ca="1">IF(Fixtures!$D$6 &lt; 36, AVERAGE(OFFSET($A70,0,Fixtures!$D$6,1,3)), 0)</f>
        <v>86.907416874624005</v>
      </c>
      <c r="AO70" s="22">
        <f ca="1">IF(Fixtures!$D$6 &lt; 33, AVERAGE(OFFSET($A70,0,Fixtures!$D$6,1,6)), 0)</f>
        <v>89.636449250627564</v>
      </c>
      <c r="AP70" s="22">
        <f ca="1">IF(Fixtures!$D$6 &lt; 30, AVERAGE(OFFSET($A70,0,Fixtures!$D$6,1,9)), 0)</f>
        <v>82.679095329689375</v>
      </c>
      <c r="AQ70" s="22">
        <f ca="1">IF(Fixtures!$D$6 &lt; 27, AVERAGE(OFFSET($A70,0,Fixtures!$D$6,1,12)), 0)</f>
        <v>0</v>
      </c>
      <c r="AR70" s="22">
        <f ca="1">IF(Fixtures!$D$6 &lt; 23, AVERAGE(OFFSET($A70,0,Fixtures!$D$6,1,16)), 0)</f>
        <v>0</v>
      </c>
      <c r="AS70" s="22">
        <f ca="1">IF(OR(Fixtures!$D$6&lt;=0,Fixtures!$D$6&gt;39),AVERAGE(A70:AM70),AVERAGE(OFFSET($A70,0,Fixtures!$D$6,1,39-Fixtures!$D$6)))</f>
        <v>87.490739102336462</v>
      </c>
    </row>
    <row r="72" spans="1:45" x14ac:dyDescent="0.25">
      <c r="A72" s="29" t="s">
        <v>52</v>
      </c>
      <c r="B72" s="2">
        <v>1</v>
      </c>
      <c r="C72" s="2">
        <v>2</v>
      </c>
      <c r="D72" s="2">
        <v>3</v>
      </c>
      <c r="E72" s="2">
        <v>4</v>
      </c>
      <c r="F72" s="2">
        <v>5</v>
      </c>
      <c r="G72" s="2">
        <v>6</v>
      </c>
      <c r="H72" s="2">
        <v>7</v>
      </c>
      <c r="I72" s="2">
        <v>8</v>
      </c>
      <c r="J72" s="2">
        <v>9</v>
      </c>
      <c r="K72" s="2">
        <v>10</v>
      </c>
      <c r="L72" s="2">
        <v>11</v>
      </c>
      <c r="M72" s="2">
        <v>12</v>
      </c>
      <c r="N72" s="2">
        <v>13</v>
      </c>
      <c r="O72" s="2">
        <v>14</v>
      </c>
      <c r="P72" s="2">
        <v>15</v>
      </c>
      <c r="Q72" s="2">
        <v>16</v>
      </c>
      <c r="R72" s="2">
        <v>17</v>
      </c>
      <c r="S72" s="2">
        <v>18</v>
      </c>
      <c r="T72" s="2">
        <v>19</v>
      </c>
      <c r="U72" s="2">
        <v>20</v>
      </c>
      <c r="V72" s="2">
        <v>21</v>
      </c>
      <c r="W72" s="2">
        <v>22</v>
      </c>
      <c r="X72" s="2">
        <v>23</v>
      </c>
      <c r="Y72" s="2">
        <v>24</v>
      </c>
      <c r="Z72" s="2">
        <v>25</v>
      </c>
      <c r="AA72" s="2">
        <v>26</v>
      </c>
      <c r="AB72" s="2">
        <v>27</v>
      </c>
      <c r="AC72" s="2">
        <v>28</v>
      </c>
      <c r="AD72" s="2">
        <v>29</v>
      </c>
      <c r="AE72" s="2">
        <v>30</v>
      </c>
      <c r="AF72" s="2">
        <v>31</v>
      </c>
      <c r="AG72" s="2">
        <v>32</v>
      </c>
      <c r="AH72" s="2">
        <v>33</v>
      </c>
      <c r="AI72" s="2">
        <v>34</v>
      </c>
      <c r="AJ72" s="2">
        <v>35</v>
      </c>
      <c r="AK72" s="2">
        <v>36</v>
      </c>
      <c r="AL72" s="2">
        <v>37</v>
      </c>
      <c r="AM72" s="2">
        <v>38</v>
      </c>
      <c r="AN72" s="29" t="s">
        <v>55</v>
      </c>
      <c r="AO72" s="29" t="s">
        <v>56</v>
      </c>
      <c r="AP72" s="29" t="s">
        <v>57</v>
      </c>
      <c r="AQ72" s="29" t="s">
        <v>75</v>
      </c>
      <c r="AR72" s="29" t="s">
        <v>123</v>
      </c>
      <c r="AS72" s="29" t="s">
        <v>58</v>
      </c>
    </row>
    <row r="73" spans="1:45" x14ac:dyDescent="0.25">
      <c r="A73" s="28" t="s">
        <v>101</v>
      </c>
      <c r="B73" s="22">
        <f ca="1">MIN(VLOOKUP($A$72,$A$2:$AM$14,B$30+1,FALSE),VLOOKUP($A73,$A$2:$AM$14,B$30+1,FALSE))</f>
        <v>74.867589677190935</v>
      </c>
      <c r="C73" s="22">
        <f t="shared" ref="C73:AK80" ca="1" si="16">MIN(VLOOKUP($A$72,$A$2:$AM$14,C$30+1,FALSE),VLOOKUP($A73,$A$2:$AM$14,C$30+1,FALSE))</f>
        <v>74.2185118193363</v>
      </c>
      <c r="D73" s="22">
        <f t="shared" ca="1" si="16"/>
        <v>77.02640142320152</v>
      </c>
      <c r="E73" s="22">
        <f t="shared" si="16"/>
        <v>79.076779739986549</v>
      </c>
      <c r="F73" s="22">
        <f t="shared" ca="1" si="16"/>
        <v>93.688762640779316</v>
      </c>
      <c r="G73" s="22">
        <f t="shared" si="16"/>
        <v>128.57561288740058</v>
      </c>
      <c r="H73" s="22">
        <f t="shared" si="16"/>
        <v>99.813761128963037</v>
      </c>
      <c r="I73" s="22">
        <f t="shared" ca="1" si="16"/>
        <v>68.902314044909886</v>
      </c>
      <c r="J73" s="22">
        <f t="shared" si="16"/>
        <v>83.593921110151072</v>
      </c>
      <c r="K73" s="22">
        <f t="shared" si="16"/>
        <v>78.290778406942621</v>
      </c>
      <c r="L73" s="22">
        <f t="shared" si="16"/>
        <v>83.593921110151072</v>
      </c>
      <c r="M73" s="22">
        <f t="shared" ca="1" si="16"/>
        <v>67.768205419228025</v>
      </c>
      <c r="N73" s="22">
        <f t="shared" ca="1" si="16"/>
        <v>88.89909657480942</v>
      </c>
      <c r="O73" s="22">
        <f t="shared" ca="1" si="16"/>
        <v>68.902314044909886</v>
      </c>
      <c r="P73" s="22">
        <f t="shared" si="16"/>
        <v>94.718340567676194</v>
      </c>
      <c r="Q73" s="22">
        <f t="shared" si="16"/>
        <v>78.290778406942621</v>
      </c>
      <c r="R73" s="22">
        <f t="shared" si="16"/>
        <v>86.116415090753378</v>
      </c>
      <c r="S73" s="22">
        <f t="shared" ca="1" si="16"/>
        <v>74.867589677190935</v>
      </c>
      <c r="T73" s="22">
        <f t="shared" ca="1" si="16"/>
        <v>67.768205419228025</v>
      </c>
      <c r="U73" s="22">
        <f t="shared" si="16"/>
        <v>83.006319858702852</v>
      </c>
      <c r="V73" s="22">
        <f t="shared" ca="1" si="16"/>
        <v>82.531343196650312</v>
      </c>
      <c r="W73" s="22">
        <f t="shared" si="16"/>
        <v>83.330754703996661</v>
      </c>
      <c r="X73" s="22">
        <f t="shared" si="16"/>
        <v>115.39093420167765</v>
      </c>
      <c r="Y73" s="22">
        <f t="shared" ca="1" si="16"/>
        <v>112.22060580049391</v>
      </c>
      <c r="Z73" s="22">
        <f t="shared" ca="1" si="16"/>
        <v>88.89909657480942</v>
      </c>
      <c r="AA73" s="22">
        <f t="shared" ca="1" si="16"/>
        <v>64.306445224874665</v>
      </c>
      <c r="AB73" s="22">
        <f t="shared" si="16"/>
        <v>94.718340567676194</v>
      </c>
      <c r="AC73" s="22">
        <f t="shared" ca="1" si="16"/>
        <v>62.50413450114106</v>
      </c>
      <c r="AD73" s="22">
        <f t="shared" si="16"/>
        <v>83.330754703996661</v>
      </c>
      <c r="AE73" s="22">
        <f t="shared" si="16"/>
        <v>65.362026009465851</v>
      </c>
      <c r="AF73" s="22">
        <f t="shared" ca="1" si="16"/>
        <v>82.531343196650312</v>
      </c>
      <c r="AG73" s="22">
        <f t="shared" ca="1" si="16"/>
        <v>74.2185118193363</v>
      </c>
      <c r="AH73" s="22">
        <f t="shared" ca="1" si="16"/>
        <v>81.172905392262138</v>
      </c>
      <c r="AI73" s="22">
        <f t="shared" si="16"/>
        <v>79.076779739986549</v>
      </c>
      <c r="AJ73" s="22">
        <f t="shared" ca="1" si="16"/>
        <v>81.172905392262138</v>
      </c>
      <c r="AK73" s="22">
        <f t="shared" ca="1" si="16"/>
        <v>62.50413450114106</v>
      </c>
      <c r="AL73" s="22">
        <f t="shared" ref="AL73:AM79" si="17">MIN(VLOOKUP($A$72,$A$2:$AM$14,AL$30+1,FALSE),VLOOKUP($A73,$A$2:$AM$14,AL$30+1,FALSE))</f>
        <v>103.15043126255075</v>
      </c>
      <c r="AM73" s="22">
        <f t="shared" si="17"/>
        <v>65.362026009465851</v>
      </c>
      <c r="AN73" s="22">
        <f ca="1">IF(Fixtures!$D$6 &lt; 36, AVERAGE(OFFSET($A73,0,Fixtures!$D$6,1,3)), 0)</f>
        <v>80.184409924271307</v>
      </c>
      <c r="AO73" s="22">
        <f ca="1">IF(Fixtures!$D$6 &lt; 33, AVERAGE(OFFSET($A73,0,Fixtures!$D$6,1,6)), 0)</f>
        <v>77.110851799711057</v>
      </c>
      <c r="AP73" s="22">
        <f ca="1">IF(Fixtures!$D$6 &lt; 30, AVERAGE(OFFSET($A73,0,Fixtures!$D$6,1,9)), 0)</f>
        <v>78.231966813641918</v>
      </c>
      <c r="AQ73" s="22">
        <f ca="1">IF(Fixtures!$D$6 &lt; 27, AVERAGE(OFFSET($A73,0,Fixtures!$D$6,1,12)), 0)</f>
        <v>0</v>
      </c>
      <c r="AR73" s="22">
        <f ca="1">IF(Fixtures!$D$6 &lt; 23, AVERAGE(OFFSET($A73,0,Fixtures!$D$6,1,16)), 0)</f>
        <v>0</v>
      </c>
      <c r="AS73" s="22">
        <f ca="1">IF(OR(Fixtures!$D$6&lt;=0,Fixtures!$D$6&gt;39),AVERAGE(A73:AM73),AVERAGE(OFFSET($A73,0,Fixtures!$D$6,1,39-Fixtures!$D$6)))</f>
        <v>77.925357757994576</v>
      </c>
    </row>
    <row r="74" spans="1:45" x14ac:dyDescent="0.25">
      <c r="A74" s="28" t="s">
        <v>131</v>
      </c>
      <c r="B74" s="22">
        <f t="shared" ref="B74:Q84" ca="1" si="18">MIN(VLOOKUP($A$72,$A$2:$AM$14,B$30+1,FALSE),VLOOKUP($A74,$A$2:$AM$14,B$30+1,FALSE))</f>
        <v>85.97414534055649</v>
      </c>
      <c r="C74" s="22">
        <f t="shared" si="18"/>
        <v>156.62692462584545</v>
      </c>
      <c r="D74" s="22">
        <f t="shared" ca="1" si="18"/>
        <v>85.97414534055649</v>
      </c>
      <c r="E74" s="22">
        <f t="shared" si="18"/>
        <v>156.62692462584545</v>
      </c>
      <c r="F74" s="22">
        <f t="shared" ca="1" si="18"/>
        <v>67.768205419228025</v>
      </c>
      <c r="G74" s="22">
        <f t="shared" si="18"/>
        <v>78.290778406942621</v>
      </c>
      <c r="H74" s="22">
        <f t="shared" si="18"/>
        <v>111.78362939934263</v>
      </c>
      <c r="I74" s="22">
        <f t="shared" si="18"/>
        <v>128.57561288740058</v>
      </c>
      <c r="J74" s="22">
        <f t="shared" si="18"/>
        <v>83.593921110151072</v>
      </c>
      <c r="K74" s="22">
        <f t="shared" si="18"/>
        <v>83.006319858702852</v>
      </c>
      <c r="L74" s="22">
        <f t="shared" si="18"/>
        <v>99.813761128963037</v>
      </c>
      <c r="M74" s="22">
        <f t="shared" ca="1" si="18"/>
        <v>67.768205419228025</v>
      </c>
      <c r="N74" s="22">
        <f t="shared" ca="1" si="18"/>
        <v>88.89909657480942</v>
      </c>
      <c r="O74" s="22">
        <f t="shared" ca="1" si="18"/>
        <v>68.902314044909886</v>
      </c>
      <c r="P74" s="22">
        <f t="shared" si="18"/>
        <v>94.718340567676194</v>
      </c>
      <c r="Q74" s="22">
        <f t="shared" ca="1" si="18"/>
        <v>74.2185118193363</v>
      </c>
      <c r="R74" s="22">
        <f t="shared" si="16"/>
        <v>86.116415090753378</v>
      </c>
      <c r="S74" s="22">
        <f t="shared" ca="1" si="16"/>
        <v>64.306445224874665</v>
      </c>
      <c r="T74" s="22">
        <f t="shared" ca="1" si="16"/>
        <v>102.01374941748715</v>
      </c>
      <c r="U74" s="22">
        <f t="shared" si="16"/>
        <v>100.1289824286425</v>
      </c>
      <c r="V74" s="22">
        <f t="shared" si="16"/>
        <v>65.362026009465851</v>
      </c>
      <c r="W74" s="22">
        <f t="shared" si="16"/>
        <v>133.89467697283897</v>
      </c>
      <c r="X74" s="22">
        <f t="shared" si="16"/>
        <v>107.34294286929772</v>
      </c>
      <c r="Y74" s="22">
        <f t="shared" ca="1" si="16"/>
        <v>81.172905392262138</v>
      </c>
      <c r="Z74" s="22">
        <f t="shared" si="16"/>
        <v>130.7619278986416</v>
      </c>
      <c r="AA74" s="22">
        <f t="shared" ca="1" si="16"/>
        <v>102.98002024308416</v>
      </c>
      <c r="AB74" s="22">
        <f t="shared" si="16"/>
        <v>130.7619278986416</v>
      </c>
      <c r="AC74" s="22">
        <f t="shared" ca="1" si="16"/>
        <v>102.98002024308416</v>
      </c>
      <c r="AD74" s="22">
        <f t="shared" si="16"/>
        <v>83.330754703996661</v>
      </c>
      <c r="AE74" s="22">
        <f t="shared" si="16"/>
        <v>99.425152358226498</v>
      </c>
      <c r="AF74" s="22">
        <f t="shared" ca="1" si="16"/>
        <v>82.531343196650312</v>
      </c>
      <c r="AG74" s="22">
        <f t="shared" ca="1" si="16"/>
        <v>74.2185118193363</v>
      </c>
      <c r="AH74" s="22">
        <f t="shared" ca="1" si="16"/>
        <v>81.172905392262138</v>
      </c>
      <c r="AI74" s="22">
        <f t="shared" si="16"/>
        <v>79.076779739986549</v>
      </c>
      <c r="AJ74" s="22">
        <f t="shared" ca="1" si="16"/>
        <v>83.593921110151072</v>
      </c>
      <c r="AK74" s="22">
        <f t="shared" ca="1" si="16"/>
        <v>62.50413450114106</v>
      </c>
      <c r="AL74" s="22">
        <f t="shared" si="17"/>
        <v>103.15043126255075</v>
      </c>
      <c r="AM74" s="22">
        <f t="shared" ca="1" si="17"/>
        <v>65.362026009465851</v>
      </c>
      <c r="AN74" s="22">
        <f ca="1">IF(Fixtures!$D$6 &lt; 36, AVERAGE(OFFSET($A74,0,Fixtures!$D$6,1,3)), 0)</f>
        <v>105.69090094857414</v>
      </c>
      <c r="AO74" s="22">
        <f ca="1">IF(Fixtures!$D$6 &lt; 33, AVERAGE(OFFSET($A74,0,Fixtures!$D$6,1,6)), 0)</f>
        <v>95.541285036655907</v>
      </c>
      <c r="AP74" s="22">
        <f ca="1">IF(Fixtures!$D$6 &lt; 30, AVERAGE(OFFSET($A74,0,Fixtures!$D$6,1,9)), 0)</f>
        <v>90.787924051370581</v>
      </c>
      <c r="AQ74" s="22">
        <f ca="1">IF(Fixtures!$D$6 &lt; 27, AVERAGE(OFFSET($A74,0,Fixtures!$D$6,1,12)), 0)</f>
        <v>0</v>
      </c>
      <c r="AR74" s="22">
        <f ca="1">IF(Fixtures!$D$6 &lt; 23, AVERAGE(OFFSET($A74,0,Fixtures!$D$6,1,16)), 0)</f>
        <v>0</v>
      </c>
      <c r="AS74" s="22">
        <f ca="1">IF(OR(Fixtures!$D$6&lt;=0,Fixtures!$D$6&gt;39),AVERAGE(A74:AM74),AVERAGE(OFFSET($A74,0,Fixtures!$D$6,1,39-Fixtures!$D$6)))</f>
        <v>87.342325686291076</v>
      </c>
    </row>
    <row r="75" spans="1:45" x14ac:dyDescent="0.25">
      <c r="A75" s="28" t="s">
        <v>121</v>
      </c>
      <c r="B75" s="22">
        <f t="shared" ca="1" si="18"/>
        <v>99.813761128963037</v>
      </c>
      <c r="C75" s="22">
        <f t="shared" si="16"/>
        <v>111.78362939934263</v>
      </c>
      <c r="D75" s="22">
        <f t="shared" si="16"/>
        <v>85.97414534055649</v>
      </c>
      <c r="E75" s="22">
        <f t="shared" ca="1" si="16"/>
        <v>74.2185118193363</v>
      </c>
      <c r="F75" s="22">
        <f t="shared" ca="1" si="16"/>
        <v>77.02640142320152</v>
      </c>
      <c r="G75" s="22">
        <f t="shared" si="16"/>
        <v>83.006319858702852</v>
      </c>
      <c r="H75" s="22">
        <f t="shared" ca="1" si="16"/>
        <v>82.531343196650312</v>
      </c>
      <c r="I75" s="22">
        <f t="shared" ca="1" si="16"/>
        <v>119.75714527628081</v>
      </c>
      <c r="J75" s="22">
        <f t="shared" si="16"/>
        <v>74.867589677190935</v>
      </c>
      <c r="K75" s="22">
        <f t="shared" si="16"/>
        <v>83.006319858702852</v>
      </c>
      <c r="L75" s="22">
        <f t="shared" si="16"/>
        <v>99.813761128963037</v>
      </c>
      <c r="M75" s="22">
        <f t="shared" ca="1" si="16"/>
        <v>67.768205419228025</v>
      </c>
      <c r="N75" s="22">
        <f t="shared" ca="1" si="16"/>
        <v>88.89909657480942</v>
      </c>
      <c r="O75" s="22">
        <f t="shared" ca="1" si="16"/>
        <v>67.768205419228025</v>
      </c>
      <c r="P75" s="22">
        <f t="shared" si="16"/>
        <v>78.290778406942621</v>
      </c>
      <c r="Q75" s="22">
        <f t="shared" si="16"/>
        <v>78.290778406942621</v>
      </c>
      <c r="R75" s="22">
        <f t="shared" ca="1" si="16"/>
        <v>86.116415090753378</v>
      </c>
      <c r="S75" s="22">
        <f t="shared" si="16"/>
        <v>74.867589677190935</v>
      </c>
      <c r="T75" s="22">
        <f t="shared" ca="1" si="16"/>
        <v>102.01374941748715</v>
      </c>
      <c r="U75" s="22">
        <f t="shared" si="16"/>
        <v>62.50413450114106</v>
      </c>
      <c r="V75" s="22">
        <f t="shared" si="16"/>
        <v>99.425152358226498</v>
      </c>
      <c r="W75" s="22">
        <f t="shared" ca="1" si="16"/>
        <v>68.902314044909886</v>
      </c>
      <c r="X75" s="22">
        <f t="shared" ca="1" si="16"/>
        <v>115.39093420167765</v>
      </c>
      <c r="Y75" s="22">
        <f t="shared" ca="1" si="16"/>
        <v>64.306445224874665</v>
      </c>
      <c r="Z75" s="22">
        <f t="shared" si="16"/>
        <v>130.7619278986416</v>
      </c>
      <c r="AA75" s="22">
        <f t="shared" si="16"/>
        <v>86.116415090753378</v>
      </c>
      <c r="AB75" s="22">
        <f t="shared" ca="1" si="16"/>
        <v>88.89909657480942</v>
      </c>
      <c r="AC75" s="22">
        <f t="shared" ca="1" si="16"/>
        <v>83.330754703996661</v>
      </c>
      <c r="AD75" s="22">
        <f t="shared" si="16"/>
        <v>83.330754703996661</v>
      </c>
      <c r="AE75" s="22">
        <f t="shared" si="16"/>
        <v>99.425152358226498</v>
      </c>
      <c r="AF75" s="22">
        <f t="shared" ca="1" si="16"/>
        <v>81.172905392262138</v>
      </c>
      <c r="AG75" s="22">
        <f t="shared" ca="1" si="16"/>
        <v>74.2185118193363</v>
      </c>
      <c r="AH75" s="22">
        <f t="shared" ca="1" si="16"/>
        <v>81.172905392262138</v>
      </c>
      <c r="AI75" s="22">
        <f t="shared" si="16"/>
        <v>65.362026009465851</v>
      </c>
      <c r="AJ75" s="22">
        <f t="shared" ca="1" si="16"/>
        <v>122.19229325830878</v>
      </c>
      <c r="AK75" s="22">
        <f t="shared" si="16"/>
        <v>62.50413450114106</v>
      </c>
      <c r="AL75" s="22">
        <f t="shared" ca="1" si="17"/>
        <v>103.15043126255075</v>
      </c>
      <c r="AM75" s="22">
        <f t="shared" si="17"/>
        <v>65.362026009465851</v>
      </c>
      <c r="AN75" s="22">
        <f ca="1">IF(Fixtures!$D$6 &lt; 36, AVERAGE(OFFSET($A75,0,Fixtures!$D$6,1,3)), 0)</f>
        <v>85.186868660934252</v>
      </c>
      <c r="AO75" s="22">
        <f ca="1">IF(Fixtures!$D$6 &lt; 33, AVERAGE(OFFSET($A75,0,Fixtures!$D$6,1,6)), 0)</f>
        <v>85.062862592104608</v>
      </c>
      <c r="AP75" s="22">
        <f ca="1">IF(Fixtures!$D$6 &lt; 30, AVERAGE(OFFSET($A75,0,Fixtures!$D$6,1,9)), 0)</f>
        <v>86.567155579184927</v>
      </c>
      <c r="AQ75" s="22">
        <f ca="1">IF(Fixtures!$D$6 &lt; 27, AVERAGE(OFFSET($A75,0,Fixtures!$D$6,1,12)), 0)</f>
        <v>0</v>
      </c>
      <c r="AR75" s="22">
        <f ca="1">IF(Fixtures!$D$6 &lt; 23, AVERAGE(OFFSET($A75,0,Fixtures!$D$6,1,16)), 0)</f>
        <v>0</v>
      </c>
      <c r="AS75" s="22">
        <f ca="1">IF(OR(Fixtures!$D$6&lt;=0,Fixtures!$D$6&gt;39),AVERAGE(A75:AM75),AVERAGE(OFFSET($A75,0,Fixtures!$D$6,1,39-Fixtures!$D$6)))</f>
        <v>84.176749332151829</v>
      </c>
    </row>
    <row r="76" spans="1:45" x14ac:dyDescent="0.25">
      <c r="A76" s="28" t="s">
        <v>105</v>
      </c>
      <c r="B76" s="22">
        <f t="shared" ca="1" si="18"/>
        <v>119.75714527628081</v>
      </c>
      <c r="C76" s="22">
        <f t="shared" si="16"/>
        <v>107.34294286929772</v>
      </c>
      <c r="D76" s="22">
        <f t="shared" si="16"/>
        <v>85.97414534055649</v>
      </c>
      <c r="E76" s="22">
        <f t="shared" si="16"/>
        <v>83.006319858702852</v>
      </c>
      <c r="F76" s="22">
        <f t="shared" si="16"/>
        <v>93.688762640779316</v>
      </c>
      <c r="G76" s="22">
        <f t="shared" si="16"/>
        <v>83.330754703996661</v>
      </c>
      <c r="H76" s="22">
        <f t="shared" si="16"/>
        <v>74.867589677190935</v>
      </c>
      <c r="I76" s="22">
        <f t="shared" ca="1" si="16"/>
        <v>64.306445224874665</v>
      </c>
      <c r="J76" s="22">
        <f t="shared" si="16"/>
        <v>83.593921110151072</v>
      </c>
      <c r="K76" s="22">
        <f t="shared" ca="1" si="16"/>
        <v>83.006319858702852</v>
      </c>
      <c r="L76" s="22">
        <f t="shared" si="16"/>
        <v>99.813761128963037</v>
      </c>
      <c r="M76" s="22">
        <f t="shared" ca="1" si="16"/>
        <v>65.362026009465851</v>
      </c>
      <c r="N76" s="22">
        <f t="shared" ca="1" si="16"/>
        <v>88.89909657480942</v>
      </c>
      <c r="O76" s="22">
        <f t="shared" ca="1" si="16"/>
        <v>68.902314044909886</v>
      </c>
      <c r="P76" s="22">
        <f t="shared" ca="1" si="16"/>
        <v>81.172905392262138</v>
      </c>
      <c r="Q76" s="22">
        <f t="shared" si="16"/>
        <v>78.290778406942621</v>
      </c>
      <c r="R76" s="22">
        <f t="shared" ca="1" si="16"/>
        <v>82.531343196650312</v>
      </c>
      <c r="S76" s="22">
        <f t="shared" ca="1" si="16"/>
        <v>74.867589677190935</v>
      </c>
      <c r="T76" s="22">
        <f t="shared" ca="1" si="16"/>
        <v>88.89909657480942</v>
      </c>
      <c r="U76" s="22">
        <f t="shared" si="16"/>
        <v>100.1289824286425</v>
      </c>
      <c r="V76" s="22">
        <f t="shared" si="16"/>
        <v>99.813761128963037</v>
      </c>
      <c r="W76" s="22">
        <f t="shared" si="16"/>
        <v>62.50413450114106</v>
      </c>
      <c r="X76" s="22">
        <f t="shared" ca="1" si="16"/>
        <v>77.02640142320152</v>
      </c>
      <c r="Y76" s="22">
        <f t="shared" si="16"/>
        <v>86.116415090753378</v>
      </c>
      <c r="Z76" s="22">
        <f t="shared" si="16"/>
        <v>128.57561288740058</v>
      </c>
      <c r="AA76" s="22">
        <f t="shared" si="16"/>
        <v>79.076779739986549</v>
      </c>
      <c r="AB76" s="22">
        <f t="shared" si="16"/>
        <v>99.425152358226498</v>
      </c>
      <c r="AC76" s="22">
        <f t="shared" ca="1" si="16"/>
        <v>111.78362939934263</v>
      </c>
      <c r="AD76" s="22">
        <f t="shared" si="16"/>
        <v>83.330754703996661</v>
      </c>
      <c r="AE76" s="22">
        <f t="shared" ca="1" si="16"/>
        <v>99.425152358226498</v>
      </c>
      <c r="AF76" s="22">
        <f t="shared" ca="1" si="16"/>
        <v>82.531343196650312</v>
      </c>
      <c r="AG76" s="22">
        <f t="shared" ca="1" si="16"/>
        <v>74.2185118193363</v>
      </c>
      <c r="AH76" s="22">
        <f t="shared" ca="1" si="16"/>
        <v>78.290778406942621</v>
      </c>
      <c r="AI76" s="22">
        <f t="shared" ca="1" si="16"/>
        <v>67.768205419228025</v>
      </c>
      <c r="AJ76" s="22">
        <f t="shared" ca="1" si="16"/>
        <v>74.2185118193363</v>
      </c>
      <c r="AK76" s="22">
        <f t="shared" ca="1" si="16"/>
        <v>62.50413450114106</v>
      </c>
      <c r="AL76" s="22">
        <f t="shared" ca="1" si="17"/>
        <v>68.902314044909886</v>
      </c>
      <c r="AM76" s="22">
        <f t="shared" si="17"/>
        <v>65.362026009465851</v>
      </c>
      <c r="AN76" s="22">
        <f ca="1">IF(Fixtures!$D$6 &lt; 36, AVERAGE(OFFSET($A76,0,Fixtures!$D$6,1,3)), 0)</f>
        <v>98.179845487188587</v>
      </c>
      <c r="AO76" s="22">
        <f ca="1">IF(Fixtures!$D$6 &lt; 33, AVERAGE(OFFSET($A76,0,Fixtures!$D$6,1,6)), 0)</f>
        <v>91.785757305963145</v>
      </c>
      <c r="AP76" s="22">
        <f ca="1">IF(Fixtures!$D$6 &lt; 30, AVERAGE(OFFSET($A76,0,Fixtures!$D$6,1,9)), 0)</f>
        <v>85.665782164587313</v>
      </c>
      <c r="AQ76" s="22">
        <f ca="1">IF(Fixtures!$D$6 &lt; 27, AVERAGE(OFFSET($A76,0,Fixtures!$D$6,1,12)), 0)</f>
        <v>0</v>
      </c>
      <c r="AR76" s="22">
        <f ca="1">IF(Fixtures!$D$6 &lt; 23, AVERAGE(OFFSET($A76,0,Fixtures!$D$6,1,16)), 0)</f>
        <v>0</v>
      </c>
      <c r="AS76" s="22">
        <f ca="1">IF(OR(Fixtures!$D$6&lt;=0,Fixtures!$D$6&gt;39),AVERAGE(A76:AM76),AVERAGE(OFFSET($A76,0,Fixtures!$D$6,1,39-Fixtures!$D$6)))</f>
        <v>80.646709503066873</v>
      </c>
    </row>
    <row r="77" spans="1:45" x14ac:dyDescent="0.25">
      <c r="A77" s="28" t="s">
        <v>4</v>
      </c>
      <c r="B77" s="22">
        <f t="shared" ca="1" si="18"/>
        <v>83.593921110151072</v>
      </c>
      <c r="C77" s="22">
        <f t="shared" si="16"/>
        <v>102.98002024308416</v>
      </c>
      <c r="D77" s="22">
        <f t="shared" si="16"/>
        <v>65.362026009465851</v>
      </c>
      <c r="E77" s="22">
        <f t="shared" si="16"/>
        <v>112.22060580049391</v>
      </c>
      <c r="F77" s="22">
        <f t="shared" si="16"/>
        <v>93.688762640779316</v>
      </c>
      <c r="G77" s="22">
        <f t="shared" si="16"/>
        <v>128.57561288740058</v>
      </c>
      <c r="H77" s="22">
        <f t="shared" ca="1" si="16"/>
        <v>111.78362939934263</v>
      </c>
      <c r="I77" s="22">
        <f t="shared" si="16"/>
        <v>79.076779739986549</v>
      </c>
      <c r="J77" s="22">
        <f t="shared" ca="1" si="16"/>
        <v>82.531343196650312</v>
      </c>
      <c r="K77" s="22">
        <f t="shared" si="16"/>
        <v>83.006319858702852</v>
      </c>
      <c r="L77" s="22">
        <f t="shared" ca="1" si="16"/>
        <v>99.813761128963037</v>
      </c>
      <c r="M77" s="22">
        <f t="shared" ca="1" si="16"/>
        <v>67.768205419228025</v>
      </c>
      <c r="N77" s="22">
        <f t="shared" ca="1" si="16"/>
        <v>64.306445224874665</v>
      </c>
      <c r="O77" s="22">
        <f t="shared" ca="1" si="16"/>
        <v>68.902314044909886</v>
      </c>
      <c r="P77" s="22">
        <f t="shared" si="16"/>
        <v>83.330754703996661</v>
      </c>
      <c r="Q77" s="22">
        <f t="shared" si="16"/>
        <v>74.867589677190935</v>
      </c>
      <c r="R77" s="22">
        <f t="shared" ca="1" si="16"/>
        <v>67.768205419228025</v>
      </c>
      <c r="S77" s="22">
        <f t="shared" si="16"/>
        <v>74.867589677190935</v>
      </c>
      <c r="T77" s="22">
        <f t="shared" ca="1" si="16"/>
        <v>102.01374941748715</v>
      </c>
      <c r="U77" s="22">
        <f t="shared" ca="1" si="16"/>
        <v>68.902314044909886</v>
      </c>
      <c r="V77" s="22">
        <f t="shared" si="16"/>
        <v>94.718340567676194</v>
      </c>
      <c r="W77" s="22">
        <f t="shared" ca="1" si="16"/>
        <v>119.75714527628081</v>
      </c>
      <c r="X77" s="22">
        <f t="shared" si="16"/>
        <v>115.39093420167765</v>
      </c>
      <c r="Y77" s="22">
        <f t="shared" si="16"/>
        <v>83.006319858702852</v>
      </c>
      <c r="Z77" s="22">
        <f t="shared" si="16"/>
        <v>85.97414534055649</v>
      </c>
      <c r="AA77" s="22">
        <f t="shared" si="16"/>
        <v>78.290778406942621</v>
      </c>
      <c r="AB77" s="22">
        <f t="shared" si="16"/>
        <v>93.688762640779316</v>
      </c>
      <c r="AC77" s="22">
        <f t="shared" ca="1" si="16"/>
        <v>100.1289824286425</v>
      </c>
      <c r="AD77" s="22">
        <f t="shared" ca="1" si="16"/>
        <v>83.330754703996661</v>
      </c>
      <c r="AE77" s="22">
        <f t="shared" si="16"/>
        <v>99.425152358226498</v>
      </c>
      <c r="AF77" s="22">
        <f t="shared" ca="1" si="16"/>
        <v>82.531343196650312</v>
      </c>
      <c r="AG77" s="22">
        <f t="shared" ca="1" si="16"/>
        <v>74.2185118193363</v>
      </c>
      <c r="AH77" s="22">
        <f t="shared" ca="1" si="16"/>
        <v>81.172905392262138</v>
      </c>
      <c r="AI77" s="22">
        <f t="shared" si="16"/>
        <v>79.076779739986549</v>
      </c>
      <c r="AJ77" s="22">
        <f t="shared" ca="1" si="16"/>
        <v>122.19229325830878</v>
      </c>
      <c r="AK77" s="22">
        <f t="shared" si="16"/>
        <v>62.50413450114106</v>
      </c>
      <c r="AL77" s="22">
        <f t="shared" ca="1" si="17"/>
        <v>81.172905392262138</v>
      </c>
      <c r="AM77" s="22">
        <f t="shared" si="17"/>
        <v>62.50413450114106</v>
      </c>
      <c r="AN77" s="22">
        <f ca="1">IF(Fixtures!$D$6 &lt; 36, AVERAGE(OFFSET($A77,0,Fixtures!$D$6,1,3)), 0)</f>
        <v>92.382833257806169</v>
      </c>
      <c r="AO77" s="22">
        <f ca="1">IF(Fixtures!$D$6 &lt; 33, AVERAGE(OFFSET($A77,0,Fixtures!$D$6,1,6)), 0)</f>
        <v>88.887251191271943</v>
      </c>
      <c r="AP77" s="22">
        <f ca="1">IF(Fixtures!$D$6 &lt; 30, AVERAGE(OFFSET($A77,0,Fixtures!$D$6,1,9)), 0)</f>
        <v>90.64060950424323</v>
      </c>
      <c r="AQ77" s="22">
        <f ca="1">IF(Fixtures!$D$6 &lt; 27, AVERAGE(OFFSET($A77,0,Fixtures!$D$6,1,12)), 0)</f>
        <v>0</v>
      </c>
      <c r="AR77" s="22">
        <f ca="1">IF(Fixtures!$D$6 &lt; 23, AVERAGE(OFFSET($A77,0,Fixtures!$D$6,1,16)), 0)</f>
        <v>0</v>
      </c>
      <c r="AS77" s="22">
        <f ca="1">IF(OR(Fixtures!$D$6&lt;=0,Fixtures!$D$6&gt;39),AVERAGE(A77:AM77),AVERAGE(OFFSET($A77,0,Fixtures!$D$6,1,39-Fixtures!$D$6)))</f>
        <v>85.16222166106111</v>
      </c>
    </row>
    <row r="78" spans="1:45" x14ac:dyDescent="0.25">
      <c r="A78" s="28" t="s">
        <v>129</v>
      </c>
      <c r="B78" s="22">
        <f t="shared" ca="1" si="18"/>
        <v>119.75714527628081</v>
      </c>
      <c r="C78" s="22">
        <f t="shared" ca="1" si="16"/>
        <v>81.172905392262138</v>
      </c>
      <c r="D78" s="22">
        <f t="shared" si="16"/>
        <v>85.97414534055649</v>
      </c>
      <c r="E78" s="22">
        <f t="shared" ca="1" si="16"/>
        <v>143.44537181444625</v>
      </c>
      <c r="F78" s="22">
        <f t="shared" si="16"/>
        <v>93.688762640779316</v>
      </c>
      <c r="G78" s="22">
        <f t="shared" ca="1" si="16"/>
        <v>122.19229325830878</v>
      </c>
      <c r="H78" s="22">
        <f t="shared" si="16"/>
        <v>83.593921110151072</v>
      </c>
      <c r="I78" s="22">
        <f t="shared" si="16"/>
        <v>78.290778406942621</v>
      </c>
      <c r="J78" s="22">
        <f t="shared" si="16"/>
        <v>83.593921110151072</v>
      </c>
      <c r="K78" s="22">
        <f t="shared" si="16"/>
        <v>83.006319858702852</v>
      </c>
      <c r="L78" s="22">
        <f t="shared" si="16"/>
        <v>62.50413450114106</v>
      </c>
      <c r="M78" s="22">
        <f t="shared" ca="1" si="16"/>
        <v>67.768205419228025</v>
      </c>
      <c r="N78" s="22">
        <f t="shared" ca="1" si="16"/>
        <v>88.89909657480942</v>
      </c>
      <c r="O78" s="22">
        <f t="shared" ca="1" si="16"/>
        <v>68.902314044909886</v>
      </c>
      <c r="P78" s="22">
        <f t="shared" si="16"/>
        <v>94.718340567676194</v>
      </c>
      <c r="Q78" s="22">
        <f t="shared" si="16"/>
        <v>78.290778406942621</v>
      </c>
      <c r="R78" s="22">
        <f t="shared" ca="1" si="16"/>
        <v>77.02640142320152</v>
      </c>
      <c r="S78" s="22">
        <f t="shared" ca="1" si="16"/>
        <v>68.902314044909886</v>
      </c>
      <c r="T78" s="22">
        <f t="shared" ca="1" si="16"/>
        <v>99.813761128963037</v>
      </c>
      <c r="U78" s="22">
        <f t="shared" si="16"/>
        <v>100.1289824286425</v>
      </c>
      <c r="V78" s="22">
        <f t="shared" ca="1" si="16"/>
        <v>102.01374941748715</v>
      </c>
      <c r="W78" s="22">
        <f t="shared" si="16"/>
        <v>100.1289824286425</v>
      </c>
      <c r="X78" s="22">
        <f t="shared" si="16"/>
        <v>65.362026009465851</v>
      </c>
      <c r="Y78" s="22">
        <f t="shared" si="16"/>
        <v>112.22060580049391</v>
      </c>
      <c r="Z78" s="22">
        <f t="shared" ca="1" si="16"/>
        <v>67.768205419228025</v>
      </c>
      <c r="AA78" s="22">
        <f t="shared" si="16"/>
        <v>102.98002024308416</v>
      </c>
      <c r="AB78" s="22">
        <f t="shared" ca="1" si="16"/>
        <v>119.75714527628081</v>
      </c>
      <c r="AC78" s="22">
        <f t="shared" ca="1" si="16"/>
        <v>143.44537181444625</v>
      </c>
      <c r="AD78" s="22">
        <f t="shared" si="16"/>
        <v>74.867589677190935</v>
      </c>
      <c r="AE78" s="22">
        <f t="shared" si="16"/>
        <v>79.076779739986549</v>
      </c>
      <c r="AF78" s="22">
        <f t="shared" ca="1" si="16"/>
        <v>82.531343196650312</v>
      </c>
      <c r="AG78" s="22">
        <f t="shared" ca="1" si="16"/>
        <v>74.2185118193363</v>
      </c>
      <c r="AH78" s="22">
        <f t="shared" ca="1" si="16"/>
        <v>81.172905392262138</v>
      </c>
      <c r="AI78" s="22">
        <f t="shared" si="16"/>
        <v>79.076779739986549</v>
      </c>
      <c r="AJ78" s="22">
        <f t="shared" ca="1" si="16"/>
        <v>83.330754703996661</v>
      </c>
      <c r="AK78" s="22">
        <f t="shared" ca="1" si="16"/>
        <v>62.50413450114106</v>
      </c>
      <c r="AL78" s="22">
        <f t="shared" ca="1" si="17"/>
        <v>64.306445224874665</v>
      </c>
      <c r="AM78" s="22">
        <f t="shared" si="17"/>
        <v>65.362026009465851</v>
      </c>
      <c r="AN78" s="22">
        <f ca="1">IF(Fixtures!$D$6 &lt; 36, AVERAGE(OFFSET($A78,0,Fixtures!$D$6,1,3)), 0)</f>
        <v>112.69003558930599</v>
      </c>
      <c r="AO78" s="22">
        <f ca="1">IF(Fixtures!$D$6 &lt; 33, AVERAGE(OFFSET($A78,0,Fixtures!$D$6,1,6)), 0)</f>
        <v>95.649456920648518</v>
      </c>
      <c r="AP78" s="22">
        <f ca="1">IF(Fixtures!$D$6 &lt; 30, AVERAGE(OFFSET($A78,0,Fixtures!$D$6,1,9)), 0)</f>
        <v>90.830797928904047</v>
      </c>
      <c r="AQ78" s="22">
        <f ca="1">IF(Fixtures!$D$6 &lt; 27, AVERAGE(OFFSET($A78,0,Fixtures!$D$6,1,12)), 0)</f>
        <v>0</v>
      </c>
      <c r="AR78" s="22">
        <f ca="1">IF(Fixtures!$D$6 &lt; 23, AVERAGE(OFFSET($A78,0,Fixtures!$D$6,1,16)), 0)</f>
        <v>0</v>
      </c>
      <c r="AS78" s="22">
        <f ca="1">IF(OR(Fixtures!$D$6&lt;=0,Fixtures!$D$6&gt;39),AVERAGE(A78:AM78),AVERAGE(OFFSET($A78,0,Fixtures!$D$6,1,39-Fixtures!$D$6)))</f>
        <v>84.137482257968159</v>
      </c>
    </row>
    <row r="79" spans="1:45" x14ac:dyDescent="0.25">
      <c r="A79" s="28" t="s">
        <v>104</v>
      </c>
      <c r="B79" s="22">
        <f t="shared" ca="1" si="18"/>
        <v>67.768205419228025</v>
      </c>
      <c r="C79" s="22">
        <f t="shared" ca="1" si="16"/>
        <v>82.531343196650312</v>
      </c>
      <c r="D79" s="22">
        <f t="shared" si="16"/>
        <v>83.593921110151072</v>
      </c>
      <c r="E79" s="22">
        <f t="shared" si="16"/>
        <v>138.2155145932183</v>
      </c>
      <c r="F79" s="22">
        <f t="shared" ca="1" si="16"/>
        <v>74.2185118193363</v>
      </c>
      <c r="G79" s="22">
        <f t="shared" si="16"/>
        <v>112.22060580049391</v>
      </c>
      <c r="H79" s="22">
        <f t="shared" si="16"/>
        <v>65.362026009465851</v>
      </c>
      <c r="I79" s="22">
        <f t="shared" si="16"/>
        <v>133.89467697283897</v>
      </c>
      <c r="J79" s="22">
        <f t="shared" si="16"/>
        <v>83.593921110151072</v>
      </c>
      <c r="K79" s="22">
        <f t="shared" ca="1" si="16"/>
        <v>77.02640142320152</v>
      </c>
      <c r="L79" s="22">
        <f t="shared" ca="1" si="16"/>
        <v>99.813761128963037</v>
      </c>
      <c r="M79" s="22">
        <f t="shared" ca="1" si="16"/>
        <v>67.768205419228025</v>
      </c>
      <c r="N79" s="22">
        <f t="shared" ca="1" si="16"/>
        <v>86.116415090753378</v>
      </c>
      <c r="O79" s="22">
        <f t="shared" ca="1" si="16"/>
        <v>68.902314044909886</v>
      </c>
      <c r="P79" s="22">
        <f t="shared" si="16"/>
        <v>62.50413450114106</v>
      </c>
      <c r="Q79" s="22">
        <f t="shared" ca="1" si="16"/>
        <v>78.290778406942621</v>
      </c>
      <c r="R79" s="22">
        <f t="shared" si="16"/>
        <v>86.116415090753378</v>
      </c>
      <c r="S79" s="22">
        <f t="shared" si="16"/>
        <v>74.867589677190935</v>
      </c>
      <c r="T79" s="22">
        <f t="shared" ca="1" si="16"/>
        <v>79.076779739986549</v>
      </c>
      <c r="U79" s="22">
        <f t="shared" si="16"/>
        <v>100.1289824286425</v>
      </c>
      <c r="V79" s="22">
        <f t="shared" si="16"/>
        <v>93.688762640779316</v>
      </c>
      <c r="W79" s="22">
        <f t="shared" si="16"/>
        <v>78.290778406942621</v>
      </c>
      <c r="X79" s="22">
        <f t="shared" si="16"/>
        <v>111.78362939934263</v>
      </c>
      <c r="Y79" s="22">
        <f t="shared" ca="1" si="16"/>
        <v>88.89909657480942</v>
      </c>
      <c r="Z79" s="22">
        <f t="shared" ca="1" si="16"/>
        <v>68.902314044909886</v>
      </c>
      <c r="AA79" s="22">
        <f t="shared" si="16"/>
        <v>100.1289824286425</v>
      </c>
      <c r="AB79" s="22">
        <f t="shared" si="16"/>
        <v>115.39093420167765</v>
      </c>
      <c r="AC79" s="22">
        <f t="shared" ca="1" si="16"/>
        <v>81.172905392262138</v>
      </c>
      <c r="AD79" s="22">
        <f t="shared" ca="1" si="16"/>
        <v>83.330754703996661</v>
      </c>
      <c r="AE79" s="22">
        <f t="shared" ca="1" si="16"/>
        <v>64.306445224874665</v>
      </c>
      <c r="AF79" s="22">
        <f t="shared" ca="1" si="16"/>
        <v>82.531343196650312</v>
      </c>
      <c r="AG79" s="22">
        <f t="shared" ca="1" si="16"/>
        <v>74.2185118193363</v>
      </c>
      <c r="AH79" s="22">
        <f t="shared" ca="1" si="16"/>
        <v>81.172905392262138</v>
      </c>
      <c r="AI79" s="22">
        <f t="shared" si="16"/>
        <v>74.867589677190935</v>
      </c>
      <c r="AJ79" s="22">
        <f t="shared" ca="1" si="16"/>
        <v>122.19229325830878</v>
      </c>
      <c r="AK79" s="22">
        <f t="shared" si="16"/>
        <v>62.50413450114106</v>
      </c>
      <c r="AL79" s="22">
        <f t="shared" si="17"/>
        <v>94.718340567676194</v>
      </c>
      <c r="AM79" s="22">
        <f t="shared" ca="1" si="17"/>
        <v>65.362026009465851</v>
      </c>
      <c r="AN79" s="22">
        <f ca="1">IF(Fixtures!$D$6 &lt; 36, AVERAGE(OFFSET($A79,0,Fixtures!$D$6,1,3)), 0)</f>
        <v>93.29819809931216</v>
      </c>
      <c r="AO79" s="22">
        <f ca="1">IF(Fixtures!$D$6 &lt; 33, AVERAGE(OFFSET($A79,0,Fixtures!$D$6,1,6)), 0)</f>
        <v>83.491815756466295</v>
      </c>
      <c r="AP79" s="22">
        <f ca="1">IF(Fixtures!$D$6 &lt; 30, AVERAGE(OFFSET($A79,0,Fixtures!$D$6,1,9)), 0)</f>
        <v>86.57596476295106</v>
      </c>
      <c r="AQ79" s="22">
        <f ca="1">IF(Fixtures!$D$6 &lt; 27, AVERAGE(OFFSET($A79,0,Fixtures!$D$6,1,12)), 0)</f>
        <v>0</v>
      </c>
      <c r="AR79" s="22">
        <f ca="1">IF(Fixtures!$D$6 &lt; 23, AVERAGE(OFFSET($A79,0,Fixtures!$D$6,1,16)), 0)</f>
        <v>0</v>
      </c>
      <c r="AS79" s="22">
        <f ca="1">IF(OR(Fixtures!$D$6&lt;=0,Fixtures!$D$6&gt;39),AVERAGE(A79:AM79),AVERAGE(OFFSET($A79,0,Fixtures!$D$6,1,39-Fixtures!$D$6)))</f>
        <v>83.480681995403543</v>
      </c>
    </row>
    <row r="80" spans="1:45" x14ac:dyDescent="0.25">
      <c r="A80" s="28" t="s">
        <v>60</v>
      </c>
      <c r="B80" s="22">
        <f t="shared" ca="1" si="18"/>
        <v>93.688762640779316</v>
      </c>
      <c r="C80" s="22">
        <f t="shared" ca="1" si="16"/>
        <v>143.44537181444625</v>
      </c>
      <c r="D80" s="22">
        <f t="shared" ca="1" si="16"/>
        <v>68.902314044909886</v>
      </c>
      <c r="E80" s="22">
        <f t="shared" si="16"/>
        <v>100.1289824286425</v>
      </c>
      <c r="F80" s="22">
        <f t="shared" si="16"/>
        <v>93.688762640779316</v>
      </c>
      <c r="G80" s="22">
        <f t="shared" si="16"/>
        <v>128.57561288740058</v>
      </c>
      <c r="H80" s="22">
        <f t="shared" si="16"/>
        <v>85.97414534055649</v>
      </c>
      <c r="I80" s="22">
        <f t="shared" ca="1" si="16"/>
        <v>122.19229325830878</v>
      </c>
      <c r="J80" s="22">
        <f t="shared" si="16"/>
        <v>65.362026009465851</v>
      </c>
      <c r="K80" s="22">
        <f t="shared" si="16"/>
        <v>74.867589677190935</v>
      </c>
      <c r="L80" s="22">
        <f t="shared" ca="1" si="16"/>
        <v>64.306445224874665</v>
      </c>
      <c r="M80" s="22">
        <f t="shared" ca="1" si="16"/>
        <v>67.768205419228025</v>
      </c>
      <c r="N80" s="22">
        <f t="shared" ca="1" si="16"/>
        <v>81.172905392262138</v>
      </c>
      <c r="O80" s="22">
        <f t="shared" ca="1" si="16"/>
        <v>68.902314044909886</v>
      </c>
      <c r="P80" s="22">
        <f t="shared" ca="1" si="16"/>
        <v>88.89909657480942</v>
      </c>
      <c r="Q80" s="22">
        <f t="shared" si="16"/>
        <v>78.290778406942621</v>
      </c>
      <c r="R80" s="22">
        <f t="shared" si="16"/>
        <v>86.116415090753378</v>
      </c>
      <c r="S80" s="22">
        <f t="shared" si="16"/>
        <v>74.867589677190935</v>
      </c>
      <c r="T80" s="22">
        <f t="shared" ca="1" si="16"/>
        <v>86.116415090753378</v>
      </c>
      <c r="U80" s="22">
        <f t="shared" si="16"/>
        <v>78.290778406942621</v>
      </c>
      <c r="V80" s="22">
        <f t="shared" si="16"/>
        <v>107.34294286929772</v>
      </c>
      <c r="W80" s="22">
        <f t="shared" si="16"/>
        <v>102.98002024308416</v>
      </c>
      <c r="X80" s="22">
        <f t="shared" ca="1" si="16"/>
        <v>102.01374941748715</v>
      </c>
      <c r="Y80" s="22">
        <f t="shared" si="16"/>
        <v>112.22060580049391</v>
      </c>
      <c r="Z80" s="22">
        <f t="shared" ca="1" si="16"/>
        <v>119.75714527628081</v>
      </c>
      <c r="AA80" s="22">
        <f t="shared" ca="1" si="16"/>
        <v>82.531343196650312</v>
      </c>
      <c r="AB80" s="22">
        <f t="shared" ref="C80:AM84" si="19">MIN(VLOOKUP($A$72,$A$2:$AM$14,AB$30+1,FALSE),VLOOKUP($A80,$A$2:$AM$14,AB$30+1,FALSE))</f>
        <v>83.593921110151072</v>
      </c>
      <c r="AC80" s="22">
        <f t="shared" ca="1" si="19"/>
        <v>112.22060580049391</v>
      </c>
      <c r="AD80" s="22">
        <f t="shared" ca="1" si="19"/>
        <v>77.02640142320152</v>
      </c>
      <c r="AE80" s="22">
        <f t="shared" si="19"/>
        <v>62.50413450114106</v>
      </c>
      <c r="AF80" s="22">
        <f t="shared" ca="1" si="19"/>
        <v>82.531343196650312</v>
      </c>
      <c r="AG80" s="22">
        <f t="shared" ca="1" si="19"/>
        <v>67.768205419228025</v>
      </c>
      <c r="AH80" s="22">
        <f t="shared" ca="1" si="19"/>
        <v>81.172905392262138</v>
      </c>
      <c r="AI80" s="22">
        <f t="shared" ca="1" si="19"/>
        <v>74.2185118193363</v>
      </c>
      <c r="AJ80" s="22">
        <f t="shared" ca="1" si="19"/>
        <v>103.15043126255075</v>
      </c>
      <c r="AK80" s="22">
        <f t="shared" si="19"/>
        <v>62.50413450114106</v>
      </c>
      <c r="AL80" s="22">
        <f t="shared" si="19"/>
        <v>103.15043126255075</v>
      </c>
      <c r="AM80" s="22">
        <f t="shared" si="19"/>
        <v>65.362026009465851</v>
      </c>
      <c r="AN80" s="22">
        <f ca="1">IF(Fixtures!$D$6 &lt; 36, AVERAGE(OFFSET($A80,0,Fixtures!$D$6,1,3)), 0)</f>
        <v>90.946976111282154</v>
      </c>
      <c r="AO80" s="22">
        <f ca="1">IF(Fixtures!$D$6 &lt; 33, AVERAGE(OFFSET($A80,0,Fixtures!$D$6,1,6)), 0)</f>
        <v>80.940768575144304</v>
      </c>
      <c r="AP80" s="22">
        <f ca="1">IF(Fixtures!$D$6 &lt; 30, AVERAGE(OFFSET($A80,0,Fixtures!$D$6,1,9)), 0)</f>
        <v>82.687384436112794</v>
      </c>
      <c r="AQ80" s="22">
        <f ca="1">IF(Fixtures!$D$6 &lt; 27, AVERAGE(OFFSET($A80,0,Fixtures!$D$6,1,12)), 0)</f>
        <v>0</v>
      </c>
      <c r="AR80" s="22">
        <f ca="1">IF(Fixtures!$D$6 &lt; 23, AVERAGE(OFFSET($A80,0,Fixtures!$D$6,1,16)), 0)</f>
        <v>0</v>
      </c>
      <c r="AS80" s="22">
        <f ca="1">IF(OR(Fixtures!$D$6&lt;=0,Fixtures!$D$6&gt;39),AVERAGE(A80:AM80),AVERAGE(OFFSET($A80,0,Fixtures!$D$6,1,39-Fixtures!$D$6)))</f>
        <v>81.266920974847736</v>
      </c>
    </row>
    <row r="81" spans="1:45" x14ac:dyDescent="0.25">
      <c r="A81" s="28" t="s">
        <v>130</v>
      </c>
      <c r="B81" s="22">
        <f t="shared" ca="1" si="18"/>
        <v>119.75714527628081</v>
      </c>
      <c r="C81" s="22">
        <f t="shared" si="19"/>
        <v>79.076779739986549</v>
      </c>
      <c r="D81" s="22">
        <f t="shared" ca="1" si="19"/>
        <v>85.97414534055649</v>
      </c>
      <c r="E81" s="22">
        <f t="shared" ca="1" si="19"/>
        <v>102.01374941748715</v>
      </c>
      <c r="F81" s="22">
        <f t="shared" si="19"/>
        <v>93.688762640779316</v>
      </c>
      <c r="G81" s="22">
        <f t="shared" si="19"/>
        <v>62.50413450114106</v>
      </c>
      <c r="H81" s="22">
        <f t="shared" si="19"/>
        <v>99.425152358226498</v>
      </c>
      <c r="I81" s="22">
        <f t="shared" si="19"/>
        <v>86.116415090753378</v>
      </c>
      <c r="J81" s="22">
        <f t="shared" si="19"/>
        <v>83.593921110151072</v>
      </c>
      <c r="K81" s="22">
        <f t="shared" si="19"/>
        <v>83.006319858702852</v>
      </c>
      <c r="L81" s="22">
        <f t="shared" ca="1" si="19"/>
        <v>81.172905392262138</v>
      </c>
      <c r="M81" s="22">
        <f t="shared" ca="1" si="19"/>
        <v>67.768205419228025</v>
      </c>
      <c r="N81" s="22">
        <f t="shared" ca="1" si="19"/>
        <v>88.89909657480942</v>
      </c>
      <c r="O81" s="22">
        <f t="shared" ca="1" si="19"/>
        <v>68.902314044909886</v>
      </c>
      <c r="P81" s="22">
        <f t="shared" si="19"/>
        <v>93.688762640779316</v>
      </c>
      <c r="Q81" s="22">
        <f t="shared" ca="1" si="19"/>
        <v>64.306445224874665</v>
      </c>
      <c r="R81" s="22">
        <f t="shared" si="19"/>
        <v>86.116415090753378</v>
      </c>
      <c r="S81" s="22">
        <f t="shared" si="19"/>
        <v>74.867589677190935</v>
      </c>
      <c r="T81" s="22">
        <f t="shared" ca="1" si="19"/>
        <v>82.531343196650312</v>
      </c>
      <c r="U81" s="22">
        <f t="shared" si="19"/>
        <v>83.330754703996661</v>
      </c>
      <c r="V81" s="22">
        <f t="shared" si="19"/>
        <v>74.867589677190935</v>
      </c>
      <c r="W81" s="22">
        <f t="shared" si="19"/>
        <v>83.006319858702852</v>
      </c>
      <c r="X81" s="22">
        <f t="shared" si="19"/>
        <v>103.15043126255075</v>
      </c>
      <c r="Y81" s="22">
        <f t="shared" si="19"/>
        <v>112.22060580049391</v>
      </c>
      <c r="Z81" s="22">
        <f t="shared" si="19"/>
        <v>94.718340567676194</v>
      </c>
      <c r="AA81" s="22">
        <f t="shared" ca="1" si="19"/>
        <v>74.2185118193363</v>
      </c>
      <c r="AB81" s="22">
        <f t="shared" ca="1" si="19"/>
        <v>122.19229325830878</v>
      </c>
      <c r="AC81" s="22">
        <f t="shared" ca="1" si="19"/>
        <v>107.34294286929772</v>
      </c>
      <c r="AD81" s="22">
        <f t="shared" ca="1" si="19"/>
        <v>67.768205419228025</v>
      </c>
      <c r="AE81" s="22">
        <f t="shared" si="19"/>
        <v>99.425152358226498</v>
      </c>
      <c r="AF81" s="22">
        <f t="shared" ca="1" si="19"/>
        <v>82.531343196650312</v>
      </c>
      <c r="AG81" s="22">
        <f t="shared" ca="1" si="19"/>
        <v>74.2185118193363</v>
      </c>
      <c r="AH81" s="22">
        <f t="shared" ca="1" si="19"/>
        <v>81.172905392262138</v>
      </c>
      <c r="AI81" s="22">
        <f t="shared" si="19"/>
        <v>79.076779739986549</v>
      </c>
      <c r="AJ81" s="22">
        <f t="shared" ca="1" si="19"/>
        <v>68.902314044909886</v>
      </c>
      <c r="AK81" s="22">
        <f t="shared" si="19"/>
        <v>62.50413450114106</v>
      </c>
      <c r="AL81" s="22">
        <f t="shared" ca="1" si="19"/>
        <v>103.15043126255075</v>
      </c>
      <c r="AM81" s="22">
        <f t="shared" ca="1" si="19"/>
        <v>65.362026009465851</v>
      </c>
      <c r="AN81" s="22">
        <f ca="1">IF(Fixtures!$D$6 &lt; 36, AVERAGE(OFFSET($A81,0,Fixtures!$D$6,1,3)), 0)</f>
        <v>99.101147182278169</v>
      </c>
      <c r="AO81" s="22">
        <f ca="1">IF(Fixtures!$D$6 &lt; 33, AVERAGE(OFFSET($A81,0,Fixtures!$D$6,1,6)), 0)</f>
        <v>92.246408153507943</v>
      </c>
      <c r="AP81" s="22">
        <f ca="1">IF(Fixtures!$D$6 &lt; 30, AVERAGE(OFFSET($A81,0,Fixtures!$D$6,1,9)), 0)</f>
        <v>86.958938677578473</v>
      </c>
      <c r="AQ81" s="22">
        <f ca="1">IF(Fixtures!$D$6 &lt; 27, AVERAGE(OFFSET($A81,0,Fixtures!$D$6,1,12)), 0)</f>
        <v>0</v>
      </c>
      <c r="AR81" s="22">
        <f ca="1">IF(Fixtures!$D$6 &lt; 23, AVERAGE(OFFSET($A81,0,Fixtures!$D$6,1,16)), 0)</f>
        <v>0</v>
      </c>
      <c r="AS81" s="22">
        <f ca="1">IF(OR(Fixtures!$D$6&lt;=0,Fixtures!$D$6&gt;39),AVERAGE(A81:AM81),AVERAGE(OFFSET($A81,0,Fixtures!$D$6,1,39-Fixtures!$D$6)))</f>
        <v>84.470586655946988</v>
      </c>
    </row>
    <row r="82" spans="1:45" x14ac:dyDescent="0.25">
      <c r="A82" s="28" t="s">
        <v>10</v>
      </c>
      <c r="B82" s="22">
        <f t="shared" ca="1" si="18"/>
        <v>119.75714527628081</v>
      </c>
      <c r="C82" s="22">
        <f t="shared" si="19"/>
        <v>83.006319858702852</v>
      </c>
      <c r="D82" s="22">
        <f t="shared" si="19"/>
        <v>85.97414534055649</v>
      </c>
      <c r="E82" s="22">
        <f t="shared" si="19"/>
        <v>111.78362939934263</v>
      </c>
      <c r="F82" s="22">
        <f t="shared" si="19"/>
        <v>83.593921110151072</v>
      </c>
      <c r="G82" s="22">
        <f t="shared" ca="1" si="19"/>
        <v>81.172905392262138</v>
      </c>
      <c r="H82" s="22">
        <f t="shared" si="19"/>
        <v>93.688762640779316</v>
      </c>
      <c r="I82" s="22">
        <f t="shared" si="19"/>
        <v>102.98002024308416</v>
      </c>
      <c r="J82" s="22">
        <f t="shared" ca="1" si="19"/>
        <v>74.2185118193363</v>
      </c>
      <c r="K82" s="22">
        <f t="shared" si="19"/>
        <v>83.006319858702852</v>
      </c>
      <c r="L82" s="22">
        <f t="shared" si="19"/>
        <v>79.076779739986549</v>
      </c>
      <c r="M82" s="22">
        <f t="shared" ca="1" si="19"/>
        <v>67.768205419228025</v>
      </c>
      <c r="N82" s="22">
        <f t="shared" ca="1" si="19"/>
        <v>88.89909657480942</v>
      </c>
      <c r="O82" s="22">
        <f t="shared" ca="1" si="19"/>
        <v>68.902314044909886</v>
      </c>
      <c r="P82" s="22">
        <f t="shared" si="19"/>
        <v>94.718340567676194</v>
      </c>
      <c r="Q82" s="22">
        <f t="shared" si="19"/>
        <v>78.290778406942621</v>
      </c>
      <c r="R82" s="22">
        <f t="shared" si="19"/>
        <v>86.116415090753378</v>
      </c>
      <c r="S82" s="22">
        <f t="shared" si="19"/>
        <v>74.867589677190935</v>
      </c>
      <c r="T82" s="22">
        <f t="shared" ca="1" si="19"/>
        <v>65.362026009465851</v>
      </c>
      <c r="U82" s="22">
        <f t="shared" ca="1" si="19"/>
        <v>88.89909657480942</v>
      </c>
      <c r="V82" s="22">
        <f t="shared" si="19"/>
        <v>85.97414534055649</v>
      </c>
      <c r="W82" s="22">
        <f t="shared" si="19"/>
        <v>112.22060580049391</v>
      </c>
      <c r="X82" s="22">
        <f t="shared" ca="1" si="19"/>
        <v>67.768205419228025</v>
      </c>
      <c r="Y82" s="22">
        <f t="shared" si="19"/>
        <v>100.1289824286425</v>
      </c>
      <c r="Z82" s="22">
        <f t="shared" si="19"/>
        <v>99.425152358226498</v>
      </c>
      <c r="AA82" s="22">
        <f t="shared" si="19"/>
        <v>83.330754703996661</v>
      </c>
      <c r="AB82" s="22">
        <f t="shared" si="19"/>
        <v>133.89467697283897</v>
      </c>
      <c r="AC82" s="22">
        <f t="shared" ca="1" si="19"/>
        <v>102.01374941748715</v>
      </c>
      <c r="AD82" s="22">
        <f t="shared" si="19"/>
        <v>83.330754703996661</v>
      </c>
      <c r="AE82" s="22">
        <f t="shared" si="19"/>
        <v>99.425152358226498</v>
      </c>
      <c r="AF82" s="22">
        <f t="shared" ca="1" si="19"/>
        <v>64.306445224874665</v>
      </c>
      <c r="AG82" s="22">
        <f t="shared" ca="1" si="19"/>
        <v>74.2185118193363</v>
      </c>
      <c r="AH82" s="22">
        <f t="shared" ca="1" si="19"/>
        <v>62.50413450114106</v>
      </c>
      <c r="AI82" s="22">
        <f t="shared" si="19"/>
        <v>79.076779739986549</v>
      </c>
      <c r="AJ82" s="22">
        <f t="shared" ca="1" si="19"/>
        <v>78.290778406942621</v>
      </c>
      <c r="AK82" s="22">
        <f t="shared" si="19"/>
        <v>62.50413450114106</v>
      </c>
      <c r="AL82" s="22">
        <f t="shared" si="19"/>
        <v>103.15043126255075</v>
      </c>
      <c r="AM82" s="22">
        <f t="shared" si="19"/>
        <v>65.362026009465851</v>
      </c>
      <c r="AN82" s="22">
        <f ca="1">IF(Fixtures!$D$6 &lt; 36, AVERAGE(OFFSET($A82,0,Fixtures!$D$6,1,3)), 0)</f>
        <v>106.41306036477425</v>
      </c>
      <c r="AO82" s="22">
        <f ca="1">IF(Fixtures!$D$6 &lt; 33, AVERAGE(OFFSET($A82,0,Fixtures!$D$6,1,6)), 0)</f>
        <v>92.864881749460039</v>
      </c>
      <c r="AP82" s="22">
        <f ca="1">IF(Fixtures!$D$6 &lt; 30, AVERAGE(OFFSET($A82,0,Fixtures!$D$6,1,9)), 0)</f>
        <v>86.340109238314497</v>
      </c>
      <c r="AQ82" s="22">
        <f ca="1">IF(Fixtures!$D$6 &lt; 27, AVERAGE(OFFSET($A82,0,Fixtures!$D$6,1,12)), 0)</f>
        <v>0</v>
      </c>
      <c r="AR82" s="22">
        <f ca="1">IF(Fixtures!$D$6 &lt; 23, AVERAGE(OFFSET($A82,0,Fixtures!$D$6,1,16)), 0)</f>
        <v>0</v>
      </c>
      <c r="AS82" s="22">
        <f ca="1">IF(OR(Fixtures!$D$6&lt;=0,Fixtures!$D$6&gt;39),AVERAGE(A82:AM82),AVERAGE(OFFSET($A82,0,Fixtures!$D$6,1,39-Fixtures!$D$6)))</f>
        <v>84.006464576499013</v>
      </c>
    </row>
    <row r="83" spans="1:45" x14ac:dyDescent="0.25">
      <c r="A83" s="28" t="s">
        <v>61</v>
      </c>
      <c r="B83" s="22">
        <f t="shared" ca="1" si="18"/>
        <v>119.75714527628081</v>
      </c>
      <c r="C83" s="22">
        <f t="shared" si="19"/>
        <v>78.290778406942621</v>
      </c>
      <c r="D83" s="22">
        <f t="shared" si="19"/>
        <v>85.97414534055649</v>
      </c>
      <c r="E83" s="22">
        <f t="shared" si="19"/>
        <v>102.98002024308416</v>
      </c>
      <c r="F83" s="22">
        <f t="shared" ca="1" si="19"/>
        <v>93.688762640779316</v>
      </c>
      <c r="G83" s="22">
        <f t="shared" si="19"/>
        <v>100.1289824286425</v>
      </c>
      <c r="H83" s="22">
        <f t="shared" si="19"/>
        <v>107.34294286929772</v>
      </c>
      <c r="I83" s="22">
        <f t="shared" ca="1" si="19"/>
        <v>88.89909657480942</v>
      </c>
      <c r="J83" s="22">
        <f t="shared" ca="1" si="19"/>
        <v>67.768205419228025</v>
      </c>
      <c r="K83" s="22">
        <f t="shared" si="19"/>
        <v>83.006319858702852</v>
      </c>
      <c r="L83" s="22">
        <f t="shared" ca="1" si="19"/>
        <v>82.531343196650312</v>
      </c>
      <c r="M83" s="22">
        <f t="shared" ca="1" si="19"/>
        <v>67.768205419228025</v>
      </c>
      <c r="N83" s="22">
        <f t="shared" ca="1" si="19"/>
        <v>62.50413450114106</v>
      </c>
      <c r="O83" s="22">
        <f t="shared" ca="1" si="19"/>
        <v>68.902314044909886</v>
      </c>
      <c r="P83" s="22">
        <f t="shared" ca="1" si="19"/>
        <v>64.306445224874665</v>
      </c>
      <c r="Q83" s="22">
        <f t="shared" si="19"/>
        <v>78.290778406942621</v>
      </c>
      <c r="R83" s="22">
        <f t="shared" ca="1" si="19"/>
        <v>86.116415090753378</v>
      </c>
      <c r="S83" s="22">
        <f t="shared" si="19"/>
        <v>74.867589677190935</v>
      </c>
      <c r="T83" s="22">
        <f t="shared" ca="1" si="19"/>
        <v>99.425152358226498</v>
      </c>
      <c r="U83" s="22">
        <f t="shared" ca="1" si="19"/>
        <v>81.172905392262138</v>
      </c>
      <c r="V83" s="22">
        <f t="shared" ca="1" si="19"/>
        <v>74.2185118193363</v>
      </c>
      <c r="W83" s="22">
        <f t="shared" si="19"/>
        <v>128.57561288740058</v>
      </c>
      <c r="X83" s="22">
        <f t="shared" si="19"/>
        <v>83.593921110151072</v>
      </c>
      <c r="Y83" s="22">
        <f t="shared" ca="1" si="19"/>
        <v>112.22060580049391</v>
      </c>
      <c r="Z83" s="22">
        <f t="shared" si="19"/>
        <v>65.362026009465851</v>
      </c>
      <c r="AA83" s="22">
        <f t="shared" si="19"/>
        <v>102.98002024308416</v>
      </c>
      <c r="AB83" s="22">
        <f t="shared" si="19"/>
        <v>85.97414534055649</v>
      </c>
      <c r="AC83" s="22">
        <f t="shared" ca="1" si="19"/>
        <v>143.44537181444625</v>
      </c>
      <c r="AD83" s="22">
        <f t="shared" ca="1" si="19"/>
        <v>68.902314044909886</v>
      </c>
      <c r="AE83" s="22">
        <f t="shared" si="19"/>
        <v>99.425152358226498</v>
      </c>
      <c r="AF83" s="22">
        <f t="shared" ca="1" si="19"/>
        <v>82.531343196650312</v>
      </c>
      <c r="AG83" s="22">
        <f t="shared" ca="1" si="19"/>
        <v>74.2185118193363</v>
      </c>
      <c r="AH83" s="22">
        <f t="shared" ca="1" si="19"/>
        <v>81.172905392262138</v>
      </c>
      <c r="AI83" s="22">
        <f t="shared" ca="1" si="19"/>
        <v>77.02640142320152</v>
      </c>
      <c r="AJ83" s="22">
        <f t="shared" ca="1" si="19"/>
        <v>111.78362939934263</v>
      </c>
      <c r="AK83" s="22">
        <f t="shared" si="19"/>
        <v>62.50413450114106</v>
      </c>
      <c r="AL83" s="22">
        <f t="shared" si="19"/>
        <v>83.006319858702852</v>
      </c>
      <c r="AM83" s="22">
        <f t="shared" si="19"/>
        <v>65.362026009465851</v>
      </c>
      <c r="AN83" s="22">
        <f ca="1">IF(Fixtures!$D$6 &lt; 36, AVERAGE(OFFSET($A83,0,Fixtures!$D$6,1,3)), 0)</f>
        <v>99.440610399970865</v>
      </c>
      <c r="AO83" s="22">
        <f ca="1">IF(Fixtures!$D$6 &lt; 33, AVERAGE(OFFSET($A83,0,Fixtures!$D$6,1,6)), 0)</f>
        <v>92.416139762354291</v>
      </c>
      <c r="AP83" s="22">
        <f ca="1">IF(Fixtures!$D$6 &lt; 30, AVERAGE(OFFSET($A83,0,Fixtures!$D$6,1,9)), 0)</f>
        <v>91.608863865436888</v>
      </c>
      <c r="AQ83" s="22">
        <f ca="1">IF(Fixtures!$D$6 &lt; 27, AVERAGE(OFFSET($A83,0,Fixtures!$D$6,1,12)), 0)</f>
        <v>0</v>
      </c>
      <c r="AR83" s="22">
        <f ca="1">IF(Fixtures!$D$6 &lt; 23, AVERAGE(OFFSET($A83,0,Fixtures!$D$6,1,16)), 0)</f>
        <v>0</v>
      </c>
      <c r="AS83" s="22">
        <f ca="1">IF(OR(Fixtures!$D$6&lt;=0,Fixtures!$D$6&gt;39),AVERAGE(A83:AM83),AVERAGE(OFFSET($A83,0,Fixtures!$D$6,1,39-Fixtures!$D$6)))</f>
        <v>86.279354596520136</v>
      </c>
    </row>
    <row r="84" spans="1:45" x14ac:dyDescent="0.25">
      <c r="A84" s="80" t="s">
        <v>82</v>
      </c>
      <c r="B84" s="22">
        <f t="shared" ca="1" si="18"/>
        <v>99.425152358226498</v>
      </c>
      <c r="C84" s="22">
        <f t="shared" si="19"/>
        <v>86.116415090753378</v>
      </c>
      <c r="D84" s="22">
        <f t="shared" ca="1" si="19"/>
        <v>85.97414534055649</v>
      </c>
      <c r="E84" s="22">
        <f t="shared" si="19"/>
        <v>107.34294286929772</v>
      </c>
      <c r="F84" s="22">
        <f t="shared" si="19"/>
        <v>74.867589677190935</v>
      </c>
      <c r="G84" s="22">
        <f t="shared" ca="1" si="19"/>
        <v>68.902314044909886</v>
      </c>
      <c r="H84" s="22">
        <f t="shared" si="19"/>
        <v>111.78362939934263</v>
      </c>
      <c r="I84" s="22">
        <f t="shared" si="19"/>
        <v>134.60169465188534</v>
      </c>
      <c r="J84" s="22">
        <f t="shared" si="19"/>
        <v>83.593921110151072</v>
      </c>
      <c r="K84" s="22">
        <f t="shared" si="19"/>
        <v>83.006319858702852</v>
      </c>
      <c r="L84" s="22">
        <f t="shared" si="19"/>
        <v>65.362026009465851</v>
      </c>
      <c r="M84" s="22">
        <f t="shared" ca="1" si="19"/>
        <v>67.768205419228025</v>
      </c>
      <c r="N84" s="22">
        <f t="shared" ca="1" si="19"/>
        <v>83.330754703996661</v>
      </c>
      <c r="O84" s="22">
        <f t="shared" ca="1" si="19"/>
        <v>68.902314044909886</v>
      </c>
      <c r="P84" s="22">
        <f t="shared" si="19"/>
        <v>94.718340567676194</v>
      </c>
      <c r="Q84" s="22">
        <f t="shared" ca="1" si="19"/>
        <v>78.290778406942621</v>
      </c>
      <c r="R84" s="22">
        <f t="shared" ca="1" si="19"/>
        <v>86.116415090753378</v>
      </c>
      <c r="S84" s="22">
        <f t="shared" si="19"/>
        <v>74.867589677190935</v>
      </c>
      <c r="T84" s="22">
        <f t="shared" ca="1" si="19"/>
        <v>102.01374941748715</v>
      </c>
      <c r="U84" s="22">
        <f t="shared" si="19"/>
        <v>79.076779739986549</v>
      </c>
      <c r="V84" s="22">
        <f t="shared" si="19"/>
        <v>107.34294286929772</v>
      </c>
      <c r="W84" s="22">
        <f t="shared" si="19"/>
        <v>130.7619278986416</v>
      </c>
      <c r="X84" s="22">
        <f t="shared" ca="1" si="19"/>
        <v>82.531343196650312</v>
      </c>
      <c r="Y84" s="22">
        <f t="shared" si="19"/>
        <v>62.50413450114106</v>
      </c>
      <c r="Z84" s="22">
        <f t="shared" si="19"/>
        <v>103.15043126255075</v>
      </c>
      <c r="AA84" s="22">
        <f t="shared" ca="1" si="19"/>
        <v>102.01374941748715</v>
      </c>
      <c r="AB84" s="22">
        <f t="shared" si="19"/>
        <v>128.57561288740058</v>
      </c>
      <c r="AC84" s="22">
        <f t="shared" ca="1" si="19"/>
        <v>83.006319858702852</v>
      </c>
      <c r="AD84" s="22">
        <f t="shared" si="19"/>
        <v>78.290778406942621</v>
      </c>
      <c r="AE84" s="22">
        <f t="shared" si="19"/>
        <v>83.593921110151072</v>
      </c>
      <c r="AF84" s="22">
        <f t="shared" ca="1" si="19"/>
        <v>82.531343196650312</v>
      </c>
      <c r="AG84" s="22">
        <f t="shared" ca="1" si="19"/>
        <v>74.2185118193363</v>
      </c>
      <c r="AH84" s="22">
        <f t="shared" ca="1" si="19"/>
        <v>64.306445224874665</v>
      </c>
      <c r="AI84" s="22">
        <f t="shared" si="19"/>
        <v>79.076779739986549</v>
      </c>
      <c r="AJ84" s="22">
        <f t="shared" ca="1" si="19"/>
        <v>85.97414534055649</v>
      </c>
      <c r="AK84" s="22">
        <f t="shared" si="19"/>
        <v>62.50413450114106</v>
      </c>
      <c r="AL84" s="22">
        <f t="shared" ca="1" si="19"/>
        <v>74.2185118193363</v>
      </c>
      <c r="AM84" s="22">
        <f t="shared" ca="1" si="19"/>
        <v>65.362026009465851</v>
      </c>
      <c r="AN84" s="22">
        <f ca="1">IF(Fixtures!$D$6 &lt; 36, AVERAGE(OFFSET($A84,0,Fixtures!$D$6,1,3)), 0)</f>
        <v>96.624237051015356</v>
      </c>
      <c r="AO84" s="22">
        <f ca="1">IF(Fixtures!$D$6 &lt; 33, AVERAGE(OFFSET($A84,0,Fixtures!$D$6,1,6)), 0)</f>
        <v>88.369414546530621</v>
      </c>
      <c r="AP84" s="22">
        <f ca="1">IF(Fixtures!$D$6 &lt; 30, AVERAGE(OFFSET($A84,0,Fixtures!$D$6,1,9)), 0)</f>
        <v>84.397095287177933</v>
      </c>
      <c r="AQ84" s="22">
        <f ca="1">IF(Fixtures!$D$6 &lt; 27, AVERAGE(OFFSET($A84,0,Fixtures!$D$6,1,12)), 0)</f>
        <v>0</v>
      </c>
      <c r="AR84" s="22">
        <f ca="1">IF(Fixtures!$D$6 &lt; 23, AVERAGE(OFFSET($A84,0,Fixtures!$D$6,1,16)), 0)</f>
        <v>0</v>
      </c>
      <c r="AS84" s="22">
        <f ca="1">IF(OR(Fixtures!$D$6&lt;=0,Fixtures!$D$6&gt;39),AVERAGE(A84:AM84),AVERAGE(OFFSET($A84,0,Fixtures!$D$6,1,39-Fixtures!$D$6)))</f>
        <v>80.138210826212045</v>
      </c>
    </row>
    <row r="86" spans="1:45" x14ac:dyDescent="0.25">
      <c r="A86" s="29" t="s">
        <v>4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29" t="s">
        <v>55</v>
      </c>
      <c r="AO86" s="29" t="s">
        <v>56</v>
      </c>
      <c r="AP86" s="29" t="s">
        <v>57</v>
      </c>
      <c r="AQ86" s="29" t="s">
        <v>75</v>
      </c>
      <c r="AR86" s="29" t="s">
        <v>123</v>
      </c>
      <c r="AS86" s="29" t="s">
        <v>58</v>
      </c>
    </row>
    <row r="87" spans="1:45" x14ac:dyDescent="0.25">
      <c r="A87" s="28" t="s">
        <v>101</v>
      </c>
      <c r="B87" s="22">
        <f>MIN(VLOOKUP($A$86,$A$2:$AM$14,B$30+1,FALSE),VLOOKUP($A87,$A$2:$AM$14,B$30+1,FALSE))</f>
        <v>74.867589677190935</v>
      </c>
      <c r="C87" s="22">
        <f t="shared" ref="C87:AM87" ca="1" si="20">MIN(VLOOKUP($A$86,$A$2:$AM$14,C$30+1,FALSE),VLOOKUP($A87,$A$2:$AM$14,C$30+1,FALSE))</f>
        <v>74.2185118193363</v>
      </c>
      <c r="D87" s="22">
        <f t="shared" ca="1" si="20"/>
        <v>65.362026009465851</v>
      </c>
      <c r="E87" s="22">
        <f t="shared" si="20"/>
        <v>79.076779739986549</v>
      </c>
      <c r="F87" s="22">
        <f t="shared" ca="1" si="20"/>
        <v>99.425152358226498</v>
      </c>
      <c r="G87" s="22">
        <f t="shared" si="20"/>
        <v>130.7619278986416</v>
      </c>
      <c r="H87" s="22">
        <f t="shared" ca="1" si="20"/>
        <v>99.813761128963037</v>
      </c>
      <c r="I87" s="22">
        <f t="shared" ca="1" si="20"/>
        <v>68.902314044909886</v>
      </c>
      <c r="J87" s="22">
        <f t="shared" ca="1" si="20"/>
        <v>82.531343196650312</v>
      </c>
      <c r="K87" s="22">
        <f t="shared" si="20"/>
        <v>78.290778406942621</v>
      </c>
      <c r="L87" s="22">
        <f t="shared" ca="1" si="20"/>
        <v>83.593921110151072</v>
      </c>
      <c r="M87" s="22">
        <f t="shared" si="20"/>
        <v>103.15043126255075</v>
      </c>
      <c r="N87" s="22">
        <f t="shared" ca="1" si="20"/>
        <v>64.306445224874665</v>
      </c>
      <c r="O87" s="22">
        <f t="shared" si="20"/>
        <v>103.15043126255075</v>
      </c>
      <c r="P87" s="22">
        <f t="shared" si="20"/>
        <v>83.330754703996661</v>
      </c>
      <c r="Q87" s="22">
        <f t="shared" si="20"/>
        <v>74.867589677190935</v>
      </c>
      <c r="R87" s="22">
        <f t="shared" ca="1" si="20"/>
        <v>67.768205419228025</v>
      </c>
      <c r="S87" s="22">
        <f t="shared" ca="1" si="20"/>
        <v>122.19229325830878</v>
      </c>
      <c r="T87" s="22">
        <f t="shared" ca="1" si="20"/>
        <v>67.768205419228025</v>
      </c>
      <c r="U87" s="22">
        <f t="shared" ca="1" si="20"/>
        <v>68.902314044909886</v>
      </c>
      <c r="V87" s="22">
        <f t="shared" ca="1" si="20"/>
        <v>82.531343196650312</v>
      </c>
      <c r="W87" s="22">
        <f t="shared" ca="1" si="20"/>
        <v>83.330754703996661</v>
      </c>
      <c r="X87" s="22">
        <f t="shared" si="20"/>
        <v>156.62692462584545</v>
      </c>
      <c r="Y87" s="22">
        <f t="shared" ca="1" si="20"/>
        <v>83.006319858702852</v>
      </c>
      <c r="Z87" s="22">
        <f t="shared" ca="1" si="20"/>
        <v>85.97414534055649</v>
      </c>
      <c r="AA87" s="22">
        <f t="shared" ca="1" si="20"/>
        <v>64.306445224874665</v>
      </c>
      <c r="AB87" s="22">
        <f t="shared" si="20"/>
        <v>93.688762640779316</v>
      </c>
      <c r="AC87" s="22">
        <f t="shared" si="20"/>
        <v>62.50413450114106</v>
      </c>
      <c r="AD87" s="22">
        <f t="shared" ca="1" si="20"/>
        <v>100.1289824286425</v>
      </c>
      <c r="AE87" s="22">
        <f t="shared" si="20"/>
        <v>65.362026009465851</v>
      </c>
      <c r="AF87" s="22">
        <f t="shared" si="20"/>
        <v>86.116415090753378</v>
      </c>
      <c r="AG87" s="22">
        <f t="shared" ca="1" si="20"/>
        <v>77.02640142320152</v>
      </c>
      <c r="AH87" s="22">
        <f t="shared" si="20"/>
        <v>86.116415090753378</v>
      </c>
      <c r="AI87" s="22">
        <f t="shared" si="20"/>
        <v>99.813761128963037</v>
      </c>
      <c r="AJ87" s="22">
        <f t="shared" ca="1" si="20"/>
        <v>81.172905392262138</v>
      </c>
      <c r="AK87" s="22">
        <f t="shared" ca="1" si="20"/>
        <v>102.01374941748715</v>
      </c>
      <c r="AL87" s="22">
        <f t="shared" ca="1" si="20"/>
        <v>81.172905392262138</v>
      </c>
      <c r="AM87" s="22">
        <f t="shared" si="20"/>
        <v>62.50413450114106</v>
      </c>
      <c r="AN87" s="22">
        <f ca="1">IF(Fixtures!$D$6 &lt; 36, AVERAGE(OFFSET($A87,0,Fixtures!$D$6,1,3)), 0)</f>
        <v>85.440626523520962</v>
      </c>
      <c r="AO87" s="22">
        <f ca="1">IF(Fixtures!$D$6 &lt; 33, AVERAGE(OFFSET($A87,0,Fixtures!$D$6,1,6)), 0)</f>
        <v>80.804453682330617</v>
      </c>
      <c r="AP87" s="22">
        <f ca="1">IF(Fixtures!$D$6 &lt; 30, AVERAGE(OFFSET($A87,0,Fixtures!$D$6,1,9)), 0)</f>
        <v>83.547755967329124</v>
      </c>
      <c r="AQ87" s="22">
        <f ca="1">IF(Fixtures!$D$6 &lt; 27, AVERAGE(OFFSET($A87,0,Fixtures!$D$6,1,12)), 0)</f>
        <v>0</v>
      </c>
      <c r="AR87" s="22">
        <f ca="1">IF(Fixtures!$D$6 &lt; 23, AVERAGE(OFFSET($A87,0,Fixtures!$D$6,1,16)), 0)</f>
        <v>0</v>
      </c>
      <c r="AS87" s="22">
        <f ca="1">IF(OR(Fixtures!$D$6&lt;=0,Fixtures!$D$6&gt;39),AVERAGE(A87:AM87),AVERAGE(OFFSET($A87,0,Fixtures!$D$6,1,39-Fixtures!$D$6)))</f>
        <v>83.135049418071034</v>
      </c>
    </row>
    <row r="88" spans="1:45" x14ac:dyDescent="0.25">
      <c r="A88" s="28" t="s">
        <v>131</v>
      </c>
      <c r="B88" s="22">
        <f>MIN(VLOOKUP($A86,$A$3:$AM$14,B$30+1,FALSE),VLOOKUP($A88,$A$3:$AM$14,B$30+1,FALSE))</f>
        <v>83.593921110151072</v>
      </c>
      <c r="C88" s="22">
        <f t="shared" ref="C88:AM88" si="21">MIN(VLOOKUP($A86,$A$3:$AM$14,C$30+1,FALSE),VLOOKUP($A88,$A$3:$AM$14,C$30+1,FALSE))</f>
        <v>102.98002024308416</v>
      </c>
      <c r="D88" s="22">
        <f t="shared" ca="1" si="21"/>
        <v>65.362026009465851</v>
      </c>
      <c r="E88" s="22">
        <f t="shared" si="21"/>
        <v>112.22060580049391</v>
      </c>
      <c r="F88" s="22">
        <f t="shared" ca="1" si="21"/>
        <v>67.768205419228025</v>
      </c>
      <c r="G88" s="22">
        <f t="shared" si="21"/>
        <v>78.290778406942621</v>
      </c>
      <c r="H88" s="22">
        <f t="shared" ca="1" si="21"/>
        <v>115.39093420167765</v>
      </c>
      <c r="I88" s="22">
        <f t="shared" si="21"/>
        <v>79.076779739986549</v>
      </c>
      <c r="J88" s="22">
        <f t="shared" ca="1" si="21"/>
        <v>82.531343196650312</v>
      </c>
      <c r="K88" s="22">
        <f t="shared" si="21"/>
        <v>83.330754703996661</v>
      </c>
      <c r="L88" s="22">
        <f t="shared" ca="1" si="21"/>
        <v>103.15043126255075</v>
      </c>
      <c r="M88" s="22">
        <f t="shared" ca="1" si="21"/>
        <v>68.902314044909886</v>
      </c>
      <c r="N88" s="22">
        <f t="shared" ca="1" si="21"/>
        <v>64.306445224874665</v>
      </c>
      <c r="O88" s="22">
        <f t="shared" ca="1" si="21"/>
        <v>102.01374941748715</v>
      </c>
      <c r="P88" s="22">
        <f t="shared" si="21"/>
        <v>83.330754703996661</v>
      </c>
      <c r="Q88" s="22">
        <f t="shared" ca="1" si="21"/>
        <v>74.2185118193363</v>
      </c>
      <c r="R88" s="22">
        <f t="shared" ca="1" si="21"/>
        <v>67.768205419228025</v>
      </c>
      <c r="S88" s="22">
        <f t="shared" ca="1" si="21"/>
        <v>64.306445224874665</v>
      </c>
      <c r="T88" s="22">
        <f t="shared" si="21"/>
        <v>115.39093420167765</v>
      </c>
      <c r="U88" s="22">
        <f t="shared" ca="1" si="21"/>
        <v>68.902314044909886</v>
      </c>
      <c r="V88" s="22">
        <f t="shared" si="21"/>
        <v>65.362026009465851</v>
      </c>
      <c r="W88" s="22">
        <f t="shared" ca="1" si="21"/>
        <v>119.75714527628081</v>
      </c>
      <c r="X88" s="22">
        <f t="shared" si="21"/>
        <v>107.34294286929772</v>
      </c>
      <c r="Y88" s="22">
        <f t="shared" ca="1" si="21"/>
        <v>81.172905392262138</v>
      </c>
      <c r="Z88" s="22">
        <f t="shared" si="21"/>
        <v>85.97414534055649</v>
      </c>
      <c r="AA88" s="22">
        <f t="shared" ca="1" si="21"/>
        <v>78.290778406942621</v>
      </c>
      <c r="AB88" s="22">
        <f t="shared" si="21"/>
        <v>93.688762640779316</v>
      </c>
      <c r="AC88" s="22">
        <f t="shared" si="21"/>
        <v>100.1289824286425</v>
      </c>
      <c r="AD88" s="22">
        <f t="shared" ca="1" si="21"/>
        <v>86.116415090753378</v>
      </c>
      <c r="AE88" s="22">
        <f t="shared" si="21"/>
        <v>99.813761128963037</v>
      </c>
      <c r="AF88" s="22">
        <f t="shared" ca="1" si="21"/>
        <v>86.116415090753378</v>
      </c>
      <c r="AG88" s="22">
        <f t="shared" ca="1" si="21"/>
        <v>77.02640142320152</v>
      </c>
      <c r="AH88" s="22">
        <f t="shared" ca="1" si="21"/>
        <v>82.531343196650312</v>
      </c>
      <c r="AI88" s="22">
        <f t="shared" si="21"/>
        <v>83.006319858702852</v>
      </c>
      <c r="AJ88" s="22">
        <f t="shared" si="21"/>
        <v>83.593921110151072</v>
      </c>
      <c r="AK88" s="22">
        <f t="shared" ca="1" si="21"/>
        <v>77.02640142320152</v>
      </c>
      <c r="AL88" s="22">
        <f t="shared" ca="1" si="21"/>
        <v>81.172905392262138</v>
      </c>
      <c r="AM88" s="22">
        <f t="shared" ca="1" si="21"/>
        <v>62.50413450114106</v>
      </c>
      <c r="AN88" s="22">
        <f ca="1">IF(Fixtures!$D$6 &lt; 36, AVERAGE(OFFSET($A88,0,Fixtures!$D$6,1,3)), 0)</f>
        <v>93.311386720058408</v>
      </c>
      <c r="AO88" s="22">
        <f ca="1">IF(Fixtures!$D$6 &lt; 33, AVERAGE(OFFSET($A88,0,Fixtures!$D$6,1,6)), 0)</f>
        <v>90.481789633848862</v>
      </c>
      <c r="AP88" s="22">
        <f ca="1">IF(Fixtures!$D$6 &lt; 30, AVERAGE(OFFSET($A88,0,Fixtures!$D$6,1,9)), 0)</f>
        <v>88.002480218733055</v>
      </c>
      <c r="AQ88" s="22">
        <f ca="1">IF(Fixtures!$D$6 &lt; 27, AVERAGE(OFFSET($A88,0,Fixtures!$D$6,1,12)), 0)</f>
        <v>0</v>
      </c>
      <c r="AR88" s="22">
        <f ca="1">IF(Fixtures!$D$6 &lt; 23, AVERAGE(OFFSET($A88,0,Fixtures!$D$6,1,16)), 0)</f>
        <v>0</v>
      </c>
      <c r="AS88" s="22">
        <f ca="1">IF(OR(Fixtures!$D$6&lt;=0,Fixtures!$D$6&gt;39),AVERAGE(A88:AM88),AVERAGE(OFFSET($A88,0,Fixtures!$D$6,1,39-Fixtures!$D$6)))</f>
        <v>84.393813607100171</v>
      </c>
    </row>
    <row r="89" spans="1:45" x14ac:dyDescent="0.25">
      <c r="A89" s="28" t="s">
        <v>121</v>
      </c>
      <c r="B89" s="22">
        <f>MIN(VLOOKUP($A86,$A$3:$AM$14,B$30+1,FALSE),VLOOKUP($A89,$A$3:$AM$14,B$30+1,FALSE))</f>
        <v>83.593921110151072</v>
      </c>
      <c r="C89" s="22">
        <f t="shared" ref="C89:AM89" si="22">MIN(VLOOKUP($A86,$A$3:$AM$14,C$30+1,FALSE),VLOOKUP($A89,$A$3:$AM$14,C$30+1,FALSE))</f>
        <v>102.98002024308416</v>
      </c>
      <c r="D89" s="22">
        <f t="shared" si="22"/>
        <v>65.362026009465851</v>
      </c>
      <c r="E89" s="22">
        <f t="shared" ca="1" si="22"/>
        <v>74.2185118193363</v>
      </c>
      <c r="F89" s="22">
        <f t="shared" ca="1" si="22"/>
        <v>77.02640142320152</v>
      </c>
      <c r="G89" s="22">
        <f t="shared" si="22"/>
        <v>83.006319858702852</v>
      </c>
      <c r="H89" s="22">
        <f t="shared" ca="1" si="22"/>
        <v>82.531343196650312</v>
      </c>
      <c r="I89" s="22">
        <f t="shared" ca="1" si="22"/>
        <v>79.076779739986549</v>
      </c>
      <c r="J89" s="22">
        <f t="shared" ca="1" si="22"/>
        <v>74.867589677190935</v>
      </c>
      <c r="K89" s="22">
        <f t="shared" si="22"/>
        <v>111.78362939934263</v>
      </c>
      <c r="L89" s="22">
        <f t="shared" ca="1" si="22"/>
        <v>115.39093420167765</v>
      </c>
      <c r="M89" s="22">
        <f t="shared" si="22"/>
        <v>83.593921110151072</v>
      </c>
      <c r="N89" s="22">
        <f t="shared" ca="1" si="22"/>
        <v>64.306445224874665</v>
      </c>
      <c r="O89" s="22">
        <f t="shared" ca="1" si="22"/>
        <v>67.768205419228025</v>
      </c>
      <c r="P89" s="22">
        <f t="shared" si="22"/>
        <v>78.290778406942621</v>
      </c>
      <c r="Q89" s="22">
        <f t="shared" si="22"/>
        <v>74.867589677190935</v>
      </c>
      <c r="R89" s="22">
        <f t="shared" ca="1" si="22"/>
        <v>67.768205419228025</v>
      </c>
      <c r="S89" s="22">
        <f t="shared" si="22"/>
        <v>94.718340567676194</v>
      </c>
      <c r="T89" s="22">
        <f t="shared" si="22"/>
        <v>115.39093420167765</v>
      </c>
      <c r="U89" s="22">
        <f t="shared" ca="1" si="22"/>
        <v>62.50413450114106</v>
      </c>
      <c r="V89" s="22">
        <f t="shared" si="22"/>
        <v>94.718340567676194</v>
      </c>
      <c r="W89" s="22">
        <f t="shared" ca="1" si="22"/>
        <v>68.902314044909886</v>
      </c>
      <c r="X89" s="22">
        <f t="shared" ca="1" si="22"/>
        <v>143.44537181444625</v>
      </c>
      <c r="Y89" s="22">
        <f t="shared" ca="1" si="22"/>
        <v>64.306445224874665</v>
      </c>
      <c r="Z89" s="22">
        <f t="shared" si="22"/>
        <v>85.97414534055649</v>
      </c>
      <c r="AA89" s="22">
        <f t="shared" si="22"/>
        <v>78.290778406942621</v>
      </c>
      <c r="AB89" s="22">
        <f t="shared" ca="1" si="22"/>
        <v>88.89909657480942</v>
      </c>
      <c r="AC89" s="22">
        <f t="shared" si="22"/>
        <v>83.330754703996661</v>
      </c>
      <c r="AD89" s="22">
        <f t="shared" ca="1" si="22"/>
        <v>102.01374941748715</v>
      </c>
      <c r="AE89" s="22">
        <f t="shared" si="22"/>
        <v>107.34294286929772</v>
      </c>
      <c r="AF89" s="22">
        <f t="shared" ca="1" si="22"/>
        <v>81.172905392262138</v>
      </c>
      <c r="AG89" s="22">
        <f t="shared" ca="1" si="22"/>
        <v>77.02640142320152</v>
      </c>
      <c r="AH89" s="22">
        <f t="shared" si="22"/>
        <v>100.1289824286425</v>
      </c>
      <c r="AI89" s="22">
        <f t="shared" si="22"/>
        <v>65.362026009465851</v>
      </c>
      <c r="AJ89" s="22">
        <f t="shared" si="22"/>
        <v>138.2155145932183</v>
      </c>
      <c r="AK89" s="22">
        <f t="shared" si="22"/>
        <v>79.076779739986549</v>
      </c>
      <c r="AL89" s="22">
        <f t="shared" ca="1" si="22"/>
        <v>81.172905392262138</v>
      </c>
      <c r="AM89" s="22">
        <f t="shared" si="22"/>
        <v>62.50413450114106</v>
      </c>
      <c r="AN89" s="22">
        <f ca="1">IF(Fixtures!$D$6 &lt; 36, AVERAGE(OFFSET($A89,0,Fixtures!$D$6,1,3)), 0)</f>
        <v>91.414533565431086</v>
      </c>
      <c r="AO89" s="22">
        <f ca="1">IF(Fixtures!$D$6 &lt; 33, AVERAGE(OFFSET($A89,0,Fixtures!$D$6,1,6)), 0)</f>
        <v>89.964308396842441</v>
      </c>
      <c r="AP89" s="22">
        <f ca="1">IF(Fixtures!$D$6 &lt; 30, AVERAGE(OFFSET($A89,0,Fixtures!$D$6,1,9)), 0)</f>
        <v>93.721374823597927</v>
      </c>
      <c r="AQ89" s="22">
        <f ca="1">IF(Fixtures!$D$6 &lt; 27, AVERAGE(OFFSET($A89,0,Fixtures!$D$6,1,12)), 0)</f>
        <v>0</v>
      </c>
      <c r="AR89" s="22">
        <f ca="1">IF(Fixtures!$D$6 &lt; 23, AVERAGE(OFFSET($A89,0,Fixtures!$D$6,1,16)), 0)</f>
        <v>0</v>
      </c>
      <c r="AS89" s="22">
        <f ca="1">IF(OR(Fixtures!$D$6&lt;=0,Fixtures!$D$6&gt;39),AVERAGE(A89:AM89),AVERAGE(OFFSET($A89,0,Fixtures!$D$6,1,39-Fixtures!$D$6)))</f>
        <v>88.853849420480927</v>
      </c>
    </row>
    <row r="90" spans="1:45" x14ac:dyDescent="0.25">
      <c r="A90" s="28" t="s">
        <v>105</v>
      </c>
      <c r="B90" s="22">
        <f>MIN(VLOOKUP($A86,$A$3:$AM$14,B$30+1,FALSE),VLOOKUP($A90,$A$3:$AM$14,B$30+1,FALSE))</f>
        <v>83.593921110151072</v>
      </c>
      <c r="C90" s="22">
        <f t="shared" ref="C90:AM90" si="23">MIN(VLOOKUP($A86,$A$3:$AM$14,C$30+1,FALSE),VLOOKUP($A90,$A$3:$AM$14,C$30+1,FALSE))</f>
        <v>102.98002024308416</v>
      </c>
      <c r="D90" s="22">
        <f t="shared" si="23"/>
        <v>65.362026009465851</v>
      </c>
      <c r="E90" s="22">
        <f t="shared" si="23"/>
        <v>83.006319858702852</v>
      </c>
      <c r="F90" s="22">
        <f t="shared" si="23"/>
        <v>99.425152358226498</v>
      </c>
      <c r="G90" s="22">
        <f t="shared" si="23"/>
        <v>83.330754703996661</v>
      </c>
      <c r="H90" s="22">
        <f t="shared" ca="1" si="23"/>
        <v>74.867589677190935</v>
      </c>
      <c r="I90" s="22">
        <f t="shared" ca="1" si="23"/>
        <v>64.306445224874665</v>
      </c>
      <c r="J90" s="22">
        <f t="shared" ca="1" si="23"/>
        <v>82.531343196650312</v>
      </c>
      <c r="K90" s="22">
        <f t="shared" ca="1" si="23"/>
        <v>102.01374941748715</v>
      </c>
      <c r="L90" s="22">
        <f t="shared" ca="1" si="23"/>
        <v>112.22060580049391</v>
      </c>
      <c r="M90" s="22">
        <f t="shared" si="23"/>
        <v>65.362026009465851</v>
      </c>
      <c r="N90" s="22">
        <f t="shared" ca="1" si="23"/>
        <v>64.306445224874665</v>
      </c>
      <c r="O90" s="22">
        <f t="shared" si="23"/>
        <v>83.593921110151072</v>
      </c>
      <c r="P90" s="22">
        <f t="shared" ca="1" si="23"/>
        <v>81.172905392262138</v>
      </c>
      <c r="Q90" s="22">
        <f t="shared" si="23"/>
        <v>74.867589677190935</v>
      </c>
      <c r="R90" s="22">
        <f t="shared" ca="1" si="23"/>
        <v>67.768205419228025</v>
      </c>
      <c r="S90" s="22">
        <f t="shared" ca="1" si="23"/>
        <v>119.75714527628081</v>
      </c>
      <c r="T90" s="22">
        <f t="shared" ca="1" si="23"/>
        <v>88.89909657480942</v>
      </c>
      <c r="U90" s="22">
        <f t="shared" ca="1" si="23"/>
        <v>68.902314044909886</v>
      </c>
      <c r="V90" s="22">
        <f t="shared" si="23"/>
        <v>94.718340567676194</v>
      </c>
      <c r="W90" s="22">
        <f t="shared" ca="1" si="23"/>
        <v>62.50413450114106</v>
      </c>
      <c r="X90" s="22">
        <f t="shared" ca="1" si="23"/>
        <v>77.02640142320152</v>
      </c>
      <c r="Y90" s="22">
        <f t="shared" si="23"/>
        <v>83.006319858702852</v>
      </c>
      <c r="Z90" s="22">
        <f t="shared" si="23"/>
        <v>85.97414534055649</v>
      </c>
      <c r="AA90" s="22">
        <f t="shared" si="23"/>
        <v>78.290778406942621</v>
      </c>
      <c r="AB90" s="22">
        <f t="shared" si="23"/>
        <v>93.688762640779316</v>
      </c>
      <c r="AC90" s="22">
        <f t="shared" si="23"/>
        <v>100.1289824286425</v>
      </c>
      <c r="AD90" s="22">
        <f t="shared" ca="1" si="23"/>
        <v>93.688762640779316</v>
      </c>
      <c r="AE90" s="22">
        <f t="shared" ca="1" si="23"/>
        <v>122.19229325830878</v>
      </c>
      <c r="AF90" s="22">
        <f t="shared" si="23"/>
        <v>86.116415090753378</v>
      </c>
      <c r="AG90" s="22">
        <f t="shared" ca="1" si="23"/>
        <v>77.02640142320152</v>
      </c>
      <c r="AH90" s="22">
        <f t="shared" si="23"/>
        <v>78.290778406942621</v>
      </c>
      <c r="AI90" s="22">
        <f t="shared" ca="1" si="23"/>
        <v>67.768205419228025</v>
      </c>
      <c r="AJ90" s="22">
        <f t="shared" ca="1" si="23"/>
        <v>74.2185118193363</v>
      </c>
      <c r="AK90" s="22">
        <f t="shared" ca="1" si="23"/>
        <v>134.60169465188534</v>
      </c>
      <c r="AL90" s="22">
        <f t="shared" ca="1" si="23"/>
        <v>68.902314044909886</v>
      </c>
      <c r="AM90" s="22">
        <f t="shared" si="23"/>
        <v>62.50413450114106</v>
      </c>
      <c r="AN90" s="22">
        <f ca="1">IF(Fixtures!$D$6 &lt; 36, AVERAGE(OFFSET($A90,0,Fixtures!$D$6,1,3)), 0)</f>
        <v>95.83550257006705</v>
      </c>
      <c r="AO90" s="22">
        <f ca="1">IF(Fixtures!$D$6 &lt; 33, AVERAGE(OFFSET($A90,0,Fixtures!$D$6,1,6)), 0)</f>
        <v>95.473602913744131</v>
      </c>
      <c r="AP90" s="22">
        <f ca="1">IF(Fixtures!$D$6 &lt; 30, AVERAGE(OFFSET($A90,0,Fixtures!$D$6,1,9)), 0)</f>
        <v>88.124345903107979</v>
      </c>
      <c r="AQ90" s="22">
        <f ca="1">IF(Fixtures!$D$6 &lt; 27, AVERAGE(OFFSET($A90,0,Fixtures!$D$6,1,12)), 0)</f>
        <v>0</v>
      </c>
      <c r="AR90" s="22">
        <f ca="1">IF(Fixtures!$D$6 &lt; 23, AVERAGE(OFFSET($A90,0,Fixtures!$D$6,1,16)), 0)</f>
        <v>0</v>
      </c>
      <c r="AS90" s="22">
        <f ca="1">IF(OR(Fixtures!$D$6&lt;=0,Fixtures!$D$6&gt;39),AVERAGE(A90:AM90),AVERAGE(OFFSET($A90,0,Fixtures!$D$6,1,39-Fixtures!$D$6)))</f>
        <v>88.26060469382567</v>
      </c>
    </row>
    <row r="91" spans="1:45" x14ac:dyDescent="0.25">
      <c r="A91" s="28" t="s">
        <v>52</v>
      </c>
      <c r="B91" s="22">
        <f ca="1">MIN(VLOOKUP($A86,$A$3:$AM$14,B$30+1,FALSE),VLOOKUP($A91,$A$3:$AM$14,B$30+1,FALSE))</f>
        <v>83.593921110151072</v>
      </c>
      <c r="C91" s="22">
        <f t="shared" ref="C91:AM91" si="24">MIN(VLOOKUP($A86,$A$3:$AM$14,C$30+1,FALSE),VLOOKUP($A91,$A$3:$AM$14,C$30+1,FALSE))</f>
        <v>102.98002024308416</v>
      </c>
      <c r="D91" s="22">
        <f t="shared" si="24"/>
        <v>65.362026009465851</v>
      </c>
      <c r="E91" s="22">
        <f t="shared" si="24"/>
        <v>112.22060580049391</v>
      </c>
      <c r="F91" s="22">
        <f t="shared" si="24"/>
        <v>93.688762640779316</v>
      </c>
      <c r="G91" s="22">
        <f t="shared" si="24"/>
        <v>128.57561288740058</v>
      </c>
      <c r="H91" s="22">
        <f t="shared" ca="1" si="24"/>
        <v>111.78362939934263</v>
      </c>
      <c r="I91" s="22">
        <f t="shared" si="24"/>
        <v>79.076779739986549</v>
      </c>
      <c r="J91" s="22">
        <f t="shared" ca="1" si="24"/>
        <v>82.531343196650312</v>
      </c>
      <c r="K91" s="22">
        <f t="shared" si="24"/>
        <v>83.006319858702852</v>
      </c>
      <c r="L91" s="22">
        <f t="shared" ca="1" si="24"/>
        <v>99.813761128963037</v>
      </c>
      <c r="M91" s="22">
        <f t="shared" ca="1" si="24"/>
        <v>67.768205419228025</v>
      </c>
      <c r="N91" s="22">
        <f t="shared" ca="1" si="24"/>
        <v>64.306445224874665</v>
      </c>
      <c r="O91" s="22">
        <f t="shared" ca="1" si="24"/>
        <v>68.902314044909886</v>
      </c>
      <c r="P91" s="22">
        <f t="shared" si="24"/>
        <v>83.330754703996661</v>
      </c>
      <c r="Q91" s="22">
        <f t="shared" si="24"/>
        <v>74.867589677190935</v>
      </c>
      <c r="R91" s="22">
        <f t="shared" ca="1" si="24"/>
        <v>67.768205419228025</v>
      </c>
      <c r="S91" s="22">
        <f t="shared" si="24"/>
        <v>74.867589677190935</v>
      </c>
      <c r="T91" s="22">
        <f t="shared" ca="1" si="24"/>
        <v>102.01374941748715</v>
      </c>
      <c r="U91" s="22">
        <f t="shared" ca="1" si="24"/>
        <v>68.902314044909886</v>
      </c>
      <c r="V91" s="22">
        <f t="shared" si="24"/>
        <v>94.718340567676194</v>
      </c>
      <c r="W91" s="22">
        <f t="shared" ca="1" si="24"/>
        <v>119.75714527628081</v>
      </c>
      <c r="X91" s="22">
        <f t="shared" si="24"/>
        <v>115.39093420167765</v>
      </c>
      <c r="Y91" s="22">
        <f t="shared" si="24"/>
        <v>83.006319858702852</v>
      </c>
      <c r="Z91" s="22">
        <f t="shared" si="24"/>
        <v>85.97414534055649</v>
      </c>
      <c r="AA91" s="22">
        <f t="shared" si="24"/>
        <v>78.290778406942621</v>
      </c>
      <c r="AB91" s="22">
        <f t="shared" si="24"/>
        <v>93.688762640779316</v>
      </c>
      <c r="AC91" s="22">
        <f t="shared" ca="1" si="24"/>
        <v>100.1289824286425</v>
      </c>
      <c r="AD91" s="22">
        <f t="shared" ca="1" si="24"/>
        <v>83.330754703996661</v>
      </c>
      <c r="AE91" s="22">
        <f t="shared" si="24"/>
        <v>99.425152358226498</v>
      </c>
      <c r="AF91" s="22">
        <f t="shared" ca="1" si="24"/>
        <v>82.531343196650312</v>
      </c>
      <c r="AG91" s="22">
        <f t="shared" ca="1" si="24"/>
        <v>74.2185118193363</v>
      </c>
      <c r="AH91" s="22">
        <f t="shared" ca="1" si="24"/>
        <v>81.172905392262138</v>
      </c>
      <c r="AI91" s="22">
        <f t="shared" si="24"/>
        <v>79.076779739986549</v>
      </c>
      <c r="AJ91" s="22">
        <f t="shared" ca="1" si="24"/>
        <v>122.19229325830878</v>
      </c>
      <c r="AK91" s="22">
        <f t="shared" si="24"/>
        <v>62.50413450114106</v>
      </c>
      <c r="AL91" s="22">
        <f t="shared" ca="1" si="24"/>
        <v>81.172905392262138</v>
      </c>
      <c r="AM91" s="22">
        <f t="shared" si="24"/>
        <v>62.50413450114106</v>
      </c>
      <c r="AN91" s="22">
        <f ca="1">IF(Fixtures!$D$6 &lt; 36, AVERAGE(OFFSET($A91,0,Fixtures!$D$6,1,3)), 0)</f>
        <v>92.382833257806169</v>
      </c>
      <c r="AO91" s="22">
        <f ca="1">IF(Fixtures!$D$6 &lt; 33, AVERAGE(OFFSET($A91,0,Fixtures!$D$6,1,6)), 0)</f>
        <v>88.887251191271943</v>
      </c>
      <c r="AP91" s="22">
        <f ca="1">IF(Fixtures!$D$6 &lt; 30, AVERAGE(OFFSET($A91,0,Fixtures!$D$6,1,9)), 0)</f>
        <v>90.64060950424323</v>
      </c>
      <c r="AQ91" s="22">
        <f ca="1">IF(Fixtures!$D$6 &lt; 27, AVERAGE(OFFSET($A91,0,Fixtures!$D$6,1,12)), 0)</f>
        <v>0</v>
      </c>
      <c r="AR91" s="22">
        <f ca="1">IF(Fixtures!$D$6 &lt; 23, AVERAGE(OFFSET($A91,0,Fixtures!$D$6,1,16)), 0)</f>
        <v>0</v>
      </c>
      <c r="AS91" s="22">
        <f ca="1">IF(OR(Fixtures!$D$6&lt;=0,Fixtures!$D$6&gt;39),AVERAGE(A91:AM91),AVERAGE(OFFSET($A91,0,Fixtures!$D$6,1,39-Fixtures!$D$6)))</f>
        <v>85.16222166106111</v>
      </c>
    </row>
    <row r="92" spans="1:45" x14ac:dyDescent="0.25">
      <c r="A92" s="28" t="s">
        <v>129</v>
      </c>
      <c r="B92" s="22">
        <f>MIN(VLOOKUP($A86,$A$3:$AM$14,B$30+1,FALSE),VLOOKUP($A92,$A$3:$AM$14,B$30+1,FALSE))</f>
        <v>83.593921110151072</v>
      </c>
      <c r="C92" s="22">
        <f t="shared" ref="C92:AM92" ca="1" si="25">MIN(VLOOKUP($A86,$A$3:$AM$14,C$30+1,FALSE),VLOOKUP($A92,$A$3:$AM$14,C$30+1,FALSE))</f>
        <v>81.172905392262138</v>
      </c>
      <c r="D92" s="22">
        <f t="shared" si="25"/>
        <v>65.362026009465851</v>
      </c>
      <c r="E92" s="22">
        <f t="shared" ca="1" si="25"/>
        <v>112.22060580049391</v>
      </c>
      <c r="F92" s="22">
        <f t="shared" si="25"/>
        <v>99.425152358226498</v>
      </c>
      <c r="G92" s="22">
        <f t="shared" ca="1" si="25"/>
        <v>122.19229325830878</v>
      </c>
      <c r="H92" s="22">
        <f t="shared" ca="1" si="25"/>
        <v>83.593921110151072</v>
      </c>
      <c r="I92" s="22">
        <f t="shared" si="25"/>
        <v>78.290778406942621</v>
      </c>
      <c r="J92" s="22">
        <f t="shared" ca="1" si="25"/>
        <v>82.531343196650312</v>
      </c>
      <c r="K92" s="22">
        <f t="shared" si="25"/>
        <v>94.718340567676194</v>
      </c>
      <c r="L92" s="22">
        <f t="shared" ca="1" si="25"/>
        <v>62.50413450114106</v>
      </c>
      <c r="M92" s="22">
        <f t="shared" si="25"/>
        <v>85.97414534055649</v>
      </c>
      <c r="N92" s="22">
        <f t="shared" ca="1" si="25"/>
        <v>64.306445224874665</v>
      </c>
      <c r="O92" s="22">
        <f t="shared" ca="1" si="25"/>
        <v>74.2185118193363</v>
      </c>
      <c r="P92" s="22">
        <f t="shared" si="25"/>
        <v>83.330754703996661</v>
      </c>
      <c r="Q92" s="22">
        <f t="shared" si="25"/>
        <v>74.867589677190935</v>
      </c>
      <c r="R92" s="22">
        <f t="shared" ca="1" si="25"/>
        <v>67.768205419228025</v>
      </c>
      <c r="S92" s="22">
        <f t="shared" ca="1" si="25"/>
        <v>68.902314044909886</v>
      </c>
      <c r="T92" s="22">
        <f t="shared" si="25"/>
        <v>99.813761128963037</v>
      </c>
      <c r="U92" s="22">
        <f t="shared" ca="1" si="25"/>
        <v>68.902314044909886</v>
      </c>
      <c r="V92" s="22">
        <f t="shared" ca="1" si="25"/>
        <v>94.718340567676194</v>
      </c>
      <c r="W92" s="22">
        <f t="shared" ca="1" si="25"/>
        <v>100.1289824286425</v>
      </c>
      <c r="X92" s="22">
        <f t="shared" si="25"/>
        <v>65.362026009465851</v>
      </c>
      <c r="Y92" s="22">
        <f t="shared" si="25"/>
        <v>83.006319858702852</v>
      </c>
      <c r="Z92" s="22">
        <f t="shared" ca="1" si="25"/>
        <v>67.768205419228025</v>
      </c>
      <c r="AA92" s="22">
        <f t="shared" si="25"/>
        <v>78.290778406942621</v>
      </c>
      <c r="AB92" s="22">
        <f t="shared" ca="1" si="25"/>
        <v>93.688762640779316</v>
      </c>
      <c r="AC92" s="22">
        <f t="shared" si="25"/>
        <v>100.1289824286425</v>
      </c>
      <c r="AD92" s="22">
        <f t="shared" ca="1" si="25"/>
        <v>74.867589677190935</v>
      </c>
      <c r="AE92" s="22">
        <f t="shared" si="25"/>
        <v>79.076779739986549</v>
      </c>
      <c r="AF92" s="22">
        <f t="shared" ca="1" si="25"/>
        <v>86.116415090753378</v>
      </c>
      <c r="AG92" s="22">
        <f t="shared" ca="1" si="25"/>
        <v>77.02640142320152</v>
      </c>
      <c r="AH92" s="22">
        <f t="shared" si="25"/>
        <v>102.98002024308416</v>
      </c>
      <c r="AI92" s="22">
        <f t="shared" si="25"/>
        <v>99.813761128963037</v>
      </c>
      <c r="AJ92" s="22">
        <f t="shared" si="25"/>
        <v>83.330754703996661</v>
      </c>
      <c r="AK92" s="22">
        <f t="shared" ca="1" si="25"/>
        <v>82.531343196650312</v>
      </c>
      <c r="AL92" s="22">
        <f t="shared" ca="1" si="25"/>
        <v>64.306445224874665</v>
      </c>
      <c r="AM92" s="22">
        <f t="shared" si="25"/>
        <v>62.50413450114106</v>
      </c>
      <c r="AN92" s="22">
        <f ca="1">IF(Fixtures!$D$6 &lt; 36, AVERAGE(OFFSET($A92,0,Fixtures!$D$6,1,3)), 0)</f>
        <v>89.561778248870908</v>
      </c>
      <c r="AO92" s="22">
        <f ca="1">IF(Fixtures!$D$6 &lt; 33, AVERAGE(OFFSET($A92,0,Fixtures!$D$6,1,6)), 0)</f>
        <v>85.150821833425695</v>
      </c>
      <c r="AP92" s="22">
        <f ca="1">IF(Fixtures!$D$6 &lt; 30, AVERAGE(OFFSET($A92,0,Fixtures!$D$6,1,9)), 0)</f>
        <v>88.558829675177549</v>
      </c>
      <c r="AQ92" s="22">
        <f ca="1">IF(Fixtures!$D$6 &lt; 27, AVERAGE(OFFSET($A92,0,Fixtures!$D$6,1,12)), 0)</f>
        <v>0</v>
      </c>
      <c r="AR92" s="22">
        <f ca="1">IF(Fixtures!$D$6 &lt; 23, AVERAGE(OFFSET($A92,0,Fixtures!$D$6,1,16)), 0)</f>
        <v>0</v>
      </c>
      <c r="AS92" s="22">
        <f ca="1">IF(OR(Fixtures!$D$6&lt;=0,Fixtures!$D$6&gt;39),AVERAGE(A92:AM92),AVERAGE(OFFSET($A92,0,Fixtures!$D$6,1,39-Fixtures!$D$6)))</f>
        <v>83.864282499938668</v>
      </c>
    </row>
    <row r="93" spans="1:45" x14ac:dyDescent="0.25">
      <c r="A93" s="28" t="s">
        <v>104</v>
      </c>
      <c r="B93" s="22">
        <f ca="1">MIN(VLOOKUP($A86,$A$3:$AM$14,B$30+1,FALSE),VLOOKUP($A93,$A$3:$AM$14,B$30+1,FALSE))</f>
        <v>67.768205419228025</v>
      </c>
      <c r="C93" s="22">
        <f t="shared" ref="C93:AM93" ca="1" si="26">MIN(VLOOKUP($A86,$A$3:$AM$14,C$30+1,FALSE),VLOOKUP($A93,$A$3:$AM$14,C$30+1,FALSE))</f>
        <v>82.531343196650312</v>
      </c>
      <c r="D93" s="22">
        <f t="shared" si="26"/>
        <v>65.362026009465851</v>
      </c>
      <c r="E93" s="22">
        <f t="shared" si="26"/>
        <v>112.22060580049391</v>
      </c>
      <c r="F93" s="22">
        <f t="shared" ca="1" si="26"/>
        <v>74.2185118193363</v>
      </c>
      <c r="G93" s="22">
        <f t="shared" si="26"/>
        <v>112.22060580049391</v>
      </c>
      <c r="H93" s="22">
        <f t="shared" ca="1" si="26"/>
        <v>65.362026009465851</v>
      </c>
      <c r="I93" s="22">
        <f t="shared" si="26"/>
        <v>79.076779739986549</v>
      </c>
      <c r="J93" s="22">
        <f t="shared" ca="1" si="26"/>
        <v>82.531343196650312</v>
      </c>
      <c r="K93" s="22">
        <f t="shared" ca="1" si="26"/>
        <v>77.02640142320152</v>
      </c>
      <c r="L93" s="22">
        <f t="shared" ca="1" si="26"/>
        <v>119.75714527628081</v>
      </c>
      <c r="M93" s="22">
        <f t="shared" si="26"/>
        <v>99.813761128963037</v>
      </c>
      <c r="N93" s="22">
        <f t="shared" ca="1" si="26"/>
        <v>64.306445224874665</v>
      </c>
      <c r="O93" s="22">
        <f t="shared" si="26"/>
        <v>103.15043126255075</v>
      </c>
      <c r="P93" s="22">
        <f t="shared" si="26"/>
        <v>62.50413450114106</v>
      </c>
      <c r="Q93" s="22">
        <f t="shared" ca="1" si="26"/>
        <v>74.867589677190935</v>
      </c>
      <c r="R93" s="22">
        <f t="shared" ca="1" si="26"/>
        <v>67.768205419228025</v>
      </c>
      <c r="S93" s="22">
        <f t="shared" si="26"/>
        <v>128.57561288740058</v>
      </c>
      <c r="T93" s="22">
        <f t="shared" si="26"/>
        <v>79.076779739986549</v>
      </c>
      <c r="U93" s="22">
        <f t="shared" ca="1" si="26"/>
        <v>68.902314044909886</v>
      </c>
      <c r="V93" s="22">
        <f t="shared" si="26"/>
        <v>93.688762640779316</v>
      </c>
      <c r="W93" s="22">
        <f t="shared" ca="1" si="26"/>
        <v>78.290778406942621</v>
      </c>
      <c r="X93" s="22">
        <f t="shared" si="26"/>
        <v>111.78362939934263</v>
      </c>
      <c r="Y93" s="22">
        <f t="shared" ca="1" si="26"/>
        <v>83.006319858702852</v>
      </c>
      <c r="Z93" s="22">
        <f t="shared" ca="1" si="26"/>
        <v>68.902314044909886</v>
      </c>
      <c r="AA93" s="22">
        <f t="shared" si="26"/>
        <v>78.290778406942621</v>
      </c>
      <c r="AB93" s="22">
        <f t="shared" si="26"/>
        <v>93.688762640779316</v>
      </c>
      <c r="AC93" s="22">
        <f t="shared" ca="1" si="26"/>
        <v>81.172905392262138</v>
      </c>
      <c r="AD93" s="22">
        <f t="shared" ca="1" si="26"/>
        <v>102.01374941748715</v>
      </c>
      <c r="AE93" s="22">
        <f t="shared" ca="1" si="26"/>
        <v>64.306445224874665</v>
      </c>
      <c r="AF93" s="22">
        <f t="shared" si="26"/>
        <v>86.116415090753378</v>
      </c>
      <c r="AG93" s="22">
        <f t="shared" ca="1" si="26"/>
        <v>77.02640142320152</v>
      </c>
      <c r="AH93" s="22">
        <f t="shared" si="26"/>
        <v>83.330754703996661</v>
      </c>
      <c r="AI93" s="22">
        <f t="shared" si="26"/>
        <v>74.867589677190935</v>
      </c>
      <c r="AJ93" s="22">
        <f t="shared" si="26"/>
        <v>138.2155145932183</v>
      </c>
      <c r="AK93" s="22">
        <f t="shared" si="26"/>
        <v>107.34294286929772</v>
      </c>
      <c r="AL93" s="22">
        <f t="shared" ca="1" si="26"/>
        <v>81.172905392262138</v>
      </c>
      <c r="AM93" s="22">
        <f t="shared" ca="1" si="26"/>
        <v>62.50413450114106</v>
      </c>
      <c r="AN93" s="22">
        <f ca="1">IF(Fixtures!$D$6 &lt; 36, AVERAGE(OFFSET($A93,0,Fixtures!$D$6,1,3)), 0)</f>
        <v>92.291805816842853</v>
      </c>
      <c r="AO93" s="22">
        <f ca="1">IF(Fixtures!$D$6 &lt; 33, AVERAGE(OFFSET($A93,0,Fixtures!$D$6,1,6)), 0)</f>
        <v>84.054113198226347</v>
      </c>
      <c r="AP93" s="22">
        <f ca="1">IF(Fixtures!$D$6 &lt; 30, AVERAGE(OFFSET($A93,0,Fixtures!$D$6,1,9)), 0)</f>
        <v>88.970948684862663</v>
      </c>
      <c r="AQ93" s="22">
        <f ca="1">IF(Fixtures!$D$6 &lt; 27, AVERAGE(OFFSET($A93,0,Fixtures!$D$6,1,12)), 0)</f>
        <v>0</v>
      </c>
      <c r="AR93" s="22">
        <f ca="1">IF(Fixtures!$D$6 &lt; 23, AVERAGE(OFFSET($A93,0,Fixtures!$D$6,1,16)), 0)</f>
        <v>0</v>
      </c>
      <c r="AS93" s="22">
        <f ca="1">IF(OR(Fixtures!$D$6&lt;=0,Fixtures!$D$6&gt;39),AVERAGE(A93:AM93),AVERAGE(OFFSET($A93,0,Fixtures!$D$6,1,39-Fixtures!$D$6)))</f>
        <v>87.64654341053874</v>
      </c>
    </row>
    <row r="94" spans="1:45" x14ac:dyDescent="0.25">
      <c r="A94" s="28" t="s">
        <v>60</v>
      </c>
      <c r="B94" s="22">
        <f>MIN(VLOOKUP($A86,$A$3:$AM$14,B$30+1,FALSE),VLOOKUP($A94,$A$3:$AM$14,B$30+1,FALSE))</f>
        <v>83.593921110151072</v>
      </c>
      <c r="C94" s="22">
        <f t="shared" ref="C94:AM94" ca="1" si="27">MIN(VLOOKUP($A86,$A$3:$AM$14,C$30+1,FALSE),VLOOKUP($A94,$A$3:$AM$14,C$30+1,FALSE))</f>
        <v>102.98002024308416</v>
      </c>
      <c r="D94" s="22">
        <f t="shared" ca="1" si="27"/>
        <v>65.362026009465851</v>
      </c>
      <c r="E94" s="22">
        <f t="shared" si="27"/>
        <v>100.1289824286425</v>
      </c>
      <c r="F94" s="22">
        <f t="shared" si="27"/>
        <v>99.425152358226498</v>
      </c>
      <c r="G94" s="22">
        <f t="shared" si="27"/>
        <v>130.7619278986416</v>
      </c>
      <c r="H94" s="22">
        <f t="shared" ca="1" si="27"/>
        <v>85.97414534055649</v>
      </c>
      <c r="I94" s="22">
        <f t="shared" ca="1" si="27"/>
        <v>79.076779739986549</v>
      </c>
      <c r="J94" s="22">
        <f t="shared" ca="1" si="27"/>
        <v>65.362026009465851</v>
      </c>
      <c r="K94" s="22">
        <f t="shared" si="27"/>
        <v>74.867589677190935</v>
      </c>
      <c r="L94" s="22">
        <f t="shared" ca="1" si="27"/>
        <v>64.306445224874665</v>
      </c>
      <c r="M94" s="22">
        <f t="shared" si="27"/>
        <v>83.006319858702852</v>
      </c>
      <c r="N94" s="22">
        <f t="shared" ca="1" si="27"/>
        <v>64.306445224874665</v>
      </c>
      <c r="O94" s="22">
        <f t="shared" si="27"/>
        <v>103.15043126255075</v>
      </c>
      <c r="P94" s="22">
        <f t="shared" ca="1" si="27"/>
        <v>83.330754703996661</v>
      </c>
      <c r="Q94" s="22">
        <f t="shared" si="27"/>
        <v>74.867589677190935</v>
      </c>
      <c r="R94" s="22">
        <f t="shared" ca="1" si="27"/>
        <v>67.768205419228025</v>
      </c>
      <c r="S94" s="22">
        <f t="shared" si="27"/>
        <v>156.62692462584545</v>
      </c>
      <c r="T94" s="22">
        <f t="shared" si="27"/>
        <v>86.116415090753378</v>
      </c>
      <c r="U94" s="22">
        <f t="shared" ca="1" si="27"/>
        <v>68.902314044909886</v>
      </c>
      <c r="V94" s="22">
        <f t="shared" si="27"/>
        <v>94.718340567676194</v>
      </c>
      <c r="W94" s="22">
        <f t="shared" ca="1" si="27"/>
        <v>102.98002024308416</v>
      </c>
      <c r="X94" s="22">
        <f t="shared" ca="1" si="27"/>
        <v>102.01374941748715</v>
      </c>
      <c r="Y94" s="22">
        <f t="shared" si="27"/>
        <v>83.006319858702852</v>
      </c>
      <c r="Z94" s="22">
        <f t="shared" ca="1" si="27"/>
        <v>85.97414534055649</v>
      </c>
      <c r="AA94" s="22">
        <f t="shared" ca="1" si="27"/>
        <v>78.290778406942621</v>
      </c>
      <c r="AB94" s="22">
        <f t="shared" si="27"/>
        <v>83.593921110151072</v>
      </c>
      <c r="AC94" s="22">
        <f t="shared" si="27"/>
        <v>100.1289824286425</v>
      </c>
      <c r="AD94" s="22">
        <f t="shared" ca="1" si="27"/>
        <v>77.02640142320152</v>
      </c>
      <c r="AE94" s="22">
        <f t="shared" si="27"/>
        <v>62.50413450114106</v>
      </c>
      <c r="AF94" s="22">
        <f t="shared" si="27"/>
        <v>86.116415090753378</v>
      </c>
      <c r="AG94" s="22">
        <f t="shared" ca="1" si="27"/>
        <v>67.768205419228025</v>
      </c>
      <c r="AH94" s="22">
        <f t="shared" si="27"/>
        <v>99.425152358226498</v>
      </c>
      <c r="AI94" s="22">
        <f t="shared" ca="1" si="27"/>
        <v>74.2185118193363</v>
      </c>
      <c r="AJ94" s="22">
        <f t="shared" si="27"/>
        <v>103.15043126255075</v>
      </c>
      <c r="AK94" s="22">
        <f t="shared" si="27"/>
        <v>130.7619278986416</v>
      </c>
      <c r="AL94" s="22">
        <f t="shared" ca="1" si="27"/>
        <v>81.172905392262138</v>
      </c>
      <c r="AM94" s="22">
        <f t="shared" si="27"/>
        <v>62.50413450114106</v>
      </c>
      <c r="AN94" s="22">
        <f ca="1">IF(Fixtures!$D$6 &lt; 36, AVERAGE(OFFSET($A94,0,Fixtures!$D$6,1,3)), 0)</f>
        <v>86.916434987331698</v>
      </c>
      <c r="AO94" s="22">
        <f ca="1">IF(Fixtures!$D$6 &lt; 33, AVERAGE(OFFSET($A94,0,Fixtures!$D$6,1,6)), 0)</f>
        <v>79.523009995519587</v>
      </c>
      <c r="AP94" s="22">
        <f ca="1">IF(Fixtures!$D$6 &lt; 30, AVERAGE(OFFSET($A94,0,Fixtures!$D$6,1,9)), 0)</f>
        <v>83.770239490359018</v>
      </c>
      <c r="AQ94" s="22">
        <f ca="1">IF(Fixtures!$D$6 &lt; 27, AVERAGE(OFFSET($A94,0,Fixtures!$D$6,1,12)), 0)</f>
        <v>0</v>
      </c>
      <c r="AR94" s="22">
        <f ca="1">IF(Fixtures!$D$6 &lt; 23, AVERAGE(OFFSET($A94,0,Fixtures!$D$6,1,16)), 0)</f>
        <v>0</v>
      </c>
      <c r="AS94" s="22">
        <f ca="1">IF(OR(Fixtures!$D$6&lt;=0,Fixtures!$D$6&gt;39),AVERAGE(A94:AM94),AVERAGE(OFFSET($A94,0,Fixtures!$D$6,1,39-Fixtures!$D$6)))</f>
        <v>85.697593600439674</v>
      </c>
    </row>
    <row r="95" spans="1:45" x14ac:dyDescent="0.25">
      <c r="A95" s="28" t="s">
        <v>130</v>
      </c>
      <c r="B95" s="22">
        <f>MIN(VLOOKUP($A86,$A$3:$AM$14,B$30+1,FALSE),VLOOKUP($A95,$A$3:$AM$14,B$30+1,FALSE))</f>
        <v>83.593921110151072</v>
      </c>
      <c r="C95" s="22">
        <f t="shared" ref="C95:AM95" si="28">MIN(VLOOKUP($A86,$A$3:$AM$14,C$30+1,FALSE),VLOOKUP($A95,$A$3:$AM$14,C$30+1,FALSE))</f>
        <v>79.076779739986549</v>
      </c>
      <c r="D95" s="22">
        <f t="shared" ca="1" si="28"/>
        <v>65.362026009465851</v>
      </c>
      <c r="E95" s="22">
        <f t="shared" ca="1" si="28"/>
        <v>102.01374941748715</v>
      </c>
      <c r="F95" s="22">
        <f t="shared" si="28"/>
        <v>99.425152358226498</v>
      </c>
      <c r="G95" s="22">
        <f t="shared" si="28"/>
        <v>62.50413450114106</v>
      </c>
      <c r="H95" s="22">
        <f t="shared" ca="1" si="28"/>
        <v>99.425152358226498</v>
      </c>
      <c r="I95" s="22">
        <f t="shared" si="28"/>
        <v>79.076779739986549</v>
      </c>
      <c r="J95" s="22">
        <f t="shared" ca="1" si="28"/>
        <v>82.531343196650312</v>
      </c>
      <c r="K95" s="22">
        <f t="shared" si="28"/>
        <v>85.97414534055649</v>
      </c>
      <c r="L95" s="22">
        <f t="shared" ca="1" si="28"/>
        <v>81.172905392262138</v>
      </c>
      <c r="M95" s="22">
        <f t="shared" si="28"/>
        <v>128.57561288740058</v>
      </c>
      <c r="N95" s="22">
        <f t="shared" ca="1" si="28"/>
        <v>64.306445224874665</v>
      </c>
      <c r="O95" s="22">
        <f t="shared" ca="1" si="28"/>
        <v>103.15043126255075</v>
      </c>
      <c r="P95" s="22">
        <f t="shared" si="28"/>
        <v>83.330754703996661</v>
      </c>
      <c r="Q95" s="22">
        <f t="shared" ca="1" si="28"/>
        <v>64.306445224874665</v>
      </c>
      <c r="R95" s="22">
        <f t="shared" ca="1" si="28"/>
        <v>67.768205419228025</v>
      </c>
      <c r="S95" s="22">
        <f t="shared" si="28"/>
        <v>83.593921110151072</v>
      </c>
      <c r="T95" s="22">
        <f t="shared" ca="1" si="28"/>
        <v>82.531343196650312</v>
      </c>
      <c r="U95" s="22">
        <f t="shared" ca="1" si="28"/>
        <v>68.902314044909886</v>
      </c>
      <c r="V95" s="22">
        <f t="shared" si="28"/>
        <v>74.867589677190935</v>
      </c>
      <c r="W95" s="22">
        <f t="shared" ca="1" si="28"/>
        <v>83.006319858702852</v>
      </c>
      <c r="X95" s="22">
        <f t="shared" si="28"/>
        <v>103.15043126255075</v>
      </c>
      <c r="Y95" s="22">
        <f t="shared" si="28"/>
        <v>83.006319858702852</v>
      </c>
      <c r="Z95" s="22">
        <f t="shared" si="28"/>
        <v>85.97414534055649</v>
      </c>
      <c r="AA95" s="22">
        <f t="shared" ca="1" si="28"/>
        <v>74.2185118193363</v>
      </c>
      <c r="AB95" s="22">
        <f t="shared" ca="1" si="28"/>
        <v>93.688762640779316</v>
      </c>
      <c r="AC95" s="22">
        <f t="shared" si="28"/>
        <v>100.1289824286425</v>
      </c>
      <c r="AD95" s="22">
        <f t="shared" ca="1" si="28"/>
        <v>67.768205419228025</v>
      </c>
      <c r="AE95" s="22">
        <f t="shared" si="28"/>
        <v>102.98002024308416</v>
      </c>
      <c r="AF95" s="22">
        <f t="shared" si="28"/>
        <v>86.116415090753378</v>
      </c>
      <c r="AG95" s="22">
        <f t="shared" ca="1" si="28"/>
        <v>77.02640142320152</v>
      </c>
      <c r="AH95" s="22">
        <f t="shared" si="28"/>
        <v>107.34294286929772</v>
      </c>
      <c r="AI95" s="22">
        <f t="shared" si="28"/>
        <v>99.813761128963037</v>
      </c>
      <c r="AJ95" s="22">
        <f t="shared" ca="1" si="28"/>
        <v>68.902314044909886</v>
      </c>
      <c r="AK95" s="22">
        <f t="shared" si="28"/>
        <v>100.1289824286425</v>
      </c>
      <c r="AL95" s="22">
        <f t="shared" ca="1" si="28"/>
        <v>81.172905392262138</v>
      </c>
      <c r="AM95" s="22">
        <f t="shared" ca="1" si="28"/>
        <v>62.50413450114106</v>
      </c>
      <c r="AN95" s="22">
        <f ca="1">IF(Fixtures!$D$6 &lt; 36, AVERAGE(OFFSET($A95,0,Fixtures!$D$6,1,3)), 0)</f>
        <v>87.195316829549938</v>
      </c>
      <c r="AO95" s="22">
        <f ca="1">IF(Fixtures!$D$6 &lt; 33, AVERAGE(OFFSET($A95,0,Fixtures!$D$6,1,6)), 0)</f>
        <v>87.951464540948152</v>
      </c>
      <c r="AP95" s="22">
        <f ca="1">IF(Fixtures!$D$6 &lt; 30, AVERAGE(OFFSET($A95,0,Fixtures!$D$6,1,9)), 0)</f>
        <v>89.307533920984397</v>
      </c>
      <c r="AQ95" s="22">
        <f ca="1">IF(Fixtures!$D$6 &lt; 27, AVERAGE(OFFSET($A95,0,Fixtures!$D$6,1,12)), 0)</f>
        <v>0</v>
      </c>
      <c r="AR95" s="22">
        <f ca="1">IF(Fixtures!$D$6 &lt; 23, AVERAGE(OFFSET($A95,0,Fixtures!$D$6,1,16)), 0)</f>
        <v>0</v>
      </c>
      <c r="AS95" s="22">
        <f ca="1">IF(OR(Fixtures!$D$6&lt;=0,Fixtures!$D$6&gt;39),AVERAGE(A95:AM95),AVERAGE(OFFSET($A95,0,Fixtures!$D$6,1,39-Fixtures!$D$6)))</f>
        <v>87.297818967575438</v>
      </c>
    </row>
    <row r="96" spans="1:45" x14ac:dyDescent="0.25">
      <c r="A96" s="28" t="s">
        <v>10</v>
      </c>
      <c r="B96" s="22">
        <f ca="1">MIN(VLOOKUP($A86,$A$3:$AM$14,B$30+1,FALSE),VLOOKUP($A96,$A$3:$AM$14,B$30+1,FALSE))</f>
        <v>83.593921110151072</v>
      </c>
      <c r="C96" s="22">
        <f t="shared" ref="C96:AM96" si="29">MIN(VLOOKUP($A86,$A$3:$AM$14,C$30+1,FALSE),VLOOKUP($A96,$A$3:$AM$14,C$30+1,FALSE))</f>
        <v>83.006319858702852</v>
      </c>
      <c r="D96" s="22">
        <f t="shared" si="29"/>
        <v>65.362026009465851</v>
      </c>
      <c r="E96" s="22">
        <f t="shared" si="29"/>
        <v>111.78362939934263</v>
      </c>
      <c r="F96" s="22">
        <f t="shared" si="29"/>
        <v>83.593921110151072</v>
      </c>
      <c r="G96" s="22">
        <f t="shared" ca="1" si="29"/>
        <v>81.172905392262138</v>
      </c>
      <c r="H96" s="22">
        <f t="shared" ca="1" si="29"/>
        <v>93.688762640779316</v>
      </c>
      <c r="I96" s="22">
        <f t="shared" si="29"/>
        <v>79.076779739986549</v>
      </c>
      <c r="J96" s="22">
        <f t="shared" ca="1" si="29"/>
        <v>74.2185118193363</v>
      </c>
      <c r="K96" s="22">
        <f t="shared" si="29"/>
        <v>111.78362939934263</v>
      </c>
      <c r="L96" s="22">
        <f t="shared" ca="1" si="29"/>
        <v>79.076779739986549</v>
      </c>
      <c r="M96" s="22">
        <f t="shared" si="29"/>
        <v>74.867589677190935</v>
      </c>
      <c r="N96" s="22">
        <f t="shared" ca="1" si="29"/>
        <v>64.306445224874665</v>
      </c>
      <c r="O96" s="22">
        <f t="shared" ca="1" si="29"/>
        <v>77.02640142320152</v>
      </c>
      <c r="P96" s="22">
        <f t="shared" si="29"/>
        <v>83.330754703996661</v>
      </c>
      <c r="Q96" s="22">
        <f t="shared" si="29"/>
        <v>74.867589677190935</v>
      </c>
      <c r="R96" s="22">
        <f t="shared" ca="1" si="29"/>
        <v>67.768205419228025</v>
      </c>
      <c r="S96" s="22">
        <f t="shared" si="29"/>
        <v>103.15043126255075</v>
      </c>
      <c r="T96" s="22">
        <f t="shared" si="29"/>
        <v>65.362026009465851</v>
      </c>
      <c r="U96" s="22">
        <f t="shared" ca="1" si="29"/>
        <v>68.902314044909886</v>
      </c>
      <c r="V96" s="22">
        <f t="shared" si="29"/>
        <v>85.97414534055649</v>
      </c>
      <c r="W96" s="22">
        <f t="shared" ca="1" si="29"/>
        <v>112.22060580049391</v>
      </c>
      <c r="X96" s="22">
        <f t="shared" ca="1" si="29"/>
        <v>67.768205419228025</v>
      </c>
      <c r="Y96" s="22">
        <f t="shared" si="29"/>
        <v>83.006319858702852</v>
      </c>
      <c r="Z96" s="22">
        <f t="shared" si="29"/>
        <v>85.97414534055649</v>
      </c>
      <c r="AA96" s="22">
        <f t="shared" si="29"/>
        <v>78.290778406942621</v>
      </c>
      <c r="AB96" s="22">
        <f t="shared" si="29"/>
        <v>93.688762640779316</v>
      </c>
      <c r="AC96" s="22">
        <f t="shared" ca="1" si="29"/>
        <v>100.1289824286425</v>
      </c>
      <c r="AD96" s="22">
        <f t="shared" ca="1" si="29"/>
        <v>94.718340567676194</v>
      </c>
      <c r="AE96" s="22">
        <f t="shared" si="29"/>
        <v>133.89467697283897</v>
      </c>
      <c r="AF96" s="22">
        <f t="shared" ca="1" si="29"/>
        <v>64.306445224874665</v>
      </c>
      <c r="AG96" s="22">
        <f t="shared" ca="1" si="29"/>
        <v>77.02640142320152</v>
      </c>
      <c r="AH96" s="22">
        <f t="shared" si="29"/>
        <v>62.50413450114106</v>
      </c>
      <c r="AI96" s="22">
        <f t="shared" si="29"/>
        <v>99.813761128963037</v>
      </c>
      <c r="AJ96" s="22">
        <f t="shared" si="29"/>
        <v>78.290778406942621</v>
      </c>
      <c r="AK96" s="22">
        <f t="shared" si="29"/>
        <v>86.116415090753378</v>
      </c>
      <c r="AL96" s="22">
        <f t="shared" ca="1" si="29"/>
        <v>81.172905392262138</v>
      </c>
      <c r="AM96" s="22">
        <f t="shared" si="29"/>
        <v>62.50413450114106</v>
      </c>
      <c r="AN96" s="22">
        <f ca="1">IF(Fixtures!$D$6 &lt; 36, AVERAGE(OFFSET($A96,0,Fixtures!$D$6,1,3)), 0)</f>
        <v>96.178695212366009</v>
      </c>
      <c r="AO96" s="22">
        <f ca="1">IF(Fixtures!$D$6 &lt; 33, AVERAGE(OFFSET($A96,0,Fixtures!$D$6,1,6)), 0)</f>
        <v>93.960601543002198</v>
      </c>
      <c r="AP96" s="22">
        <f ca="1">IF(Fixtures!$D$6 &lt; 30, AVERAGE(OFFSET($A96,0,Fixtures!$D$6,1,9)), 0)</f>
        <v>89.374698143895543</v>
      </c>
      <c r="AQ96" s="22">
        <f ca="1">IF(Fixtures!$D$6 &lt; 27, AVERAGE(OFFSET($A96,0,Fixtures!$D$6,1,12)), 0)</f>
        <v>0</v>
      </c>
      <c r="AR96" s="22">
        <f ca="1">IF(Fixtures!$D$6 &lt; 23, AVERAGE(OFFSET($A96,0,Fixtures!$D$6,1,16)), 0)</f>
        <v>0</v>
      </c>
      <c r="AS96" s="22">
        <f ca="1">IF(OR(Fixtures!$D$6&lt;=0,Fixtures!$D$6&gt;39),AVERAGE(A96:AM96),AVERAGE(OFFSET($A96,0,Fixtures!$D$6,1,39-Fixtures!$D$6)))</f>
        <v>86.180478189934703</v>
      </c>
    </row>
    <row r="97" spans="1:45" x14ac:dyDescent="0.25">
      <c r="A97" s="28" t="s">
        <v>61</v>
      </c>
      <c r="B97" s="22">
        <f>MIN(VLOOKUP($A86,$A$3:$AM$14,B$30+1,FALSE),VLOOKUP($A97,$A$3:$AM$14,B$30+1,FALSE))</f>
        <v>83.593921110151072</v>
      </c>
      <c r="C97" s="22">
        <f t="shared" ref="C97:AM97" si="30">MIN(VLOOKUP($A86,$A$3:$AM$14,C$30+1,FALSE),VLOOKUP($A97,$A$3:$AM$14,C$30+1,FALSE))</f>
        <v>78.290778406942621</v>
      </c>
      <c r="D97" s="22">
        <f t="shared" si="30"/>
        <v>65.362026009465851</v>
      </c>
      <c r="E97" s="22">
        <f t="shared" si="30"/>
        <v>102.98002024308416</v>
      </c>
      <c r="F97" s="22">
        <f t="shared" ca="1" si="30"/>
        <v>99.425152358226498</v>
      </c>
      <c r="G97" s="22">
        <f t="shared" si="30"/>
        <v>100.1289824286425</v>
      </c>
      <c r="H97" s="22">
        <f t="shared" ca="1" si="30"/>
        <v>107.34294286929772</v>
      </c>
      <c r="I97" s="22">
        <f t="shared" ca="1" si="30"/>
        <v>79.076779739986549</v>
      </c>
      <c r="J97" s="22">
        <f t="shared" ca="1" si="30"/>
        <v>67.768205419228025</v>
      </c>
      <c r="K97" s="22">
        <f t="shared" si="30"/>
        <v>86.116415090753378</v>
      </c>
      <c r="L97" s="22">
        <f t="shared" ca="1" si="30"/>
        <v>82.531343196650312</v>
      </c>
      <c r="M97" s="22">
        <f t="shared" si="30"/>
        <v>128.57561288740058</v>
      </c>
      <c r="N97" s="22">
        <f t="shared" ca="1" si="30"/>
        <v>62.50413450114106</v>
      </c>
      <c r="O97" s="22">
        <f t="shared" si="30"/>
        <v>103.15043126255075</v>
      </c>
      <c r="P97" s="22">
        <f t="shared" ca="1" si="30"/>
        <v>64.306445224874665</v>
      </c>
      <c r="Q97" s="22">
        <f t="shared" si="30"/>
        <v>74.867589677190935</v>
      </c>
      <c r="R97" s="22">
        <f t="shared" ca="1" si="30"/>
        <v>67.768205419228025</v>
      </c>
      <c r="S97" s="22">
        <f t="shared" si="30"/>
        <v>93.688762640779316</v>
      </c>
      <c r="T97" s="22">
        <f t="shared" si="30"/>
        <v>99.425152358226498</v>
      </c>
      <c r="U97" s="22">
        <f t="shared" ca="1" si="30"/>
        <v>68.902314044909886</v>
      </c>
      <c r="V97" s="22">
        <f t="shared" ca="1" si="30"/>
        <v>74.2185118193363</v>
      </c>
      <c r="W97" s="22">
        <f t="shared" ca="1" si="30"/>
        <v>119.75714527628081</v>
      </c>
      <c r="X97" s="22">
        <f t="shared" si="30"/>
        <v>83.593921110151072</v>
      </c>
      <c r="Y97" s="22">
        <f t="shared" ca="1" si="30"/>
        <v>83.006319858702852</v>
      </c>
      <c r="Z97" s="22">
        <f t="shared" si="30"/>
        <v>65.362026009465851</v>
      </c>
      <c r="AA97" s="22">
        <f t="shared" si="30"/>
        <v>78.290778406942621</v>
      </c>
      <c r="AB97" s="22">
        <f t="shared" si="30"/>
        <v>85.97414534055649</v>
      </c>
      <c r="AC97" s="22">
        <f t="shared" si="30"/>
        <v>100.1289824286425</v>
      </c>
      <c r="AD97" s="22">
        <f t="shared" ca="1" si="30"/>
        <v>68.902314044909886</v>
      </c>
      <c r="AE97" s="22">
        <f t="shared" si="30"/>
        <v>103.15043126255075</v>
      </c>
      <c r="AF97" s="22">
        <f t="shared" ca="1" si="30"/>
        <v>86.116415090753378</v>
      </c>
      <c r="AG97" s="22">
        <f t="shared" ca="1" si="30"/>
        <v>74.867589677190935</v>
      </c>
      <c r="AH97" s="22">
        <f t="shared" si="30"/>
        <v>107.34294286929772</v>
      </c>
      <c r="AI97" s="22">
        <f t="shared" ca="1" si="30"/>
        <v>77.02640142320152</v>
      </c>
      <c r="AJ97" s="22">
        <f t="shared" si="30"/>
        <v>111.78362939934263</v>
      </c>
      <c r="AK97" s="22">
        <f t="shared" si="30"/>
        <v>112.22060580049391</v>
      </c>
      <c r="AL97" s="22">
        <f t="shared" ca="1" si="30"/>
        <v>81.172905392262138</v>
      </c>
      <c r="AM97" s="22">
        <f t="shared" si="30"/>
        <v>62.50413450114106</v>
      </c>
      <c r="AN97" s="22">
        <f ca="1">IF(Fixtures!$D$6 &lt; 36, AVERAGE(OFFSET($A97,0,Fixtures!$D$6,1,3)), 0)</f>
        <v>85.001813938036278</v>
      </c>
      <c r="AO97" s="22">
        <f ca="1">IF(Fixtures!$D$6 &lt; 33, AVERAGE(OFFSET($A97,0,Fixtures!$D$6,1,6)), 0)</f>
        <v>86.523312974100648</v>
      </c>
      <c r="AP97" s="22">
        <f ca="1">IF(Fixtures!$D$6 &lt; 30, AVERAGE(OFFSET($A97,0,Fixtures!$D$6,1,9)), 0)</f>
        <v>90.588094615160642</v>
      </c>
      <c r="AQ97" s="22">
        <f ca="1">IF(Fixtures!$D$6 &lt; 27, AVERAGE(OFFSET($A97,0,Fixtures!$D$6,1,12)), 0)</f>
        <v>0</v>
      </c>
      <c r="AR97" s="22">
        <f ca="1">IF(Fixtures!$D$6 &lt; 23, AVERAGE(OFFSET($A97,0,Fixtures!$D$6,1,16)), 0)</f>
        <v>0</v>
      </c>
      <c r="AS97" s="22">
        <f ca="1">IF(OR(Fixtures!$D$6&lt;=0,Fixtures!$D$6&gt;39),AVERAGE(A97:AM97),AVERAGE(OFFSET($A97,0,Fixtures!$D$6,1,39-Fixtures!$D$6)))</f>
        <v>89.26587476919525</v>
      </c>
    </row>
    <row r="98" spans="1:45" x14ac:dyDescent="0.25">
      <c r="A98" s="80" t="s">
        <v>82</v>
      </c>
      <c r="B98" s="22">
        <f>MIN(VLOOKUP($A86,$A$3:$AM$14,B$30+1,FALSE),VLOOKUP($A98,$A$3:$AM$14,B$30+1,FALSE))</f>
        <v>83.593921110151072</v>
      </c>
      <c r="C98" s="22">
        <f t="shared" ref="C98:AM98" si="31">MIN(VLOOKUP($A86,$A$3:$AM$14,C$30+1,FALSE),VLOOKUP($A98,$A$3:$AM$14,C$30+1,FALSE))</f>
        <v>86.116415090753378</v>
      </c>
      <c r="D98" s="22">
        <f t="shared" ca="1" si="31"/>
        <v>65.362026009465851</v>
      </c>
      <c r="E98" s="22">
        <f t="shared" si="31"/>
        <v>107.34294286929772</v>
      </c>
      <c r="F98" s="22">
        <f t="shared" si="31"/>
        <v>74.867589677190935</v>
      </c>
      <c r="G98" s="22">
        <f t="shared" ca="1" si="31"/>
        <v>68.902314044909886</v>
      </c>
      <c r="H98" s="22">
        <f t="shared" ca="1" si="31"/>
        <v>143.44537181444625</v>
      </c>
      <c r="I98" s="22">
        <f t="shared" si="31"/>
        <v>79.076779739986549</v>
      </c>
      <c r="J98" s="22">
        <f t="shared" ca="1" si="31"/>
        <v>82.531343196650312</v>
      </c>
      <c r="K98" s="22">
        <f t="shared" si="31"/>
        <v>100.1289824286425</v>
      </c>
      <c r="L98" s="22">
        <f t="shared" ca="1" si="31"/>
        <v>65.362026009465851</v>
      </c>
      <c r="M98" s="22">
        <f t="shared" ca="1" si="31"/>
        <v>77.02640142320152</v>
      </c>
      <c r="N98" s="22">
        <f t="shared" ca="1" si="31"/>
        <v>64.306445224874665</v>
      </c>
      <c r="O98" s="22">
        <f t="shared" si="31"/>
        <v>103.15043126255075</v>
      </c>
      <c r="P98" s="22">
        <f t="shared" si="31"/>
        <v>83.330754703996661</v>
      </c>
      <c r="Q98" s="22">
        <f t="shared" ca="1" si="31"/>
        <v>74.867589677190935</v>
      </c>
      <c r="R98" s="22">
        <f t="shared" ca="1" si="31"/>
        <v>67.768205419228025</v>
      </c>
      <c r="S98" s="22">
        <f t="shared" si="31"/>
        <v>111.78362939934263</v>
      </c>
      <c r="T98" s="22">
        <f t="shared" si="31"/>
        <v>102.98002024308416</v>
      </c>
      <c r="U98" s="22">
        <f t="shared" ca="1" si="31"/>
        <v>68.902314044909886</v>
      </c>
      <c r="V98" s="22">
        <f t="shared" si="31"/>
        <v>94.718340567676194</v>
      </c>
      <c r="W98" s="22">
        <f t="shared" ca="1" si="31"/>
        <v>119.75714527628081</v>
      </c>
      <c r="X98" s="22">
        <f t="shared" ca="1" si="31"/>
        <v>82.531343196650312</v>
      </c>
      <c r="Y98" s="22">
        <f t="shared" si="31"/>
        <v>62.50413450114106</v>
      </c>
      <c r="Z98" s="22">
        <f t="shared" si="31"/>
        <v>85.97414534055649</v>
      </c>
      <c r="AA98" s="22">
        <f t="shared" ca="1" si="31"/>
        <v>78.290778406942621</v>
      </c>
      <c r="AB98" s="22">
        <f t="shared" si="31"/>
        <v>93.688762640779316</v>
      </c>
      <c r="AC98" s="22">
        <f t="shared" si="31"/>
        <v>83.006319858702852</v>
      </c>
      <c r="AD98" s="22">
        <f t="shared" ca="1" si="31"/>
        <v>78.290778406942621</v>
      </c>
      <c r="AE98" s="22">
        <f t="shared" si="31"/>
        <v>83.593921110151072</v>
      </c>
      <c r="AF98" s="22">
        <f t="shared" si="31"/>
        <v>86.116415090753378</v>
      </c>
      <c r="AG98" s="22">
        <f t="shared" ca="1" si="31"/>
        <v>77.02640142320152</v>
      </c>
      <c r="AH98" s="22">
        <f t="shared" ca="1" si="31"/>
        <v>64.306445224874665</v>
      </c>
      <c r="AI98" s="22">
        <f t="shared" si="31"/>
        <v>99.813761128963037</v>
      </c>
      <c r="AJ98" s="22">
        <f t="shared" si="31"/>
        <v>85.97414534055649</v>
      </c>
      <c r="AK98" s="22">
        <f t="shared" si="31"/>
        <v>133.89467697283897</v>
      </c>
      <c r="AL98" s="22">
        <f t="shared" ca="1" si="31"/>
        <v>74.2185118193363</v>
      </c>
      <c r="AM98" s="22">
        <f t="shared" ca="1" si="31"/>
        <v>62.50413450114106</v>
      </c>
      <c r="AN98" s="22">
        <f ca="1">IF(Fixtures!$D$6 &lt; 36, AVERAGE(OFFSET($A98,0,Fixtures!$D$6,1,3)), 0)</f>
        <v>84.995286968808259</v>
      </c>
      <c r="AO98" s="22">
        <f ca="1">IF(Fixtures!$D$6 &lt; 33, AVERAGE(OFFSET($A98,0,Fixtures!$D$6,1,6)), 0)</f>
        <v>83.620433088421791</v>
      </c>
      <c r="AP98" s="22">
        <f ca="1">IF(Fixtures!$D$6 &lt; 30, AVERAGE(OFFSET($A98,0,Fixtures!$D$6,1,9)), 0)</f>
        <v>83.53521669165832</v>
      </c>
      <c r="AQ98" s="22">
        <f ca="1">IF(Fixtures!$D$6 &lt; 27, AVERAGE(OFFSET($A98,0,Fixtures!$D$6,1,12)), 0)</f>
        <v>0</v>
      </c>
      <c r="AR98" s="22">
        <f ca="1">IF(Fixtures!$D$6 &lt; 23, AVERAGE(OFFSET($A98,0,Fixtures!$D$6,1,16)), 0)</f>
        <v>0</v>
      </c>
      <c r="AS98" s="22">
        <f ca="1">IF(OR(Fixtures!$D$6&lt;=0,Fixtures!$D$6&gt;39),AVERAGE(A98:AM98),AVERAGE(OFFSET($A98,0,Fixtures!$D$6,1,39-Fixtures!$D$6)))</f>
        <v>85.202856126520103</v>
      </c>
    </row>
    <row r="100" spans="1:45" x14ac:dyDescent="0.25">
      <c r="A100" s="29" t="s">
        <v>129</v>
      </c>
      <c r="B100" s="2">
        <v>1</v>
      </c>
      <c r="C100" s="2">
        <v>2</v>
      </c>
      <c r="D100" s="2">
        <v>3</v>
      </c>
      <c r="E100" s="2">
        <v>4</v>
      </c>
      <c r="F100" s="2">
        <v>5</v>
      </c>
      <c r="G100" s="2">
        <v>6</v>
      </c>
      <c r="H100" s="2">
        <v>7</v>
      </c>
      <c r="I100" s="2">
        <v>8</v>
      </c>
      <c r="J100" s="2">
        <v>9</v>
      </c>
      <c r="K100" s="2">
        <v>10</v>
      </c>
      <c r="L100" s="2">
        <v>11</v>
      </c>
      <c r="M100" s="2">
        <v>12</v>
      </c>
      <c r="N100" s="2">
        <v>13</v>
      </c>
      <c r="O100" s="2">
        <v>14</v>
      </c>
      <c r="P100" s="2">
        <v>15</v>
      </c>
      <c r="Q100" s="2">
        <v>16</v>
      </c>
      <c r="R100" s="2">
        <v>17</v>
      </c>
      <c r="S100" s="2">
        <v>18</v>
      </c>
      <c r="T100" s="2">
        <v>19</v>
      </c>
      <c r="U100" s="2">
        <v>20</v>
      </c>
      <c r="V100" s="2">
        <v>21</v>
      </c>
      <c r="W100" s="2">
        <v>22</v>
      </c>
      <c r="X100" s="2">
        <v>23</v>
      </c>
      <c r="Y100" s="2">
        <v>24</v>
      </c>
      <c r="Z100" s="2">
        <v>25</v>
      </c>
      <c r="AA100" s="2">
        <v>26</v>
      </c>
      <c r="AB100" s="2">
        <v>27</v>
      </c>
      <c r="AC100" s="2">
        <v>28</v>
      </c>
      <c r="AD100" s="2">
        <v>29</v>
      </c>
      <c r="AE100" s="2">
        <v>30</v>
      </c>
      <c r="AF100" s="2">
        <v>31</v>
      </c>
      <c r="AG100" s="2">
        <v>32</v>
      </c>
      <c r="AH100" s="2">
        <v>33</v>
      </c>
      <c r="AI100" s="2">
        <v>34</v>
      </c>
      <c r="AJ100" s="2">
        <v>35</v>
      </c>
      <c r="AK100" s="2">
        <v>36</v>
      </c>
      <c r="AL100" s="2">
        <v>37</v>
      </c>
      <c r="AM100" s="2">
        <v>38</v>
      </c>
      <c r="AN100" s="29" t="s">
        <v>55</v>
      </c>
      <c r="AO100" s="29" t="s">
        <v>56</v>
      </c>
      <c r="AP100" s="29" t="s">
        <v>57</v>
      </c>
      <c r="AQ100" s="29" t="s">
        <v>75</v>
      </c>
      <c r="AR100" s="29" t="s">
        <v>123</v>
      </c>
      <c r="AS100" s="29" t="s">
        <v>58</v>
      </c>
    </row>
    <row r="101" spans="1:45" x14ac:dyDescent="0.25">
      <c r="A101" s="28" t="s">
        <v>101</v>
      </c>
      <c r="B101" s="22">
        <f>MIN(VLOOKUP($A$100,$A$2:$AM$14,B$30+1,FALSE),VLOOKUP($A101,$A$2:$AM$14,B$30+1,FALSE))</f>
        <v>74.867589677190935</v>
      </c>
      <c r="C101" s="22">
        <f t="shared" ref="C101:AM108" ca="1" si="32">MIN(VLOOKUP($A$100,$A$2:$AM$14,C$30+1,FALSE),VLOOKUP($A101,$A$2:$AM$14,C$30+1,FALSE))</f>
        <v>74.2185118193363</v>
      </c>
      <c r="D101" s="22">
        <f t="shared" ca="1" si="32"/>
        <v>77.02640142320152</v>
      </c>
      <c r="E101" s="22">
        <f t="shared" ca="1" si="32"/>
        <v>79.076779739986549</v>
      </c>
      <c r="F101" s="22">
        <f t="shared" ca="1" si="32"/>
        <v>115.39093420167765</v>
      </c>
      <c r="G101" s="22">
        <f t="shared" ca="1" si="32"/>
        <v>122.19229325830878</v>
      </c>
      <c r="H101" s="22">
        <f t="shared" si="32"/>
        <v>83.593921110151072</v>
      </c>
      <c r="I101" s="22">
        <f t="shared" ca="1" si="32"/>
        <v>68.902314044909886</v>
      </c>
      <c r="J101" s="22">
        <f t="shared" si="32"/>
        <v>99.425152358226498</v>
      </c>
      <c r="K101" s="22">
        <f t="shared" si="32"/>
        <v>78.290778406942621</v>
      </c>
      <c r="L101" s="22">
        <f t="shared" si="32"/>
        <v>62.50413450114106</v>
      </c>
      <c r="M101" s="22">
        <f t="shared" si="32"/>
        <v>85.97414534055649</v>
      </c>
      <c r="N101" s="22">
        <f t="shared" si="32"/>
        <v>93.688762640779316</v>
      </c>
      <c r="O101" s="22">
        <f t="shared" ca="1" si="32"/>
        <v>74.2185118193363</v>
      </c>
      <c r="P101" s="22">
        <f t="shared" si="32"/>
        <v>111.78362939934263</v>
      </c>
      <c r="Q101" s="22">
        <f t="shared" si="32"/>
        <v>111.78362939934263</v>
      </c>
      <c r="R101" s="22">
        <f t="shared" ca="1" si="32"/>
        <v>77.02640142320152</v>
      </c>
      <c r="S101" s="22">
        <f t="shared" ca="1" si="32"/>
        <v>68.902314044909886</v>
      </c>
      <c r="T101" s="22">
        <f t="shared" ca="1" si="32"/>
        <v>67.768205419228025</v>
      </c>
      <c r="U101" s="22">
        <f t="shared" si="32"/>
        <v>83.006319858702852</v>
      </c>
      <c r="V101" s="22">
        <f t="shared" ca="1" si="32"/>
        <v>82.531343196650312</v>
      </c>
      <c r="W101" s="22">
        <f t="shared" si="32"/>
        <v>83.330754703996661</v>
      </c>
      <c r="X101" s="22">
        <f t="shared" si="32"/>
        <v>65.362026009465851</v>
      </c>
      <c r="Y101" s="22">
        <f t="shared" ca="1" si="32"/>
        <v>119.75714527628081</v>
      </c>
      <c r="Z101" s="22">
        <f t="shared" ca="1" si="32"/>
        <v>67.768205419228025</v>
      </c>
      <c r="AA101" s="22">
        <f t="shared" ca="1" si="32"/>
        <v>64.306445224874665</v>
      </c>
      <c r="AB101" s="22">
        <f t="shared" ca="1" si="32"/>
        <v>94.718340567676194</v>
      </c>
      <c r="AC101" s="22">
        <f t="shared" si="32"/>
        <v>62.50413450114106</v>
      </c>
      <c r="AD101" s="22">
        <f t="shared" si="32"/>
        <v>74.867589677190935</v>
      </c>
      <c r="AE101" s="22">
        <f t="shared" si="32"/>
        <v>65.362026009465851</v>
      </c>
      <c r="AF101" s="22">
        <f t="shared" ca="1" si="32"/>
        <v>88.89909657480942</v>
      </c>
      <c r="AG101" s="22">
        <f t="shared" si="32"/>
        <v>83.006319858702852</v>
      </c>
      <c r="AH101" s="22">
        <f t="shared" si="32"/>
        <v>86.116415090753378</v>
      </c>
      <c r="AI101" s="22">
        <f t="shared" si="32"/>
        <v>133.89467697283897</v>
      </c>
      <c r="AJ101" s="22">
        <f t="shared" ca="1" si="32"/>
        <v>81.172905392262138</v>
      </c>
      <c r="AK101" s="22">
        <f t="shared" ca="1" si="32"/>
        <v>82.531343196650312</v>
      </c>
      <c r="AL101" s="22">
        <f t="shared" ca="1" si="32"/>
        <v>64.306445224874665</v>
      </c>
      <c r="AM101" s="22">
        <f t="shared" si="32"/>
        <v>115.39093420167765</v>
      </c>
      <c r="AN101" s="22">
        <f ca="1">IF(Fixtures!$D$6 &lt; 36, AVERAGE(OFFSET($A101,0,Fixtures!$D$6,1,3)), 0)</f>
        <v>77.36335491533606</v>
      </c>
      <c r="AO101" s="22">
        <f ca="1">IF(Fixtures!$D$6 &lt; 33, AVERAGE(OFFSET($A101,0,Fixtures!$D$6,1,6)), 0)</f>
        <v>78.226251198164377</v>
      </c>
      <c r="AP101" s="22">
        <f ca="1">IF(Fixtures!$D$6 &lt; 30, AVERAGE(OFFSET($A101,0,Fixtures!$D$6,1,9)), 0)</f>
        <v>85.61572273831564</v>
      </c>
      <c r="AQ101" s="22">
        <f ca="1">IF(Fixtures!$D$6 &lt; 27, AVERAGE(OFFSET($A101,0,Fixtures!$D$6,1,12)), 0)</f>
        <v>0</v>
      </c>
      <c r="AR101" s="22">
        <f ca="1">IF(Fixtures!$D$6 &lt; 23, AVERAGE(OFFSET($A101,0,Fixtures!$D$6,1,16)), 0)</f>
        <v>0</v>
      </c>
      <c r="AS101" s="22">
        <f ca="1">IF(OR(Fixtures!$D$6&lt;=0,Fixtures!$D$6&gt;39),AVERAGE(A101:AM101),AVERAGE(OFFSET($A101,0,Fixtures!$D$6,1,39-Fixtures!$D$6)))</f>
        <v>86.064185605670275</v>
      </c>
    </row>
    <row r="102" spans="1:45" x14ac:dyDescent="0.25">
      <c r="A102" s="28" t="s">
        <v>131</v>
      </c>
      <c r="B102" s="22">
        <f t="shared" ref="B102:Q112" si="33">MIN(VLOOKUP($A$100,$A$2:$AM$14,B$30+1,FALSE),VLOOKUP($A102,$A$2:$AM$14,B$30+1,FALSE))</f>
        <v>85.97414534055649</v>
      </c>
      <c r="C102" s="22">
        <f t="shared" ca="1" si="33"/>
        <v>81.172905392262138</v>
      </c>
      <c r="D102" s="22">
        <f t="shared" ca="1" si="33"/>
        <v>93.688762640779316</v>
      </c>
      <c r="E102" s="22">
        <f t="shared" ca="1" si="33"/>
        <v>143.44537181444625</v>
      </c>
      <c r="F102" s="22">
        <f t="shared" ca="1" si="33"/>
        <v>67.768205419228025</v>
      </c>
      <c r="G102" s="22">
        <f t="shared" ca="1" si="33"/>
        <v>78.290778406942621</v>
      </c>
      <c r="H102" s="22">
        <f t="shared" si="33"/>
        <v>83.593921110151072</v>
      </c>
      <c r="I102" s="22">
        <f t="shared" si="33"/>
        <v>78.290778406942621</v>
      </c>
      <c r="J102" s="22">
        <f t="shared" si="33"/>
        <v>93.688762640779316</v>
      </c>
      <c r="K102" s="22">
        <f t="shared" si="33"/>
        <v>83.330754703996661</v>
      </c>
      <c r="L102" s="22">
        <f t="shared" si="33"/>
        <v>62.50413450114106</v>
      </c>
      <c r="M102" s="22">
        <f t="shared" ca="1" si="33"/>
        <v>68.902314044909886</v>
      </c>
      <c r="N102" s="22">
        <f t="shared" si="33"/>
        <v>94.718340567676194</v>
      </c>
      <c r="O102" s="22">
        <f t="shared" ca="1" si="33"/>
        <v>74.2185118193363</v>
      </c>
      <c r="P102" s="22">
        <f t="shared" si="33"/>
        <v>99.425152358226498</v>
      </c>
      <c r="Q102" s="22">
        <f t="shared" ca="1" si="33"/>
        <v>74.2185118193363</v>
      </c>
      <c r="R102" s="22">
        <f t="shared" ca="1" si="32"/>
        <v>77.02640142320152</v>
      </c>
      <c r="S102" s="22">
        <f t="shared" ca="1" si="32"/>
        <v>64.306445224874665</v>
      </c>
      <c r="T102" s="22">
        <f t="shared" si="32"/>
        <v>99.813761128963037</v>
      </c>
      <c r="U102" s="22">
        <f t="shared" si="32"/>
        <v>112.22060580049391</v>
      </c>
      <c r="V102" s="22">
        <f t="shared" ca="1" si="32"/>
        <v>65.362026009465851</v>
      </c>
      <c r="W102" s="22">
        <f t="shared" si="32"/>
        <v>100.1289824286425</v>
      </c>
      <c r="X102" s="22">
        <f t="shared" si="32"/>
        <v>65.362026009465851</v>
      </c>
      <c r="Y102" s="22">
        <f t="shared" ca="1" si="32"/>
        <v>81.172905392262138</v>
      </c>
      <c r="Z102" s="22">
        <f t="shared" ca="1" si="32"/>
        <v>67.768205419228025</v>
      </c>
      <c r="AA102" s="22">
        <f t="shared" ca="1" si="32"/>
        <v>112.22060580049391</v>
      </c>
      <c r="AB102" s="22">
        <f t="shared" ca="1" si="32"/>
        <v>119.75714527628081</v>
      </c>
      <c r="AC102" s="22">
        <f t="shared" si="32"/>
        <v>102.98002024308416</v>
      </c>
      <c r="AD102" s="22">
        <f t="shared" si="32"/>
        <v>74.867589677190935</v>
      </c>
      <c r="AE102" s="22">
        <f t="shared" si="32"/>
        <v>79.076779739986549</v>
      </c>
      <c r="AF102" s="22">
        <f t="shared" ca="1" si="32"/>
        <v>88.89909657480942</v>
      </c>
      <c r="AG102" s="22">
        <f t="shared" si="32"/>
        <v>79.076779739986549</v>
      </c>
      <c r="AH102" s="22">
        <f t="shared" ca="1" si="32"/>
        <v>82.531343196650312</v>
      </c>
      <c r="AI102" s="22">
        <f t="shared" si="32"/>
        <v>83.006319858702852</v>
      </c>
      <c r="AJ102" s="22">
        <f t="shared" si="32"/>
        <v>83.330754703996661</v>
      </c>
      <c r="AK102" s="22">
        <f t="shared" ca="1" si="32"/>
        <v>77.02640142320152</v>
      </c>
      <c r="AL102" s="22">
        <f t="shared" ca="1" si="32"/>
        <v>64.306445224874665</v>
      </c>
      <c r="AM102" s="22">
        <f t="shared" ca="1" si="32"/>
        <v>88.89909657480942</v>
      </c>
      <c r="AN102" s="22">
        <f ca="1">IF(Fixtures!$D$6 &lt; 36, AVERAGE(OFFSET($A102,0,Fixtures!$D$6,1,3)), 0)</f>
        <v>99.201585065518643</v>
      </c>
      <c r="AO102" s="22">
        <f ca="1">IF(Fixtures!$D$6 &lt; 33, AVERAGE(OFFSET($A102,0,Fixtures!$D$6,1,6)), 0)</f>
        <v>90.7762352085564</v>
      </c>
      <c r="AP102" s="22">
        <f ca="1">IF(Fixtures!$D$6 &lt; 30, AVERAGE(OFFSET($A102,0,Fixtures!$D$6,1,9)), 0)</f>
        <v>88.169536556743139</v>
      </c>
      <c r="AQ102" s="22">
        <f ca="1">IF(Fixtures!$D$6 &lt; 27, AVERAGE(OFFSET($A102,0,Fixtures!$D$6,1,12)), 0)</f>
        <v>0</v>
      </c>
      <c r="AR102" s="22">
        <f ca="1">IF(Fixtures!$D$6 &lt; 23, AVERAGE(OFFSET($A102,0,Fixtures!$D$6,1,16)), 0)</f>
        <v>0</v>
      </c>
      <c r="AS102" s="22">
        <f ca="1">IF(OR(Fixtures!$D$6&lt;=0,Fixtures!$D$6&gt;39),AVERAGE(A102:AM102),AVERAGE(OFFSET($A102,0,Fixtures!$D$6,1,39-Fixtures!$D$6)))</f>
        <v>85.31314768613116</v>
      </c>
    </row>
    <row r="103" spans="1:45" x14ac:dyDescent="0.25">
      <c r="A103" s="28" t="s">
        <v>121</v>
      </c>
      <c r="B103" s="22">
        <f t="shared" si="33"/>
        <v>99.813761128963037</v>
      </c>
      <c r="C103" s="22">
        <f t="shared" ca="1" si="32"/>
        <v>81.172905392262138</v>
      </c>
      <c r="D103" s="22">
        <f t="shared" si="32"/>
        <v>93.688762640779316</v>
      </c>
      <c r="E103" s="22">
        <f t="shared" ca="1" si="32"/>
        <v>74.2185118193363</v>
      </c>
      <c r="F103" s="22">
        <f t="shared" ca="1" si="32"/>
        <v>77.02640142320152</v>
      </c>
      <c r="G103" s="22">
        <f t="shared" ca="1" si="32"/>
        <v>83.006319858702852</v>
      </c>
      <c r="H103" s="22">
        <f t="shared" ca="1" si="32"/>
        <v>82.531343196650312</v>
      </c>
      <c r="I103" s="22">
        <f t="shared" ca="1" si="32"/>
        <v>78.290778406942621</v>
      </c>
      <c r="J103" s="22">
        <f t="shared" si="32"/>
        <v>74.867589677190935</v>
      </c>
      <c r="K103" s="22">
        <f t="shared" si="32"/>
        <v>94.718340567676194</v>
      </c>
      <c r="L103" s="22">
        <f t="shared" si="32"/>
        <v>62.50413450114106</v>
      </c>
      <c r="M103" s="22">
        <f t="shared" si="32"/>
        <v>83.593921110151072</v>
      </c>
      <c r="N103" s="22">
        <f t="shared" si="32"/>
        <v>99.425152358226498</v>
      </c>
      <c r="O103" s="22">
        <f t="shared" ca="1" si="32"/>
        <v>67.768205419228025</v>
      </c>
      <c r="P103" s="22">
        <f t="shared" si="32"/>
        <v>78.290778406942621</v>
      </c>
      <c r="Q103" s="22">
        <f t="shared" si="32"/>
        <v>111.78362939934263</v>
      </c>
      <c r="R103" s="22">
        <f t="shared" ca="1" si="32"/>
        <v>77.02640142320152</v>
      </c>
      <c r="S103" s="22">
        <f t="shared" ca="1" si="32"/>
        <v>68.902314044909886</v>
      </c>
      <c r="T103" s="22">
        <f t="shared" si="32"/>
        <v>99.813761128963037</v>
      </c>
      <c r="U103" s="22">
        <f t="shared" si="32"/>
        <v>62.50413450114106</v>
      </c>
      <c r="V103" s="22">
        <f t="shared" ca="1" si="32"/>
        <v>99.425152358226498</v>
      </c>
      <c r="W103" s="22">
        <f t="shared" ca="1" si="32"/>
        <v>68.902314044909886</v>
      </c>
      <c r="X103" s="22">
        <f t="shared" ca="1" si="32"/>
        <v>65.362026009465851</v>
      </c>
      <c r="Y103" s="22">
        <f t="shared" ca="1" si="32"/>
        <v>64.306445224874665</v>
      </c>
      <c r="Z103" s="22">
        <f t="shared" ca="1" si="32"/>
        <v>67.768205419228025</v>
      </c>
      <c r="AA103" s="22">
        <f t="shared" si="32"/>
        <v>86.116415090753378</v>
      </c>
      <c r="AB103" s="22">
        <f t="shared" ca="1" si="32"/>
        <v>88.89909657480942</v>
      </c>
      <c r="AC103" s="22">
        <f t="shared" si="32"/>
        <v>83.330754703996661</v>
      </c>
      <c r="AD103" s="22">
        <f t="shared" si="32"/>
        <v>74.867589677190935</v>
      </c>
      <c r="AE103" s="22">
        <f t="shared" si="32"/>
        <v>79.076779739986549</v>
      </c>
      <c r="AF103" s="22">
        <f t="shared" ca="1" si="32"/>
        <v>81.172905392262138</v>
      </c>
      <c r="AG103" s="22">
        <f t="shared" si="32"/>
        <v>83.006319858702852</v>
      </c>
      <c r="AH103" s="22">
        <f t="shared" si="32"/>
        <v>100.1289824286425</v>
      </c>
      <c r="AI103" s="22">
        <f t="shared" si="32"/>
        <v>65.362026009465851</v>
      </c>
      <c r="AJ103" s="22">
        <f t="shared" si="32"/>
        <v>83.330754703996661</v>
      </c>
      <c r="AK103" s="22">
        <f t="shared" ca="1" si="32"/>
        <v>79.076779739986549</v>
      </c>
      <c r="AL103" s="22">
        <f t="shared" ca="1" si="32"/>
        <v>64.306445224874665</v>
      </c>
      <c r="AM103" s="22">
        <f t="shared" si="32"/>
        <v>133.89467697283897</v>
      </c>
      <c r="AN103" s="22">
        <f ca="1">IF(Fixtures!$D$6 &lt; 36, AVERAGE(OFFSET($A103,0,Fixtures!$D$6,1,3)), 0)</f>
        <v>82.365813651999005</v>
      </c>
      <c r="AO103" s="22">
        <f ca="1">IF(Fixtures!$D$6 &lt; 33, AVERAGE(OFFSET($A103,0,Fixtures!$D$6,1,6)), 0)</f>
        <v>81.725574324491419</v>
      </c>
      <c r="AP103" s="22">
        <f ca="1">IF(Fixtures!$D$6 &lt; 30, AVERAGE(OFFSET($A103,0,Fixtures!$D$6,1,9)), 0)</f>
        <v>82.130578787672604</v>
      </c>
      <c r="AQ103" s="22">
        <f ca="1">IF(Fixtures!$D$6 &lt; 27, AVERAGE(OFFSET($A103,0,Fixtures!$D$6,1,12)), 0)</f>
        <v>0</v>
      </c>
      <c r="AR103" s="22">
        <f ca="1">IF(Fixtures!$D$6 &lt; 23, AVERAGE(OFFSET($A103,0,Fixtures!$D$6,1,16)), 0)</f>
        <v>0</v>
      </c>
      <c r="AS103" s="22">
        <f ca="1">IF(OR(Fixtures!$D$6&lt;=0,Fixtures!$D$6&gt;39),AVERAGE(A103:AM103),AVERAGE(OFFSET($A103,0,Fixtures!$D$6,1,39-Fixtures!$D$6)))</f>
        <v>84.704425918896135</v>
      </c>
    </row>
    <row r="104" spans="1:45" x14ac:dyDescent="0.25">
      <c r="A104" s="28" t="s">
        <v>105</v>
      </c>
      <c r="B104" s="22">
        <f t="shared" si="33"/>
        <v>130.7619278986416</v>
      </c>
      <c r="C104" s="22">
        <f t="shared" ca="1" si="32"/>
        <v>81.172905392262138</v>
      </c>
      <c r="D104" s="22">
        <f t="shared" si="32"/>
        <v>93.688762640779316</v>
      </c>
      <c r="E104" s="22">
        <f t="shared" ca="1" si="32"/>
        <v>83.006319858702852</v>
      </c>
      <c r="F104" s="22">
        <f t="shared" si="32"/>
        <v>103.15043126255075</v>
      </c>
      <c r="G104" s="22">
        <f t="shared" ca="1" si="32"/>
        <v>83.330754703996661</v>
      </c>
      <c r="H104" s="22">
        <f t="shared" si="32"/>
        <v>74.867589677190935</v>
      </c>
      <c r="I104" s="22">
        <f t="shared" ca="1" si="32"/>
        <v>64.306445224874665</v>
      </c>
      <c r="J104" s="22">
        <f t="shared" si="32"/>
        <v>107.34294286929772</v>
      </c>
      <c r="K104" s="22">
        <f t="shared" ca="1" si="32"/>
        <v>94.718340567676194</v>
      </c>
      <c r="L104" s="22">
        <f t="shared" si="32"/>
        <v>62.50413450114106</v>
      </c>
      <c r="M104" s="22">
        <f t="shared" si="32"/>
        <v>65.362026009465851</v>
      </c>
      <c r="N104" s="22">
        <f t="shared" si="32"/>
        <v>99.425152358226498</v>
      </c>
      <c r="O104" s="22">
        <f t="shared" ca="1" si="32"/>
        <v>74.2185118193363</v>
      </c>
      <c r="P104" s="22">
        <f t="shared" ca="1" si="32"/>
        <v>81.172905392262138</v>
      </c>
      <c r="Q104" s="22">
        <f t="shared" si="32"/>
        <v>85.97414534055649</v>
      </c>
      <c r="R104" s="22">
        <f t="shared" ca="1" si="32"/>
        <v>77.02640142320152</v>
      </c>
      <c r="S104" s="22">
        <f t="shared" ca="1" si="32"/>
        <v>68.902314044909886</v>
      </c>
      <c r="T104" s="22">
        <f t="shared" ca="1" si="32"/>
        <v>88.89909657480942</v>
      </c>
      <c r="U104" s="22">
        <f t="shared" si="32"/>
        <v>128.57561288740058</v>
      </c>
      <c r="V104" s="22">
        <f t="shared" ca="1" si="32"/>
        <v>99.813761128963037</v>
      </c>
      <c r="W104" s="22">
        <f t="shared" si="32"/>
        <v>62.50413450114106</v>
      </c>
      <c r="X104" s="22">
        <f t="shared" ca="1" si="32"/>
        <v>65.362026009465851</v>
      </c>
      <c r="Y104" s="22">
        <f t="shared" si="32"/>
        <v>86.116415090753378</v>
      </c>
      <c r="Z104" s="22">
        <f t="shared" ca="1" si="32"/>
        <v>67.768205419228025</v>
      </c>
      <c r="AA104" s="22">
        <f t="shared" si="32"/>
        <v>79.076779739986549</v>
      </c>
      <c r="AB104" s="22">
        <f t="shared" ca="1" si="32"/>
        <v>99.425152358226498</v>
      </c>
      <c r="AC104" s="22">
        <f t="shared" si="32"/>
        <v>111.78362939934263</v>
      </c>
      <c r="AD104" s="22">
        <f t="shared" si="32"/>
        <v>74.867589677190935</v>
      </c>
      <c r="AE104" s="22">
        <f t="shared" ca="1" si="32"/>
        <v>79.076779739986549</v>
      </c>
      <c r="AF104" s="22">
        <f t="shared" ca="1" si="32"/>
        <v>88.89909657480942</v>
      </c>
      <c r="AG104" s="22">
        <f t="shared" si="32"/>
        <v>83.006319858702852</v>
      </c>
      <c r="AH104" s="22">
        <f t="shared" si="32"/>
        <v>78.290778406942621</v>
      </c>
      <c r="AI104" s="22">
        <f t="shared" ca="1" si="32"/>
        <v>67.768205419228025</v>
      </c>
      <c r="AJ104" s="22">
        <f t="shared" ca="1" si="32"/>
        <v>74.2185118193363</v>
      </c>
      <c r="AK104" s="22">
        <f t="shared" ca="1" si="32"/>
        <v>82.531343196650312</v>
      </c>
      <c r="AL104" s="22">
        <f t="shared" ca="1" si="32"/>
        <v>64.306445224874665</v>
      </c>
      <c r="AM104" s="22">
        <f t="shared" si="32"/>
        <v>102.98002024308416</v>
      </c>
      <c r="AN104" s="22">
        <f ca="1">IF(Fixtures!$D$6 &lt; 36, AVERAGE(OFFSET($A104,0,Fixtures!$D$6,1,3)), 0)</f>
        <v>95.358790478253354</v>
      </c>
      <c r="AO104" s="22">
        <f ca="1">IF(Fixtures!$D$6 &lt; 33, AVERAGE(OFFSET($A104,0,Fixtures!$D$6,1,6)), 0)</f>
        <v>89.509761268043164</v>
      </c>
      <c r="AP104" s="22">
        <f ca="1">IF(Fixtures!$D$6 &lt; 30, AVERAGE(OFFSET($A104,0,Fixtures!$D$6,1,9)), 0)</f>
        <v>84.148451472640659</v>
      </c>
      <c r="AQ104" s="22">
        <f ca="1">IF(Fixtures!$D$6 &lt; 27, AVERAGE(OFFSET($A104,0,Fixtures!$D$6,1,12)), 0)</f>
        <v>0</v>
      </c>
      <c r="AR104" s="22">
        <f ca="1">IF(Fixtures!$D$6 &lt; 23, AVERAGE(OFFSET($A104,0,Fixtures!$D$6,1,16)), 0)</f>
        <v>0</v>
      </c>
      <c r="AS104" s="22">
        <f ca="1">IF(OR(Fixtures!$D$6&lt;=0,Fixtures!$D$6&gt;39),AVERAGE(A104:AM104),AVERAGE(OFFSET($A104,0,Fixtures!$D$6,1,39-Fixtures!$D$6)))</f>
        <v>83.929489326531254</v>
      </c>
    </row>
    <row r="105" spans="1:45" x14ac:dyDescent="0.25">
      <c r="A105" s="28" t="s">
        <v>52</v>
      </c>
      <c r="B105" s="22">
        <f t="shared" ca="1" si="33"/>
        <v>119.75714527628081</v>
      </c>
      <c r="C105" s="22">
        <f t="shared" ca="1" si="32"/>
        <v>81.172905392262138</v>
      </c>
      <c r="D105" s="22">
        <f t="shared" si="32"/>
        <v>85.97414534055649</v>
      </c>
      <c r="E105" s="22">
        <f t="shared" ca="1" si="32"/>
        <v>143.44537181444625</v>
      </c>
      <c r="F105" s="22">
        <f t="shared" si="32"/>
        <v>93.688762640779316</v>
      </c>
      <c r="G105" s="22">
        <f t="shared" ca="1" si="32"/>
        <v>122.19229325830878</v>
      </c>
      <c r="H105" s="22">
        <f t="shared" si="32"/>
        <v>83.593921110151072</v>
      </c>
      <c r="I105" s="22">
        <f t="shared" si="32"/>
        <v>78.290778406942621</v>
      </c>
      <c r="J105" s="22">
        <f t="shared" si="32"/>
        <v>83.593921110151072</v>
      </c>
      <c r="K105" s="22">
        <f t="shared" si="32"/>
        <v>83.006319858702852</v>
      </c>
      <c r="L105" s="22">
        <f t="shared" si="32"/>
        <v>62.50413450114106</v>
      </c>
      <c r="M105" s="22">
        <f t="shared" ca="1" si="32"/>
        <v>67.768205419228025</v>
      </c>
      <c r="N105" s="22">
        <f t="shared" ca="1" si="32"/>
        <v>88.89909657480942</v>
      </c>
      <c r="O105" s="22">
        <f t="shared" ca="1" si="32"/>
        <v>68.902314044909886</v>
      </c>
      <c r="P105" s="22">
        <f t="shared" si="32"/>
        <v>94.718340567676194</v>
      </c>
      <c r="Q105" s="22">
        <f t="shared" si="32"/>
        <v>78.290778406942621</v>
      </c>
      <c r="R105" s="22">
        <f t="shared" ca="1" si="32"/>
        <v>77.02640142320152</v>
      </c>
      <c r="S105" s="22">
        <f t="shared" ca="1" si="32"/>
        <v>68.902314044909886</v>
      </c>
      <c r="T105" s="22">
        <f t="shared" ca="1" si="32"/>
        <v>99.813761128963037</v>
      </c>
      <c r="U105" s="22">
        <f t="shared" si="32"/>
        <v>100.1289824286425</v>
      </c>
      <c r="V105" s="22">
        <f t="shared" ca="1" si="32"/>
        <v>102.01374941748715</v>
      </c>
      <c r="W105" s="22">
        <f t="shared" si="32"/>
        <v>100.1289824286425</v>
      </c>
      <c r="X105" s="22">
        <f t="shared" si="32"/>
        <v>65.362026009465851</v>
      </c>
      <c r="Y105" s="22">
        <f t="shared" si="32"/>
        <v>112.22060580049391</v>
      </c>
      <c r="Z105" s="22">
        <f t="shared" ca="1" si="32"/>
        <v>67.768205419228025</v>
      </c>
      <c r="AA105" s="22">
        <f t="shared" si="32"/>
        <v>102.98002024308416</v>
      </c>
      <c r="AB105" s="22">
        <f t="shared" ca="1" si="32"/>
        <v>119.75714527628081</v>
      </c>
      <c r="AC105" s="22">
        <f t="shared" ca="1" si="32"/>
        <v>143.44537181444625</v>
      </c>
      <c r="AD105" s="22">
        <f t="shared" si="32"/>
        <v>74.867589677190935</v>
      </c>
      <c r="AE105" s="22">
        <f t="shared" si="32"/>
        <v>79.076779739986549</v>
      </c>
      <c r="AF105" s="22">
        <f t="shared" ca="1" si="32"/>
        <v>82.531343196650312</v>
      </c>
      <c r="AG105" s="22">
        <f t="shared" ca="1" si="32"/>
        <v>74.2185118193363</v>
      </c>
      <c r="AH105" s="22">
        <f t="shared" ca="1" si="32"/>
        <v>81.172905392262138</v>
      </c>
      <c r="AI105" s="22">
        <f t="shared" si="32"/>
        <v>79.076779739986549</v>
      </c>
      <c r="AJ105" s="22">
        <f t="shared" ca="1" si="32"/>
        <v>83.330754703996661</v>
      </c>
      <c r="AK105" s="22">
        <f t="shared" ca="1" si="32"/>
        <v>62.50413450114106</v>
      </c>
      <c r="AL105" s="22">
        <f t="shared" ca="1" si="32"/>
        <v>64.306445224874665</v>
      </c>
      <c r="AM105" s="22">
        <f t="shared" si="32"/>
        <v>65.362026009465851</v>
      </c>
      <c r="AN105" s="22">
        <f ca="1">IF(Fixtures!$D$6 &lt; 36, AVERAGE(OFFSET($A105,0,Fixtures!$D$6,1,3)), 0)</f>
        <v>112.69003558930599</v>
      </c>
      <c r="AO105" s="22">
        <f ca="1">IF(Fixtures!$D$6 &lt; 33, AVERAGE(OFFSET($A105,0,Fixtures!$D$6,1,6)), 0)</f>
        <v>95.649456920648518</v>
      </c>
      <c r="AP105" s="22">
        <f ca="1">IF(Fixtures!$D$6 &lt; 30, AVERAGE(OFFSET($A105,0,Fixtures!$D$6,1,9)), 0)</f>
        <v>90.830797928904047</v>
      </c>
      <c r="AQ105" s="22">
        <f ca="1">IF(Fixtures!$D$6 &lt; 27, AVERAGE(OFFSET($A105,0,Fixtures!$D$6,1,12)), 0)</f>
        <v>0</v>
      </c>
      <c r="AR105" s="22">
        <f ca="1">IF(Fixtures!$D$6 &lt; 23, AVERAGE(OFFSET($A105,0,Fixtures!$D$6,1,16)), 0)</f>
        <v>0</v>
      </c>
      <c r="AS105" s="22">
        <f ca="1">IF(OR(Fixtures!$D$6&lt;=0,Fixtures!$D$6&gt;39),AVERAGE(A105:AM105),AVERAGE(OFFSET($A105,0,Fixtures!$D$6,1,39-Fixtures!$D$6)))</f>
        <v>84.137482257968159</v>
      </c>
    </row>
    <row r="106" spans="1:45" x14ac:dyDescent="0.25">
      <c r="A106" s="28" t="s">
        <v>4</v>
      </c>
      <c r="B106" s="22">
        <f t="shared" si="33"/>
        <v>83.593921110151072</v>
      </c>
      <c r="C106" s="22">
        <f t="shared" ca="1" si="32"/>
        <v>81.172905392262138</v>
      </c>
      <c r="D106" s="22">
        <f t="shared" si="32"/>
        <v>65.362026009465851</v>
      </c>
      <c r="E106" s="22">
        <f t="shared" ca="1" si="32"/>
        <v>112.22060580049391</v>
      </c>
      <c r="F106" s="22">
        <f t="shared" si="32"/>
        <v>99.425152358226498</v>
      </c>
      <c r="G106" s="22">
        <f t="shared" ca="1" si="32"/>
        <v>122.19229325830878</v>
      </c>
      <c r="H106" s="22">
        <f t="shared" ca="1" si="32"/>
        <v>83.593921110151072</v>
      </c>
      <c r="I106" s="22">
        <f t="shared" si="32"/>
        <v>78.290778406942621</v>
      </c>
      <c r="J106" s="22">
        <f t="shared" ca="1" si="32"/>
        <v>82.531343196650312</v>
      </c>
      <c r="K106" s="22">
        <f t="shared" si="32"/>
        <v>94.718340567676194</v>
      </c>
      <c r="L106" s="22">
        <f t="shared" ca="1" si="32"/>
        <v>62.50413450114106</v>
      </c>
      <c r="M106" s="22">
        <f t="shared" si="32"/>
        <v>85.97414534055649</v>
      </c>
      <c r="N106" s="22">
        <f t="shared" ca="1" si="32"/>
        <v>64.306445224874665</v>
      </c>
      <c r="O106" s="22">
        <f t="shared" ca="1" si="32"/>
        <v>74.2185118193363</v>
      </c>
      <c r="P106" s="22">
        <f t="shared" si="32"/>
        <v>83.330754703996661</v>
      </c>
      <c r="Q106" s="22">
        <f t="shared" si="32"/>
        <v>74.867589677190935</v>
      </c>
      <c r="R106" s="22">
        <f t="shared" ca="1" si="32"/>
        <v>67.768205419228025</v>
      </c>
      <c r="S106" s="22">
        <f t="shared" ca="1" si="32"/>
        <v>68.902314044909886</v>
      </c>
      <c r="T106" s="22">
        <f t="shared" si="32"/>
        <v>99.813761128963037</v>
      </c>
      <c r="U106" s="22">
        <f t="shared" ca="1" si="32"/>
        <v>68.902314044909886</v>
      </c>
      <c r="V106" s="22">
        <f t="shared" ca="1" si="32"/>
        <v>94.718340567676194</v>
      </c>
      <c r="W106" s="22">
        <f t="shared" ca="1" si="32"/>
        <v>100.1289824286425</v>
      </c>
      <c r="X106" s="22">
        <f t="shared" si="32"/>
        <v>65.362026009465851</v>
      </c>
      <c r="Y106" s="22">
        <f t="shared" si="32"/>
        <v>83.006319858702852</v>
      </c>
      <c r="Z106" s="22">
        <f t="shared" ca="1" si="32"/>
        <v>67.768205419228025</v>
      </c>
      <c r="AA106" s="22">
        <f t="shared" si="32"/>
        <v>78.290778406942621</v>
      </c>
      <c r="AB106" s="22">
        <f t="shared" ca="1" si="32"/>
        <v>93.688762640779316</v>
      </c>
      <c r="AC106" s="22">
        <f t="shared" si="32"/>
        <v>100.1289824286425</v>
      </c>
      <c r="AD106" s="22">
        <f t="shared" ca="1" si="32"/>
        <v>74.867589677190935</v>
      </c>
      <c r="AE106" s="22">
        <f t="shared" si="32"/>
        <v>79.076779739986549</v>
      </c>
      <c r="AF106" s="22">
        <f t="shared" ca="1" si="32"/>
        <v>86.116415090753378</v>
      </c>
      <c r="AG106" s="22">
        <f t="shared" ca="1" si="32"/>
        <v>77.02640142320152</v>
      </c>
      <c r="AH106" s="22">
        <f t="shared" si="32"/>
        <v>102.98002024308416</v>
      </c>
      <c r="AI106" s="22">
        <f t="shared" si="32"/>
        <v>99.813761128963037</v>
      </c>
      <c r="AJ106" s="22">
        <f t="shared" si="32"/>
        <v>83.330754703996661</v>
      </c>
      <c r="AK106" s="22">
        <f t="shared" ca="1" si="32"/>
        <v>82.531343196650312</v>
      </c>
      <c r="AL106" s="22">
        <f t="shared" ca="1" si="32"/>
        <v>64.306445224874665</v>
      </c>
      <c r="AM106" s="22">
        <f t="shared" si="32"/>
        <v>62.50413450114106</v>
      </c>
      <c r="AN106" s="22">
        <f ca="1">IF(Fixtures!$D$6 &lt; 36, AVERAGE(OFFSET($A106,0,Fixtures!$D$6,1,3)), 0)</f>
        <v>89.561778248870908</v>
      </c>
      <c r="AO106" s="22">
        <f ca="1">IF(Fixtures!$D$6 &lt; 33, AVERAGE(OFFSET($A106,0,Fixtures!$D$6,1,6)), 0)</f>
        <v>85.150821833425695</v>
      </c>
      <c r="AP106" s="22">
        <f ca="1">IF(Fixtures!$D$6 &lt; 30, AVERAGE(OFFSET($A106,0,Fixtures!$D$6,1,9)), 0)</f>
        <v>88.558829675177549</v>
      </c>
      <c r="AQ106" s="22">
        <f ca="1">IF(Fixtures!$D$6 &lt; 27, AVERAGE(OFFSET($A106,0,Fixtures!$D$6,1,12)), 0)</f>
        <v>0</v>
      </c>
      <c r="AR106" s="22">
        <f ca="1">IF(Fixtures!$D$6 &lt; 23, AVERAGE(OFFSET($A106,0,Fixtures!$D$6,1,16)), 0)</f>
        <v>0</v>
      </c>
      <c r="AS106" s="22">
        <f ca="1">IF(OR(Fixtures!$D$6&lt;=0,Fixtures!$D$6&gt;39),AVERAGE(A106:AM106),AVERAGE(OFFSET($A106,0,Fixtures!$D$6,1,39-Fixtures!$D$6)))</f>
        <v>83.864282499938668</v>
      </c>
    </row>
    <row r="107" spans="1:45" x14ac:dyDescent="0.25">
      <c r="A107" s="28" t="s">
        <v>104</v>
      </c>
      <c r="B107" s="22">
        <f t="shared" ca="1" si="33"/>
        <v>67.768205419228025</v>
      </c>
      <c r="C107" s="22">
        <f t="shared" ca="1" si="32"/>
        <v>81.172905392262138</v>
      </c>
      <c r="D107" s="22">
        <f t="shared" si="32"/>
        <v>83.593921110151072</v>
      </c>
      <c r="E107" s="22">
        <f t="shared" ca="1" si="32"/>
        <v>138.2155145932183</v>
      </c>
      <c r="F107" s="22">
        <f t="shared" ca="1" si="32"/>
        <v>74.2185118193363</v>
      </c>
      <c r="G107" s="22">
        <f t="shared" ca="1" si="32"/>
        <v>112.22060580049391</v>
      </c>
      <c r="H107" s="22">
        <f t="shared" si="32"/>
        <v>65.362026009465851</v>
      </c>
      <c r="I107" s="22">
        <f t="shared" si="32"/>
        <v>78.290778406942621</v>
      </c>
      <c r="J107" s="22">
        <f t="shared" si="32"/>
        <v>85.97414534055649</v>
      </c>
      <c r="K107" s="22">
        <f t="shared" ca="1" si="32"/>
        <v>77.02640142320152</v>
      </c>
      <c r="L107" s="22">
        <f t="shared" ca="1" si="32"/>
        <v>62.50413450114106</v>
      </c>
      <c r="M107" s="22">
        <f t="shared" si="32"/>
        <v>85.97414534055649</v>
      </c>
      <c r="N107" s="22">
        <f t="shared" si="32"/>
        <v>86.116415090753378</v>
      </c>
      <c r="O107" s="22">
        <f t="shared" ca="1" si="32"/>
        <v>74.2185118193363</v>
      </c>
      <c r="P107" s="22">
        <f t="shared" si="32"/>
        <v>62.50413450114106</v>
      </c>
      <c r="Q107" s="22">
        <f t="shared" ca="1" si="32"/>
        <v>111.78362939934263</v>
      </c>
      <c r="R107" s="22">
        <f t="shared" ca="1" si="32"/>
        <v>77.02640142320152</v>
      </c>
      <c r="S107" s="22">
        <f t="shared" ca="1" si="32"/>
        <v>68.902314044909886</v>
      </c>
      <c r="T107" s="22">
        <f t="shared" si="32"/>
        <v>79.076779739986549</v>
      </c>
      <c r="U107" s="22">
        <f t="shared" si="32"/>
        <v>102.98002024308416</v>
      </c>
      <c r="V107" s="22">
        <f t="shared" ca="1" si="32"/>
        <v>93.688762640779316</v>
      </c>
      <c r="W107" s="22">
        <f t="shared" si="32"/>
        <v>78.290778406942621</v>
      </c>
      <c r="X107" s="22">
        <f t="shared" si="32"/>
        <v>65.362026009465851</v>
      </c>
      <c r="Y107" s="22">
        <f t="shared" ca="1" si="32"/>
        <v>88.89909657480942</v>
      </c>
      <c r="Z107" s="22">
        <f t="shared" ca="1" si="32"/>
        <v>67.768205419228025</v>
      </c>
      <c r="AA107" s="22">
        <f t="shared" si="32"/>
        <v>100.1289824286425</v>
      </c>
      <c r="AB107" s="22">
        <f t="shared" ca="1" si="32"/>
        <v>115.39093420167765</v>
      </c>
      <c r="AC107" s="22">
        <f t="shared" ca="1" si="32"/>
        <v>81.172905392262138</v>
      </c>
      <c r="AD107" s="22">
        <f t="shared" ca="1" si="32"/>
        <v>74.867589677190935</v>
      </c>
      <c r="AE107" s="22">
        <f t="shared" ca="1" si="32"/>
        <v>64.306445224874665</v>
      </c>
      <c r="AF107" s="22">
        <f t="shared" ca="1" si="32"/>
        <v>88.89909657480942</v>
      </c>
      <c r="AG107" s="22">
        <f t="shared" si="32"/>
        <v>83.006319858702852</v>
      </c>
      <c r="AH107" s="22">
        <f t="shared" si="32"/>
        <v>83.330754703996661</v>
      </c>
      <c r="AI107" s="22">
        <f t="shared" si="32"/>
        <v>74.867589677190935</v>
      </c>
      <c r="AJ107" s="22">
        <f t="shared" si="32"/>
        <v>83.330754703996661</v>
      </c>
      <c r="AK107" s="22">
        <f t="shared" ca="1" si="32"/>
        <v>82.531343196650312</v>
      </c>
      <c r="AL107" s="22">
        <f t="shared" ca="1" si="32"/>
        <v>64.306445224874665</v>
      </c>
      <c r="AM107" s="22">
        <f t="shared" ca="1" si="32"/>
        <v>102.01374941748715</v>
      </c>
      <c r="AN107" s="22">
        <f ca="1">IF(Fixtures!$D$6 &lt; 36, AVERAGE(OFFSET($A107,0,Fixtures!$D$6,1,3)), 0)</f>
        <v>90.477143090376913</v>
      </c>
      <c r="AO107" s="22">
        <f ca="1">IF(Fixtures!$D$6 &lt; 33, AVERAGE(OFFSET($A107,0,Fixtures!$D$6,1,6)), 0)</f>
        <v>84.607215154919615</v>
      </c>
      <c r="AP107" s="22">
        <f ca="1">IF(Fixtures!$D$6 &lt; 30, AVERAGE(OFFSET($A107,0,Fixtures!$D$6,1,9)), 0)</f>
        <v>83.241376668300219</v>
      </c>
      <c r="AQ107" s="22">
        <f ca="1">IF(Fixtures!$D$6 &lt; 27, AVERAGE(OFFSET($A107,0,Fixtures!$D$6,1,12)), 0)</f>
        <v>0</v>
      </c>
      <c r="AR107" s="22">
        <f ca="1">IF(Fixtures!$D$6 &lt; 23, AVERAGE(OFFSET($A107,0,Fixtures!$D$6,1,16)), 0)</f>
        <v>0</v>
      </c>
      <c r="AS107" s="22">
        <f ca="1">IF(OR(Fixtures!$D$6&lt;=0,Fixtures!$D$6&gt;39),AVERAGE(A107:AM107),AVERAGE(OFFSET($A107,0,Fixtures!$D$6,1,39-Fixtures!$D$6)))</f>
        <v>83.16866065447617</v>
      </c>
    </row>
    <row r="108" spans="1:45" x14ac:dyDescent="0.25">
      <c r="A108" s="28" t="s">
        <v>60</v>
      </c>
      <c r="B108" s="22">
        <f t="shared" si="33"/>
        <v>93.688762640779316</v>
      </c>
      <c r="C108" s="22">
        <f t="shared" ca="1" si="32"/>
        <v>81.172905392262138</v>
      </c>
      <c r="D108" s="22">
        <f t="shared" ca="1" si="32"/>
        <v>68.902314044909886</v>
      </c>
      <c r="E108" s="22">
        <f t="shared" ca="1" si="32"/>
        <v>100.1289824286425</v>
      </c>
      <c r="F108" s="22">
        <f t="shared" si="32"/>
        <v>111.78362939934263</v>
      </c>
      <c r="G108" s="22">
        <f t="shared" ca="1" si="32"/>
        <v>122.19229325830878</v>
      </c>
      <c r="H108" s="22">
        <f t="shared" si="32"/>
        <v>83.593921110151072</v>
      </c>
      <c r="I108" s="22">
        <f t="shared" ca="1" si="32"/>
        <v>78.290778406942621</v>
      </c>
      <c r="J108" s="22">
        <f t="shared" si="32"/>
        <v>65.362026009465851</v>
      </c>
      <c r="K108" s="22">
        <f t="shared" si="32"/>
        <v>74.867589677190935</v>
      </c>
      <c r="L108" s="22">
        <f t="shared" ca="1" si="32"/>
        <v>62.50413450114106</v>
      </c>
      <c r="M108" s="22">
        <f t="shared" si="32"/>
        <v>83.006319858702852</v>
      </c>
      <c r="N108" s="22">
        <f t="shared" ref="C108:AM112" ca="1" si="34">MIN(VLOOKUP($A$100,$A$2:$AM$14,N$30+1,FALSE),VLOOKUP($A108,$A$2:$AM$14,N$30+1,FALSE))</f>
        <v>81.172905392262138</v>
      </c>
      <c r="O108" s="22">
        <f t="shared" ca="1" si="34"/>
        <v>74.2185118193363</v>
      </c>
      <c r="P108" s="22">
        <f t="shared" ca="1" si="34"/>
        <v>88.89909657480942</v>
      </c>
      <c r="Q108" s="22">
        <f t="shared" si="34"/>
        <v>94.718340567676194</v>
      </c>
      <c r="R108" s="22">
        <f t="shared" ca="1" si="34"/>
        <v>77.02640142320152</v>
      </c>
      <c r="S108" s="22">
        <f t="shared" ca="1" si="34"/>
        <v>68.902314044909886</v>
      </c>
      <c r="T108" s="22">
        <f t="shared" si="34"/>
        <v>86.116415090753378</v>
      </c>
      <c r="U108" s="22">
        <f t="shared" si="34"/>
        <v>78.290778406942621</v>
      </c>
      <c r="V108" s="22">
        <f t="shared" ca="1" si="34"/>
        <v>102.01374941748715</v>
      </c>
      <c r="W108" s="22">
        <f t="shared" si="34"/>
        <v>100.1289824286425</v>
      </c>
      <c r="X108" s="22">
        <f t="shared" ca="1" si="34"/>
        <v>65.362026009465851</v>
      </c>
      <c r="Y108" s="22">
        <f t="shared" si="34"/>
        <v>133.89467697283897</v>
      </c>
      <c r="Z108" s="22">
        <f t="shared" ca="1" si="34"/>
        <v>67.768205419228025</v>
      </c>
      <c r="AA108" s="22">
        <f t="shared" ca="1" si="34"/>
        <v>82.531343196650312</v>
      </c>
      <c r="AB108" s="22">
        <f t="shared" ca="1" si="34"/>
        <v>83.593921110151072</v>
      </c>
      <c r="AC108" s="22">
        <f t="shared" si="34"/>
        <v>112.22060580049391</v>
      </c>
      <c r="AD108" s="22">
        <f t="shared" ca="1" si="34"/>
        <v>74.867589677190935</v>
      </c>
      <c r="AE108" s="22">
        <f t="shared" si="34"/>
        <v>62.50413450114106</v>
      </c>
      <c r="AF108" s="22">
        <f t="shared" ca="1" si="34"/>
        <v>88.89909657480942</v>
      </c>
      <c r="AG108" s="22">
        <f t="shared" ca="1" si="34"/>
        <v>67.768205419228025</v>
      </c>
      <c r="AH108" s="22">
        <f t="shared" si="34"/>
        <v>99.425152358226498</v>
      </c>
      <c r="AI108" s="22">
        <f t="shared" ca="1" si="34"/>
        <v>74.2185118193363</v>
      </c>
      <c r="AJ108" s="22">
        <f t="shared" si="34"/>
        <v>83.330754703996661</v>
      </c>
      <c r="AK108" s="22">
        <f t="shared" ca="1" si="34"/>
        <v>82.531343196650312</v>
      </c>
      <c r="AL108" s="22">
        <f t="shared" ca="1" si="34"/>
        <v>64.306445224874665</v>
      </c>
      <c r="AM108" s="22">
        <f t="shared" si="34"/>
        <v>79.076779739986549</v>
      </c>
      <c r="AN108" s="22">
        <f ca="1">IF(Fixtures!$D$6 &lt; 36, AVERAGE(OFFSET($A108,0,Fixtures!$D$6,1,3)), 0)</f>
        <v>90.227372195945307</v>
      </c>
      <c r="AO108" s="22">
        <f ca="1">IF(Fixtures!$D$6 &lt; 33, AVERAGE(OFFSET($A108,0,Fixtures!$D$6,1,6)), 0)</f>
        <v>81.64225884716906</v>
      </c>
      <c r="AP108" s="22">
        <f ca="1">IF(Fixtures!$D$6 &lt; 30, AVERAGE(OFFSET($A108,0,Fixtures!$D$6,1,9)), 0)</f>
        <v>82.980885773841536</v>
      </c>
      <c r="AQ108" s="22">
        <f ca="1">IF(Fixtures!$D$6 &lt; 27, AVERAGE(OFFSET($A108,0,Fixtures!$D$6,1,12)), 0)</f>
        <v>0</v>
      </c>
      <c r="AR108" s="22">
        <f ca="1">IF(Fixtures!$D$6 &lt; 23, AVERAGE(OFFSET($A108,0,Fixtures!$D$6,1,16)), 0)</f>
        <v>0</v>
      </c>
      <c r="AS108" s="22">
        <f ca="1">IF(OR(Fixtures!$D$6&lt;=0,Fixtures!$D$6&gt;39),AVERAGE(A108:AM108),AVERAGE(OFFSET($A108,0,Fixtures!$D$6,1,39-Fixtures!$D$6)))</f>
        <v>81.061878343840462</v>
      </c>
    </row>
    <row r="109" spans="1:45" x14ac:dyDescent="0.25">
      <c r="A109" s="28" t="s">
        <v>130</v>
      </c>
      <c r="B109" s="22">
        <f t="shared" si="33"/>
        <v>128.57561288740058</v>
      </c>
      <c r="C109" s="22">
        <f t="shared" ca="1" si="34"/>
        <v>79.076779739986549</v>
      </c>
      <c r="D109" s="22">
        <f t="shared" ca="1" si="34"/>
        <v>88.89909657480942</v>
      </c>
      <c r="E109" s="22">
        <f t="shared" ca="1" si="34"/>
        <v>102.01374941748715</v>
      </c>
      <c r="F109" s="22">
        <f t="shared" si="34"/>
        <v>115.39093420167765</v>
      </c>
      <c r="G109" s="22">
        <f t="shared" ca="1" si="34"/>
        <v>62.50413450114106</v>
      </c>
      <c r="H109" s="22">
        <f t="shared" si="34"/>
        <v>83.593921110151072</v>
      </c>
      <c r="I109" s="22">
        <f t="shared" si="34"/>
        <v>78.290778406942621</v>
      </c>
      <c r="J109" s="22">
        <f t="shared" si="34"/>
        <v>99.813761128963037</v>
      </c>
      <c r="K109" s="22">
        <f t="shared" si="34"/>
        <v>85.97414534055649</v>
      </c>
      <c r="L109" s="22">
        <f t="shared" ca="1" si="34"/>
        <v>62.50413450114106</v>
      </c>
      <c r="M109" s="22">
        <f t="shared" si="34"/>
        <v>85.97414534055649</v>
      </c>
      <c r="N109" s="22">
        <f t="shared" si="34"/>
        <v>99.425152358226498</v>
      </c>
      <c r="O109" s="22">
        <f t="shared" ca="1" si="34"/>
        <v>74.2185118193363</v>
      </c>
      <c r="P109" s="22">
        <f t="shared" si="34"/>
        <v>93.688762640779316</v>
      </c>
      <c r="Q109" s="22">
        <f t="shared" ca="1" si="34"/>
        <v>64.306445224874665</v>
      </c>
      <c r="R109" s="22">
        <f t="shared" ca="1" si="34"/>
        <v>77.02640142320152</v>
      </c>
      <c r="S109" s="22">
        <f t="shared" ca="1" si="34"/>
        <v>68.902314044909886</v>
      </c>
      <c r="T109" s="22">
        <f t="shared" ca="1" si="34"/>
        <v>82.531343196650312</v>
      </c>
      <c r="U109" s="22">
        <f t="shared" si="34"/>
        <v>83.330754703996661</v>
      </c>
      <c r="V109" s="22">
        <f t="shared" ca="1" si="34"/>
        <v>74.867589677190935</v>
      </c>
      <c r="W109" s="22">
        <f t="shared" si="34"/>
        <v>83.006319858702852</v>
      </c>
      <c r="X109" s="22">
        <f t="shared" si="34"/>
        <v>65.362026009465851</v>
      </c>
      <c r="Y109" s="22">
        <f t="shared" si="34"/>
        <v>134.60169465188534</v>
      </c>
      <c r="Z109" s="22">
        <f t="shared" ca="1" si="34"/>
        <v>67.768205419228025</v>
      </c>
      <c r="AA109" s="22">
        <f t="shared" ca="1" si="34"/>
        <v>74.2185118193363</v>
      </c>
      <c r="AB109" s="22">
        <f t="shared" ca="1" si="34"/>
        <v>119.75714527628081</v>
      </c>
      <c r="AC109" s="22">
        <f t="shared" si="34"/>
        <v>107.34294286929772</v>
      </c>
      <c r="AD109" s="22">
        <f t="shared" ca="1" si="34"/>
        <v>67.768205419228025</v>
      </c>
      <c r="AE109" s="22">
        <f t="shared" si="34"/>
        <v>79.076779739986549</v>
      </c>
      <c r="AF109" s="22">
        <f t="shared" ca="1" si="34"/>
        <v>88.89909657480942</v>
      </c>
      <c r="AG109" s="22">
        <f t="shared" si="34"/>
        <v>83.006319858702852</v>
      </c>
      <c r="AH109" s="22">
        <f t="shared" si="34"/>
        <v>102.98002024308416</v>
      </c>
      <c r="AI109" s="22">
        <f t="shared" si="34"/>
        <v>112.22060580049391</v>
      </c>
      <c r="AJ109" s="22">
        <f t="shared" ca="1" si="34"/>
        <v>68.902314044909886</v>
      </c>
      <c r="AK109" s="22">
        <f t="shared" ca="1" si="34"/>
        <v>82.531343196650312</v>
      </c>
      <c r="AL109" s="22">
        <f t="shared" ca="1" si="34"/>
        <v>64.306445224874665</v>
      </c>
      <c r="AM109" s="22">
        <f t="shared" ca="1" si="34"/>
        <v>77.02640142320152</v>
      </c>
      <c r="AN109" s="22">
        <f ca="1">IF(Fixtures!$D$6 &lt; 36, AVERAGE(OFFSET($A109,0,Fixtures!$D$6,1,3)), 0)</f>
        <v>98.28943118826885</v>
      </c>
      <c r="AO109" s="22">
        <f ca="1">IF(Fixtures!$D$6 &lt; 33, AVERAGE(OFFSET($A109,0,Fixtures!$D$6,1,6)), 0)</f>
        <v>90.975081623050912</v>
      </c>
      <c r="AP109" s="22">
        <f ca="1">IF(Fixtures!$D$6 &lt; 30, AVERAGE(OFFSET($A109,0,Fixtures!$D$6,1,9)), 0)</f>
        <v>92.217047758532601</v>
      </c>
      <c r="AQ109" s="22">
        <f ca="1">IF(Fixtures!$D$6 &lt; 27, AVERAGE(OFFSET($A109,0,Fixtures!$D$6,1,12)), 0)</f>
        <v>0</v>
      </c>
      <c r="AR109" s="22">
        <f ca="1">IF(Fixtures!$D$6 &lt; 23, AVERAGE(OFFSET($A109,0,Fixtures!$D$6,1,16)), 0)</f>
        <v>0</v>
      </c>
      <c r="AS109" s="22">
        <f ca="1">IF(OR(Fixtures!$D$6&lt;=0,Fixtures!$D$6&gt;39),AVERAGE(A109:AM109),AVERAGE(OFFSET($A109,0,Fixtures!$D$6,1,39-Fixtures!$D$6)))</f>
        <v>87.818134972626652</v>
      </c>
    </row>
    <row r="110" spans="1:45" x14ac:dyDescent="0.25">
      <c r="A110" s="28" t="s">
        <v>10</v>
      </c>
      <c r="B110" s="22">
        <f t="shared" ca="1" si="33"/>
        <v>122.19229325830878</v>
      </c>
      <c r="C110" s="22">
        <f t="shared" ca="1" si="34"/>
        <v>81.172905392262138</v>
      </c>
      <c r="D110" s="22">
        <f t="shared" si="34"/>
        <v>93.688762640779316</v>
      </c>
      <c r="E110" s="22">
        <f t="shared" ca="1" si="34"/>
        <v>111.78362939934263</v>
      </c>
      <c r="F110" s="22">
        <f t="shared" si="34"/>
        <v>83.593921110151072</v>
      </c>
      <c r="G110" s="22">
        <f t="shared" ca="1" si="34"/>
        <v>81.172905392262138</v>
      </c>
      <c r="H110" s="22">
        <f t="shared" si="34"/>
        <v>83.593921110151072</v>
      </c>
      <c r="I110" s="22">
        <f t="shared" si="34"/>
        <v>78.290778406942621</v>
      </c>
      <c r="J110" s="22">
        <f t="shared" ca="1" si="34"/>
        <v>74.2185118193363</v>
      </c>
      <c r="K110" s="22">
        <f t="shared" si="34"/>
        <v>94.718340567676194</v>
      </c>
      <c r="L110" s="22">
        <f t="shared" si="34"/>
        <v>62.50413450114106</v>
      </c>
      <c r="M110" s="22">
        <f t="shared" si="34"/>
        <v>74.867589677190935</v>
      </c>
      <c r="N110" s="22">
        <f t="shared" ca="1" si="34"/>
        <v>99.425152358226498</v>
      </c>
      <c r="O110" s="22">
        <f t="shared" ca="1" si="34"/>
        <v>74.2185118193363</v>
      </c>
      <c r="P110" s="22">
        <f t="shared" si="34"/>
        <v>107.34294286929772</v>
      </c>
      <c r="Q110" s="22">
        <f t="shared" si="34"/>
        <v>111.78362939934263</v>
      </c>
      <c r="R110" s="22">
        <f t="shared" ca="1" si="34"/>
        <v>77.02640142320152</v>
      </c>
      <c r="S110" s="22">
        <f t="shared" ca="1" si="34"/>
        <v>68.902314044909886</v>
      </c>
      <c r="T110" s="22">
        <f t="shared" si="34"/>
        <v>65.362026009465851</v>
      </c>
      <c r="U110" s="22">
        <f t="shared" ca="1" si="34"/>
        <v>88.89909657480942</v>
      </c>
      <c r="V110" s="22">
        <f t="shared" ca="1" si="34"/>
        <v>85.97414534055649</v>
      </c>
      <c r="W110" s="22">
        <f t="shared" si="34"/>
        <v>100.1289824286425</v>
      </c>
      <c r="X110" s="22">
        <f t="shared" ca="1" si="34"/>
        <v>65.362026009465851</v>
      </c>
      <c r="Y110" s="22">
        <f t="shared" si="34"/>
        <v>100.1289824286425</v>
      </c>
      <c r="Z110" s="22">
        <f t="shared" ca="1" si="34"/>
        <v>67.768205419228025</v>
      </c>
      <c r="AA110" s="22">
        <f t="shared" si="34"/>
        <v>83.330754703996661</v>
      </c>
      <c r="AB110" s="22">
        <f t="shared" ca="1" si="34"/>
        <v>119.75714527628081</v>
      </c>
      <c r="AC110" s="22">
        <f t="shared" ca="1" si="34"/>
        <v>102.01374941748715</v>
      </c>
      <c r="AD110" s="22">
        <f t="shared" si="34"/>
        <v>74.867589677190935</v>
      </c>
      <c r="AE110" s="22">
        <f t="shared" si="34"/>
        <v>79.076779739986549</v>
      </c>
      <c r="AF110" s="22">
        <f t="shared" ca="1" si="34"/>
        <v>64.306445224874665</v>
      </c>
      <c r="AG110" s="22">
        <f t="shared" ca="1" si="34"/>
        <v>83.006319858702852</v>
      </c>
      <c r="AH110" s="22">
        <f t="shared" si="34"/>
        <v>62.50413450114106</v>
      </c>
      <c r="AI110" s="22">
        <f t="shared" si="34"/>
        <v>128.57561288740058</v>
      </c>
      <c r="AJ110" s="22">
        <f t="shared" si="34"/>
        <v>78.290778406942621</v>
      </c>
      <c r="AK110" s="22">
        <f t="shared" ca="1" si="34"/>
        <v>82.531343196650312</v>
      </c>
      <c r="AL110" s="22">
        <f t="shared" ca="1" si="34"/>
        <v>64.306445224874665</v>
      </c>
      <c r="AM110" s="22">
        <f t="shared" si="34"/>
        <v>130.7619278986416</v>
      </c>
      <c r="AN110" s="22">
        <f ca="1">IF(Fixtures!$D$6 &lt; 36, AVERAGE(OFFSET($A110,0,Fixtures!$D$6,1,3)), 0)</f>
        <v>98.87949479031964</v>
      </c>
      <c r="AO110" s="22">
        <f ca="1">IF(Fixtures!$D$6 &lt; 33, AVERAGE(OFFSET($A110,0,Fixtures!$D$6,1,6)), 0)</f>
        <v>87.171338199087174</v>
      </c>
      <c r="AP110" s="22">
        <f ca="1">IF(Fixtures!$D$6 &lt; 30, AVERAGE(OFFSET($A110,0,Fixtures!$D$6,1,9)), 0)</f>
        <v>88.04428388777859</v>
      </c>
      <c r="AQ110" s="22">
        <f ca="1">IF(Fixtures!$D$6 &lt; 27, AVERAGE(OFFSET($A110,0,Fixtures!$D$6,1,12)), 0)</f>
        <v>0</v>
      </c>
      <c r="AR110" s="22">
        <f ca="1">IF(Fixtures!$D$6 &lt; 23, AVERAGE(OFFSET($A110,0,Fixtures!$D$6,1,16)), 0)</f>
        <v>0</v>
      </c>
      <c r="AS110" s="22">
        <f ca="1">IF(OR(Fixtures!$D$6&lt;=0,Fixtures!$D$6&gt;39),AVERAGE(A110:AM110),AVERAGE(OFFSET($A110,0,Fixtures!$D$6,1,39-Fixtures!$D$6)))</f>
        <v>89.166522609181143</v>
      </c>
    </row>
    <row r="111" spans="1:45" x14ac:dyDescent="0.25">
      <c r="A111" s="28" t="s">
        <v>61</v>
      </c>
      <c r="B111" s="22">
        <f t="shared" si="33"/>
        <v>130.7619278986416</v>
      </c>
      <c r="C111" s="22">
        <f t="shared" ca="1" si="34"/>
        <v>78.290778406942621</v>
      </c>
      <c r="D111" s="22">
        <f t="shared" si="34"/>
        <v>93.688762640779316</v>
      </c>
      <c r="E111" s="22">
        <f t="shared" ca="1" si="34"/>
        <v>102.98002024308416</v>
      </c>
      <c r="F111" s="22">
        <f t="shared" ca="1" si="34"/>
        <v>102.01374941748715</v>
      </c>
      <c r="G111" s="22">
        <f t="shared" ca="1" si="34"/>
        <v>100.1289824286425</v>
      </c>
      <c r="H111" s="22">
        <f t="shared" si="34"/>
        <v>83.593921110151072</v>
      </c>
      <c r="I111" s="22">
        <f t="shared" ca="1" si="34"/>
        <v>78.290778406942621</v>
      </c>
      <c r="J111" s="22">
        <f t="shared" ca="1" si="34"/>
        <v>67.768205419228025</v>
      </c>
      <c r="K111" s="22">
        <f t="shared" si="34"/>
        <v>86.116415090753378</v>
      </c>
      <c r="L111" s="22">
        <f t="shared" ca="1" si="34"/>
        <v>62.50413450114106</v>
      </c>
      <c r="M111" s="22">
        <f t="shared" si="34"/>
        <v>85.97414534055649</v>
      </c>
      <c r="N111" s="22">
        <f t="shared" si="34"/>
        <v>62.50413450114106</v>
      </c>
      <c r="O111" s="22">
        <f t="shared" ca="1" si="34"/>
        <v>74.2185118193363</v>
      </c>
      <c r="P111" s="22">
        <f t="shared" ca="1" si="34"/>
        <v>64.306445224874665</v>
      </c>
      <c r="Q111" s="22">
        <f t="shared" si="34"/>
        <v>83.330754703996661</v>
      </c>
      <c r="R111" s="22">
        <f t="shared" ca="1" si="34"/>
        <v>77.02640142320152</v>
      </c>
      <c r="S111" s="22">
        <f t="shared" ca="1" si="34"/>
        <v>68.902314044909886</v>
      </c>
      <c r="T111" s="22">
        <f t="shared" si="34"/>
        <v>99.425152358226498</v>
      </c>
      <c r="U111" s="22">
        <f t="shared" ca="1" si="34"/>
        <v>81.172905392262138</v>
      </c>
      <c r="V111" s="22">
        <f t="shared" ca="1" si="34"/>
        <v>74.2185118193363</v>
      </c>
      <c r="W111" s="22">
        <f t="shared" si="34"/>
        <v>100.1289824286425</v>
      </c>
      <c r="X111" s="22">
        <f t="shared" si="34"/>
        <v>65.362026009465851</v>
      </c>
      <c r="Y111" s="22">
        <f t="shared" ca="1" si="34"/>
        <v>122.19229325830878</v>
      </c>
      <c r="Z111" s="22">
        <f t="shared" ca="1" si="34"/>
        <v>65.362026009465851</v>
      </c>
      <c r="AA111" s="22">
        <f t="shared" si="34"/>
        <v>112.22060580049391</v>
      </c>
      <c r="AB111" s="22">
        <f t="shared" ca="1" si="34"/>
        <v>85.97414534055649</v>
      </c>
      <c r="AC111" s="22">
        <f t="shared" si="34"/>
        <v>156.62692462584545</v>
      </c>
      <c r="AD111" s="22">
        <f t="shared" ca="1" si="34"/>
        <v>68.902314044909886</v>
      </c>
      <c r="AE111" s="22">
        <f t="shared" si="34"/>
        <v>79.076779739986549</v>
      </c>
      <c r="AF111" s="22">
        <f t="shared" ca="1" si="34"/>
        <v>88.89909657480942</v>
      </c>
      <c r="AG111" s="22">
        <f t="shared" si="34"/>
        <v>74.867589677190935</v>
      </c>
      <c r="AH111" s="22">
        <f t="shared" si="34"/>
        <v>102.98002024308416</v>
      </c>
      <c r="AI111" s="22">
        <f t="shared" ca="1" si="34"/>
        <v>77.02640142320152</v>
      </c>
      <c r="AJ111" s="22">
        <f t="shared" si="34"/>
        <v>83.330754703996661</v>
      </c>
      <c r="AK111" s="22">
        <f t="shared" ca="1" si="34"/>
        <v>82.531343196650312</v>
      </c>
      <c r="AL111" s="22">
        <f t="shared" ca="1" si="34"/>
        <v>64.306445224874665</v>
      </c>
      <c r="AM111" s="22">
        <f t="shared" si="34"/>
        <v>99.813761128963037</v>
      </c>
      <c r="AN111" s="22">
        <f ca="1">IF(Fixtures!$D$6 &lt; 36, AVERAGE(OFFSET($A111,0,Fixtures!$D$6,1,3)), 0)</f>
        <v>103.83446133710395</v>
      </c>
      <c r="AO111" s="22">
        <f ca="1">IF(Fixtures!$D$6 &lt; 33, AVERAGE(OFFSET($A111,0,Fixtures!$D$6,1,6)), 0)</f>
        <v>92.391141667216459</v>
      </c>
      <c r="AP111" s="22">
        <f ca="1">IF(Fixtures!$D$6 &lt; 30, AVERAGE(OFFSET($A111,0,Fixtures!$D$6,1,9)), 0)</f>
        <v>90.853780708175663</v>
      </c>
      <c r="AQ111" s="22">
        <f ca="1">IF(Fixtures!$D$6 &lt; 27, AVERAGE(OFFSET($A111,0,Fixtures!$D$6,1,12)), 0)</f>
        <v>0</v>
      </c>
      <c r="AR111" s="22">
        <f ca="1">IF(Fixtures!$D$6 &lt; 23, AVERAGE(OFFSET($A111,0,Fixtures!$D$6,1,16)), 0)</f>
        <v>0</v>
      </c>
      <c r="AS111" s="22">
        <f ca="1">IF(OR(Fixtures!$D$6&lt;=0,Fixtures!$D$6&gt;39),AVERAGE(A111:AM111),AVERAGE(OFFSET($A111,0,Fixtures!$D$6,1,39-Fixtures!$D$6)))</f>
        <v>88.694631327005752</v>
      </c>
    </row>
    <row r="112" spans="1:45" x14ac:dyDescent="0.25">
      <c r="A112" s="80" t="s">
        <v>82</v>
      </c>
      <c r="B112" s="22">
        <f t="shared" si="33"/>
        <v>99.425152358226498</v>
      </c>
      <c r="C112" s="22">
        <f t="shared" ca="1" si="34"/>
        <v>81.172905392262138</v>
      </c>
      <c r="D112" s="22">
        <f t="shared" ca="1" si="34"/>
        <v>93.688762640779316</v>
      </c>
      <c r="E112" s="22">
        <f t="shared" ca="1" si="34"/>
        <v>107.34294286929772</v>
      </c>
      <c r="F112" s="22">
        <f t="shared" si="34"/>
        <v>74.867589677190935</v>
      </c>
      <c r="G112" s="22">
        <f t="shared" ca="1" si="34"/>
        <v>68.902314044909886</v>
      </c>
      <c r="H112" s="22">
        <f t="shared" si="34"/>
        <v>83.593921110151072</v>
      </c>
      <c r="I112" s="22">
        <f t="shared" si="34"/>
        <v>78.290778406942621</v>
      </c>
      <c r="J112" s="22">
        <f t="shared" si="34"/>
        <v>94.718340567676194</v>
      </c>
      <c r="K112" s="22">
        <f t="shared" si="34"/>
        <v>94.718340567676194</v>
      </c>
      <c r="L112" s="22">
        <f t="shared" si="34"/>
        <v>62.50413450114106</v>
      </c>
      <c r="M112" s="22">
        <f t="shared" ca="1" si="34"/>
        <v>77.02640142320152</v>
      </c>
      <c r="N112" s="22">
        <f t="shared" si="34"/>
        <v>83.330754703996661</v>
      </c>
      <c r="O112" s="22">
        <f t="shared" ca="1" si="34"/>
        <v>74.2185118193363</v>
      </c>
      <c r="P112" s="22">
        <f t="shared" si="34"/>
        <v>115.39093420167765</v>
      </c>
      <c r="Q112" s="22">
        <f t="shared" ca="1" si="34"/>
        <v>111.78362939934263</v>
      </c>
      <c r="R112" s="22">
        <f t="shared" ca="1" si="34"/>
        <v>77.02640142320152</v>
      </c>
      <c r="S112" s="22">
        <f t="shared" ca="1" si="34"/>
        <v>68.902314044909886</v>
      </c>
      <c r="T112" s="22">
        <f t="shared" si="34"/>
        <v>99.813761128963037</v>
      </c>
      <c r="U112" s="22">
        <f t="shared" si="34"/>
        <v>79.076779739986549</v>
      </c>
      <c r="V112" s="22">
        <f t="shared" ca="1" si="34"/>
        <v>102.01374941748715</v>
      </c>
      <c r="W112" s="22">
        <f t="shared" si="34"/>
        <v>100.1289824286425</v>
      </c>
      <c r="X112" s="22">
        <f t="shared" ca="1" si="34"/>
        <v>65.362026009465851</v>
      </c>
      <c r="Y112" s="22">
        <f t="shared" si="34"/>
        <v>62.50413450114106</v>
      </c>
      <c r="Z112" s="22">
        <f t="shared" ca="1" si="34"/>
        <v>67.768205419228025</v>
      </c>
      <c r="AA112" s="22">
        <f t="shared" ca="1" si="34"/>
        <v>102.01374941748715</v>
      </c>
      <c r="AB112" s="22">
        <f t="shared" ca="1" si="34"/>
        <v>119.75714527628081</v>
      </c>
      <c r="AC112" s="22">
        <f t="shared" si="34"/>
        <v>83.006319858702852</v>
      </c>
      <c r="AD112" s="22">
        <f t="shared" si="34"/>
        <v>74.867589677190935</v>
      </c>
      <c r="AE112" s="22">
        <f t="shared" si="34"/>
        <v>79.076779739986549</v>
      </c>
      <c r="AF112" s="22">
        <f t="shared" ca="1" si="34"/>
        <v>88.89909657480942</v>
      </c>
      <c r="AG112" s="22">
        <f t="shared" si="34"/>
        <v>83.006319858702852</v>
      </c>
      <c r="AH112" s="22">
        <f t="shared" ca="1" si="34"/>
        <v>64.306445224874665</v>
      </c>
      <c r="AI112" s="22">
        <f t="shared" si="34"/>
        <v>134.60169465188534</v>
      </c>
      <c r="AJ112" s="22">
        <f t="shared" si="34"/>
        <v>83.330754703996661</v>
      </c>
      <c r="AK112" s="22">
        <f t="shared" ca="1" si="34"/>
        <v>82.531343196650312</v>
      </c>
      <c r="AL112" s="22">
        <f t="shared" ca="1" si="34"/>
        <v>64.306445224874665</v>
      </c>
      <c r="AM112" s="22">
        <f t="shared" ca="1" si="34"/>
        <v>133.89467697283897</v>
      </c>
      <c r="AN112" s="22">
        <f ca="1">IF(Fixtures!$D$6 &lt; 36, AVERAGE(OFFSET($A112,0,Fixtures!$D$6,1,3)), 0)</f>
        <v>92.543684937391546</v>
      </c>
      <c r="AO112" s="22">
        <f ca="1">IF(Fixtures!$D$6 &lt; 33, AVERAGE(OFFSET($A112,0,Fixtures!$D$6,1,6)), 0)</f>
        <v>88.102208497612239</v>
      </c>
      <c r="AP112" s="22">
        <f ca="1">IF(Fixtures!$D$6 &lt; 30, AVERAGE(OFFSET($A112,0,Fixtures!$D$6,1,9)), 0)</f>
        <v>90.094682840714469</v>
      </c>
      <c r="AQ112" s="22">
        <f ca="1">IF(Fixtures!$D$6 &lt; 27, AVERAGE(OFFSET($A112,0,Fixtures!$D$6,1,12)), 0)</f>
        <v>0</v>
      </c>
      <c r="AR112" s="22">
        <f ca="1">IF(Fixtures!$D$6 &lt; 23, AVERAGE(OFFSET($A112,0,Fixtures!$D$6,1,16)), 0)</f>
        <v>0</v>
      </c>
      <c r="AS112" s="22">
        <f ca="1">IF(OR(Fixtures!$D$6&lt;=0,Fixtures!$D$6&gt;39),AVERAGE(A112:AM112),AVERAGE(OFFSET($A112,0,Fixtures!$D$6,1,39-Fixtures!$D$6)))</f>
        <v>90.965384246732853</v>
      </c>
    </row>
    <row r="114" spans="1:45" x14ac:dyDescent="0.25">
      <c r="A114" s="29" t="s">
        <v>104</v>
      </c>
      <c r="B114" s="2">
        <v>1</v>
      </c>
      <c r="C114" s="2">
        <v>2</v>
      </c>
      <c r="D114" s="2">
        <v>3</v>
      </c>
      <c r="E114" s="2">
        <v>4</v>
      </c>
      <c r="F114" s="2">
        <v>5</v>
      </c>
      <c r="G114" s="2">
        <v>6</v>
      </c>
      <c r="H114" s="2">
        <v>7</v>
      </c>
      <c r="I114" s="2">
        <v>8</v>
      </c>
      <c r="J114" s="2">
        <v>9</v>
      </c>
      <c r="K114" s="2">
        <v>10</v>
      </c>
      <c r="L114" s="2">
        <v>11</v>
      </c>
      <c r="M114" s="2">
        <v>12</v>
      </c>
      <c r="N114" s="2">
        <v>13</v>
      </c>
      <c r="O114" s="2">
        <v>14</v>
      </c>
      <c r="P114" s="2">
        <v>15</v>
      </c>
      <c r="Q114" s="2">
        <v>16</v>
      </c>
      <c r="R114" s="2">
        <v>17</v>
      </c>
      <c r="S114" s="2">
        <v>18</v>
      </c>
      <c r="T114" s="2">
        <v>19</v>
      </c>
      <c r="U114" s="2">
        <v>20</v>
      </c>
      <c r="V114" s="2">
        <v>21</v>
      </c>
      <c r="W114" s="2">
        <v>22</v>
      </c>
      <c r="X114" s="2">
        <v>23</v>
      </c>
      <c r="Y114" s="2">
        <v>24</v>
      </c>
      <c r="Z114" s="2">
        <v>25</v>
      </c>
      <c r="AA114" s="2">
        <v>26</v>
      </c>
      <c r="AB114" s="2">
        <v>27</v>
      </c>
      <c r="AC114" s="2">
        <v>28</v>
      </c>
      <c r="AD114" s="2">
        <v>29</v>
      </c>
      <c r="AE114" s="2">
        <v>30</v>
      </c>
      <c r="AF114" s="2">
        <v>31</v>
      </c>
      <c r="AG114" s="2">
        <v>32</v>
      </c>
      <c r="AH114" s="2">
        <v>33</v>
      </c>
      <c r="AI114" s="2">
        <v>34</v>
      </c>
      <c r="AJ114" s="2">
        <v>35</v>
      </c>
      <c r="AK114" s="2">
        <v>36</v>
      </c>
      <c r="AL114" s="2">
        <v>37</v>
      </c>
      <c r="AM114" s="2">
        <v>38</v>
      </c>
      <c r="AN114" s="29" t="s">
        <v>55</v>
      </c>
      <c r="AO114" s="29" t="s">
        <v>56</v>
      </c>
      <c r="AP114" s="29" t="s">
        <v>57</v>
      </c>
      <c r="AQ114" s="29" t="s">
        <v>75</v>
      </c>
      <c r="AR114" s="29" t="s">
        <v>123</v>
      </c>
      <c r="AS114" s="29" t="s">
        <v>58</v>
      </c>
    </row>
    <row r="115" spans="1:45" x14ac:dyDescent="0.25">
      <c r="A115" s="28" t="s">
        <v>101</v>
      </c>
      <c r="B115" s="22">
        <f ca="1">MIN(VLOOKUP($A$114,$A$2:$AM$14,B$30+1,FALSE),VLOOKUP($A115,$A$2:$AM$14,B$30+1,FALSE))</f>
        <v>67.768205419228025</v>
      </c>
      <c r="C115" s="22">
        <f t="shared" ref="C115:AM122" ca="1" si="35">MIN(VLOOKUP($A$114,$A$2:$AM$14,C$30+1,FALSE),VLOOKUP($A115,$A$2:$AM$14,C$30+1,FALSE))</f>
        <v>74.2185118193363</v>
      </c>
      <c r="D115" s="22">
        <f t="shared" ca="1" si="35"/>
        <v>77.02640142320152</v>
      </c>
      <c r="E115" s="22">
        <f t="shared" si="35"/>
        <v>79.076779739986549</v>
      </c>
      <c r="F115" s="22">
        <f t="shared" ca="1" si="35"/>
        <v>74.2185118193363</v>
      </c>
      <c r="G115" s="22">
        <f t="shared" si="35"/>
        <v>112.22060580049391</v>
      </c>
      <c r="H115" s="22">
        <f t="shared" si="35"/>
        <v>65.362026009465851</v>
      </c>
      <c r="I115" s="22">
        <f t="shared" ca="1" si="35"/>
        <v>68.902314044909886</v>
      </c>
      <c r="J115" s="22">
        <f t="shared" si="35"/>
        <v>85.97414534055649</v>
      </c>
      <c r="K115" s="22">
        <f t="shared" ca="1" si="35"/>
        <v>77.02640142320152</v>
      </c>
      <c r="L115" s="22">
        <f t="shared" ca="1" si="35"/>
        <v>83.593921110151072</v>
      </c>
      <c r="M115" s="22">
        <f t="shared" si="35"/>
        <v>99.813761128963037</v>
      </c>
      <c r="N115" s="22">
        <f t="shared" si="35"/>
        <v>86.116415090753378</v>
      </c>
      <c r="O115" s="22">
        <f t="shared" si="35"/>
        <v>128.57561288740058</v>
      </c>
      <c r="P115" s="22">
        <f t="shared" si="35"/>
        <v>62.50413450114106</v>
      </c>
      <c r="Q115" s="22">
        <f t="shared" ca="1" si="35"/>
        <v>122.19229325830878</v>
      </c>
      <c r="R115" s="22">
        <f t="shared" si="35"/>
        <v>130.7619278986416</v>
      </c>
      <c r="S115" s="22">
        <f t="shared" ca="1" si="35"/>
        <v>122.19229325830878</v>
      </c>
      <c r="T115" s="22">
        <f t="shared" ca="1" si="35"/>
        <v>67.768205419228025</v>
      </c>
      <c r="U115" s="22">
        <f t="shared" si="35"/>
        <v>83.006319858702852</v>
      </c>
      <c r="V115" s="22">
        <f t="shared" ca="1" si="35"/>
        <v>82.531343196650312</v>
      </c>
      <c r="W115" s="22">
        <f t="shared" si="35"/>
        <v>78.290778406942621</v>
      </c>
      <c r="X115" s="22">
        <f t="shared" si="35"/>
        <v>111.78362939934263</v>
      </c>
      <c r="Y115" s="22">
        <f t="shared" ca="1" si="35"/>
        <v>88.89909657480942</v>
      </c>
      <c r="Z115" s="22">
        <f t="shared" ca="1" si="35"/>
        <v>68.902314044909886</v>
      </c>
      <c r="AA115" s="22">
        <f t="shared" ca="1" si="35"/>
        <v>64.306445224874665</v>
      </c>
      <c r="AB115" s="22">
        <f t="shared" si="35"/>
        <v>94.718340567676194</v>
      </c>
      <c r="AC115" s="22">
        <f t="shared" ca="1" si="35"/>
        <v>62.50413450114106</v>
      </c>
      <c r="AD115" s="22">
        <f t="shared" ca="1" si="35"/>
        <v>100.1289824286425</v>
      </c>
      <c r="AE115" s="22">
        <f t="shared" ca="1" si="35"/>
        <v>64.306445224874665</v>
      </c>
      <c r="AF115" s="22">
        <f t="shared" si="35"/>
        <v>107.34294286929772</v>
      </c>
      <c r="AG115" s="22">
        <f t="shared" si="35"/>
        <v>103.15043126255075</v>
      </c>
      <c r="AH115" s="22">
        <f t="shared" si="35"/>
        <v>83.330754703996661</v>
      </c>
      <c r="AI115" s="22">
        <f t="shared" si="35"/>
        <v>74.867589677190935</v>
      </c>
      <c r="AJ115" s="22">
        <f t="shared" ca="1" si="35"/>
        <v>81.172905392262138</v>
      </c>
      <c r="AK115" s="22">
        <f t="shared" ca="1" si="35"/>
        <v>102.01374941748715</v>
      </c>
      <c r="AL115" s="22">
        <f t="shared" si="35"/>
        <v>94.718340567676194</v>
      </c>
      <c r="AM115" s="22">
        <f t="shared" ca="1" si="35"/>
        <v>102.01374941748715</v>
      </c>
      <c r="AN115" s="22">
        <f ca="1">IF(Fixtures!$D$6 &lt; 36, AVERAGE(OFFSET($A115,0,Fixtures!$D$6,1,3)), 0)</f>
        <v>85.783819165819921</v>
      </c>
      <c r="AO115" s="22">
        <f ca="1">IF(Fixtures!$D$6 &lt; 33, AVERAGE(OFFSET($A115,0,Fixtures!$D$6,1,6)), 0)</f>
        <v>88.691879475697149</v>
      </c>
      <c r="AP115" s="22">
        <f ca="1">IF(Fixtures!$D$6 &lt; 30, AVERAGE(OFFSET($A115,0,Fixtures!$D$6,1,9)), 0)</f>
        <v>85.724725180848083</v>
      </c>
      <c r="AQ115" s="22">
        <f ca="1">IF(Fixtures!$D$6 &lt; 27, AVERAGE(OFFSET($A115,0,Fixtures!$D$6,1,12)), 0)</f>
        <v>0</v>
      </c>
      <c r="AR115" s="22">
        <f ca="1">IF(Fixtures!$D$6 &lt; 23, AVERAGE(OFFSET($A115,0,Fixtures!$D$6,1,16)), 0)</f>
        <v>0</v>
      </c>
      <c r="AS115" s="22">
        <f ca="1">IF(OR(Fixtures!$D$6&lt;=0,Fixtures!$D$6&gt;39),AVERAGE(A115:AM115),AVERAGE(OFFSET($A115,0,Fixtures!$D$6,1,39-Fixtures!$D$6)))</f>
        <v>89.189030502523607</v>
      </c>
    </row>
    <row r="116" spans="1:45" x14ac:dyDescent="0.25">
      <c r="A116" s="28" t="s">
        <v>131</v>
      </c>
      <c r="B116" s="22">
        <f t="shared" ref="B116:Q126" ca="1" si="36">MIN(VLOOKUP($A$114,$A$2:$AM$14,B$30+1,FALSE),VLOOKUP($A116,$A$2:$AM$14,B$30+1,FALSE))</f>
        <v>67.768205419228025</v>
      </c>
      <c r="C116" s="22">
        <f t="shared" ca="1" si="36"/>
        <v>82.531343196650312</v>
      </c>
      <c r="D116" s="22">
        <f t="shared" ca="1" si="36"/>
        <v>83.593921110151072</v>
      </c>
      <c r="E116" s="22">
        <f t="shared" si="36"/>
        <v>138.2155145932183</v>
      </c>
      <c r="F116" s="22">
        <f t="shared" ca="1" si="36"/>
        <v>67.768205419228025</v>
      </c>
      <c r="G116" s="22">
        <f t="shared" si="36"/>
        <v>78.290778406942621</v>
      </c>
      <c r="H116" s="22">
        <f t="shared" si="36"/>
        <v>65.362026009465851</v>
      </c>
      <c r="I116" s="22">
        <f t="shared" si="36"/>
        <v>128.57561288740058</v>
      </c>
      <c r="J116" s="22">
        <f t="shared" si="36"/>
        <v>85.97414534055649</v>
      </c>
      <c r="K116" s="22">
        <f t="shared" ca="1" si="36"/>
        <v>77.02640142320152</v>
      </c>
      <c r="L116" s="22">
        <f t="shared" ca="1" si="36"/>
        <v>103.15043126255075</v>
      </c>
      <c r="M116" s="22">
        <f t="shared" ca="1" si="36"/>
        <v>68.902314044909886</v>
      </c>
      <c r="N116" s="22">
        <f t="shared" si="36"/>
        <v>86.116415090753378</v>
      </c>
      <c r="O116" s="22">
        <f t="shared" ca="1" si="36"/>
        <v>102.01374941748715</v>
      </c>
      <c r="P116" s="22">
        <f t="shared" si="36"/>
        <v>62.50413450114106</v>
      </c>
      <c r="Q116" s="22">
        <f t="shared" ca="1" si="36"/>
        <v>74.2185118193363</v>
      </c>
      <c r="R116" s="22">
        <f t="shared" si="35"/>
        <v>100.1289824286425</v>
      </c>
      <c r="S116" s="22">
        <f t="shared" ca="1" si="35"/>
        <v>64.306445224874665</v>
      </c>
      <c r="T116" s="22">
        <f t="shared" si="35"/>
        <v>79.076779739986549</v>
      </c>
      <c r="U116" s="22">
        <f t="shared" si="35"/>
        <v>102.98002024308416</v>
      </c>
      <c r="V116" s="22">
        <f t="shared" si="35"/>
        <v>65.362026009465851</v>
      </c>
      <c r="W116" s="22">
        <f t="shared" si="35"/>
        <v>78.290778406942621</v>
      </c>
      <c r="X116" s="22">
        <f t="shared" si="35"/>
        <v>107.34294286929772</v>
      </c>
      <c r="Y116" s="22">
        <f t="shared" ca="1" si="35"/>
        <v>81.172905392262138</v>
      </c>
      <c r="Z116" s="22">
        <f t="shared" ca="1" si="35"/>
        <v>68.902314044909886</v>
      </c>
      <c r="AA116" s="22">
        <f t="shared" ca="1" si="35"/>
        <v>100.1289824286425</v>
      </c>
      <c r="AB116" s="22">
        <f t="shared" si="35"/>
        <v>115.39093420167765</v>
      </c>
      <c r="AC116" s="22">
        <f t="shared" ca="1" si="35"/>
        <v>81.172905392262138</v>
      </c>
      <c r="AD116" s="22">
        <f t="shared" ca="1" si="35"/>
        <v>86.116415090753378</v>
      </c>
      <c r="AE116" s="22">
        <f t="shared" ca="1" si="35"/>
        <v>64.306445224874665</v>
      </c>
      <c r="AF116" s="22">
        <f t="shared" ca="1" si="35"/>
        <v>122.19229325830878</v>
      </c>
      <c r="AG116" s="22">
        <f t="shared" si="35"/>
        <v>79.076779739986549</v>
      </c>
      <c r="AH116" s="22">
        <f t="shared" ca="1" si="35"/>
        <v>82.531343196650312</v>
      </c>
      <c r="AI116" s="22">
        <f t="shared" si="35"/>
        <v>74.867589677190935</v>
      </c>
      <c r="AJ116" s="22">
        <f t="shared" si="35"/>
        <v>83.593921110151072</v>
      </c>
      <c r="AK116" s="22">
        <f t="shared" ca="1" si="35"/>
        <v>77.02640142320152</v>
      </c>
      <c r="AL116" s="22">
        <f t="shared" si="35"/>
        <v>94.718340567676194</v>
      </c>
      <c r="AM116" s="22">
        <f t="shared" ca="1" si="35"/>
        <v>88.89909657480942</v>
      </c>
      <c r="AN116" s="22">
        <f ca="1">IF(Fixtures!$D$6 &lt; 36, AVERAGE(OFFSET($A116,0,Fixtures!$D$6,1,3)), 0)</f>
        <v>94.226751561564399</v>
      </c>
      <c r="AO116" s="22">
        <f ca="1">IF(Fixtures!$D$6 &lt; 33, AVERAGE(OFFSET($A116,0,Fixtures!$D$6,1,6)), 0)</f>
        <v>91.375962151310532</v>
      </c>
      <c r="AP116" s="22">
        <f ca="1">IF(Fixtures!$D$6 &lt; 30, AVERAGE(OFFSET($A116,0,Fixtures!$D$6,1,9)), 0)</f>
        <v>87.694291876872825</v>
      </c>
      <c r="AQ116" s="22">
        <f ca="1">IF(Fixtures!$D$6 &lt; 27, AVERAGE(OFFSET($A116,0,Fixtures!$D$6,1,12)), 0)</f>
        <v>0</v>
      </c>
      <c r="AR116" s="22">
        <f ca="1">IF(Fixtures!$D$6 &lt; 23, AVERAGE(OFFSET($A116,0,Fixtures!$D$6,1,16)), 0)</f>
        <v>0</v>
      </c>
      <c r="AS116" s="22">
        <f ca="1">IF(OR(Fixtures!$D$6&lt;=0,Fixtures!$D$6&gt;39),AVERAGE(A116:AM116),AVERAGE(OFFSET($A116,0,Fixtures!$D$6,1,39-Fixtures!$D$6)))</f>
        <v>87.491038788128549</v>
      </c>
    </row>
    <row r="117" spans="1:45" x14ac:dyDescent="0.25">
      <c r="A117" s="28" t="s">
        <v>121</v>
      </c>
      <c r="B117" s="22">
        <f t="shared" ca="1" si="36"/>
        <v>67.768205419228025</v>
      </c>
      <c r="C117" s="22">
        <f t="shared" ca="1" si="35"/>
        <v>82.531343196650312</v>
      </c>
      <c r="D117" s="22">
        <f t="shared" si="35"/>
        <v>83.593921110151072</v>
      </c>
      <c r="E117" s="22">
        <f t="shared" ca="1" si="35"/>
        <v>74.2185118193363</v>
      </c>
      <c r="F117" s="22">
        <f t="shared" ca="1" si="35"/>
        <v>74.2185118193363</v>
      </c>
      <c r="G117" s="22">
        <f t="shared" si="35"/>
        <v>83.006319858702852</v>
      </c>
      <c r="H117" s="22">
        <f t="shared" ca="1" si="35"/>
        <v>65.362026009465851</v>
      </c>
      <c r="I117" s="22">
        <f t="shared" ca="1" si="35"/>
        <v>119.75714527628081</v>
      </c>
      <c r="J117" s="22">
        <f t="shared" si="35"/>
        <v>74.867589677190935</v>
      </c>
      <c r="K117" s="22">
        <f t="shared" ca="1" si="35"/>
        <v>77.02640142320152</v>
      </c>
      <c r="L117" s="22">
        <f t="shared" ca="1" si="35"/>
        <v>115.39093420167765</v>
      </c>
      <c r="M117" s="22">
        <f t="shared" si="35"/>
        <v>83.593921110151072</v>
      </c>
      <c r="N117" s="22">
        <f t="shared" si="35"/>
        <v>86.116415090753378</v>
      </c>
      <c r="O117" s="22">
        <f t="shared" ca="1" si="35"/>
        <v>67.768205419228025</v>
      </c>
      <c r="P117" s="22">
        <f t="shared" si="35"/>
        <v>62.50413450114106</v>
      </c>
      <c r="Q117" s="22">
        <f t="shared" ca="1" si="35"/>
        <v>122.19229325830878</v>
      </c>
      <c r="R117" s="22">
        <f t="shared" ca="1" si="35"/>
        <v>102.01374941748715</v>
      </c>
      <c r="S117" s="22">
        <f t="shared" si="35"/>
        <v>94.718340567676194</v>
      </c>
      <c r="T117" s="22">
        <f t="shared" si="35"/>
        <v>79.076779739986549</v>
      </c>
      <c r="U117" s="22">
        <f t="shared" si="35"/>
        <v>62.50413450114106</v>
      </c>
      <c r="V117" s="22">
        <f t="shared" si="35"/>
        <v>93.688762640779316</v>
      </c>
      <c r="W117" s="22">
        <f t="shared" ca="1" si="35"/>
        <v>68.902314044909886</v>
      </c>
      <c r="X117" s="22">
        <f t="shared" ca="1" si="35"/>
        <v>111.78362939934263</v>
      </c>
      <c r="Y117" s="22">
        <f t="shared" ca="1" si="35"/>
        <v>64.306445224874665</v>
      </c>
      <c r="Z117" s="22">
        <f t="shared" ca="1" si="35"/>
        <v>68.902314044909886</v>
      </c>
      <c r="AA117" s="22">
        <f t="shared" si="35"/>
        <v>86.116415090753378</v>
      </c>
      <c r="AB117" s="22">
        <f t="shared" ca="1" si="35"/>
        <v>88.89909657480942</v>
      </c>
      <c r="AC117" s="22">
        <f t="shared" ca="1" si="35"/>
        <v>81.172905392262138</v>
      </c>
      <c r="AD117" s="22">
        <f t="shared" ca="1" si="35"/>
        <v>138.2155145932183</v>
      </c>
      <c r="AE117" s="22">
        <f t="shared" ca="1" si="35"/>
        <v>64.306445224874665</v>
      </c>
      <c r="AF117" s="22">
        <f t="shared" ca="1" si="35"/>
        <v>81.172905392262138</v>
      </c>
      <c r="AG117" s="22">
        <f t="shared" si="35"/>
        <v>85.97414534055649</v>
      </c>
      <c r="AH117" s="22">
        <f t="shared" si="35"/>
        <v>83.330754703996661</v>
      </c>
      <c r="AI117" s="22">
        <f t="shared" si="35"/>
        <v>65.362026009465851</v>
      </c>
      <c r="AJ117" s="22">
        <f t="shared" si="35"/>
        <v>156.62692462584545</v>
      </c>
      <c r="AK117" s="22">
        <f t="shared" si="35"/>
        <v>79.076779739986549</v>
      </c>
      <c r="AL117" s="22">
        <f t="shared" ca="1" si="35"/>
        <v>94.718340567676194</v>
      </c>
      <c r="AM117" s="22">
        <f t="shared" ca="1" si="35"/>
        <v>102.01374941748715</v>
      </c>
      <c r="AN117" s="22">
        <f ca="1">IF(Fixtures!$D$6 &lt; 36, AVERAGE(OFFSET($A117,0,Fixtures!$D$6,1,3)), 0)</f>
        <v>102.76250552009662</v>
      </c>
      <c r="AO117" s="22">
        <f ca="1">IF(Fixtures!$D$6 &lt; 33, AVERAGE(OFFSET($A117,0,Fixtures!$D$6,1,6)), 0)</f>
        <v>89.956835419663847</v>
      </c>
      <c r="AP117" s="22">
        <f ca="1">IF(Fixtures!$D$6 &lt; 30, AVERAGE(OFFSET($A117,0,Fixtures!$D$6,1,9)), 0)</f>
        <v>93.895635317476788</v>
      </c>
      <c r="AQ117" s="22">
        <f ca="1">IF(Fixtures!$D$6 &lt; 27, AVERAGE(OFFSET($A117,0,Fixtures!$D$6,1,12)), 0)</f>
        <v>0</v>
      </c>
      <c r="AR117" s="22">
        <f ca="1">IF(Fixtures!$D$6 &lt; 23, AVERAGE(OFFSET($A117,0,Fixtures!$D$6,1,16)), 0)</f>
        <v>0</v>
      </c>
      <c r="AS117" s="22">
        <f ca="1">IF(OR(Fixtures!$D$6&lt;=0,Fixtures!$D$6&gt;39),AVERAGE(A117:AM117),AVERAGE(OFFSET($A117,0,Fixtures!$D$6,1,39-Fixtures!$D$6)))</f>
        <v>93.405798965203417</v>
      </c>
    </row>
    <row r="118" spans="1:45" x14ac:dyDescent="0.25">
      <c r="A118" s="28" t="s">
        <v>105</v>
      </c>
      <c r="B118" s="22">
        <f t="shared" ca="1" si="36"/>
        <v>67.768205419228025</v>
      </c>
      <c r="C118" s="22">
        <f t="shared" ca="1" si="35"/>
        <v>82.531343196650312</v>
      </c>
      <c r="D118" s="22">
        <f t="shared" si="35"/>
        <v>83.593921110151072</v>
      </c>
      <c r="E118" s="22">
        <f t="shared" si="35"/>
        <v>83.006319858702852</v>
      </c>
      <c r="F118" s="22">
        <f t="shared" ca="1" si="35"/>
        <v>74.2185118193363</v>
      </c>
      <c r="G118" s="22">
        <f t="shared" si="35"/>
        <v>83.330754703996661</v>
      </c>
      <c r="H118" s="22">
        <f t="shared" si="35"/>
        <v>65.362026009465851</v>
      </c>
      <c r="I118" s="22">
        <f t="shared" ca="1" si="35"/>
        <v>64.306445224874665</v>
      </c>
      <c r="J118" s="22">
        <f t="shared" si="35"/>
        <v>85.97414534055649</v>
      </c>
      <c r="K118" s="22">
        <f t="shared" ca="1" si="35"/>
        <v>77.02640142320152</v>
      </c>
      <c r="L118" s="22">
        <f t="shared" ca="1" si="35"/>
        <v>112.22060580049391</v>
      </c>
      <c r="M118" s="22">
        <f t="shared" si="35"/>
        <v>65.362026009465851</v>
      </c>
      <c r="N118" s="22">
        <f t="shared" si="35"/>
        <v>86.116415090753378</v>
      </c>
      <c r="O118" s="22">
        <f t="shared" si="35"/>
        <v>83.593921110151072</v>
      </c>
      <c r="P118" s="22">
        <f t="shared" ca="1" si="35"/>
        <v>62.50413450114106</v>
      </c>
      <c r="Q118" s="22">
        <f t="shared" ca="1" si="35"/>
        <v>85.97414534055649</v>
      </c>
      <c r="R118" s="22">
        <f t="shared" ca="1" si="35"/>
        <v>82.531343196650312</v>
      </c>
      <c r="S118" s="22">
        <f t="shared" ca="1" si="35"/>
        <v>119.75714527628081</v>
      </c>
      <c r="T118" s="22">
        <f t="shared" ca="1" si="35"/>
        <v>79.076779739986549</v>
      </c>
      <c r="U118" s="22">
        <f t="shared" si="35"/>
        <v>102.98002024308416</v>
      </c>
      <c r="V118" s="22">
        <f t="shared" si="35"/>
        <v>93.688762640779316</v>
      </c>
      <c r="W118" s="22">
        <f t="shared" si="35"/>
        <v>62.50413450114106</v>
      </c>
      <c r="X118" s="22">
        <f t="shared" ca="1" si="35"/>
        <v>77.02640142320152</v>
      </c>
      <c r="Y118" s="22">
        <f t="shared" ca="1" si="35"/>
        <v>86.116415090753378</v>
      </c>
      <c r="Z118" s="22">
        <f t="shared" ca="1" si="35"/>
        <v>68.902314044909886</v>
      </c>
      <c r="AA118" s="22">
        <f t="shared" si="35"/>
        <v>79.076779739986549</v>
      </c>
      <c r="AB118" s="22">
        <f t="shared" si="35"/>
        <v>99.425152358226498</v>
      </c>
      <c r="AC118" s="22">
        <f t="shared" ca="1" si="35"/>
        <v>81.172905392262138</v>
      </c>
      <c r="AD118" s="22">
        <f t="shared" ca="1" si="35"/>
        <v>93.688762640779316</v>
      </c>
      <c r="AE118" s="22">
        <f t="shared" ca="1" si="35"/>
        <v>64.306445224874665</v>
      </c>
      <c r="AF118" s="22">
        <f t="shared" si="35"/>
        <v>100.1289824286425</v>
      </c>
      <c r="AG118" s="22">
        <f t="shared" si="35"/>
        <v>103.15043126255075</v>
      </c>
      <c r="AH118" s="22">
        <f t="shared" si="35"/>
        <v>78.290778406942621</v>
      </c>
      <c r="AI118" s="22">
        <f t="shared" ca="1" si="35"/>
        <v>67.768205419228025</v>
      </c>
      <c r="AJ118" s="22">
        <f t="shared" ca="1" si="35"/>
        <v>74.2185118193363</v>
      </c>
      <c r="AK118" s="22">
        <f t="shared" ca="1" si="35"/>
        <v>107.34294286929772</v>
      </c>
      <c r="AL118" s="22">
        <f t="shared" ca="1" si="35"/>
        <v>68.902314044909886</v>
      </c>
      <c r="AM118" s="22">
        <f t="shared" ca="1" si="35"/>
        <v>102.01374941748715</v>
      </c>
      <c r="AN118" s="22">
        <f ca="1">IF(Fixtures!$D$6 &lt; 36, AVERAGE(OFFSET($A118,0,Fixtures!$D$6,1,3)), 0)</f>
        <v>91.428940130422646</v>
      </c>
      <c r="AO118" s="22">
        <f ca="1">IF(Fixtures!$D$6 &lt; 33, AVERAGE(OFFSET($A118,0,Fixtures!$D$6,1,6)), 0)</f>
        <v>90.312113217889319</v>
      </c>
      <c r="AP118" s="22">
        <f ca="1">IF(Fixtures!$D$6 &lt; 30, AVERAGE(OFFSET($A118,0,Fixtures!$D$6,1,9)), 0)</f>
        <v>84.6833527725381</v>
      </c>
      <c r="AQ118" s="22">
        <f ca="1">IF(Fixtures!$D$6 &lt; 27, AVERAGE(OFFSET($A118,0,Fixtures!$D$6,1,12)), 0)</f>
        <v>0</v>
      </c>
      <c r="AR118" s="22">
        <f ca="1">IF(Fixtures!$D$6 &lt; 23, AVERAGE(OFFSET($A118,0,Fixtures!$D$6,1,16)), 0)</f>
        <v>0</v>
      </c>
      <c r="AS118" s="22">
        <f ca="1">IF(OR(Fixtures!$D$6&lt;=0,Fixtures!$D$6&gt;39),AVERAGE(A118:AM118),AVERAGE(OFFSET($A118,0,Fixtures!$D$6,1,39-Fixtures!$D$6)))</f>
        <v>86.700765107044802</v>
      </c>
    </row>
    <row r="119" spans="1:45" x14ac:dyDescent="0.25">
      <c r="A119" s="28" t="s">
        <v>52</v>
      </c>
      <c r="B119" s="22">
        <f t="shared" ca="1" si="36"/>
        <v>67.768205419228025</v>
      </c>
      <c r="C119" s="22">
        <f t="shared" ca="1" si="35"/>
        <v>82.531343196650312</v>
      </c>
      <c r="D119" s="22">
        <f t="shared" si="35"/>
        <v>83.593921110151072</v>
      </c>
      <c r="E119" s="22">
        <f t="shared" si="35"/>
        <v>138.2155145932183</v>
      </c>
      <c r="F119" s="22">
        <f t="shared" ca="1" si="35"/>
        <v>74.2185118193363</v>
      </c>
      <c r="G119" s="22">
        <f t="shared" si="35"/>
        <v>112.22060580049391</v>
      </c>
      <c r="H119" s="22">
        <f t="shared" si="35"/>
        <v>65.362026009465851</v>
      </c>
      <c r="I119" s="22">
        <f t="shared" si="35"/>
        <v>133.89467697283897</v>
      </c>
      <c r="J119" s="22">
        <f t="shared" si="35"/>
        <v>83.593921110151072</v>
      </c>
      <c r="K119" s="22">
        <f t="shared" ca="1" si="35"/>
        <v>77.02640142320152</v>
      </c>
      <c r="L119" s="22">
        <f t="shared" ca="1" si="35"/>
        <v>99.813761128963037</v>
      </c>
      <c r="M119" s="22">
        <f t="shared" ca="1" si="35"/>
        <v>67.768205419228025</v>
      </c>
      <c r="N119" s="22">
        <f t="shared" ca="1" si="35"/>
        <v>86.116415090753378</v>
      </c>
      <c r="O119" s="22">
        <f t="shared" ca="1" si="35"/>
        <v>68.902314044909886</v>
      </c>
      <c r="P119" s="22">
        <f t="shared" si="35"/>
        <v>62.50413450114106</v>
      </c>
      <c r="Q119" s="22">
        <f t="shared" ca="1" si="35"/>
        <v>78.290778406942621</v>
      </c>
      <c r="R119" s="22">
        <f t="shared" si="35"/>
        <v>86.116415090753378</v>
      </c>
      <c r="S119" s="22">
        <f t="shared" si="35"/>
        <v>74.867589677190935</v>
      </c>
      <c r="T119" s="22">
        <f t="shared" ca="1" si="35"/>
        <v>79.076779739986549</v>
      </c>
      <c r="U119" s="22">
        <f t="shared" si="35"/>
        <v>100.1289824286425</v>
      </c>
      <c r="V119" s="22">
        <f t="shared" si="35"/>
        <v>93.688762640779316</v>
      </c>
      <c r="W119" s="22">
        <f t="shared" si="35"/>
        <v>78.290778406942621</v>
      </c>
      <c r="X119" s="22">
        <f t="shared" si="35"/>
        <v>111.78362939934263</v>
      </c>
      <c r="Y119" s="22">
        <f t="shared" ca="1" si="35"/>
        <v>88.89909657480942</v>
      </c>
      <c r="Z119" s="22">
        <f t="shared" ca="1" si="35"/>
        <v>68.902314044909886</v>
      </c>
      <c r="AA119" s="22">
        <f t="shared" si="35"/>
        <v>100.1289824286425</v>
      </c>
      <c r="AB119" s="22">
        <f t="shared" si="35"/>
        <v>115.39093420167765</v>
      </c>
      <c r="AC119" s="22">
        <f t="shared" ca="1" si="35"/>
        <v>81.172905392262138</v>
      </c>
      <c r="AD119" s="22">
        <f t="shared" ca="1" si="35"/>
        <v>83.330754703996661</v>
      </c>
      <c r="AE119" s="22">
        <f t="shared" ca="1" si="35"/>
        <v>64.306445224874665</v>
      </c>
      <c r="AF119" s="22">
        <f t="shared" ca="1" si="35"/>
        <v>82.531343196650312</v>
      </c>
      <c r="AG119" s="22">
        <f t="shared" ca="1" si="35"/>
        <v>74.2185118193363</v>
      </c>
      <c r="AH119" s="22">
        <f t="shared" ca="1" si="35"/>
        <v>81.172905392262138</v>
      </c>
      <c r="AI119" s="22">
        <f t="shared" si="35"/>
        <v>74.867589677190935</v>
      </c>
      <c r="AJ119" s="22">
        <f t="shared" ca="1" si="35"/>
        <v>122.19229325830878</v>
      </c>
      <c r="AK119" s="22">
        <f t="shared" si="35"/>
        <v>62.50413450114106</v>
      </c>
      <c r="AL119" s="22">
        <f t="shared" si="35"/>
        <v>94.718340567676194</v>
      </c>
      <c r="AM119" s="22">
        <f t="shared" ca="1" si="35"/>
        <v>65.362026009465851</v>
      </c>
      <c r="AN119" s="22">
        <f ca="1">IF(Fixtures!$D$6 &lt; 36, AVERAGE(OFFSET($A119,0,Fixtures!$D$6,1,3)), 0)</f>
        <v>93.29819809931216</v>
      </c>
      <c r="AO119" s="22">
        <f ca="1">IF(Fixtures!$D$6 &lt; 33, AVERAGE(OFFSET($A119,0,Fixtures!$D$6,1,6)), 0)</f>
        <v>83.491815756466295</v>
      </c>
      <c r="AP119" s="22">
        <f ca="1">IF(Fixtures!$D$6 &lt; 30, AVERAGE(OFFSET($A119,0,Fixtures!$D$6,1,9)), 0)</f>
        <v>86.57596476295106</v>
      </c>
      <c r="AQ119" s="22">
        <f ca="1">IF(Fixtures!$D$6 &lt; 27, AVERAGE(OFFSET($A119,0,Fixtures!$D$6,1,12)), 0)</f>
        <v>0</v>
      </c>
      <c r="AR119" s="22">
        <f ca="1">IF(Fixtures!$D$6 &lt; 23, AVERAGE(OFFSET($A119,0,Fixtures!$D$6,1,16)), 0)</f>
        <v>0</v>
      </c>
      <c r="AS119" s="22">
        <f ca="1">IF(OR(Fixtures!$D$6&lt;=0,Fixtures!$D$6&gt;39),AVERAGE(A119:AM119),AVERAGE(OFFSET($A119,0,Fixtures!$D$6,1,39-Fixtures!$D$6)))</f>
        <v>83.480681995403543</v>
      </c>
    </row>
    <row r="120" spans="1:45" x14ac:dyDescent="0.25">
      <c r="A120" s="28" t="s">
        <v>4</v>
      </c>
      <c r="B120" s="22">
        <f t="shared" ca="1" si="36"/>
        <v>67.768205419228025</v>
      </c>
      <c r="C120" s="22">
        <f t="shared" ca="1" si="35"/>
        <v>82.531343196650312</v>
      </c>
      <c r="D120" s="22">
        <f t="shared" si="35"/>
        <v>65.362026009465851</v>
      </c>
      <c r="E120" s="22">
        <f t="shared" si="35"/>
        <v>112.22060580049391</v>
      </c>
      <c r="F120" s="22">
        <f t="shared" ca="1" si="35"/>
        <v>74.2185118193363</v>
      </c>
      <c r="G120" s="22">
        <f t="shared" si="35"/>
        <v>112.22060580049391</v>
      </c>
      <c r="H120" s="22">
        <f t="shared" ca="1" si="35"/>
        <v>65.362026009465851</v>
      </c>
      <c r="I120" s="22">
        <f t="shared" si="35"/>
        <v>79.076779739986549</v>
      </c>
      <c r="J120" s="22">
        <f t="shared" ca="1" si="35"/>
        <v>82.531343196650312</v>
      </c>
      <c r="K120" s="22">
        <f t="shared" ca="1" si="35"/>
        <v>77.02640142320152</v>
      </c>
      <c r="L120" s="22">
        <f t="shared" ca="1" si="35"/>
        <v>119.75714527628081</v>
      </c>
      <c r="M120" s="22">
        <f t="shared" si="35"/>
        <v>99.813761128963037</v>
      </c>
      <c r="N120" s="22">
        <f t="shared" ca="1" si="35"/>
        <v>64.306445224874665</v>
      </c>
      <c r="O120" s="22">
        <f t="shared" si="35"/>
        <v>103.15043126255075</v>
      </c>
      <c r="P120" s="22">
        <f t="shared" si="35"/>
        <v>62.50413450114106</v>
      </c>
      <c r="Q120" s="22">
        <f t="shared" ca="1" si="35"/>
        <v>74.867589677190935</v>
      </c>
      <c r="R120" s="22">
        <f t="shared" ca="1" si="35"/>
        <v>67.768205419228025</v>
      </c>
      <c r="S120" s="22">
        <f t="shared" si="35"/>
        <v>128.57561288740058</v>
      </c>
      <c r="T120" s="22">
        <f t="shared" si="35"/>
        <v>79.076779739986549</v>
      </c>
      <c r="U120" s="22">
        <f t="shared" ca="1" si="35"/>
        <v>68.902314044909886</v>
      </c>
      <c r="V120" s="22">
        <f t="shared" si="35"/>
        <v>93.688762640779316</v>
      </c>
      <c r="W120" s="22">
        <f t="shared" ca="1" si="35"/>
        <v>78.290778406942621</v>
      </c>
      <c r="X120" s="22">
        <f t="shared" si="35"/>
        <v>111.78362939934263</v>
      </c>
      <c r="Y120" s="22">
        <f t="shared" ca="1" si="35"/>
        <v>83.006319858702852</v>
      </c>
      <c r="Z120" s="22">
        <f t="shared" ca="1" si="35"/>
        <v>68.902314044909886</v>
      </c>
      <c r="AA120" s="22">
        <f t="shared" si="35"/>
        <v>78.290778406942621</v>
      </c>
      <c r="AB120" s="22">
        <f t="shared" si="35"/>
        <v>93.688762640779316</v>
      </c>
      <c r="AC120" s="22">
        <f t="shared" ca="1" si="35"/>
        <v>81.172905392262138</v>
      </c>
      <c r="AD120" s="22">
        <f t="shared" ca="1" si="35"/>
        <v>102.01374941748715</v>
      </c>
      <c r="AE120" s="22">
        <f t="shared" ca="1" si="35"/>
        <v>64.306445224874665</v>
      </c>
      <c r="AF120" s="22">
        <f t="shared" si="35"/>
        <v>86.116415090753378</v>
      </c>
      <c r="AG120" s="22">
        <f t="shared" ca="1" si="35"/>
        <v>77.02640142320152</v>
      </c>
      <c r="AH120" s="22">
        <f t="shared" si="35"/>
        <v>83.330754703996661</v>
      </c>
      <c r="AI120" s="22">
        <f t="shared" si="35"/>
        <v>74.867589677190935</v>
      </c>
      <c r="AJ120" s="22">
        <f t="shared" si="35"/>
        <v>138.2155145932183</v>
      </c>
      <c r="AK120" s="22">
        <f t="shared" si="35"/>
        <v>107.34294286929772</v>
      </c>
      <c r="AL120" s="22">
        <f t="shared" ca="1" si="35"/>
        <v>81.172905392262138</v>
      </c>
      <c r="AM120" s="22">
        <f t="shared" ca="1" si="35"/>
        <v>62.50413450114106</v>
      </c>
      <c r="AN120" s="22">
        <f ca="1">IF(Fixtures!$D$6 &lt; 36, AVERAGE(OFFSET($A120,0,Fixtures!$D$6,1,3)), 0)</f>
        <v>92.291805816842853</v>
      </c>
      <c r="AO120" s="22">
        <f ca="1">IF(Fixtures!$D$6 &lt; 33, AVERAGE(OFFSET($A120,0,Fixtures!$D$6,1,6)), 0)</f>
        <v>84.054113198226347</v>
      </c>
      <c r="AP120" s="22">
        <f ca="1">IF(Fixtures!$D$6 &lt; 30, AVERAGE(OFFSET($A120,0,Fixtures!$D$6,1,9)), 0)</f>
        <v>88.970948684862663</v>
      </c>
      <c r="AQ120" s="22">
        <f ca="1">IF(Fixtures!$D$6 &lt; 27, AVERAGE(OFFSET($A120,0,Fixtures!$D$6,1,12)), 0)</f>
        <v>0</v>
      </c>
      <c r="AR120" s="22">
        <f ca="1">IF(Fixtures!$D$6 &lt; 23, AVERAGE(OFFSET($A120,0,Fixtures!$D$6,1,16)), 0)</f>
        <v>0</v>
      </c>
      <c r="AS120" s="22">
        <f ca="1">IF(OR(Fixtures!$D$6&lt;=0,Fixtures!$D$6&gt;39),AVERAGE(A120:AM120),AVERAGE(OFFSET($A120,0,Fixtures!$D$6,1,39-Fixtures!$D$6)))</f>
        <v>87.64654341053874</v>
      </c>
    </row>
    <row r="121" spans="1:45" x14ac:dyDescent="0.25">
      <c r="A121" s="28" t="s">
        <v>129</v>
      </c>
      <c r="B121" s="22">
        <f t="shared" ca="1" si="36"/>
        <v>67.768205419228025</v>
      </c>
      <c r="C121" s="22">
        <f t="shared" ca="1" si="35"/>
        <v>81.172905392262138</v>
      </c>
      <c r="D121" s="22">
        <f t="shared" si="35"/>
        <v>83.593921110151072</v>
      </c>
      <c r="E121" s="22">
        <f t="shared" ca="1" si="35"/>
        <v>138.2155145932183</v>
      </c>
      <c r="F121" s="22">
        <f t="shared" ca="1" si="35"/>
        <v>74.2185118193363</v>
      </c>
      <c r="G121" s="22">
        <f t="shared" ca="1" si="35"/>
        <v>112.22060580049391</v>
      </c>
      <c r="H121" s="22">
        <f t="shared" si="35"/>
        <v>65.362026009465851</v>
      </c>
      <c r="I121" s="22">
        <f t="shared" si="35"/>
        <v>78.290778406942621</v>
      </c>
      <c r="J121" s="22">
        <f t="shared" si="35"/>
        <v>85.97414534055649</v>
      </c>
      <c r="K121" s="22">
        <f t="shared" ca="1" si="35"/>
        <v>77.02640142320152</v>
      </c>
      <c r="L121" s="22">
        <f t="shared" ca="1" si="35"/>
        <v>62.50413450114106</v>
      </c>
      <c r="M121" s="22">
        <f t="shared" si="35"/>
        <v>85.97414534055649</v>
      </c>
      <c r="N121" s="22">
        <f t="shared" si="35"/>
        <v>86.116415090753378</v>
      </c>
      <c r="O121" s="22">
        <f t="shared" ca="1" si="35"/>
        <v>74.2185118193363</v>
      </c>
      <c r="P121" s="22">
        <f t="shared" si="35"/>
        <v>62.50413450114106</v>
      </c>
      <c r="Q121" s="22">
        <f t="shared" ca="1" si="35"/>
        <v>111.78362939934263</v>
      </c>
      <c r="R121" s="22">
        <f t="shared" ca="1" si="35"/>
        <v>77.02640142320152</v>
      </c>
      <c r="S121" s="22">
        <f t="shared" ca="1" si="35"/>
        <v>68.902314044909886</v>
      </c>
      <c r="T121" s="22">
        <f t="shared" si="35"/>
        <v>79.076779739986549</v>
      </c>
      <c r="U121" s="22">
        <f t="shared" si="35"/>
        <v>102.98002024308416</v>
      </c>
      <c r="V121" s="22">
        <f t="shared" ca="1" si="35"/>
        <v>93.688762640779316</v>
      </c>
      <c r="W121" s="22">
        <f t="shared" si="35"/>
        <v>78.290778406942621</v>
      </c>
      <c r="X121" s="22">
        <f t="shared" si="35"/>
        <v>65.362026009465851</v>
      </c>
      <c r="Y121" s="22">
        <f t="shared" ca="1" si="35"/>
        <v>88.89909657480942</v>
      </c>
      <c r="Z121" s="22">
        <f t="shared" ca="1" si="35"/>
        <v>67.768205419228025</v>
      </c>
      <c r="AA121" s="22">
        <f t="shared" si="35"/>
        <v>100.1289824286425</v>
      </c>
      <c r="AB121" s="22">
        <f t="shared" ca="1" si="35"/>
        <v>115.39093420167765</v>
      </c>
      <c r="AC121" s="22">
        <f t="shared" ca="1" si="35"/>
        <v>81.172905392262138</v>
      </c>
      <c r="AD121" s="22">
        <f t="shared" ca="1" si="35"/>
        <v>74.867589677190935</v>
      </c>
      <c r="AE121" s="22">
        <f t="shared" ca="1" si="35"/>
        <v>64.306445224874665</v>
      </c>
      <c r="AF121" s="22">
        <f t="shared" ca="1" si="35"/>
        <v>88.89909657480942</v>
      </c>
      <c r="AG121" s="22">
        <f t="shared" si="35"/>
        <v>83.006319858702852</v>
      </c>
      <c r="AH121" s="22">
        <f t="shared" si="35"/>
        <v>83.330754703996661</v>
      </c>
      <c r="AI121" s="22">
        <f t="shared" si="35"/>
        <v>74.867589677190935</v>
      </c>
      <c r="AJ121" s="22">
        <f t="shared" si="35"/>
        <v>83.330754703996661</v>
      </c>
      <c r="AK121" s="22">
        <f t="shared" ca="1" si="35"/>
        <v>82.531343196650312</v>
      </c>
      <c r="AL121" s="22">
        <f t="shared" ca="1" si="35"/>
        <v>64.306445224874665</v>
      </c>
      <c r="AM121" s="22">
        <f t="shared" ca="1" si="35"/>
        <v>102.01374941748715</v>
      </c>
      <c r="AN121" s="22">
        <f ca="1">IF(Fixtures!$D$6 &lt; 36, AVERAGE(OFFSET($A121,0,Fixtures!$D$6,1,3)), 0)</f>
        <v>90.477143090376913</v>
      </c>
      <c r="AO121" s="22">
        <f ca="1">IF(Fixtures!$D$6 &lt; 33, AVERAGE(OFFSET($A121,0,Fixtures!$D$6,1,6)), 0)</f>
        <v>84.607215154919615</v>
      </c>
      <c r="AP121" s="22">
        <f ca="1">IF(Fixtures!$D$6 &lt; 30, AVERAGE(OFFSET($A121,0,Fixtures!$D$6,1,9)), 0)</f>
        <v>83.241376668300219</v>
      </c>
      <c r="AQ121" s="22">
        <f ca="1">IF(Fixtures!$D$6 &lt; 27, AVERAGE(OFFSET($A121,0,Fixtures!$D$6,1,12)), 0)</f>
        <v>0</v>
      </c>
      <c r="AR121" s="22">
        <f ca="1">IF(Fixtures!$D$6 &lt; 23, AVERAGE(OFFSET($A121,0,Fixtures!$D$6,1,16)), 0)</f>
        <v>0</v>
      </c>
      <c r="AS121" s="22">
        <f ca="1">IF(OR(Fixtures!$D$6&lt;=0,Fixtures!$D$6&gt;39),AVERAGE(A121:AM121),AVERAGE(OFFSET($A121,0,Fixtures!$D$6,1,39-Fixtures!$D$6)))</f>
        <v>83.16866065447617</v>
      </c>
    </row>
    <row r="122" spans="1:45" x14ac:dyDescent="0.25">
      <c r="A122" s="28" t="s">
        <v>60</v>
      </c>
      <c r="B122" s="22">
        <f t="shared" ca="1" si="36"/>
        <v>67.768205419228025</v>
      </c>
      <c r="C122" s="22">
        <f t="shared" ca="1" si="35"/>
        <v>82.531343196650312</v>
      </c>
      <c r="D122" s="22">
        <f t="shared" ca="1" si="35"/>
        <v>68.902314044909886</v>
      </c>
      <c r="E122" s="22">
        <f t="shared" si="35"/>
        <v>100.1289824286425</v>
      </c>
      <c r="F122" s="22">
        <f t="shared" ca="1" si="35"/>
        <v>74.2185118193363</v>
      </c>
      <c r="G122" s="22">
        <f t="shared" si="35"/>
        <v>112.22060580049391</v>
      </c>
      <c r="H122" s="22">
        <f t="shared" si="35"/>
        <v>65.362026009465851</v>
      </c>
      <c r="I122" s="22">
        <f t="shared" ca="1" si="35"/>
        <v>122.19229325830878</v>
      </c>
      <c r="J122" s="22">
        <f t="shared" si="35"/>
        <v>65.362026009465851</v>
      </c>
      <c r="K122" s="22">
        <f t="shared" ca="1" si="35"/>
        <v>74.867589677190935</v>
      </c>
      <c r="L122" s="22">
        <f t="shared" ca="1" si="35"/>
        <v>64.306445224874665</v>
      </c>
      <c r="M122" s="22">
        <f t="shared" si="35"/>
        <v>83.006319858702852</v>
      </c>
      <c r="N122" s="22">
        <f t="shared" ref="C122:AM126" ca="1" si="37">MIN(VLOOKUP($A$114,$A$2:$AM$14,N$30+1,FALSE),VLOOKUP($A122,$A$2:$AM$14,N$30+1,FALSE))</f>
        <v>81.172905392262138</v>
      </c>
      <c r="O122" s="22">
        <f t="shared" si="37"/>
        <v>134.60169465188534</v>
      </c>
      <c r="P122" s="22">
        <f t="shared" ca="1" si="37"/>
        <v>62.50413450114106</v>
      </c>
      <c r="Q122" s="22">
        <f t="shared" ca="1" si="37"/>
        <v>94.718340567676194</v>
      </c>
      <c r="R122" s="22">
        <f t="shared" si="37"/>
        <v>107.34294286929772</v>
      </c>
      <c r="S122" s="22">
        <f t="shared" si="37"/>
        <v>128.57561288740058</v>
      </c>
      <c r="T122" s="22">
        <f t="shared" si="37"/>
        <v>79.076779739986549</v>
      </c>
      <c r="U122" s="22">
        <f t="shared" si="37"/>
        <v>78.290778406942621</v>
      </c>
      <c r="V122" s="22">
        <f t="shared" si="37"/>
        <v>93.688762640779316</v>
      </c>
      <c r="W122" s="22">
        <f t="shared" si="37"/>
        <v>78.290778406942621</v>
      </c>
      <c r="X122" s="22">
        <f t="shared" ca="1" si="37"/>
        <v>102.01374941748715</v>
      </c>
      <c r="Y122" s="22">
        <f t="shared" ca="1" si="37"/>
        <v>88.89909657480942</v>
      </c>
      <c r="Z122" s="22">
        <f t="shared" ca="1" si="37"/>
        <v>68.902314044909886</v>
      </c>
      <c r="AA122" s="22">
        <f t="shared" ca="1" si="37"/>
        <v>82.531343196650312</v>
      </c>
      <c r="AB122" s="22">
        <f t="shared" si="37"/>
        <v>83.593921110151072</v>
      </c>
      <c r="AC122" s="22">
        <f t="shared" ca="1" si="37"/>
        <v>81.172905392262138</v>
      </c>
      <c r="AD122" s="22">
        <f t="shared" ca="1" si="37"/>
        <v>77.02640142320152</v>
      </c>
      <c r="AE122" s="22">
        <f t="shared" ca="1" si="37"/>
        <v>62.50413450114106</v>
      </c>
      <c r="AF122" s="22">
        <f t="shared" si="37"/>
        <v>130.7619278986416</v>
      </c>
      <c r="AG122" s="22">
        <f t="shared" ca="1" si="37"/>
        <v>67.768205419228025</v>
      </c>
      <c r="AH122" s="22">
        <f t="shared" si="37"/>
        <v>83.330754703996661</v>
      </c>
      <c r="AI122" s="22">
        <f t="shared" ca="1" si="37"/>
        <v>74.2185118193363</v>
      </c>
      <c r="AJ122" s="22">
        <f t="shared" si="37"/>
        <v>103.15043126255075</v>
      </c>
      <c r="AK122" s="22">
        <f t="shared" si="37"/>
        <v>107.34294286929772</v>
      </c>
      <c r="AL122" s="22">
        <f t="shared" si="37"/>
        <v>94.718340567676194</v>
      </c>
      <c r="AM122" s="22">
        <f t="shared" ca="1" si="37"/>
        <v>79.076779739986549</v>
      </c>
      <c r="AN122" s="22">
        <f ca="1">IF(Fixtures!$D$6 &lt; 36, AVERAGE(OFFSET($A122,0,Fixtures!$D$6,1,3)), 0)</f>
        <v>80.597742641871577</v>
      </c>
      <c r="AO122" s="22">
        <f ca="1">IF(Fixtures!$D$6 &lt; 33, AVERAGE(OFFSET($A122,0,Fixtures!$D$6,1,6)), 0)</f>
        <v>83.804582624104242</v>
      </c>
      <c r="AP122" s="22">
        <f ca="1">IF(Fixtures!$D$6 &lt; 30, AVERAGE(OFFSET($A122,0,Fixtures!$D$6,1,9)), 0)</f>
        <v>84.836354836723245</v>
      </c>
      <c r="AQ122" s="22">
        <f ca="1">IF(Fixtures!$D$6 &lt; 27, AVERAGE(OFFSET($A122,0,Fixtures!$D$6,1,12)), 0)</f>
        <v>0</v>
      </c>
      <c r="AR122" s="22">
        <f ca="1">IF(Fixtures!$D$6 &lt; 23, AVERAGE(OFFSET($A122,0,Fixtures!$D$6,1,16)), 0)</f>
        <v>0</v>
      </c>
      <c r="AS122" s="22">
        <f ca="1">IF(OR(Fixtures!$D$6&lt;=0,Fixtures!$D$6&gt;39),AVERAGE(A122:AM122),AVERAGE(OFFSET($A122,0,Fixtures!$D$6,1,39-Fixtures!$D$6)))</f>
        <v>87.055438058955801</v>
      </c>
    </row>
    <row r="123" spans="1:45" x14ac:dyDescent="0.25">
      <c r="A123" s="28" t="s">
        <v>130</v>
      </c>
      <c r="B123" s="22">
        <f t="shared" ca="1" si="36"/>
        <v>67.768205419228025</v>
      </c>
      <c r="C123" s="22">
        <f t="shared" ca="1" si="37"/>
        <v>79.076779739986549</v>
      </c>
      <c r="D123" s="22">
        <f t="shared" ca="1" si="37"/>
        <v>83.593921110151072</v>
      </c>
      <c r="E123" s="22">
        <f t="shared" ca="1" si="37"/>
        <v>102.01374941748715</v>
      </c>
      <c r="F123" s="22">
        <f t="shared" ca="1" si="37"/>
        <v>74.2185118193363</v>
      </c>
      <c r="G123" s="22">
        <f t="shared" si="37"/>
        <v>62.50413450114106</v>
      </c>
      <c r="H123" s="22">
        <f t="shared" si="37"/>
        <v>65.362026009465851</v>
      </c>
      <c r="I123" s="22">
        <f t="shared" si="37"/>
        <v>86.116415090753378</v>
      </c>
      <c r="J123" s="22">
        <f t="shared" si="37"/>
        <v>85.97414534055649</v>
      </c>
      <c r="K123" s="22">
        <f t="shared" ca="1" si="37"/>
        <v>77.02640142320152</v>
      </c>
      <c r="L123" s="22">
        <f t="shared" ca="1" si="37"/>
        <v>81.172905392262138</v>
      </c>
      <c r="M123" s="22">
        <f t="shared" si="37"/>
        <v>99.813761128963037</v>
      </c>
      <c r="N123" s="22">
        <f t="shared" si="37"/>
        <v>86.116415090753378</v>
      </c>
      <c r="O123" s="22">
        <f t="shared" ca="1" si="37"/>
        <v>143.44537181444625</v>
      </c>
      <c r="P123" s="22">
        <f t="shared" si="37"/>
        <v>62.50413450114106</v>
      </c>
      <c r="Q123" s="22">
        <f t="shared" ca="1" si="37"/>
        <v>64.306445224874665</v>
      </c>
      <c r="R123" s="22">
        <f t="shared" si="37"/>
        <v>133.89467697283897</v>
      </c>
      <c r="S123" s="22">
        <f t="shared" si="37"/>
        <v>83.593921110151072</v>
      </c>
      <c r="T123" s="22">
        <f t="shared" ca="1" si="37"/>
        <v>79.076779739986549</v>
      </c>
      <c r="U123" s="22">
        <f t="shared" si="37"/>
        <v>83.330754703996661</v>
      </c>
      <c r="V123" s="22">
        <f t="shared" si="37"/>
        <v>74.867589677190935</v>
      </c>
      <c r="W123" s="22">
        <f t="shared" si="37"/>
        <v>78.290778406942621</v>
      </c>
      <c r="X123" s="22">
        <f t="shared" si="37"/>
        <v>103.15043126255075</v>
      </c>
      <c r="Y123" s="22">
        <f t="shared" ca="1" si="37"/>
        <v>88.89909657480942</v>
      </c>
      <c r="Z123" s="22">
        <f t="shared" ca="1" si="37"/>
        <v>68.902314044909886</v>
      </c>
      <c r="AA123" s="22">
        <f t="shared" ca="1" si="37"/>
        <v>74.2185118193363</v>
      </c>
      <c r="AB123" s="22">
        <f t="shared" ca="1" si="37"/>
        <v>115.39093420167765</v>
      </c>
      <c r="AC123" s="22">
        <f t="shared" ca="1" si="37"/>
        <v>81.172905392262138</v>
      </c>
      <c r="AD123" s="22">
        <f t="shared" ca="1" si="37"/>
        <v>67.768205419228025</v>
      </c>
      <c r="AE123" s="22">
        <f t="shared" ca="1" si="37"/>
        <v>64.306445224874665</v>
      </c>
      <c r="AF123" s="22">
        <f t="shared" si="37"/>
        <v>111.78362939934263</v>
      </c>
      <c r="AG123" s="22">
        <f t="shared" si="37"/>
        <v>103.15043126255075</v>
      </c>
      <c r="AH123" s="22">
        <f t="shared" si="37"/>
        <v>83.330754703996661</v>
      </c>
      <c r="AI123" s="22">
        <f t="shared" si="37"/>
        <v>74.867589677190935</v>
      </c>
      <c r="AJ123" s="22">
        <f t="shared" ca="1" si="37"/>
        <v>68.902314044909886</v>
      </c>
      <c r="AK123" s="22">
        <f t="shared" si="37"/>
        <v>100.1289824286425</v>
      </c>
      <c r="AL123" s="22">
        <f t="shared" ca="1" si="37"/>
        <v>94.718340567676194</v>
      </c>
      <c r="AM123" s="22">
        <f t="shared" ca="1" si="37"/>
        <v>77.02640142320152</v>
      </c>
      <c r="AN123" s="22">
        <f ca="1">IF(Fixtures!$D$6 &lt; 36, AVERAGE(OFFSET($A123,0,Fixtures!$D$6,1,3)), 0)</f>
        <v>88.110681671055943</v>
      </c>
      <c r="AO123" s="22">
        <f ca="1">IF(Fixtures!$D$6 &lt; 33, AVERAGE(OFFSET($A123,0,Fixtures!$D$6,1,6)), 0)</f>
        <v>90.59542514998931</v>
      </c>
      <c r="AP123" s="22">
        <f ca="1">IF(Fixtures!$D$6 &lt; 30, AVERAGE(OFFSET($A123,0,Fixtures!$D$6,1,9)), 0)</f>
        <v>85.630356591781478</v>
      </c>
      <c r="AQ123" s="22">
        <f ca="1">IF(Fixtures!$D$6 &lt; 27, AVERAGE(OFFSET($A123,0,Fixtures!$D$6,1,12)), 0)</f>
        <v>0</v>
      </c>
      <c r="AR123" s="22">
        <f ca="1">IF(Fixtures!$D$6 &lt; 23, AVERAGE(OFFSET($A123,0,Fixtures!$D$6,1,16)), 0)</f>
        <v>0</v>
      </c>
      <c r="AS123" s="22">
        <f ca="1">IF(OR(Fixtures!$D$6&lt;=0,Fixtures!$D$6&gt;39),AVERAGE(A123:AM123),AVERAGE(OFFSET($A123,0,Fixtures!$D$6,1,39-Fixtures!$D$6)))</f>
        <v>86.878911145462794</v>
      </c>
    </row>
    <row r="124" spans="1:45" x14ac:dyDescent="0.25">
      <c r="A124" s="28" t="s">
        <v>10</v>
      </c>
      <c r="B124" s="22">
        <f t="shared" ca="1" si="36"/>
        <v>67.768205419228025</v>
      </c>
      <c r="C124" s="22">
        <f t="shared" ca="1" si="37"/>
        <v>82.531343196650312</v>
      </c>
      <c r="D124" s="22">
        <f t="shared" si="37"/>
        <v>83.593921110151072</v>
      </c>
      <c r="E124" s="22">
        <f t="shared" si="37"/>
        <v>111.78362939934263</v>
      </c>
      <c r="F124" s="22">
        <f t="shared" ca="1" si="37"/>
        <v>74.2185118193363</v>
      </c>
      <c r="G124" s="22">
        <f t="shared" ca="1" si="37"/>
        <v>81.172905392262138</v>
      </c>
      <c r="H124" s="22">
        <f t="shared" si="37"/>
        <v>65.362026009465851</v>
      </c>
      <c r="I124" s="22">
        <f t="shared" si="37"/>
        <v>102.98002024308416</v>
      </c>
      <c r="J124" s="22">
        <f t="shared" ca="1" si="37"/>
        <v>74.2185118193363</v>
      </c>
      <c r="K124" s="22">
        <f t="shared" ca="1" si="37"/>
        <v>77.02640142320152</v>
      </c>
      <c r="L124" s="22">
        <f t="shared" ca="1" si="37"/>
        <v>79.076779739986549</v>
      </c>
      <c r="M124" s="22">
        <f t="shared" si="37"/>
        <v>74.867589677190935</v>
      </c>
      <c r="N124" s="22">
        <f t="shared" ca="1" si="37"/>
        <v>86.116415090753378</v>
      </c>
      <c r="O124" s="22">
        <f t="shared" ca="1" si="37"/>
        <v>77.02640142320152</v>
      </c>
      <c r="P124" s="22">
        <f t="shared" si="37"/>
        <v>62.50413450114106</v>
      </c>
      <c r="Q124" s="22">
        <f t="shared" ca="1" si="37"/>
        <v>122.19229325830878</v>
      </c>
      <c r="R124" s="22">
        <f t="shared" si="37"/>
        <v>115.39093420167765</v>
      </c>
      <c r="S124" s="22">
        <f t="shared" si="37"/>
        <v>103.15043126255075</v>
      </c>
      <c r="T124" s="22">
        <f t="shared" si="37"/>
        <v>65.362026009465851</v>
      </c>
      <c r="U124" s="22">
        <f t="shared" ca="1" si="37"/>
        <v>88.89909657480942</v>
      </c>
      <c r="V124" s="22">
        <f t="shared" si="37"/>
        <v>85.97414534055649</v>
      </c>
      <c r="W124" s="22">
        <f t="shared" si="37"/>
        <v>78.290778406942621</v>
      </c>
      <c r="X124" s="22">
        <f t="shared" ca="1" si="37"/>
        <v>67.768205419228025</v>
      </c>
      <c r="Y124" s="22">
        <f t="shared" ca="1" si="37"/>
        <v>88.89909657480942</v>
      </c>
      <c r="Z124" s="22">
        <f t="shared" ca="1" si="37"/>
        <v>68.902314044909886</v>
      </c>
      <c r="AA124" s="22">
        <f t="shared" si="37"/>
        <v>83.330754703996661</v>
      </c>
      <c r="AB124" s="22">
        <f t="shared" si="37"/>
        <v>115.39093420167765</v>
      </c>
      <c r="AC124" s="22">
        <f t="shared" ca="1" si="37"/>
        <v>81.172905392262138</v>
      </c>
      <c r="AD124" s="22">
        <f t="shared" ca="1" si="37"/>
        <v>94.718340567676194</v>
      </c>
      <c r="AE124" s="22">
        <f t="shared" ca="1" si="37"/>
        <v>64.306445224874665</v>
      </c>
      <c r="AF124" s="22">
        <f t="shared" ca="1" si="37"/>
        <v>64.306445224874665</v>
      </c>
      <c r="AG124" s="22">
        <f t="shared" ca="1" si="37"/>
        <v>103.15043126255075</v>
      </c>
      <c r="AH124" s="22">
        <f t="shared" si="37"/>
        <v>62.50413450114106</v>
      </c>
      <c r="AI124" s="22">
        <f t="shared" si="37"/>
        <v>74.867589677190935</v>
      </c>
      <c r="AJ124" s="22">
        <f t="shared" si="37"/>
        <v>78.290778406942621</v>
      </c>
      <c r="AK124" s="22">
        <f t="shared" si="37"/>
        <v>86.116415090753378</v>
      </c>
      <c r="AL124" s="22">
        <f t="shared" si="37"/>
        <v>94.718340567676194</v>
      </c>
      <c r="AM124" s="22">
        <f t="shared" ca="1" si="37"/>
        <v>102.01374941748715</v>
      </c>
      <c r="AN124" s="22">
        <f ca="1">IF(Fixtures!$D$6 &lt; 36, AVERAGE(OFFSET($A124,0,Fixtures!$D$6,1,3)), 0)</f>
        <v>97.094060053871999</v>
      </c>
      <c r="AO124" s="22">
        <f ca="1">IF(Fixtures!$D$6 &lt; 33, AVERAGE(OFFSET($A124,0,Fixtures!$D$6,1,6)), 0)</f>
        <v>87.174250312319359</v>
      </c>
      <c r="AP124" s="22">
        <f ca="1">IF(Fixtures!$D$6 &lt; 30, AVERAGE(OFFSET($A124,0,Fixtures!$D$6,1,9)), 0)</f>
        <v>82.078667162132305</v>
      </c>
      <c r="AQ124" s="22">
        <f ca="1">IF(Fixtures!$D$6 &lt; 27, AVERAGE(OFFSET($A124,0,Fixtures!$D$6,1,12)), 0)</f>
        <v>0</v>
      </c>
      <c r="AR124" s="22">
        <f ca="1">IF(Fixtures!$D$6 &lt; 23, AVERAGE(OFFSET($A124,0,Fixtures!$D$6,1,16)), 0)</f>
        <v>0</v>
      </c>
      <c r="AS124" s="22">
        <f ca="1">IF(OR(Fixtures!$D$6&lt;=0,Fixtures!$D$6&gt;39),AVERAGE(A124:AM124),AVERAGE(OFFSET($A124,0,Fixtures!$D$6,1,39-Fixtures!$D$6)))</f>
        <v>85.129709127925636</v>
      </c>
    </row>
    <row r="125" spans="1:45" x14ac:dyDescent="0.25">
      <c r="A125" s="28" t="s">
        <v>61</v>
      </c>
      <c r="B125" s="22">
        <f t="shared" ca="1" si="36"/>
        <v>67.768205419228025</v>
      </c>
      <c r="C125" s="22">
        <f t="shared" ca="1" si="37"/>
        <v>78.290778406942621</v>
      </c>
      <c r="D125" s="22">
        <f t="shared" si="37"/>
        <v>83.593921110151072</v>
      </c>
      <c r="E125" s="22">
        <f t="shared" si="37"/>
        <v>102.98002024308416</v>
      </c>
      <c r="F125" s="22">
        <f t="shared" ca="1" si="37"/>
        <v>74.2185118193363</v>
      </c>
      <c r="G125" s="22">
        <f t="shared" si="37"/>
        <v>100.1289824286425</v>
      </c>
      <c r="H125" s="22">
        <f t="shared" si="37"/>
        <v>65.362026009465851</v>
      </c>
      <c r="I125" s="22">
        <f t="shared" ca="1" si="37"/>
        <v>88.89909657480942</v>
      </c>
      <c r="J125" s="22">
        <f t="shared" ca="1" si="37"/>
        <v>67.768205419228025</v>
      </c>
      <c r="K125" s="22">
        <f t="shared" ca="1" si="37"/>
        <v>77.02640142320152</v>
      </c>
      <c r="L125" s="22">
        <f t="shared" ca="1" si="37"/>
        <v>82.531343196650312</v>
      </c>
      <c r="M125" s="22">
        <f t="shared" si="37"/>
        <v>99.813761128963037</v>
      </c>
      <c r="N125" s="22">
        <f t="shared" si="37"/>
        <v>62.50413450114106</v>
      </c>
      <c r="O125" s="22">
        <f t="shared" si="37"/>
        <v>133.89467697283897</v>
      </c>
      <c r="P125" s="22">
        <f t="shared" ca="1" si="37"/>
        <v>62.50413450114106</v>
      </c>
      <c r="Q125" s="22">
        <f t="shared" ca="1" si="37"/>
        <v>83.330754703996661</v>
      </c>
      <c r="R125" s="22">
        <f t="shared" ca="1" si="37"/>
        <v>134.60169465188534</v>
      </c>
      <c r="S125" s="22">
        <f t="shared" si="37"/>
        <v>93.688762640779316</v>
      </c>
      <c r="T125" s="22">
        <f t="shared" si="37"/>
        <v>79.076779739986549</v>
      </c>
      <c r="U125" s="22">
        <f t="shared" ca="1" si="37"/>
        <v>81.172905392262138</v>
      </c>
      <c r="V125" s="22">
        <f t="shared" ca="1" si="37"/>
        <v>74.2185118193363</v>
      </c>
      <c r="W125" s="22">
        <f t="shared" si="37"/>
        <v>78.290778406942621</v>
      </c>
      <c r="X125" s="22">
        <f t="shared" si="37"/>
        <v>83.593921110151072</v>
      </c>
      <c r="Y125" s="22">
        <f t="shared" ca="1" si="37"/>
        <v>88.89909657480942</v>
      </c>
      <c r="Z125" s="22">
        <f t="shared" ca="1" si="37"/>
        <v>65.362026009465851</v>
      </c>
      <c r="AA125" s="22">
        <f t="shared" si="37"/>
        <v>100.1289824286425</v>
      </c>
      <c r="AB125" s="22">
        <f t="shared" si="37"/>
        <v>85.97414534055649</v>
      </c>
      <c r="AC125" s="22">
        <f t="shared" ca="1" si="37"/>
        <v>81.172905392262138</v>
      </c>
      <c r="AD125" s="22">
        <f t="shared" ca="1" si="37"/>
        <v>68.902314044909886</v>
      </c>
      <c r="AE125" s="22">
        <f t="shared" ca="1" si="37"/>
        <v>64.306445224874665</v>
      </c>
      <c r="AF125" s="22">
        <f t="shared" ca="1" si="37"/>
        <v>119.75714527628081</v>
      </c>
      <c r="AG125" s="22">
        <f t="shared" si="37"/>
        <v>74.867589677190935</v>
      </c>
      <c r="AH125" s="22">
        <f t="shared" si="37"/>
        <v>83.330754703996661</v>
      </c>
      <c r="AI125" s="22">
        <f t="shared" ca="1" si="37"/>
        <v>74.867589677190935</v>
      </c>
      <c r="AJ125" s="22">
        <f t="shared" si="37"/>
        <v>111.78362939934263</v>
      </c>
      <c r="AK125" s="22">
        <f t="shared" si="37"/>
        <v>107.34294286929772</v>
      </c>
      <c r="AL125" s="22">
        <f t="shared" si="37"/>
        <v>83.006319858702852</v>
      </c>
      <c r="AM125" s="22">
        <f t="shared" ca="1" si="37"/>
        <v>99.813761128963037</v>
      </c>
      <c r="AN125" s="22">
        <f ca="1">IF(Fixtures!$D$6 &lt; 36, AVERAGE(OFFSET($A125,0,Fixtures!$D$6,1,3)), 0)</f>
        <v>78.683121592576171</v>
      </c>
      <c r="AO125" s="22">
        <f ca="1">IF(Fixtures!$D$6 &lt; 33, AVERAGE(OFFSET($A125,0,Fixtures!$D$6,1,6)), 0)</f>
        <v>82.496757492679151</v>
      </c>
      <c r="AP125" s="22">
        <f ca="1">IF(Fixtures!$D$6 &lt; 30, AVERAGE(OFFSET($A125,0,Fixtures!$D$6,1,9)), 0)</f>
        <v>84.995835415178362</v>
      </c>
      <c r="AQ125" s="22">
        <f ca="1">IF(Fixtures!$D$6 &lt; 27, AVERAGE(OFFSET($A125,0,Fixtures!$D$6,1,12)), 0)</f>
        <v>0</v>
      </c>
      <c r="AR125" s="22">
        <f ca="1">IF(Fixtures!$D$6 &lt; 23, AVERAGE(OFFSET($A125,0,Fixtures!$D$6,1,16)), 0)</f>
        <v>0</v>
      </c>
      <c r="AS125" s="22">
        <f ca="1">IF(OR(Fixtures!$D$6&lt;=0,Fixtures!$D$6&gt;39),AVERAGE(A125:AM125),AVERAGE(OFFSET($A125,0,Fixtures!$D$6,1,39-Fixtures!$D$6)))</f>
        <v>87.927128549464086</v>
      </c>
    </row>
    <row r="126" spans="1:45" x14ac:dyDescent="0.25">
      <c r="A126" s="80" t="s">
        <v>82</v>
      </c>
      <c r="B126" s="22">
        <f t="shared" ca="1" si="36"/>
        <v>67.768205419228025</v>
      </c>
      <c r="C126" s="22">
        <f t="shared" ca="1" si="37"/>
        <v>82.531343196650312</v>
      </c>
      <c r="D126" s="22">
        <f t="shared" ca="1" si="37"/>
        <v>83.593921110151072</v>
      </c>
      <c r="E126" s="22">
        <f t="shared" si="37"/>
        <v>107.34294286929772</v>
      </c>
      <c r="F126" s="22">
        <f t="shared" ca="1" si="37"/>
        <v>74.2185118193363</v>
      </c>
      <c r="G126" s="22">
        <f t="shared" ca="1" si="37"/>
        <v>68.902314044909886</v>
      </c>
      <c r="H126" s="22">
        <f t="shared" si="37"/>
        <v>65.362026009465851</v>
      </c>
      <c r="I126" s="22">
        <f t="shared" si="37"/>
        <v>133.89467697283897</v>
      </c>
      <c r="J126" s="22">
        <f t="shared" si="37"/>
        <v>85.97414534055649</v>
      </c>
      <c r="K126" s="22">
        <f t="shared" ca="1" si="37"/>
        <v>77.02640142320152</v>
      </c>
      <c r="L126" s="22">
        <f t="shared" ca="1" si="37"/>
        <v>65.362026009465851</v>
      </c>
      <c r="M126" s="22">
        <f t="shared" ca="1" si="37"/>
        <v>77.02640142320152</v>
      </c>
      <c r="N126" s="22">
        <f t="shared" si="37"/>
        <v>83.330754703996661</v>
      </c>
      <c r="O126" s="22">
        <f t="shared" si="37"/>
        <v>112.22060580049391</v>
      </c>
      <c r="P126" s="22">
        <f t="shared" si="37"/>
        <v>62.50413450114106</v>
      </c>
      <c r="Q126" s="22">
        <f t="shared" ca="1" si="37"/>
        <v>119.75714527628081</v>
      </c>
      <c r="R126" s="22">
        <f t="shared" ca="1" si="37"/>
        <v>88.89909657480942</v>
      </c>
      <c r="S126" s="22">
        <f t="shared" si="37"/>
        <v>111.78362939934263</v>
      </c>
      <c r="T126" s="22">
        <f t="shared" si="37"/>
        <v>79.076779739986549</v>
      </c>
      <c r="U126" s="22">
        <f t="shared" si="37"/>
        <v>79.076779739986549</v>
      </c>
      <c r="V126" s="22">
        <f t="shared" si="37"/>
        <v>93.688762640779316</v>
      </c>
      <c r="W126" s="22">
        <f t="shared" si="37"/>
        <v>78.290778406942621</v>
      </c>
      <c r="X126" s="22">
        <f t="shared" ca="1" si="37"/>
        <v>82.531343196650312</v>
      </c>
      <c r="Y126" s="22">
        <f t="shared" ca="1" si="37"/>
        <v>62.50413450114106</v>
      </c>
      <c r="Z126" s="22">
        <f t="shared" ca="1" si="37"/>
        <v>68.902314044909886</v>
      </c>
      <c r="AA126" s="22">
        <f t="shared" ca="1" si="37"/>
        <v>100.1289824286425</v>
      </c>
      <c r="AB126" s="22">
        <f t="shared" si="37"/>
        <v>115.39093420167765</v>
      </c>
      <c r="AC126" s="22">
        <f t="shared" ca="1" si="37"/>
        <v>81.172905392262138</v>
      </c>
      <c r="AD126" s="22">
        <f t="shared" ca="1" si="37"/>
        <v>78.290778406942621</v>
      </c>
      <c r="AE126" s="22">
        <f t="shared" ca="1" si="37"/>
        <v>64.306445224874665</v>
      </c>
      <c r="AF126" s="22">
        <f t="shared" si="37"/>
        <v>93.688762640779316</v>
      </c>
      <c r="AG126" s="22">
        <f t="shared" si="37"/>
        <v>99.813761128963037</v>
      </c>
      <c r="AH126" s="22">
        <f t="shared" ca="1" si="37"/>
        <v>64.306445224874665</v>
      </c>
      <c r="AI126" s="22">
        <f t="shared" si="37"/>
        <v>74.867589677190935</v>
      </c>
      <c r="AJ126" s="22">
        <f t="shared" si="37"/>
        <v>85.97414534055649</v>
      </c>
      <c r="AK126" s="22">
        <f t="shared" si="37"/>
        <v>107.34294286929772</v>
      </c>
      <c r="AL126" s="22">
        <f t="shared" ca="1" si="37"/>
        <v>74.2185118193363</v>
      </c>
      <c r="AM126" s="22">
        <f t="shared" ca="1" si="37"/>
        <v>102.01374941748715</v>
      </c>
      <c r="AN126" s="22">
        <f ca="1">IF(Fixtures!$D$6 &lt; 36, AVERAGE(OFFSET($A126,0,Fixtures!$D$6,1,3)), 0)</f>
        <v>91.618206000294137</v>
      </c>
      <c r="AO126" s="22">
        <f ca="1">IF(Fixtures!$D$6 &lt; 33, AVERAGE(OFFSET($A126,0,Fixtures!$D$6,1,6)), 0)</f>
        <v>88.777264499249895</v>
      </c>
      <c r="AP126" s="22">
        <f ca="1">IF(Fixtures!$D$6 &lt; 30, AVERAGE(OFFSET($A126,0,Fixtures!$D$6,1,9)), 0)</f>
        <v>84.201307470902378</v>
      </c>
      <c r="AQ126" s="22">
        <f ca="1">IF(Fixtures!$D$6 &lt; 27, AVERAGE(OFFSET($A126,0,Fixtures!$D$6,1,12)), 0)</f>
        <v>0</v>
      </c>
      <c r="AR126" s="22">
        <f ca="1">IF(Fixtures!$D$6 &lt; 23, AVERAGE(OFFSET($A126,0,Fixtures!$D$6,1,16)), 0)</f>
        <v>0</v>
      </c>
      <c r="AS126" s="22">
        <f ca="1">IF(OR(Fixtures!$D$6&lt;=0,Fixtures!$D$6&gt;39),AVERAGE(A126:AM126),AVERAGE(OFFSET($A126,0,Fixtures!$D$6,1,39-Fixtures!$D$6)))</f>
        <v>86.782247612020228</v>
      </c>
    </row>
    <row r="128" spans="1:45" x14ac:dyDescent="0.25">
      <c r="A128" s="29" t="s">
        <v>60</v>
      </c>
      <c r="B128" s="2">
        <v>1</v>
      </c>
      <c r="C128" s="2">
        <v>2</v>
      </c>
      <c r="D128" s="2">
        <v>3</v>
      </c>
      <c r="E128" s="2">
        <v>4</v>
      </c>
      <c r="F128" s="2">
        <v>5</v>
      </c>
      <c r="G128" s="2">
        <v>6</v>
      </c>
      <c r="H128" s="2">
        <v>7</v>
      </c>
      <c r="I128" s="2">
        <v>8</v>
      </c>
      <c r="J128" s="2">
        <v>9</v>
      </c>
      <c r="K128" s="2">
        <v>10</v>
      </c>
      <c r="L128" s="2">
        <v>11</v>
      </c>
      <c r="M128" s="2">
        <v>12</v>
      </c>
      <c r="N128" s="2">
        <v>13</v>
      </c>
      <c r="O128" s="2">
        <v>14</v>
      </c>
      <c r="P128" s="2">
        <v>15</v>
      </c>
      <c r="Q128" s="2">
        <v>16</v>
      </c>
      <c r="R128" s="2">
        <v>17</v>
      </c>
      <c r="S128" s="2">
        <v>18</v>
      </c>
      <c r="T128" s="2">
        <v>19</v>
      </c>
      <c r="U128" s="2">
        <v>20</v>
      </c>
      <c r="V128" s="2">
        <v>21</v>
      </c>
      <c r="W128" s="2">
        <v>22</v>
      </c>
      <c r="X128" s="2">
        <v>23</v>
      </c>
      <c r="Y128" s="2">
        <v>24</v>
      </c>
      <c r="Z128" s="2">
        <v>25</v>
      </c>
      <c r="AA128" s="2">
        <v>26</v>
      </c>
      <c r="AB128" s="2">
        <v>27</v>
      </c>
      <c r="AC128" s="2">
        <v>28</v>
      </c>
      <c r="AD128" s="2">
        <v>29</v>
      </c>
      <c r="AE128" s="2">
        <v>30</v>
      </c>
      <c r="AF128" s="2">
        <v>31</v>
      </c>
      <c r="AG128" s="2">
        <v>32</v>
      </c>
      <c r="AH128" s="2">
        <v>33</v>
      </c>
      <c r="AI128" s="2">
        <v>34</v>
      </c>
      <c r="AJ128" s="2">
        <v>35</v>
      </c>
      <c r="AK128" s="2">
        <v>36</v>
      </c>
      <c r="AL128" s="2">
        <v>37</v>
      </c>
      <c r="AM128" s="2">
        <v>38</v>
      </c>
      <c r="AN128" s="29" t="s">
        <v>55</v>
      </c>
      <c r="AO128" s="29" t="s">
        <v>56</v>
      </c>
      <c r="AP128" s="29" t="s">
        <v>57</v>
      </c>
      <c r="AQ128" s="29" t="s">
        <v>75</v>
      </c>
      <c r="AR128" s="29" t="s">
        <v>123</v>
      </c>
      <c r="AS128" s="29" t="s">
        <v>58</v>
      </c>
    </row>
    <row r="129" spans="1:45" x14ac:dyDescent="0.25">
      <c r="A129" s="28" t="s">
        <v>101</v>
      </c>
      <c r="B129" s="22">
        <f>MIN(VLOOKUP($A$128,$A$2:$AM$14,B$30+1,FALSE),VLOOKUP($A129,$A$2:$AM$14,B$30+1,FALSE))</f>
        <v>74.867589677190935</v>
      </c>
      <c r="C129" s="22">
        <f t="shared" ref="C129:AM136" ca="1" si="38">MIN(VLOOKUP($A$128,$A$2:$AM$14,C$30+1,FALSE),VLOOKUP($A129,$A$2:$AM$14,C$30+1,FALSE))</f>
        <v>74.2185118193363</v>
      </c>
      <c r="D129" s="22">
        <f t="shared" ca="1" si="38"/>
        <v>68.902314044909886</v>
      </c>
      <c r="E129" s="22">
        <f t="shared" si="38"/>
        <v>79.076779739986549</v>
      </c>
      <c r="F129" s="22">
        <f t="shared" ca="1" si="38"/>
        <v>111.78362939934263</v>
      </c>
      <c r="G129" s="22">
        <f t="shared" si="38"/>
        <v>134.60169465188534</v>
      </c>
      <c r="H129" s="22">
        <f t="shared" si="38"/>
        <v>85.97414534055649</v>
      </c>
      <c r="I129" s="22">
        <f t="shared" ca="1" si="38"/>
        <v>68.902314044909886</v>
      </c>
      <c r="J129" s="22">
        <f t="shared" si="38"/>
        <v>65.362026009465851</v>
      </c>
      <c r="K129" s="22">
        <f t="shared" si="38"/>
        <v>74.867589677190935</v>
      </c>
      <c r="L129" s="22">
        <f t="shared" ca="1" si="38"/>
        <v>64.306445224874665</v>
      </c>
      <c r="M129" s="22">
        <f t="shared" si="38"/>
        <v>83.006319858702852</v>
      </c>
      <c r="N129" s="22">
        <f t="shared" ca="1" si="38"/>
        <v>81.172905392262138</v>
      </c>
      <c r="O129" s="22">
        <f t="shared" si="38"/>
        <v>128.57561288740058</v>
      </c>
      <c r="P129" s="22">
        <f t="shared" ca="1" si="38"/>
        <v>88.89909657480942</v>
      </c>
      <c r="Q129" s="22">
        <f t="shared" si="38"/>
        <v>94.718340567676194</v>
      </c>
      <c r="R129" s="22">
        <f t="shared" si="38"/>
        <v>107.34294286929772</v>
      </c>
      <c r="S129" s="22">
        <f t="shared" ca="1" si="38"/>
        <v>122.19229325830878</v>
      </c>
      <c r="T129" s="22">
        <f t="shared" ca="1" si="38"/>
        <v>67.768205419228025</v>
      </c>
      <c r="U129" s="22">
        <f t="shared" si="38"/>
        <v>78.290778406942621</v>
      </c>
      <c r="V129" s="22">
        <f t="shared" ca="1" si="38"/>
        <v>82.531343196650312</v>
      </c>
      <c r="W129" s="22">
        <f t="shared" si="38"/>
        <v>83.330754703996661</v>
      </c>
      <c r="X129" s="22">
        <f t="shared" ca="1" si="38"/>
        <v>102.01374941748715</v>
      </c>
      <c r="Y129" s="22">
        <f t="shared" ca="1" si="38"/>
        <v>119.75714527628081</v>
      </c>
      <c r="Z129" s="22">
        <f t="shared" ca="1" si="38"/>
        <v>88.89909657480942</v>
      </c>
      <c r="AA129" s="22">
        <f t="shared" ca="1" si="38"/>
        <v>64.306445224874665</v>
      </c>
      <c r="AB129" s="22">
        <f t="shared" si="38"/>
        <v>83.593921110151072</v>
      </c>
      <c r="AC129" s="22">
        <f t="shared" si="38"/>
        <v>62.50413450114106</v>
      </c>
      <c r="AD129" s="22">
        <f t="shared" ca="1" si="38"/>
        <v>77.02640142320152</v>
      </c>
      <c r="AE129" s="22">
        <f t="shared" si="38"/>
        <v>62.50413450114106</v>
      </c>
      <c r="AF129" s="22">
        <f t="shared" si="38"/>
        <v>107.34294286929772</v>
      </c>
      <c r="AG129" s="22">
        <f t="shared" ca="1" si="38"/>
        <v>67.768205419228025</v>
      </c>
      <c r="AH129" s="22">
        <f t="shared" si="38"/>
        <v>86.116415090753378</v>
      </c>
      <c r="AI129" s="22">
        <f t="shared" ca="1" si="38"/>
        <v>74.2185118193363</v>
      </c>
      <c r="AJ129" s="22">
        <f t="shared" ca="1" si="38"/>
        <v>81.172905392262138</v>
      </c>
      <c r="AK129" s="22">
        <f t="shared" ca="1" si="38"/>
        <v>102.01374941748715</v>
      </c>
      <c r="AL129" s="22">
        <f t="shared" si="38"/>
        <v>128.57561288740058</v>
      </c>
      <c r="AM129" s="22">
        <f t="shared" si="38"/>
        <v>79.076779739986549</v>
      </c>
      <c r="AN129" s="22">
        <f ca="1">IF(Fixtures!$D$6 &lt; 36, AVERAGE(OFFSET($A129,0,Fixtures!$D$6,1,3)), 0)</f>
        <v>74.374819011497877</v>
      </c>
      <c r="AO129" s="22">
        <f ca="1">IF(Fixtures!$D$6 &lt; 33, AVERAGE(OFFSET($A129,0,Fixtures!$D$6,1,6)), 0)</f>
        <v>76.789956637360078</v>
      </c>
      <c r="AP129" s="22">
        <f ca="1">IF(Fixtures!$D$6 &lt; 30, AVERAGE(OFFSET($A129,0,Fixtures!$D$6,1,9)), 0)</f>
        <v>78.027508014056906</v>
      </c>
      <c r="AQ129" s="22">
        <f ca="1">IF(Fixtures!$D$6 &lt; 27, AVERAGE(OFFSET($A129,0,Fixtures!$D$6,1,12)), 0)</f>
        <v>0</v>
      </c>
      <c r="AR129" s="22">
        <f ca="1">IF(Fixtures!$D$6 &lt; 23, AVERAGE(OFFSET($A129,0,Fixtures!$D$6,1,16)), 0)</f>
        <v>0</v>
      </c>
      <c r="AS129" s="22">
        <f ca="1">IF(OR(Fixtures!$D$6&lt;=0,Fixtures!$D$6&gt;39),AVERAGE(A129:AM129),AVERAGE(OFFSET($A129,0,Fixtures!$D$6,1,39-Fixtures!$D$6)))</f>
        <v>84.326142847615543</v>
      </c>
    </row>
    <row r="130" spans="1:45" x14ac:dyDescent="0.25">
      <c r="A130" s="28" t="s">
        <v>131</v>
      </c>
      <c r="B130" s="22">
        <f t="shared" ref="B130:Q140" si="39">MIN(VLOOKUP($A$128,$A$2:$AM$14,B$30+1,FALSE),VLOOKUP($A130,$A$2:$AM$14,B$30+1,FALSE))</f>
        <v>85.97414534055649</v>
      </c>
      <c r="C130" s="22">
        <f t="shared" ca="1" si="39"/>
        <v>143.44537181444625</v>
      </c>
      <c r="D130" s="22">
        <f t="shared" ca="1" si="39"/>
        <v>68.902314044909886</v>
      </c>
      <c r="E130" s="22">
        <f t="shared" si="39"/>
        <v>100.1289824286425</v>
      </c>
      <c r="F130" s="22">
        <f t="shared" ca="1" si="39"/>
        <v>67.768205419228025</v>
      </c>
      <c r="G130" s="22">
        <f t="shared" si="39"/>
        <v>78.290778406942621</v>
      </c>
      <c r="H130" s="22">
        <f t="shared" si="39"/>
        <v>85.97414534055649</v>
      </c>
      <c r="I130" s="22">
        <f t="shared" ca="1" si="39"/>
        <v>122.19229325830878</v>
      </c>
      <c r="J130" s="22">
        <f t="shared" si="39"/>
        <v>65.362026009465851</v>
      </c>
      <c r="K130" s="22">
        <f t="shared" si="39"/>
        <v>74.867589677190935</v>
      </c>
      <c r="L130" s="22">
        <f t="shared" ca="1" si="39"/>
        <v>64.306445224874665</v>
      </c>
      <c r="M130" s="22">
        <f t="shared" ca="1" si="39"/>
        <v>68.902314044909886</v>
      </c>
      <c r="N130" s="22">
        <f t="shared" ca="1" si="39"/>
        <v>81.172905392262138</v>
      </c>
      <c r="O130" s="22">
        <f t="shared" ca="1" si="39"/>
        <v>102.01374941748715</v>
      </c>
      <c r="P130" s="22">
        <f t="shared" ca="1" si="39"/>
        <v>88.89909657480942</v>
      </c>
      <c r="Q130" s="22">
        <f t="shared" ca="1" si="39"/>
        <v>74.2185118193363</v>
      </c>
      <c r="R130" s="22">
        <f t="shared" si="38"/>
        <v>100.1289824286425</v>
      </c>
      <c r="S130" s="22">
        <f t="shared" ca="1" si="38"/>
        <v>64.306445224874665</v>
      </c>
      <c r="T130" s="22">
        <f t="shared" si="38"/>
        <v>86.116415090753378</v>
      </c>
      <c r="U130" s="22">
        <f t="shared" si="38"/>
        <v>78.290778406942621</v>
      </c>
      <c r="V130" s="22">
        <f t="shared" si="38"/>
        <v>65.362026009465851</v>
      </c>
      <c r="W130" s="22">
        <f t="shared" si="38"/>
        <v>102.98002024308416</v>
      </c>
      <c r="X130" s="22">
        <f t="shared" ca="1" si="38"/>
        <v>102.01374941748715</v>
      </c>
      <c r="Y130" s="22">
        <f t="shared" ca="1" si="38"/>
        <v>81.172905392262138</v>
      </c>
      <c r="Z130" s="22">
        <f t="shared" ca="1" si="38"/>
        <v>119.75714527628081</v>
      </c>
      <c r="AA130" s="22">
        <f t="shared" ca="1" si="38"/>
        <v>82.531343196650312</v>
      </c>
      <c r="AB130" s="22">
        <f t="shared" si="38"/>
        <v>83.593921110151072</v>
      </c>
      <c r="AC130" s="22">
        <f t="shared" si="38"/>
        <v>102.98002024308416</v>
      </c>
      <c r="AD130" s="22">
        <f t="shared" ca="1" si="38"/>
        <v>77.02640142320152</v>
      </c>
      <c r="AE130" s="22">
        <f t="shared" si="38"/>
        <v>62.50413450114106</v>
      </c>
      <c r="AF130" s="22">
        <f t="shared" ca="1" si="38"/>
        <v>122.19229325830878</v>
      </c>
      <c r="AG130" s="22">
        <f t="shared" ca="1" si="38"/>
        <v>67.768205419228025</v>
      </c>
      <c r="AH130" s="22">
        <f t="shared" ca="1" si="38"/>
        <v>82.531343196650312</v>
      </c>
      <c r="AI130" s="22">
        <f t="shared" ca="1" si="38"/>
        <v>74.2185118193363</v>
      </c>
      <c r="AJ130" s="22">
        <f t="shared" si="38"/>
        <v>83.593921110151072</v>
      </c>
      <c r="AK130" s="22">
        <f t="shared" ca="1" si="38"/>
        <v>77.02640142320152</v>
      </c>
      <c r="AL130" s="22">
        <f t="shared" si="38"/>
        <v>111.78362939934263</v>
      </c>
      <c r="AM130" s="22">
        <f t="shared" ca="1" si="38"/>
        <v>79.076779739986549</v>
      </c>
      <c r="AN130" s="22">
        <f ca="1">IF(Fixtures!$D$6 &lt; 36, AVERAGE(OFFSET($A130,0,Fixtures!$D$6,1,3)), 0)</f>
        <v>87.866780925478906</v>
      </c>
      <c r="AO130" s="22">
        <f ca="1">IF(Fixtures!$D$6 &lt; 33, AVERAGE(OFFSET($A130,0,Fixtures!$D$6,1,6)), 0)</f>
        <v>86.010829325852413</v>
      </c>
      <c r="AP130" s="22">
        <f ca="1">IF(Fixtures!$D$6 &lt; 30, AVERAGE(OFFSET($A130,0,Fixtures!$D$6,1,9)), 0)</f>
        <v>84.045416897916922</v>
      </c>
      <c r="AQ130" s="22">
        <f ca="1">IF(Fixtures!$D$6 &lt; 27, AVERAGE(OFFSET($A130,0,Fixtures!$D$6,1,12)), 0)</f>
        <v>0</v>
      </c>
      <c r="AR130" s="22">
        <f ca="1">IF(Fixtures!$D$6 &lt; 23, AVERAGE(OFFSET($A130,0,Fixtures!$D$6,1,16)), 0)</f>
        <v>0</v>
      </c>
      <c r="AS130" s="22">
        <f ca="1">IF(OR(Fixtures!$D$6&lt;=0,Fixtures!$D$6&gt;39),AVERAGE(A130:AM130),AVERAGE(OFFSET($A130,0,Fixtures!$D$6,1,39-Fixtures!$D$6)))</f>
        <v>85.357963553648574</v>
      </c>
    </row>
    <row r="131" spans="1:45" x14ac:dyDescent="0.25">
      <c r="A131" s="28" t="s">
        <v>121</v>
      </c>
      <c r="B131" s="22">
        <f t="shared" si="39"/>
        <v>93.688762640779316</v>
      </c>
      <c r="C131" s="22">
        <f t="shared" ca="1" si="38"/>
        <v>111.78362939934263</v>
      </c>
      <c r="D131" s="22">
        <f t="shared" ca="1" si="38"/>
        <v>68.902314044909886</v>
      </c>
      <c r="E131" s="22">
        <f t="shared" ca="1" si="38"/>
        <v>74.2185118193363</v>
      </c>
      <c r="F131" s="22">
        <f t="shared" ca="1" si="38"/>
        <v>77.02640142320152</v>
      </c>
      <c r="G131" s="22">
        <f t="shared" si="38"/>
        <v>83.006319858702852</v>
      </c>
      <c r="H131" s="22">
        <f t="shared" ca="1" si="38"/>
        <v>82.531343196650312</v>
      </c>
      <c r="I131" s="22">
        <f t="shared" ca="1" si="38"/>
        <v>119.75714527628081</v>
      </c>
      <c r="J131" s="22">
        <f t="shared" si="38"/>
        <v>65.362026009465851</v>
      </c>
      <c r="K131" s="22">
        <f t="shared" si="38"/>
        <v>74.867589677190935</v>
      </c>
      <c r="L131" s="22">
        <f t="shared" ca="1" si="38"/>
        <v>64.306445224874665</v>
      </c>
      <c r="M131" s="22">
        <f t="shared" si="38"/>
        <v>83.006319858702852</v>
      </c>
      <c r="N131" s="22">
        <f t="shared" ca="1" si="38"/>
        <v>81.172905392262138</v>
      </c>
      <c r="O131" s="22">
        <f t="shared" ca="1" si="38"/>
        <v>67.768205419228025</v>
      </c>
      <c r="P131" s="22">
        <f t="shared" ca="1" si="38"/>
        <v>78.290778406942621</v>
      </c>
      <c r="Q131" s="22">
        <f t="shared" si="38"/>
        <v>94.718340567676194</v>
      </c>
      <c r="R131" s="22">
        <f t="shared" ca="1" si="38"/>
        <v>102.01374941748715</v>
      </c>
      <c r="S131" s="22">
        <f t="shared" si="38"/>
        <v>94.718340567676194</v>
      </c>
      <c r="T131" s="22">
        <f t="shared" si="38"/>
        <v>86.116415090753378</v>
      </c>
      <c r="U131" s="22">
        <f t="shared" si="38"/>
        <v>62.50413450114106</v>
      </c>
      <c r="V131" s="22">
        <f t="shared" si="38"/>
        <v>99.425152358226498</v>
      </c>
      <c r="W131" s="22">
        <f t="shared" ca="1" si="38"/>
        <v>68.902314044909886</v>
      </c>
      <c r="X131" s="22">
        <f t="shared" ca="1" si="38"/>
        <v>102.01374941748715</v>
      </c>
      <c r="Y131" s="22">
        <f t="shared" ca="1" si="38"/>
        <v>64.306445224874665</v>
      </c>
      <c r="Z131" s="22">
        <f t="shared" ca="1" si="38"/>
        <v>119.75714527628081</v>
      </c>
      <c r="AA131" s="22">
        <f t="shared" ca="1" si="38"/>
        <v>82.531343196650312</v>
      </c>
      <c r="AB131" s="22">
        <f t="shared" ca="1" si="38"/>
        <v>83.593921110151072</v>
      </c>
      <c r="AC131" s="22">
        <f t="shared" si="38"/>
        <v>83.330754703996661</v>
      </c>
      <c r="AD131" s="22">
        <f t="shared" ca="1" si="38"/>
        <v>77.02640142320152</v>
      </c>
      <c r="AE131" s="22">
        <f t="shared" si="38"/>
        <v>62.50413450114106</v>
      </c>
      <c r="AF131" s="22">
        <f t="shared" ca="1" si="38"/>
        <v>81.172905392262138</v>
      </c>
      <c r="AG131" s="22">
        <f t="shared" ca="1" si="38"/>
        <v>67.768205419228025</v>
      </c>
      <c r="AH131" s="22">
        <f t="shared" si="38"/>
        <v>99.425152358226498</v>
      </c>
      <c r="AI131" s="22">
        <f t="shared" ca="1" si="38"/>
        <v>65.362026009465851</v>
      </c>
      <c r="AJ131" s="22">
        <f t="shared" si="38"/>
        <v>103.15043126255075</v>
      </c>
      <c r="AK131" s="22">
        <f t="shared" si="38"/>
        <v>79.076779739986549</v>
      </c>
      <c r="AL131" s="22">
        <f t="shared" ca="1" si="38"/>
        <v>122.19229325830878</v>
      </c>
      <c r="AM131" s="22">
        <f t="shared" si="38"/>
        <v>79.076779739986549</v>
      </c>
      <c r="AN131" s="22">
        <f ca="1">IF(Fixtures!$D$6 &lt; 36, AVERAGE(OFFSET($A131,0,Fixtures!$D$6,1,3)), 0)</f>
        <v>81.317025745783084</v>
      </c>
      <c r="AO131" s="22">
        <f ca="1">IF(Fixtures!$D$6 &lt; 33, AVERAGE(OFFSET($A131,0,Fixtures!$D$6,1,6)), 0)</f>
        <v>75.899387091663414</v>
      </c>
      <c r="AP131" s="22">
        <f ca="1">IF(Fixtures!$D$6 &lt; 30, AVERAGE(OFFSET($A131,0,Fixtures!$D$6,1,9)), 0)</f>
        <v>80.370436908913732</v>
      </c>
      <c r="AQ131" s="22">
        <f ca="1">IF(Fixtures!$D$6 &lt; 27, AVERAGE(OFFSET($A131,0,Fixtures!$D$6,1,12)), 0)</f>
        <v>0</v>
      </c>
      <c r="AR131" s="22">
        <f ca="1">IF(Fixtures!$D$6 &lt; 23, AVERAGE(OFFSET($A131,0,Fixtures!$D$6,1,16)), 0)</f>
        <v>0</v>
      </c>
      <c r="AS131" s="22">
        <f ca="1">IF(OR(Fixtures!$D$6&lt;=0,Fixtures!$D$6&gt;39),AVERAGE(A131:AM131),AVERAGE(OFFSET($A131,0,Fixtures!$D$6,1,39-Fixtures!$D$6)))</f>
        <v>83.639982076542125</v>
      </c>
    </row>
    <row r="132" spans="1:45" x14ac:dyDescent="0.25">
      <c r="A132" s="28" t="s">
        <v>105</v>
      </c>
      <c r="B132" s="22">
        <f t="shared" si="39"/>
        <v>93.688762640779316</v>
      </c>
      <c r="C132" s="22">
        <f t="shared" ca="1" si="38"/>
        <v>107.34294286929772</v>
      </c>
      <c r="D132" s="22">
        <f t="shared" ca="1" si="38"/>
        <v>68.902314044909886</v>
      </c>
      <c r="E132" s="22">
        <f t="shared" si="38"/>
        <v>83.006319858702852</v>
      </c>
      <c r="F132" s="22">
        <f t="shared" si="38"/>
        <v>103.15043126255075</v>
      </c>
      <c r="G132" s="22">
        <f t="shared" si="38"/>
        <v>83.330754703996661</v>
      </c>
      <c r="H132" s="22">
        <f t="shared" si="38"/>
        <v>74.867589677190935</v>
      </c>
      <c r="I132" s="22">
        <f t="shared" ca="1" si="38"/>
        <v>64.306445224874665</v>
      </c>
      <c r="J132" s="22">
        <f t="shared" si="38"/>
        <v>65.362026009465851</v>
      </c>
      <c r="K132" s="22">
        <f t="shared" ca="1" si="38"/>
        <v>74.867589677190935</v>
      </c>
      <c r="L132" s="22">
        <f t="shared" ca="1" si="38"/>
        <v>64.306445224874665</v>
      </c>
      <c r="M132" s="22">
        <f t="shared" si="38"/>
        <v>65.362026009465851</v>
      </c>
      <c r="N132" s="22">
        <f t="shared" ca="1" si="38"/>
        <v>81.172905392262138</v>
      </c>
      <c r="O132" s="22">
        <f t="shared" si="38"/>
        <v>83.593921110151072</v>
      </c>
      <c r="P132" s="22">
        <f t="shared" ca="1" si="38"/>
        <v>81.172905392262138</v>
      </c>
      <c r="Q132" s="22">
        <f t="shared" si="38"/>
        <v>85.97414534055649</v>
      </c>
      <c r="R132" s="22">
        <f t="shared" ca="1" si="38"/>
        <v>82.531343196650312</v>
      </c>
      <c r="S132" s="22">
        <f t="shared" ca="1" si="38"/>
        <v>119.75714527628081</v>
      </c>
      <c r="T132" s="22">
        <f t="shared" ca="1" si="38"/>
        <v>86.116415090753378</v>
      </c>
      <c r="U132" s="22">
        <f t="shared" si="38"/>
        <v>78.290778406942621</v>
      </c>
      <c r="V132" s="22">
        <f t="shared" si="38"/>
        <v>99.813761128963037</v>
      </c>
      <c r="W132" s="22">
        <f t="shared" si="38"/>
        <v>62.50413450114106</v>
      </c>
      <c r="X132" s="22">
        <f t="shared" ca="1" si="38"/>
        <v>77.02640142320152</v>
      </c>
      <c r="Y132" s="22">
        <f t="shared" si="38"/>
        <v>86.116415090753378</v>
      </c>
      <c r="Z132" s="22">
        <f t="shared" ca="1" si="38"/>
        <v>119.75714527628081</v>
      </c>
      <c r="AA132" s="22">
        <f t="shared" ca="1" si="38"/>
        <v>79.076779739986549</v>
      </c>
      <c r="AB132" s="22">
        <f t="shared" si="38"/>
        <v>83.593921110151072</v>
      </c>
      <c r="AC132" s="22">
        <f t="shared" si="38"/>
        <v>111.78362939934263</v>
      </c>
      <c r="AD132" s="22">
        <f t="shared" ca="1" si="38"/>
        <v>77.02640142320152</v>
      </c>
      <c r="AE132" s="22">
        <f t="shared" ca="1" si="38"/>
        <v>62.50413450114106</v>
      </c>
      <c r="AF132" s="22">
        <f t="shared" si="38"/>
        <v>100.1289824286425</v>
      </c>
      <c r="AG132" s="22">
        <f t="shared" ca="1" si="38"/>
        <v>67.768205419228025</v>
      </c>
      <c r="AH132" s="22">
        <f t="shared" si="38"/>
        <v>78.290778406942621</v>
      </c>
      <c r="AI132" s="22">
        <f t="shared" ca="1" si="38"/>
        <v>67.768205419228025</v>
      </c>
      <c r="AJ132" s="22">
        <f t="shared" ca="1" si="38"/>
        <v>74.2185118193363</v>
      </c>
      <c r="AK132" s="22">
        <f t="shared" ca="1" si="38"/>
        <v>130.7619278986416</v>
      </c>
      <c r="AL132" s="22">
        <f t="shared" ca="1" si="38"/>
        <v>68.902314044909886</v>
      </c>
      <c r="AM132" s="22">
        <f t="shared" si="38"/>
        <v>79.076779739986549</v>
      </c>
      <c r="AN132" s="22">
        <f ca="1">IF(Fixtures!$D$6 &lt; 36, AVERAGE(OFFSET($A132,0,Fixtures!$D$6,1,3)), 0)</f>
        <v>90.801317310898412</v>
      </c>
      <c r="AO132" s="22">
        <f ca="1">IF(Fixtures!$D$6 &lt; 33, AVERAGE(OFFSET($A132,0,Fixtures!$D$6,1,6)), 0)</f>
        <v>83.800879046951138</v>
      </c>
      <c r="AP132" s="22">
        <f ca="1">IF(Fixtures!$D$6 &lt; 30, AVERAGE(OFFSET($A132,0,Fixtures!$D$6,1,9)), 0)</f>
        <v>80.342529991912642</v>
      </c>
      <c r="AQ132" s="22">
        <f ca="1">IF(Fixtures!$D$6 &lt; 27, AVERAGE(OFFSET($A132,0,Fixtures!$D$6,1,12)), 0)</f>
        <v>0</v>
      </c>
      <c r="AR132" s="22">
        <f ca="1">IF(Fixtures!$D$6 &lt; 23, AVERAGE(OFFSET($A132,0,Fixtures!$D$6,1,16)), 0)</f>
        <v>0</v>
      </c>
      <c r="AS132" s="22">
        <f ca="1">IF(OR(Fixtures!$D$6&lt;=0,Fixtures!$D$6&gt;39),AVERAGE(A132:AM132),AVERAGE(OFFSET($A132,0,Fixtures!$D$6,1,39-Fixtures!$D$6)))</f>
        <v>83.485315967562656</v>
      </c>
    </row>
    <row r="133" spans="1:45" x14ac:dyDescent="0.25">
      <c r="A133" s="28" t="s">
        <v>52</v>
      </c>
      <c r="B133" s="22">
        <f t="shared" ca="1" si="39"/>
        <v>93.688762640779316</v>
      </c>
      <c r="C133" s="22">
        <f t="shared" ca="1" si="38"/>
        <v>143.44537181444625</v>
      </c>
      <c r="D133" s="22">
        <f t="shared" ca="1" si="38"/>
        <v>68.902314044909886</v>
      </c>
      <c r="E133" s="22">
        <f t="shared" si="38"/>
        <v>100.1289824286425</v>
      </c>
      <c r="F133" s="22">
        <f t="shared" si="38"/>
        <v>93.688762640779316</v>
      </c>
      <c r="G133" s="22">
        <f t="shared" si="38"/>
        <v>128.57561288740058</v>
      </c>
      <c r="H133" s="22">
        <f t="shared" si="38"/>
        <v>85.97414534055649</v>
      </c>
      <c r="I133" s="22">
        <f t="shared" ca="1" si="38"/>
        <v>122.19229325830878</v>
      </c>
      <c r="J133" s="22">
        <f t="shared" si="38"/>
        <v>65.362026009465851</v>
      </c>
      <c r="K133" s="22">
        <f t="shared" si="38"/>
        <v>74.867589677190935</v>
      </c>
      <c r="L133" s="22">
        <f t="shared" ca="1" si="38"/>
        <v>64.306445224874665</v>
      </c>
      <c r="M133" s="22">
        <f t="shared" ca="1" si="38"/>
        <v>67.768205419228025</v>
      </c>
      <c r="N133" s="22">
        <f t="shared" ca="1" si="38"/>
        <v>81.172905392262138</v>
      </c>
      <c r="O133" s="22">
        <f t="shared" ca="1" si="38"/>
        <v>68.902314044909886</v>
      </c>
      <c r="P133" s="22">
        <f t="shared" ca="1" si="38"/>
        <v>88.89909657480942</v>
      </c>
      <c r="Q133" s="22">
        <f t="shared" si="38"/>
        <v>78.290778406942621</v>
      </c>
      <c r="R133" s="22">
        <f t="shared" si="38"/>
        <v>86.116415090753378</v>
      </c>
      <c r="S133" s="22">
        <f t="shared" si="38"/>
        <v>74.867589677190935</v>
      </c>
      <c r="T133" s="22">
        <f t="shared" ca="1" si="38"/>
        <v>86.116415090753378</v>
      </c>
      <c r="U133" s="22">
        <f t="shared" si="38"/>
        <v>78.290778406942621</v>
      </c>
      <c r="V133" s="22">
        <f t="shared" si="38"/>
        <v>107.34294286929772</v>
      </c>
      <c r="W133" s="22">
        <f t="shared" si="38"/>
        <v>102.98002024308416</v>
      </c>
      <c r="X133" s="22">
        <f t="shared" ca="1" si="38"/>
        <v>102.01374941748715</v>
      </c>
      <c r="Y133" s="22">
        <f t="shared" si="38"/>
        <v>112.22060580049391</v>
      </c>
      <c r="Z133" s="22">
        <f t="shared" ca="1" si="38"/>
        <v>119.75714527628081</v>
      </c>
      <c r="AA133" s="22">
        <f t="shared" ca="1" si="38"/>
        <v>82.531343196650312</v>
      </c>
      <c r="AB133" s="22">
        <f t="shared" si="38"/>
        <v>83.593921110151072</v>
      </c>
      <c r="AC133" s="22">
        <f t="shared" ca="1" si="38"/>
        <v>112.22060580049391</v>
      </c>
      <c r="AD133" s="22">
        <f t="shared" ca="1" si="38"/>
        <v>77.02640142320152</v>
      </c>
      <c r="AE133" s="22">
        <f t="shared" si="38"/>
        <v>62.50413450114106</v>
      </c>
      <c r="AF133" s="22">
        <f t="shared" ca="1" si="38"/>
        <v>82.531343196650312</v>
      </c>
      <c r="AG133" s="22">
        <f t="shared" ca="1" si="38"/>
        <v>67.768205419228025</v>
      </c>
      <c r="AH133" s="22">
        <f t="shared" ca="1" si="38"/>
        <v>81.172905392262138</v>
      </c>
      <c r="AI133" s="22">
        <f t="shared" ca="1" si="38"/>
        <v>74.2185118193363</v>
      </c>
      <c r="AJ133" s="22">
        <f t="shared" ca="1" si="38"/>
        <v>103.15043126255075</v>
      </c>
      <c r="AK133" s="22">
        <f t="shared" si="38"/>
        <v>62.50413450114106</v>
      </c>
      <c r="AL133" s="22">
        <f t="shared" si="38"/>
        <v>103.15043126255075</v>
      </c>
      <c r="AM133" s="22">
        <f t="shared" si="38"/>
        <v>65.362026009465851</v>
      </c>
      <c r="AN133" s="22">
        <f ca="1">IF(Fixtures!$D$6 &lt; 36, AVERAGE(OFFSET($A133,0,Fixtures!$D$6,1,3)), 0)</f>
        <v>90.946976111282154</v>
      </c>
      <c r="AO133" s="22">
        <f ca="1">IF(Fixtures!$D$6 &lt; 33, AVERAGE(OFFSET($A133,0,Fixtures!$D$6,1,6)), 0)</f>
        <v>80.940768575144304</v>
      </c>
      <c r="AP133" s="22">
        <f ca="1">IF(Fixtures!$D$6 &lt; 30, AVERAGE(OFFSET($A133,0,Fixtures!$D$6,1,9)), 0)</f>
        <v>82.687384436112794</v>
      </c>
      <c r="AQ133" s="22">
        <f ca="1">IF(Fixtures!$D$6 &lt; 27, AVERAGE(OFFSET($A133,0,Fixtures!$D$6,1,12)), 0)</f>
        <v>0</v>
      </c>
      <c r="AR133" s="22">
        <f ca="1">IF(Fixtures!$D$6 &lt; 23, AVERAGE(OFFSET($A133,0,Fixtures!$D$6,1,16)), 0)</f>
        <v>0</v>
      </c>
      <c r="AS133" s="22">
        <f ca="1">IF(OR(Fixtures!$D$6&lt;=0,Fixtures!$D$6&gt;39),AVERAGE(A133:AM133),AVERAGE(OFFSET($A133,0,Fixtures!$D$6,1,39-Fixtures!$D$6)))</f>
        <v>81.266920974847736</v>
      </c>
    </row>
    <row r="134" spans="1:45" x14ac:dyDescent="0.25">
      <c r="A134" s="28" t="s">
        <v>4</v>
      </c>
      <c r="B134" s="22">
        <f t="shared" si="39"/>
        <v>83.593921110151072</v>
      </c>
      <c r="C134" s="22">
        <f t="shared" ca="1" si="38"/>
        <v>102.98002024308416</v>
      </c>
      <c r="D134" s="22">
        <f t="shared" ca="1" si="38"/>
        <v>65.362026009465851</v>
      </c>
      <c r="E134" s="22">
        <f t="shared" si="38"/>
        <v>100.1289824286425</v>
      </c>
      <c r="F134" s="22">
        <f t="shared" si="38"/>
        <v>99.425152358226498</v>
      </c>
      <c r="G134" s="22">
        <f t="shared" si="38"/>
        <v>130.7619278986416</v>
      </c>
      <c r="H134" s="22">
        <f t="shared" ca="1" si="38"/>
        <v>85.97414534055649</v>
      </c>
      <c r="I134" s="22">
        <f t="shared" ca="1" si="38"/>
        <v>79.076779739986549</v>
      </c>
      <c r="J134" s="22">
        <f t="shared" ca="1" si="38"/>
        <v>65.362026009465851</v>
      </c>
      <c r="K134" s="22">
        <f t="shared" si="38"/>
        <v>74.867589677190935</v>
      </c>
      <c r="L134" s="22">
        <f t="shared" ca="1" si="38"/>
        <v>64.306445224874665</v>
      </c>
      <c r="M134" s="22">
        <f t="shared" si="38"/>
        <v>83.006319858702852</v>
      </c>
      <c r="N134" s="22">
        <f t="shared" ca="1" si="38"/>
        <v>64.306445224874665</v>
      </c>
      <c r="O134" s="22">
        <f t="shared" si="38"/>
        <v>103.15043126255075</v>
      </c>
      <c r="P134" s="22">
        <f t="shared" ca="1" si="38"/>
        <v>83.330754703996661</v>
      </c>
      <c r="Q134" s="22">
        <f t="shared" si="38"/>
        <v>74.867589677190935</v>
      </c>
      <c r="R134" s="22">
        <f t="shared" ca="1" si="38"/>
        <v>67.768205419228025</v>
      </c>
      <c r="S134" s="22">
        <f t="shared" si="38"/>
        <v>156.62692462584545</v>
      </c>
      <c r="T134" s="22">
        <f t="shared" si="38"/>
        <v>86.116415090753378</v>
      </c>
      <c r="U134" s="22">
        <f t="shared" ca="1" si="38"/>
        <v>68.902314044909886</v>
      </c>
      <c r="V134" s="22">
        <f t="shared" si="38"/>
        <v>94.718340567676194</v>
      </c>
      <c r="W134" s="22">
        <f t="shared" ca="1" si="38"/>
        <v>102.98002024308416</v>
      </c>
      <c r="X134" s="22">
        <f t="shared" ca="1" si="38"/>
        <v>102.01374941748715</v>
      </c>
      <c r="Y134" s="22">
        <f t="shared" si="38"/>
        <v>83.006319858702852</v>
      </c>
      <c r="Z134" s="22">
        <f t="shared" ca="1" si="38"/>
        <v>85.97414534055649</v>
      </c>
      <c r="AA134" s="22">
        <f t="shared" ca="1" si="38"/>
        <v>78.290778406942621</v>
      </c>
      <c r="AB134" s="22">
        <f t="shared" si="38"/>
        <v>83.593921110151072</v>
      </c>
      <c r="AC134" s="22">
        <f t="shared" si="38"/>
        <v>100.1289824286425</v>
      </c>
      <c r="AD134" s="22">
        <f t="shared" ca="1" si="38"/>
        <v>77.02640142320152</v>
      </c>
      <c r="AE134" s="22">
        <f t="shared" si="38"/>
        <v>62.50413450114106</v>
      </c>
      <c r="AF134" s="22">
        <f t="shared" si="38"/>
        <v>86.116415090753378</v>
      </c>
      <c r="AG134" s="22">
        <f t="shared" ca="1" si="38"/>
        <v>67.768205419228025</v>
      </c>
      <c r="AH134" s="22">
        <f t="shared" si="38"/>
        <v>99.425152358226498</v>
      </c>
      <c r="AI134" s="22">
        <f t="shared" ca="1" si="38"/>
        <v>74.2185118193363</v>
      </c>
      <c r="AJ134" s="22">
        <f t="shared" si="38"/>
        <v>103.15043126255075</v>
      </c>
      <c r="AK134" s="22">
        <f t="shared" si="38"/>
        <v>130.7619278986416</v>
      </c>
      <c r="AL134" s="22">
        <f t="shared" ca="1" si="38"/>
        <v>81.172905392262138</v>
      </c>
      <c r="AM134" s="22">
        <f t="shared" si="38"/>
        <v>62.50413450114106</v>
      </c>
      <c r="AN134" s="22">
        <f ca="1">IF(Fixtures!$D$6 &lt; 36, AVERAGE(OFFSET($A134,0,Fixtures!$D$6,1,3)), 0)</f>
        <v>86.916434987331698</v>
      </c>
      <c r="AO134" s="22">
        <f ca="1">IF(Fixtures!$D$6 &lt; 33, AVERAGE(OFFSET($A134,0,Fixtures!$D$6,1,6)), 0)</f>
        <v>79.523009995519587</v>
      </c>
      <c r="AP134" s="22">
        <f ca="1">IF(Fixtures!$D$6 &lt; 30, AVERAGE(OFFSET($A134,0,Fixtures!$D$6,1,9)), 0)</f>
        <v>83.770239490359018</v>
      </c>
      <c r="AQ134" s="22">
        <f ca="1">IF(Fixtures!$D$6 &lt; 27, AVERAGE(OFFSET($A134,0,Fixtures!$D$6,1,12)), 0)</f>
        <v>0</v>
      </c>
      <c r="AR134" s="22">
        <f ca="1">IF(Fixtures!$D$6 &lt; 23, AVERAGE(OFFSET($A134,0,Fixtures!$D$6,1,16)), 0)</f>
        <v>0</v>
      </c>
      <c r="AS134" s="22">
        <f ca="1">IF(OR(Fixtures!$D$6&lt;=0,Fixtures!$D$6&gt;39),AVERAGE(A134:AM134),AVERAGE(OFFSET($A134,0,Fixtures!$D$6,1,39-Fixtures!$D$6)))</f>
        <v>85.697593600439674</v>
      </c>
    </row>
    <row r="135" spans="1:45" x14ac:dyDescent="0.25">
      <c r="A135" s="28" t="s">
        <v>129</v>
      </c>
      <c r="B135" s="22">
        <f t="shared" si="39"/>
        <v>93.688762640779316</v>
      </c>
      <c r="C135" s="22">
        <f t="shared" ca="1" si="38"/>
        <v>81.172905392262138</v>
      </c>
      <c r="D135" s="22">
        <f t="shared" ca="1" si="38"/>
        <v>68.902314044909886</v>
      </c>
      <c r="E135" s="22">
        <f t="shared" ca="1" si="38"/>
        <v>100.1289824286425</v>
      </c>
      <c r="F135" s="22">
        <f t="shared" si="38"/>
        <v>111.78362939934263</v>
      </c>
      <c r="G135" s="22">
        <f t="shared" ca="1" si="38"/>
        <v>122.19229325830878</v>
      </c>
      <c r="H135" s="22">
        <f t="shared" si="38"/>
        <v>83.593921110151072</v>
      </c>
      <c r="I135" s="22">
        <f t="shared" ca="1" si="38"/>
        <v>78.290778406942621</v>
      </c>
      <c r="J135" s="22">
        <f t="shared" si="38"/>
        <v>65.362026009465851</v>
      </c>
      <c r="K135" s="22">
        <f t="shared" si="38"/>
        <v>74.867589677190935</v>
      </c>
      <c r="L135" s="22">
        <f t="shared" ca="1" si="38"/>
        <v>62.50413450114106</v>
      </c>
      <c r="M135" s="22">
        <f t="shared" si="38"/>
        <v>83.006319858702852</v>
      </c>
      <c r="N135" s="22">
        <f t="shared" ca="1" si="38"/>
        <v>81.172905392262138</v>
      </c>
      <c r="O135" s="22">
        <f t="shared" ca="1" si="38"/>
        <v>74.2185118193363</v>
      </c>
      <c r="P135" s="22">
        <f t="shared" ca="1" si="38"/>
        <v>88.89909657480942</v>
      </c>
      <c r="Q135" s="22">
        <f t="shared" si="38"/>
        <v>94.718340567676194</v>
      </c>
      <c r="R135" s="22">
        <f t="shared" ca="1" si="38"/>
        <v>77.02640142320152</v>
      </c>
      <c r="S135" s="22">
        <f t="shared" ca="1" si="38"/>
        <v>68.902314044909886</v>
      </c>
      <c r="T135" s="22">
        <f t="shared" si="38"/>
        <v>86.116415090753378</v>
      </c>
      <c r="U135" s="22">
        <f t="shared" si="38"/>
        <v>78.290778406942621</v>
      </c>
      <c r="V135" s="22">
        <f t="shared" ca="1" si="38"/>
        <v>102.01374941748715</v>
      </c>
      <c r="W135" s="22">
        <f t="shared" si="38"/>
        <v>100.1289824286425</v>
      </c>
      <c r="X135" s="22">
        <f t="shared" ca="1" si="38"/>
        <v>65.362026009465851</v>
      </c>
      <c r="Y135" s="22">
        <f t="shared" si="38"/>
        <v>133.89467697283897</v>
      </c>
      <c r="Z135" s="22">
        <f t="shared" ca="1" si="38"/>
        <v>67.768205419228025</v>
      </c>
      <c r="AA135" s="22">
        <f t="shared" ca="1" si="38"/>
        <v>82.531343196650312</v>
      </c>
      <c r="AB135" s="22">
        <f t="shared" ca="1" si="38"/>
        <v>83.593921110151072</v>
      </c>
      <c r="AC135" s="22">
        <f t="shared" si="38"/>
        <v>112.22060580049391</v>
      </c>
      <c r="AD135" s="22">
        <f t="shared" ca="1" si="38"/>
        <v>74.867589677190935</v>
      </c>
      <c r="AE135" s="22">
        <f t="shared" si="38"/>
        <v>62.50413450114106</v>
      </c>
      <c r="AF135" s="22">
        <f t="shared" ca="1" si="38"/>
        <v>88.89909657480942</v>
      </c>
      <c r="AG135" s="22">
        <f t="shared" ca="1" si="38"/>
        <v>67.768205419228025</v>
      </c>
      <c r="AH135" s="22">
        <f t="shared" si="38"/>
        <v>99.425152358226498</v>
      </c>
      <c r="AI135" s="22">
        <f t="shared" ca="1" si="38"/>
        <v>74.2185118193363</v>
      </c>
      <c r="AJ135" s="22">
        <f t="shared" si="38"/>
        <v>83.330754703996661</v>
      </c>
      <c r="AK135" s="22">
        <f t="shared" ca="1" si="38"/>
        <v>82.531343196650312</v>
      </c>
      <c r="AL135" s="22">
        <f t="shared" ca="1" si="38"/>
        <v>64.306445224874665</v>
      </c>
      <c r="AM135" s="22">
        <f t="shared" si="38"/>
        <v>79.076779739986549</v>
      </c>
      <c r="AN135" s="22">
        <f ca="1">IF(Fixtures!$D$6 &lt; 36, AVERAGE(OFFSET($A135,0,Fixtures!$D$6,1,3)), 0)</f>
        <v>90.227372195945307</v>
      </c>
      <c r="AO135" s="22">
        <f ca="1">IF(Fixtures!$D$6 &lt; 33, AVERAGE(OFFSET($A135,0,Fixtures!$D$6,1,6)), 0)</f>
        <v>81.64225884716906</v>
      </c>
      <c r="AP135" s="22">
        <f ca="1">IF(Fixtures!$D$6 &lt; 30, AVERAGE(OFFSET($A135,0,Fixtures!$D$6,1,9)), 0)</f>
        <v>82.980885773841536</v>
      </c>
      <c r="AQ135" s="22">
        <f ca="1">IF(Fixtures!$D$6 &lt; 27, AVERAGE(OFFSET($A135,0,Fixtures!$D$6,1,12)), 0)</f>
        <v>0</v>
      </c>
      <c r="AR135" s="22">
        <f ca="1">IF(Fixtures!$D$6 &lt; 23, AVERAGE(OFFSET($A135,0,Fixtures!$D$6,1,16)), 0)</f>
        <v>0</v>
      </c>
      <c r="AS135" s="22">
        <f ca="1">IF(OR(Fixtures!$D$6&lt;=0,Fixtures!$D$6&gt;39),AVERAGE(A135:AM135),AVERAGE(OFFSET($A135,0,Fixtures!$D$6,1,39-Fixtures!$D$6)))</f>
        <v>81.061878343840462</v>
      </c>
    </row>
    <row r="136" spans="1:45" x14ac:dyDescent="0.25">
      <c r="A136" s="28" t="s">
        <v>104</v>
      </c>
      <c r="B136" s="22">
        <f t="shared" ca="1" si="39"/>
        <v>67.768205419228025</v>
      </c>
      <c r="C136" s="22">
        <f t="shared" ca="1" si="38"/>
        <v>82.531343196650312</v>
      </c>
      <c r="D136" s="22">
        <f t="shared" ca="1" si="38"/>
        <v>68.902314044909886</v>
      </c>
      <c r="E136" s="22">
        <f t="shared" si="38"/>
        <v>100.1289824286425</v>
      </c>
      <c r="F136" s="22">
        <f t="shared" ca="1" si="38"/>
        <v>74.2185118193363</v>
      </c>
      <c r="G136" s="22">
        <f t="shared" si="38"/>
        <v>112.22060580049391</v>
      </c>
      <c r="H136" s="22">
        <f t="shared" si="38"/>
        <v>65.362026009465851</v>
      </c>
      <c r="I136" s="22">
        <f t="shared" ca="1" si="38"/>
        <v>122.19229325830878</v>
      </c>
      <c r="J136" s="22">
        <f t="shared" si="38"/>
        <v>65.362026009465851</v>
      </c>
      <c r="K136" s="22">
        <f t="shared" ca="1" si="38"/>
        <v>74.867589677190935</v>
      </c>
      <c r="L136" s="22">
        <f t="shared" ca="1" si="38"/>
        <v>64.306445224874665</v>
      </c>
      <c r="M136" s="22">
        <f t="shared" si="38"/>
        <v>83.006319858702852</v>
      </c>
      <c r="N136" s="22">
        <f t="shared" ref="C136:AM140" ca="1" si="40">MIN(VLOOKUP($A$128,$A$2:$AM$14,N$30+1,FALSE),VLOOKUP($A136,$A$2:$AM$14,N$30+1,FALSE))</f>
        <v>81.172905392262138</v>
      </c>
      <c r="O136" s="22">
        <f t="shared" si="40"/>
        <v>134.60169465188534</v>
      </c>
      <c r="P136" s="22">
        <f t="shared" ca="1" si="40"/>
        <v>62.50413450114106</v>
      </c>
      <c r="Q136" s="22">
        <f t="shared" ca="1" si="40"/>
        <v>94.718340567676194</v>
      </c>
      <c r="R136" s="22">
        <f t="shared" si="40"/>
        <v>107.34294286929772</v>
      </c>
      <c r="S136" s="22">
        <f t="shared" si="40"/>
        <v>128.57561288740058</v>
      </c>
      <c r="T136" s="22">
        <f t="shared" si="40"/>
        <v>79.076779739986549</v>
      </c>
      <c r="U136" s="22">
        <f t="shared" si="40"/>
        <v>78.290778406942621</v>
      </c>
      <c r="V136" s="22">
        <f t="shared" si="40"/>
        <v>93.688762640779316</v>
      </c>
      <c r="W136" s="22">
        <f t="shared" si="40"/>
        <v>78.290778406942621</v>
      </c>
      <c r="X136" s="22">
        <f t="shared" ca="1" si="40"/>
        <v>102.01374941748715</v>
      </c>
      <c r="Y136" s="22">
        <f t="shared" ca="1" si="40"/>
        <v>88.89909657480942</v>
      </c>
      <c r="Z136" s="22">
        <f t="shared" ca="1" si="40"/>
        <v>68.902314044909886</v>
      </c>
      <c r="AA136" s="22">
        <f t="shared" ca="1" si="40"/>
        <v>82.531343196650312</v>
      </c>
      <c r="AB136" s="22">
        <f t="shared" si="40"/>
        <v>83.593921110151072</v>
      </c>
      <c r="AC136" s="22">
        <f t="shared" ca="1" si="40"/>
        <v>81.172905392262138</v>
      </c>
      <c r="AD136" s="22">
        <f t="shared" ca="1" si="40"/>
        <v>77.02640142320152</v>
      </c>
      <c r="AE136" s="22">
        <f t="shared" ca="1" si="40"/>
        <v>62.50413450114106</v>
      </c>
      <c r="AF136" s="22">
        <f t="shared" si="40"/>
        <v>130.7619278986416</v>
      </c>
      <c r="AG136" s="22">
        <f t="shared" ca="1" si="40"/>
        <v>67.768205419228025</v>
      </c>
      <c r="AH136" s="22">
        <f t="shared" si="40"/>
        <v>83.330754703996661</v>
      </c>
      <c r="AI136" s="22">
        <f t="shared" ca="1" si="40"/>
        <v>74.2185118193363</v>
      </c>
      <c r="AJ136" s="22">
        <f t="shared" si="40"/>
        <v>103.15043126255075</v>
      </c>
      <c r="AK136" s="22">
        <f t="shared" si="40"/>
        <v>107.34294286929772</v>
      </c>
      <c r="AL136" s="22">
        <f t="shared" si="40"/>
        <v>94.718340567676194</v>
      </c>
      <c r="AM136" s="22">
        <f t="shared" ca="1" si="40"/>
        <v>79.076779739986549</v>
      </c>
      <c r="AN136" s="22">
        <f ca="1">IF(Fixtures!$D$6 &lt; 36, AVERAGE(OFFSET($A136,0,Fixtures!$D$6,1,3)), 0)</f>
        <v>80.597742641871577</v>
      </c>
      <c r="AO136" s="22">
        <f ca="1">IF(Fixtures!$D$6 &lt; 33, AVERAGE(OFFSET($A136,0,Fixtures!$D$6,1,6)), 0)</f>
        <v>83.804582624104242</v>
      </c>
      <c r="AP136" s="22">
        <f ca="1">IF(Fixtures!$D$6 &lt; 30, AVERAGE(OFFSET($A136,0,Fixtures!$D$6,1,9)), 0)</f>
        <v>84.836354836723245</v>
      </c>
      <c r="AQ136" s="22">
        <f ca="1">IF(Fixtures!$D$6 &lt; 27, AVERAGE(OFFSET($A136,0,Fixtures!$D$6,1,12)), 0)</f>
        <v>0</v>
      </c>
      <c r="AR136" s="22">
        <f ca="1">IF(Fixtures!$D$6 &lt; 23, AVERAGE(OFFSET($A136,0,Fixtures!$D$6,1,16)), 0)</f>
        <v>0</v>
      </c>
      <c r="AS136" s="22">
        <f ca="1">IF(OR(Fixtures!$D$6&lt;=0,Fixtures!$D$6&gt;39),AVERAGE(A136:AM136),AVERAGE(OFFSET($A136,0,Fixtures!$D$6,1,39-Fixtures!$D$6)))</f>
        <v>87.055438058955801</v>
      </c>
    </row>
    <row r="137" spans="1:45" x14ac:dyDescent="0.25">
      <c r="A137" s="28" t="s">
        <v>130</v>
      </c>
      <c r="B137" s="22">
        <f t="shared" si="39"/>
        <v>93.688762640779316</v>
      </c>
      <c r="C137" s="22">
        <f t="shared" ca="1" si="40"/>
        <v>79.076779739986549</v>
      </c>
      <c r="D137" s="22">
        <f t="shared" ca="1" si="40"/>
        <v>68.902314044909886</v>
      </c>
      <c r="E137" s="22">
        <f t="shared" ca="1" si="40"/>
        <v>100.1289824286425</v>
      </c>
      <c r="F137" s="22">
        <f t="shared" si="40"/>
        <v>111.78362939934263</v>
      </c>
      <c r="G137" s="22">
        <f t="shared" si="40"/>
        <v>62.50413450114106</v>
      </c>
      <c r="H137" s="22">
        <f t="shared" si="40"/>
        <v>85.97414534055649</v>
      </c>
      <c r="I137" s="22">
        <f t="shared" ca="1" si="40"/>
        <v>86.116415090753378</v>
      </c>
      <c r="J137" s="22">
        <f t="shared" si="40"/>
        <v>65.362026009465851</v>
      </c>
      <c r="K137" s="22">
        <f t="shared" si="40"/>
        <v>74.867589677190935</v>
      </c>
      <c r="L137" s="22">
        <f t="shared" ca="1" si="40"/>
        <v>64.306445224874665</v>
      </c>
      <c r="M137" s="22">
        <f t="shared" si="40"/>
        <v>83.006319858702852</v>
      </c>
      <c r="N137" s="22">
        <f t="shared" ca="1" si="40"/>
        <v>81.172905392262138</v>
      </c>
      <c r="O137" s="22">
        <f t="shared" ca="1" si="40"/>
        <v>134.60169465188534</v>
      </c>
      <c r="P137" s="22">
        <f t="shared" ca="1" si="40"/>
        <v>88.89909657480942</v>
      </c>
      <c r="Q137" s="22">
        <f t="shared" ca="1" si="40"/>
        <v>64.306445224874665</v>
      </c>
      <c r="R137" s="22">
        <f t="shared" si="40"/>
        <v>107.34294286929772</v>
      </c>
      <c r="S137" s="22">
        <f t="shared" si="40"/>
        <v>83.593921110151072</v>
      </c>
      <c r="T137" s="22">
        <f t="shared" ca="1" si="40"/>
        <v>82.531343196650312</v>
      </c>
      <c r="U137" s="22">
        <f t="shared" si="40"/>
        <v>78.290778406942621</v>
      </c>
      <c r="V137" s="22">
        <f t="shared" si="40"/>
        <v>74.867589677190935</v>
      </c>
      <c r="W137" s="22">
        <f t="shared" si="40"/>
        <v>83.006319858702852</v>
      </c>
      <c r="X137" s="22">
        <f t="shared" ca="1" si="40"/>
        <v>102.01374941748715</v>
      </c>
      <c r="Y137" s="22">
        <f t="shared" si="40"/>
        <v>133.89467697283897</v>
      </c>
      <c r="Z137" s="22">
        <f t="shared" ca="1" si="40"/>
        <v>94.718340567676194</v>
      </c>
      <c r="AA137" s="22">
        <f t="shared" ca="1" si="40"/>
        <v>74.2185118193363</v>
      </c>
      <c r="AB137" s="22">
        <f t="shared" ca="1" si="40"/>
        <v>83.593921110151072</v>
      </c>
      <c r="AC137" s="22">
        <f t="shared" si="40"/>
        <v>107.34294286929772</v>
      </c>
      <c r="AD137" s="22">
        <f t="shared" ca="1" si="40"/>
        <v>67.768205419228025</v>
      </c>
      <c r="AE137" s="22">
        <f t="shared" si="40"/>
        <v>62.50413450114106</v>
      </c>
      <c r="AF137" s="22">
        <f t="shared" si="40"/>
        <v>111.78362939934263</v>
      </c>
      <c r="AG137" s="22">
        <f t="shared" ca="1" si="40"/>
        <v>67.768205419228025</v>
      </c>
      <c r="AH137" s="22">
        <f t="shared" si="40"/>
        <v>99.425152358226498</v>
      </c>
      <c r="AI137" s="22">
        <f t="shared" ca="1" si="40"/>
        <v>74.2185118193363</v>
      </c>
      <c r="AJ137" s="22">
        <f t="shared" ca="1" si="40"/>
        <v>68.902314044909886</v>
      </c>
      <c r="AK137" s="22">
        <f t="shared" si="40"/>
        <v>100.1289824286425</v>
      </c>
      <c r="AL137" s="22">
        <f t="shared" ca="1" si="40"/>
        <v>119.75714527628081</v>
      </c>
      <c r="AM137" s="22">
        <f t="shared" ca="1" si="40"/>
        <v>77.02640142320152</v>
      </c>
      <c r="AN137" s="22">
        <f ca="1">IF(Fixtures!$D$6 &lt; 36, AVERAGE(OFFSET($A137,0,Fixtures!$D$6,1,3)), 0)</f>
        <v>86.235023132892266</v>
      </c>
      <c r="AO137" s="22">
        <f ca="1">IF(Fixtures!$D$6 &lt; 33, AVERAGE(OFFSET($A137,0,Fixtures!$D$6,1,6)), 0)</f>
        <v>83.460173119731408</v>
      </c>
      <c r="AP137" s="22">
        <f ca="1">IF(Fixtures!$D$6 &lt; 30, AVERAGE(OFFSET($A137,0,Fixtures!$D$6,1,9)), 0)</f>
        <v>82.589668548984562</v>
      </c>
      <c r="AQ137" s="22">
        <f ca="1">IF(Fixtures!$D$6 &lt; 27, AVERAGE(OFFSET($A137,0,Fixtures!$D$6,1,12)), 0)</f>
        <v>0</v>
      </c>
      <c r="AR137" s="22">
        <f ca="1">IF(Fixtures!$D$6 &lt; 23, AVERAGE(OFFSET($A137,0,Fixtures!$D$6,1,16)), 0)</f>
        <v>0</v>
      </c>
      <c r="AS137" s="22">
        <f ca="1">IF(OR(Fixtures!$D$6&lt;=0,Fixtures!$D$6&gt;39),AVERAGE(A137:AM137),AVERAGE(OFFSET($A137,0,Fixtures!$D$6,1,39-Fixtures!$D$6)))</f>
        <v>86.684962172415496</v>
      </c>
    </row>
    <row r="138" spans="1:45" x14ac:dyDescent="0.25">
      <c r="A138" s="28" t="s">
        <v>10</v>
      </c>
      <c r="B138" s="22">
        <f t="shared" ca="1" si="39"/>
        <v>93.688762640779316</v>
      </c>
      <c r="C138" s="22">
        <f t="shared" ca="1" si="40"/>
        <v>83.006319858702852</v>
      </c>
      <c r="D138" s="22">
        <f t="shared" ca="1" si="40"/>
        <v>68.902314044909886</v>
      </c>
      <c r="E138" s="22">
        <f t="shared" si="40"/>
        <v>100.1289824286425</v>
      </c>
      <c r="F138" s="22">
        <f t="shared" si="40"/>
        <v>83.593921110151072</v>
      </c>
      <c r="G138" s="22">
        <f t="shared" ca="1" si="40"/>
        <v>81.172905392262138</v>
      </c>
      <c r="H138" s="22">
        <f t="shared" si="40"/>
        <v>85.97414534055649</v>
      </c>
      <c r="I138" s="22">
        <f t="shared" ca="1" si="40"/>
        <v>102.98002024308416</v>
      </c>
      <c r="J138" s="22">
        <f t="shared" ca="1" si="40"/>
        <v>65.362026009465851</v>
      </c>
      <c r="K138" s="22">
        <f t="shared" si="40"/>
        <v>74.867589677190935</v>
      </c>
      <c r="L138" s="22">
        <f t="shared" ca="1" si="40"/>
        <v>64.306445224874665</v>
      </c>
      <c r="M138" s="22">
        <f t="shared" si="40"/>
        <v>74.867589677190935</v>
      </c>
      <c r="N138" s="22">
        <f t="shared" ca="1" si="40"/>
        <v>81.172905392262138</v>
      </c>
      <c r="O138" s="22">
        <f t="shared" ca="1" si="40"/>
        <v>77.02640142320152</v>
      </c>
      <c r="P138" s="22">
        <f t="shared" ca="1" si="40"/>
        <v>88.89909657480942</v>
      </c>
      <c r="Q138" s="22">
        <f t="shared" si="40"/>
        <v>94.718340567676194</v>
      </c>
      <c r="R138" s="22">
        <f t="shared" si="40"/>
        <v>107.34294286929772</v>
      </c>
      <c r="S138" s="22">
        <f t="shared" si="40"/>
        <v>103.15043126255075</v>
      </c>
      <c r="T138" s="22">
        <f t="shared" si="40"/>
        <v>65.362026009465851</v>
      </c>
      <c r="U138" s="22">
        <f t="shared" ca="1" si="40"/>
        <v>78.290778406942621</v>
      </c>
      <c r="V138" s="22">
        <f t="shared" si="40"/>
        <v>85.97414534055649</v>
      </c>
      <c r="W138" s="22">
        <f t="shared" si="40"/>
        <v>102.98002024308416</v>
      </c>
      <c r="X138" s="22">
        <f t="shared" ca="1" si="40"/>
        <v>67.768205419228025</v>
      </c>
      <c r="Y138" s="22">
        <f t="shared" si="40"/>
        <v>100.1289824286425</v>
      </c>
      <c r="Z138" s="22">
        <f t="shared" ca="1" si="40"/>
        <v>99.425152358226498</v>
      </c>
      <c r="AA138" s="22">
        <f t="shared" ca="1" si="40"/>
        <v>82.531343196650312</v>
      </c>
      <c r="AB138" s="22">
        <f t="shared" si="40"/>
        <v>83.593921110151072</v>
      </c>
      <c r="AC138" s="22">
        <f t="shared" ca="1" si="40"/>
        <v>102.01374941748715</v>
      </c>
      <c r="AD138" s="22">
        <f t="shared" ca="1" si="40"/>
        <v>77.02640142320152</v>
      </c>
      <c r="AE138" s="22">
        <f t="shared" si="40"/>
        <v>62.50413450114106</v>
      </c>
      <c r="AF138" s="22">
        <f t="shared" ca="1" si="40"/>
        <v>64.306445224874665</v>
      </c>
      <c r="AG138" s="22">
        <f t="shared" ca="1" si="40"/>
        <v>67.768205419228025</v>
      </c>
      <c r="AH138" s="22">
        <f t="shared" si="40"/>
        <v>62.50413450114106</v>
      </c>
      <c r="AI138" s="22">
        <f t="shared" ca="1" si="40"/>
        <v>74.2185118193363</v>
      </c>
      <c r="AJ138" s="22">
        <f t="shared" si="40"/>
        <v>78.290778406942621</v>
      </c>
      <c r="AK138" s="22">
        <f t="shared" si="40"/>
        <v>86.116415090753378</v>
      </c>
      <c r="AL138" s="22">
        <f t="shared" si="40"/>
        <v>128.57561288740058</v>
      </c>
      <c r="AM138" s="22">
        <f t="shared" si="40"/>
        <v>79.076779739986549</v>
      </c>
      <c r="AN138" s="22">
        <f ca="1">IF(Fixtures!$D$6 &lt; 36, AVERAGE(OFFSET($A138,0,Fixtures!$D$6,1,3)), 0)</f>
        <v>87.544690650279904</v>
      </c>
      <c r="AO138" s="22">
        <f ca="1">IF(Fixtures!$D$6 &lt; 33, AVERAGE(OFFSET($A138,0,Fixtures!$D$6,1,6)), 0)</f>
        <v>76.20214284934724</v>
      </c>
      <c r="AP138" s="22">
        <f ca="1">IF(Fixtures!$D$6 &lt; 30, AVERAGE(OFFSET($A138,0,Fixtures!$D$6,1,9)), 0)</f>
        <v>74.691809091500375</v>
      </c>
      <c r="AQ138" s="22">
        <f ca="1">IF(Fixtures!$D$6 &lt; 27, AVERAGE(OFFSET($A138,0,Fixtures!$D$6,1,12)), 0)</f>
        <v>0</v>
      </c>
      <c r="AR138" s="22">
        <f ca="1">IF(Fixtures!$D$6 &lt; 23, AVERAGE(OFFSET($A138,0,Fixtures!$D$6,1,16)), 0)</f>
        <v>0</v>
      </c>
      <c r="AS138" s="22">
        <f ca="1">IF(OR(Fixtures!$D$6&lt;=0,Fixtures!$D$6&gt;39),AVERAGE(A138:AM138),AVERAGE(OFFSET($A138,0,Fixtures!$D$6,1,39-Fixtures!$D$6)))</f>
        <v>80.499590795136996</v>
      </c>
    </row>
    <row r="139" spans="1:45" x14ac:dyDescent="0.25">
      <c r="A139" s="28" t="s">
        <v>61</v>
      </c>
      <c r="B139" s="22">
        <f t="shared" si="39"/>
        <v>93.688762640779316</v>
      </c>
      <c r="C139" s="22">
        <f t="shared" ca="1" si="40"/>
        <v>78.290778406942621</v>
      </c>
      <c r="D139" s="22">
        <f t="shared" ca="1" si="40"/>
        <v>68.902314044909886</v>
      </c>
      <c r="E139" s="22">
        <f t="shared" si="40"/>
        <v>100.1289824286425</v>
      </c>
      <c r="F139" s="22">
        <f t="shared" ca="1" si="40"/>
        <v>102.01374941748715</v>
      </c>
      <c r="G139" s="22">
        <f t="shared" si="40"/>
        <v>100.1289824286425</v>
      </c>
      <c r="H139" s="22">
        <f t="shared" si="40"/>
        <v>85.97414534055649</v>
      </c>
      <c r="I139" s="22">
        <f t="shared" ca="1" si="40"/>
        <v>88.89909657480942</v>
      </c>
      <c r="J139" s="22">
        <f t="shared" ca="1" si="40"/>
        <v>65.362026009465851</v>
      </c>
      <c r="K139" s="22">
        <f t="shared" si="40"/>
        <v>74.867589677190935</v>
      </c>
      <c r="L139" s="22">
        <f t="shared" ca="1" si="40"/>
        <v>64.306445224874665</v>
      </c>
      <c r="M139" s="22">
        <f t="shared" si="40"/>
        <v>83.006319858702852</v>
      </c>
      <c r="N139" s="22">
        <f t="shared" ca="1" si="40"/>
        <v>62.50413450114106</v>
      </c>
      <c r="O139" s="22">
        <f t="shared" si="40"/>
        <v>133.89467697283897</v>
      </c>
      <c r="P139" s="22">
        <f t="shared" ca="1" si="40"/>
        <v>64.306445224874665</v>
      </c>
      <c r="Q139" s="22">
        <f t="shared" si="40"/>
        <v>83.330754703996661</v>
      </c>
      <c r="R139" s="22">
        <f t="shared" ca="1" si="40"/>
        <v>107.34294286929772</v>
      </c>
      <c r="S139" s="22">
        <f t="shared" si="40"/>
        <v>93.688762640779316</v>
      </c>
      <c r="T139" s="22">
        <f t="shared" si="40"/>
        <v>86.116415090753378</v>
      </c>
      <c r="U139" s="22">
        <f t="shared" ca="1" si="40"/>
        <v>78.290778406942621</v>
      </c>
      <c r="V139" s="22">
        <f t="shared" ca="1" si="40"/>
        <v>74.2185118193363</v>
      </c>
      <c r="W139" s="22">
        <f t="shared" si="40"/>
        <v>102.98002024308416</v>
      </c>
      <c r="X139" s="22">
        <f t="shared" ca="1" si="40"/>
        <v>83.593921110151072</v>
      </c>
      <c r="Y139" s="22">
        <f t="shared" ca="1" si="40"/>
        <v>122.19229325830878</v>
      </c>
      <c r="Z139" s="22">
        <f t="shared" ca="1" si="40"/>
        <v>65.362026009465851</v>
      </c>
      <c r="AA139" s="22">
        <f t="shared" ca="1" si="40"/>
        <v>82.531343196650312</v>
      </c>
      <c r="AB139" s="22">
        <f t="shared" si="40"/>
        <v>83.593921110151072</v>
      </c>
      <c r="AC139" s="22">
        <f t="shared" si="40"/>
        <v>112.22060580049391</v>
      </c>
      <c r="AD139" s="22">
        <f t="shared" ca="1" si="40"/>
        <v>68.902314044909886</v>
      </c>
      <c r="AE139" s="22">
        <f t="shared" si="40"/>
        <v>62.50413450114106</v>
      </c>
      <c r="AF139" s="22">
        <f t="shared" ca="1" si="40"/>
        <v>119.75714527628081</v>
      </c>
      <c r="AG139" s="22">
        <f t="shared" ca="1" si="40"/>
        <v>67.768205419228025</v>
      </c>
      <c r="AH139" s="22">
        <f t="shared" si="40"/>
        <v>99.425152358226498</v>
      </c>
      <c r="AI139" s="22">
        <f t="shared" ca="1" si="40"/>
        <v>74.2185118193363</v>
      </c>
      <c r="AJ139" s="22">
        <f t="shared" si="40"/>
        <v>103.15043126255075</v>
      </c>
      <c r="AK139" s="22">
        <f t="shared" si="40"/>
        <v>112.22060580049391</v>
      </c>
      <c r="AL139" s="22">
        <f t="shared" si="40"/>
        <v>83.006319858702852</v>
      </c>
      <c r="AM139" s="22">
        <f t="shared" si="40"/>
        <v>79.076779739986549</v>
      </c>
      <c r="AN139" s="22">
        <f ca="1">IF(Fixtures!$D$6 &lt; 36, AVERAGE(OFFSET($A139,0,Fixtures!$D$6,1,3)), 0)</f>
        <v>88.238946985184953</v>
      </c>
      <c r="AO139" s="22">
        <f ca="1">IF(Fixtures!$D$6 &lt; 33, AVERAGE(OFFSET($A139,0,Fixtures!$D$6,1,6)), 0)</f>
        <v>85.791054358700805</v>
      </c>
      <c r="AP139" s="22">
        <f ca="1">IF(Fixtures!$D$6 &lt; 30, AVERAGE(OFFSET($A139,0,Fixtures!$D$6,1,9)), 0)</f>
        <v>87.948935732479811</v>
      </c>
      <c r="AQ139" s="22">
        <f ca="1">IF(Fixtures!$D$6 &lt; 27, AVERAGE(OFFSET($A139,0,Fixtures!$D$6,1,12)), 0)</f>
        <v>0</v>
      </c>
      <c r="AR139" s="22">
        <f ca="1">IF(Fixtures!$D$6 &lt; 23, AVERAGE(OFFSET($A139,0,Fixtures!$D$6,1,16)), 0)</f>
        <v>0</v>
      </c>
      <c r="AS139" s="22">
        <f ca="1">IF(OR(Fixtures!$D$6&lt;=0,Fixtures!$D$6&gt;39),AVERAGE(A139:AM139),AVERAGE(OFFSET($A139,0,Fixtures!$D$6,1,39-Fixtures!$D$6)))</f>
        <v>88.82034391595846</v>
      </c>
    </row>
    <row r="140" spans="1:45" x14ac:dyDescent="0.25">
      <c r="A140" s="80" t="s">
        <v>82</v>
      </c>
      <c r="B140" s="22">
        <f t="shared" si="39"/>
        <v>93.688762640779316</v>
      </c>
      <c r="C140" s="22">
        <f t="shared" ca="1" si="40"/>
        <v>86.116415090753378</v>
      </c>
      <c r="D140" s="22">
        <f t="shared" ca="1" si="40"/>
        <v>68.902314044909886</v>
      </c>
      <c r="E140" s="22">
        <f t="shared" si="40"/>
        <v>100.1289824286425</v>
      </c>
      <c r="F140" s="22">
        <f t="shared" si="40"/>
        <v>74.867589677190935</v>
      </c>
      <c r="G140" s="22">
        <f t="shared" ca="1" si="40"/>
        <v>68.902314044909886</v>
      </c>
      <c r="H140" s="22">
        <f t="shared" si="40"/>
        <v>85.97414534055649</v>
      </c>
      <c r="I140" s="22">
        <f t="shared" ca="1" si="40"/>
        <v>122.19229325830878</v>
      </c>
      <c r="J140" s="22">
        <f t="shared" si="40"/>
        <v>65.362026009465851</v>
      </c>
      <c r="K140" s="22">
        <f t="shared" si="40"/>
        <v>74.867589677190935</v>
      </c>
      <c r="L140" s="22">
        <f t="shared" ca="1" si="40"/>
        <v>64.306445224874665</v>
      </c>
      <c r="M140" s="22">
        <f t="shared" ca="1" si="40"/>
        <v>77.02640142320152</v>
      </c>
      <c r="N140" s="22">
        <f t="shared" ca="1" si="40"/>
        <v>81.172905392262138</v>
      </c>
      <c r="O140" s="22">
        <f t="shared" si="40"/>
        <v>112.22060580049391</v>
      </c>
      <c r="P140" s="22">
        <f t="shared" ca="1" si="40"/>
        <v>88.89909657480942</v>
      </c>
      <c r="Q140" s="22">
        <f t="shared" ca="1" si="40"/>
        <v>94.718340567676194</v>
      </c>
      <c r="R140" s="22">
        <f t="shared" ca="1" si="40"/>
        <v>88.89909657480942</v>
      </c>
      <c r="S140" s="22">
        <f t="shared" si="40"/>
        <v>111.78362939934263</v>
      </c>
      <c r="T140" s="22">
        <f t="shared" si="40"/>
        <v>86.116415090753378</v>
      </c>
      <c r="U140" s="22">
        <f t="shared" si="40"/>
        <v>78.290778406942621</v>
      </c>
      <c r="V140" s="22">
        <f t="shared" si="40"/>
        <v>115.39093420167765</v>
      </c>
      <c r="W140" s="22">
        <f t="shared" si="40"/>
        <v>102.98002024308416</v>
      </c>
      <c r="X140" s="22">
        <f t="shared" ca="1" si="40"/>
        <v>82.531343196650312</v>
      </c>
      <c r="Y140" s="22">
        <f t="shared" si="40"/>
        <v>62.50413450114106</v>
      </c>
      <c r="Z140" s="22">
        <f t="shared" ca="1" si="40"/>
        <v>103.15043126255075</v>
      </c>
      <c r="AA140" s="22">
        <f t="shared" ca="1" si="40"/>
        <v>82.531343196650312</v>
      </c>
      <c r="AB140" s="22">
        <f t="shared" si="40"/>
        <v>83.593921110151072</v>
      </c>
      <c r="AC140" s="22">
        <f t="shared" si="40"/>
        <v>83.006319858702852</v>
      </c>
      <c r="AD140" s="22">
        <f t="shared" ca="1" si="40"/>
        <v>77.02640142320152</v>
      </c>
      <c r="AE140" s="22">
        <f t="shared" si="40"/>
        <v>62.50413450114106</v>
      </c>
      <c r="AF140" s="22">
        <f t="shared" si="40"/>
        <v>93.688762640779316</v>
      </c>
      <c r="AG140" s="22">
        <f t="shared" ca="1" si="40"/>
        <v>67.768205419228025</v>
      </c>
      <c r="AH140" s="22">
        <f t="shared" ca="1" si="40"/>
        <v>64.306445224874665</v>
      </c>
      <c r="AI140" s="22">
        <f t="shared" ca="1" si="40"/>
        <v>74.2185118193363</v>
      </c>
      <c r="AJ140" s="22">
        <f t="shared" si="40"/>
        <v>85.97414534055649</v>
      </c>
      <c r="AK140" s="22">
        <f t="shared" si="40"/>
        <v>130.7619278986416</v>
      </c>
      <c r="AL140" s="22">
        <f t="shared" ca="1" si="40"/>
        <v>74.2185118193363</v>
      </c>
      <c r="AM140" s="22">
        <f t="shared" ca="1" si="40"/>
        <v>79.076779739986549</v>
      </c>
      <c r="AN140" s="22">
        <f ca="1">IF(Fixtures!$D$6 &lt; 36, AVERAGE(OFFSET($A140,0,Fixtures!$D$6,1,3)), 0)</f>
        <v>81.208880797351824</v>
      </c>
      <c r="AO140" s="22">
        <f ca="1">IF(Fixtures!$D$6 &lt; 33, AVERAGE(OFFSET($A140,0,Fixtures!$D$6,1,6)), 0)</f>
        <v>77.931290825533978</v>
      </c>
      <c r="AP140" s="22">
        <f ca="1">IF(Fixtures!$D$6 &lt; 30, AVERAGE(OFFSET($A140,0,Fixtures!$D$6,1,9)), 0)</f>
        <v>76.898538593107929</v>
      </c>
      <c r="AQ140" s="22">
        <f ca="1">IF(Fixtures!$D$6 &lt; 27, AVERAGE(OFFSET($A140,0,Fixtures!$D$6,1,12)), 0)</f>
        <v>0</v>
      </c>
      <c r="AR140" s="22">
        <f ca="1">IF(Fixtures!$D$6 &lt; 23, AVERAGE(OFFSET($A140,0,Fixtures!$D$6,1,16)), 0)</f>
        <v>0</v>
      </c>
      <c r="AS140" s="22">
        <f ca="1">IF(OR(Fixtures!$D$6&lt;=0,Fixtures!$D$6&gt;39),AVERAGE(A140:AM140),AVERAGE(OFFSET($A140,0,Fixtures!$D$6,1,39-Fixtures!$D$6)))</f>
        <v>81.345338899661314</v>
      </c>
    </row>
    <row r="142" spans="1:45" x14ac:dyDescent="0.25">
      <c r="A142" s="29" t="s">
        <v>130</v>
      </c>
      <c r="B142" s="2">
        <v>1</v>
      </c>
      <c r="C142" s="2">
        <v>2</v>
      </c>
      <c r="D142" s="2">
        <v>3</v>
      </c>
      <c r="E142" s="2">
        <v>4</v>
      </c>
      <c r="F142" s="2">
        <v>5</v>
      </c>
      <c r="G142" s="2">
        <v>6</v>
      </c>
      <c r="H142" s="2">
        <v>7</v>
      </c>
      <c r="I142" s="2">
        <v>8</v>
      </c>
      <c r="J142" s="2">
        <v>9</v>
      </c>
      <c r="K142" s="2">
        <v>10</v>
      </c>
      <c r="L142" s="2">
        <v>11</v>
      </c>
      <c r="M142" s="2">
        <v>12</v>
      </c>
      <c r="N142" s="2">
        <v>13</v>
      </c>
      <c r="O142" s="2">
        <v>14</v>
      </c>
      <c r="P142" s="2">
        <v>15</v>
      </c>
      <c r="Q142" s="2">
        <v>16</v>
      </c>
      <c r="R142" s="2">
        <v>17</v>
      </c>
      <c r="S142" s="2">
        <v>18</v>
      </c>
      <c r="T142" s="2">
        <v>19</v>
      </c>
      <c r="U142" s="2">
        <v>20</v>
      </c>
      <c r="V142" s="2">
        <v>21</v>
      </c>
      <c r="W142" s="2">
        <v>22</v>
      </c>
      <c r="X142" s="2">
        <v>23</v>
      </c>
      <c r="Y142" s="2">
        <v>24</v>
      </c>
      <c r="Z142" s="2">
        <v>25</v>
      </c>
      <c r="AA142" s="2">
        <v>26</v>
      </c>
      <c r="AB142" s="2">
        <v>27</v>
      </c>
      <c r="AC142" s="2">
        <v>28</v>
      </c>
      <c r="AD142" s="2">
        <v>29</v>
      </c>
      <c r="AE142" s="2">
        <v>30</v>
      </c>
      <c r="AF142" s="2">
        <v>31</v>
      </c>
      <c r="AG142" s="2">
        <v>32</v>
      </c>
      <c r="AH142" s="2">
        <v>33</v>
      </c>
      <c r="AI142" s="2">
        <v>34</v>
      </c>
      <c r="AJ142" s="2">
        <v>35</v>
      </c>
      <c r="AK142" s="2">
        <v>36</v>
      </c>
      <c r="AL142" s="2">
        <v>37</v>
      </c>
      <c r="AM142" s="2">
        <v>38</v>
      </c>
      <c r="AN142" s="29" t="s">
        <v>55</v>
      </c>
      <c r="AO142" s="29" t="s">
        <v>56</v>
      </c>
      <c r="AP142" s="29" t="s">
        <v>57</v>
      </c>
      <c r="AQ142" s="29" t="s">
        <v>75</v>
      </c>
      <c r="AR142" s="29" t="s">
        <v>123</v>
      </c>
      <c r="AS142" s="29" t="s">
        <v>58</v>
      </c>
    </row>
    <row r="143" spans="1:45" x14ac:dyDescent="0.25">
      <c r="A143" s="28" t="s">
        <v>101</v>
      </c>
      <c r="B143" s="22">
        <f>MIN(VLOOKUP($A$142,$A$2:$AM$14,B$30+1,FALSE),VLOOKUP($A143,$A$2:$AM$14,B$30+1,FALSE))</f>
        <v>74.867589677190935</v>
      </c>
      <c r="C143" s="22">
        <f t="shared" ref="C143:AM150" ca="1" si="41">MIN(VLOOKUP($A$142,$A$2:$AM$14,C$30+1,FALSE),VLOOKUP($A143,$A$2:$AM$14,C$30+1,FALSE))</f>
        <v>74.2185118193363</v>
      </c>
      <c r="D143" s="22">
        <f t="shared" ca="1" si="41"/>
        <v>77.02640142320152</v>
      </c>
      <c r="E143" s="22">
        <f t="shared" ca="1" si="41"/>
        <v>79.076779739986549</v>
      </c>
      <c r="F143" s="22">
        <f t="shared" ca="1" si="41"/>
        <v>143.44537181444625</v>
      </c>
      <c r="G143" s="22">
        <f t="shared" si="41"/>
        <v>62.50413450114106</v>
      </c>
      <c r="H143" s="22">
        <f t="shared" si="41"/>
        <v>99.425152358226498</v>
      </c>
      <c r="I143" s="22">
        <f t="shared" ca="1" si="41"/>
        <v>68.902314044909886</v>
      </c>
      <c r="J143" s="22">
        <f t="shared" si="41"/>
        <v>99.425152358226498</v>
      </c>
      <c r="K143" s="22">
        <f t="shared" si="41"/>
        <v>78.290778406942621</v>
      </c>
      <c r="L143" s="22">
        <f t="shared" ca="1" si="41"/>
        <v>81.172905392262138</v>
      </c>
      <c r="M143" s="22">
        <f t="shared" si="41"/>
        <v>103.15043126255075</v>
      </c>
      <c r="N143" s="22">
        <f t="shared" si="41"/>
        <v>93.688762640779316</v>
      </c>
      <c r="O143" s="22">
        <f t="shared" ca="1" si="41"/>
        <v>128.57561288740058</v>
      </c>
      <c r="P143" s="22">
        <f t="shared" si="41"/>
        <v>93.688762640779316</v>
      </c>
      <c r="Q143" s="22">
        <f t="shared" ca="1" si="41"/>
        <v>64.306445224874665</v>
      </c>
      <c r="R143" s="22">
        <f t="shared" si="41"/>
        <v>130.7619278986416</v>
      </c>
      <c r="S143" s="22">
        <f t="shared" ca="1" si="41"/>
        <v>83.593921110151072</v>
      </c>
      <c r="T143" s="22">
        <f t="shared" ca="1" si="41"/>
        <v>67.768205419228025</v>
      </c>
      <c r="U143" s="22">
        <f t="shared" si="41"/>
        <v>83.006319858702852</v>
      </c>
      <c r="V143" s="22">
        <f t="shared" ca="1" si="41"/>
        <v>74.867589677190935</v>
      </c>
      <c r="W143" s="22">
        <f t="shared" si="41"/>
        <v>83.006319858702852</v>
      </c>
      <c r="X143" s="22">
        <f t="shared" si="41"/>
        <v>103.15043126255075</v>
      </c>
      <c r="Y143" s="22">
        <f t="shared" ca="1" si="41"/>
        <v>119.75714527628081</v>
      </c>
      <c r="Z143" s="22">
        <f t="shared" ca="1" si="41"/>
        <v>88.89909657480942</v>
      </c>
      <c r="AA143" s="22">
        <f t="shared" ca="1" si="41"/>
        <v>64.306445224874665</v>
      </c>
      <c r="AB143" s="22">
        <f t="shared" ca="1" si="41"/>
        <v>94.718340567676194</v>
      </c>
      <c r="AC143" s="22">
        <f t="shared" si="41"/>
        <v>62.50413450114106</v>
      </c>
      <c r="AD143" s="22">
        <f t="shared" ca="1" si="41"/>
        <v>67.768205419228025</v>
      </c>
      <c r="AE143" s="22">
        <f t="shared" si="41"/>
        <v>65.362026009465851</v>
      </c>
      <c r="AF143" s="22">
        <f t="shared" si="41"/>
        <v>107.34294286929772</v>
      </c>
      <c r="AG143" s="22">
        <f t="shared" si="41"/>
        <v>112.22060580049391</v>
      </c>
      <c r="AH143" s="22">
        <f t="shared" si="41"/>
        <v>86.116415090753378</v>
      </c>
      <c r="AI143" s="22">
        <f t="shared" si="41"/>
        <v>112.22060580049391</v>
      </c>
      <c r="AJ143" s="22">
        <f t="shared" ca="1" si="41"/>
        <v>68.902314044909886</v>
      </c>
      <c r="AK143" s="22">
        <f t="shared" ca="1" si="41"/>
        <v>100.1289824286425</v>
      </c>
      <c r="AL143" s="22">
        <f t="shared" ca="1" si="41"/>
        <v>119.75714527628081</v>
      </c>
      <c r="AM143" s="22">
        <f t="shared" ca="1" si="41"/>
        <v>77.02640142320152</v>
      </c>
      <c r="AN143" s="22">
        <f ca="1">IF(Fixtures!$D$6 &lt; 36, AVERAGE(OFFSET($A143,0,Fixtures!$D$6,1,3)), 0)</f>
        <v>74.99689349601509</v>
      </c>
      <c r="AO143" s="22">
        <f ca="1">IF(Fixtures!$D$6 &lt; 33, AVERAGE(OFFSET($A143,0,Fixtures!$D$6,1,6)), 0)</f>
        <v>84.986042527883782</v>
      </c>
      <c r="AP143" s="22">
        <f ca="1">IF(Fixtures!$D$6 &lt; 30, AVERAGE(OFFSET($A143,0,Fixtures!$D$6,1,9)), 0)</f>
        <v>86.350621122606654</v>
      </c>
      <c r="AQ143" s="22">
        <f ca="1">IF(Fixtures!$D$6 &lt; 27, AVERAGE(OFFSET($A143,0,Fixtures!$D$6,1,12)), 0)</f>
        <v>0</v>
      </c>
      <c r="AR143" s="22">
        <f ca="1">IF(Fixtures!$D$6 &lt; 23, AVERAGE(OFFSET($A143,0,Fixtures!$D$6,1,16)), 0)</f>
        <v>0</v>
      </c>
      <c r="AS143" s="22">
        <f ca="1">IF(OR(Fixtures!$D$6&lt;=0,Fixtures!$D$6&gt;39),AVERAGE(A143:AM143),AVERAGE(OFFSET($A143,0,Fixtures!$D$6,1,39-Fixtures!$D$6)))</f>
        <v>89.50567660263205</v>
      </c>
    </row>
    <row r="144" spans="1:45" x14ac:dyDescent="0.25">
      <c r="A144" s="28" t="s">
        <v>131</v>
      </c>
      <c r="B144" s="22">
        <f t="shared" ref="B144:Q154" si="42">MIN(VLOOKUP($A$142,$A$2:$AM$14,B$30+1,FALSE),VLOOKUP($A144,$A$2:$AM$14,B$30+1,FALSE))</f>
        <v>85.97414534055649</v>
      </c>
      <c r="C144" s="22">
        <f t="shared" si="42"/>
        <v>79.076779739986549</v>
      </c>
      <c r="D144" s="22">
        <f t="shared" ca="1" si="42"/>
        <v>88.89909657480942</v>
      </c>
      <c r="E144" s="22">
        <f t="shared" ca="1" si="42"/>
        <v>102.01374941748715</v>
      </c>
      <c r="F144" s="22">
        <f t="shared" ca="1" si="42"/>
        <v>67.768205419228025</v>
      </c>
      <c r="G144" s="22">
        <f t="shared" si="42"/>
        <v>62.50413450114106</v>
      </c>
      <c r="H144" s="22">
        <f t="shared" si="42"/>
        <v>99.425152358226498</v>
      </c>
      <c r="I144" s="22">
        <f t="shared" si="42"/>
        <v>86.116415090753378</v>
      </c>
      <c r="J144" s="22">
        <f t="shared" si="42"/>
        <v>93.688762640779316</v>
      </c>
      <c r="K144" s="22">
        <f t="shared" si="42"/>
        <v>83.330754703996661</v>
      </c>
      <c r="L144" s="22">
        <f t="shared" ca="1" si="42"/>
        <v>81.172905392262138</v>
      </c>
      <c r="M144" s="22">
        <f t="shared" ca="1" si="42"/>
        <v>68.902314044909886</v>
      </c>
      <c r="N144" s="22">
        <f t="shared" si="42"/>
        <v>94.718340567676194</v>
      </c>
      <c r="O144" s="22">
        <f t="shared" ca="1" si="42"/>
        <v>102.01374941748715</v>
      </c>
      <c r="P144" s="22">
        <f t="shared" si="42"/>
        <v>93.688762640779316</v>
      </c>
      <c r="Q144" s="22">
        <f t="shared" ca="1" si="42"/>
        <v>64.306445224874665</v>
      </c>
      <c r="R144" s="22">
        <f t="shared" si="41"/>
        <v>100.1289824286425</v>
      </c>
      <c r="S144" s="22">
        <f t="shared" ca="1" si="41"/>
        <v>64.306445224874665</v>
      </c>
      <c r="T144" s="22">
        <f t="shared" ca="1" si="41"/>
        <v>82.531343196650312</v>
      </c>
      <c r="U144" s="22">
        <f t="shared" si="41"/>
        <v>83.330754703996661</v>
      </c>
      <c r="V144" s="22">
        <f t="shared" si="41"/>
        <v>65.362026009465851</v>
      </c>
      <c r="W144" s="22">
        <f t="shared" si="41"/>
        <v>83.006319858702852</v>
      </c>
      <c r="X144" s="22">
        <f t="shared" si="41"/>
        <v>103.15043126255075</v>
      </c>
      <c r="Y144" s="22">
        <f t="shared" ca="1" si="41"/>
        <v>81.172905392262138</v>
      </c>
      <c r="Z144" s="22">
        <f t="shared" si="41"/>
        <v>94.718340567676194</v>
      </c>
      <c r="AA144" s="22">
        <f t="shared" ca="1" si="41"/>
        <v>74.2185118193363</v>
      </c>
      <c r="AB144" s="22">
        <f t="shared" ca="1" si="41"/>
        <v>122.19229325830878</v>
      </c>
      <c r="AC144" s="22">
        <f t="shared" si="41"/>
        <v>102.98002024308416</v>
      </c>
      <c r="AD144" s="22">
        <f t="shared" ca="1" si="41"/>
        <v>67.768205419228025</v>
      </c>
      <c r="AE144" s="22">
        <f t="shared" si="41"/>
        <v>99.813761128963037</v>
      </c>
      <c r="AF144" s="22">
        <f t="shared" ca="1" si="41"/>
        <v>111.78362939934263</v>
      </c>
      <c r="AG144" s="22">
        <f t="shared" si="41"/>
        <v>79.076779739986549</v>
      </c>
      <c r="AH144" s="22">
        <f t="shared" ca="1" si="41"/>
        <v>82.531343196650312</v>
      </c>
      <c r="AI144" s="22">
        <f t="shared" si="41"/>
        <v>83.006319858702852</v>
      </c>
      <c r="AJ144" s="22">
        <f t="shared" ca="1" si="41"/>
        <v>68.902314044909886</v>
      </c>
      <c r="AK144" s="22">
        <f t="shared" ca="1" si="41"/>
        <v>77.02640142320152</v>
      </c>
      <c r="AL144" s="22">
        <f t="shared" ca="1" si="41"/>
        <v>111.78362939934263</v>
      </c>
      <c r="AM144" s="22">
        <f t="shared" ca="1" si="41"/>
        <v>77.02640142320152</v>
      </c>
      <c r="AN144" s="22">
        <f ca="1">IF(Fixtures!$D$6 &lt; 36, AVERAGE(OFFSET($A144,0,Fixtures!$D$6,1,3)), 0)</f>
        <v>97.646839640206977</v>
      </c>
      <c r="AO144" s="22">
        <f ca="1">IF(Fixtures!$D$6 &lt; 33, AVERAGE(OFFSET($A144,0,Fixtures!$D$6,1,6)), 0)</f>
        <v>97.26911486481886</v>
      </c>
      <c r="AP144" s="22">
        <f ca="1">IF(Fixtures!$D$6 &lt; 30, AVERAGE(OFFSET($A144,0,Fixtures!$D$6,1,9)), 0)</f>
        <v>90.894962921019598</v>
      </c>
      <c r="AQ144" s="22">
        <f ca="1">IF(Fixtures!$D$6 &lt; 27, AVERAGE(OFFSET($A144,0,Fixtures!$D$6,1,12)), 0)</f>
        <v>0</v>
      </c>
      <c r="AR144" s="22">
        <f ca="1">IF(Fixtures!$D$6 &lt; 23, AVERAGE(OFFSET($A144,0,Fixtures!$D$6,1,16)), 0)</f>
        <v>0</v>
      </c>
      <c r="AS144" s="22">
        <f ca="1">IF(OR(Fixtures!$D$6&lt;=0,Fixtures!$D$6&gt;39),AVERAGE(A144:AM144),AVERAGE(OFFSET($A144,0,Fixtures!$D$6,1,39-Fixtures!$D$6)))</f>
        <v>90.324258211243503</v>
      </c>
    </row>
    <row r="145" spans="1:45" x14ac:dyDescent="0.25">
      <c r="A145" s="28" t="s">
        <v>121</v>
      </c>
      <c r="B145" s="22">
        <f t="shared" si="42"/>
        <v>99.813761128963037</v>
      </c>
      <c r="C145" s="22">
        <f t="shared" si="41"/>
        <v>79.076779739986549</v>
      </c>
      <c r="D145" s="22">
        <f t="shared" ca="1" si="41"/>
        <v>88.89909657480942</v>
      </c>
      <c r="E145" s="22">
        <f t="shared" ca="1" si="41"/>
        <v>74.2185118193363</v>
      </c>
      <c r="F145" s="22">
        <f t="shared" ca="1" si="41"/>
        <v>77.02640142320152</v>
      </c>
      <c r="G145" s="22">
        <f t="shared" si="41"/>
        <v>62.50413450114106</v>
      </c>
      <c r="H145" s="22">
        <f t="shared" ca="1" si="41"/>
        <v>82.531343196650312</v>
      </c>
      <c r="I145" s="22">
        <f t="shared" ca="1" si="41"/>
        <v>86.116415090753378</v>
      </c>
      <c r="J145" s="22">
        <f t="shared" si="41"/>
        <v>74.867589677190935</v>
      </c>
      <c r="K145" s="22">
        <f t="shared" si="41"/>
        <v>85.97414534055649</v>
      </c>
      <c r="L145" s="22">
        <f t="shared" ca="1" si="41"/>
        <v>81.172905392262138</v>
      </c>
      <c r="M145" s="22">
        <f t="shared" si="41"/>
        <v>83.593921110151072</v>
      </c>
      <c r="N145" s="22">
        <f t="shared" si="41"/>
        <v>102.98002024308416</v>
      </c>
      <c r="O145" s="22">
        <f t="shared" ca="1" si="41"/>
        <v>67.768205419228025</v>
      </c>
      <c r="P145" s="22">
        <f t="shared" si="41"/>
        <v>78.290778406942621</v>
      </c>
      <c r="Q145" s="22">
        <f t="shared" ca="1" si="41"/>
        <v>64.306445224874665</v>
      </c>
      <c r="R145" s="22">
        <f t="shared" ca="1" si="41"/>
        <v>102.01374941748715</v>
      </c>
      <c r="S145" s="22">
        <f t="shared" si="41"/>
        <v>83.593921110151072</v>
      </c>
      <c r="T145" s="22">
        <f t="shared" ca="1" si="41"/>
        <v>82.531343196650312</v>
      </c>
      <c r="U145" s="22">
        <f t="shared" si="41"/>
        <v>62.50413450114106</v>
      </c>
      <c r="V145" s="22">
        <f t="shared" si="41"/>
        <v>74.867589677190935</v>
      </c>
      <c r="W145" s="22">
        <f t="shared" ca="1" si="41"/>
        <v>68.902314044909886</v>
      </c>
      <c r="X145" s="22">
        <f t="shared" ca="1" si="41"/>
        <v>103.15043126255075</v>
      </c>
      <c r="Y145" s="22">
        <f t="shared" ca="1" si="41"/>
        <v>64.306445224874665</v>
      </c>
      <c r="Z145" s="22">
        <f t="shared" si="41"/>
        <v>94.718340567676194</v>
      </c>
      <c r="AA145" s="22">
        <f t="shared" ca="1" si="41"/>
        <v>74.2185118193363</v>
      </c>
      <c r="AB145" s="22">
        <f t="shared" ca="1" si="41"/>
        <v>88.89909657480942</v>
      </c>
      <c r="AC145" s="22">
        <f t="shared" si="41"/>
        <v>83.330754703996661</v>
      </c>
      <c r="AD145" s="22">
        <f t="shared" ca="1" si="41"/>
        <v>67.768205419228025</v>
      </c>
      <c r="AE145" s="22">
        <f t="shared" si="41"/>
        <v>102.98002024308416</v>
      </c>
      <c r="AF145" s="22">
        <f t="shared" ca="1" si="41"/>
        <v>81.172905392262138</v>
      </c>
      <c r="AG145" s="22">
        <f t="shared" si="41"/>
        <v>85.97414534055649</v>
      </c>
      <c r="AH145" s="22">
        <f t="shared" si="41"/>
        <v>100.1289824286425</v>
      </c>
      <c r="AI145" s="22">
        <f t="shared" si="41"/>
        <v>65.362026009465851</v>
      </c>
      <c r="AJ145" s="22">
        <f t="shared" ca="1" si="41"/>
        <v>68.902314044909886</v>
      </c>
      <c r="AK145" s="22">
        <f t="shared" si="41"/>
        <v>79.076779739986549</v>
      </c>
      <c r="AL145" s="22">
        <f t="shared" ca="1" si="41"/>
        <v>119.75714527628081</v>
      </c>
      <c r="AM145" s="22">
        <f t="shared" ca="1" si="41"/>
        <v>77.02640142320152</v>
      </c>
      <c r="AN145" s="22">
        <f ca="1">IF(Fixtures!$D$6 &lt; 36, AVERAGE(OFFSET($A145,0,Fixtures!$D$6,1,3)), 0)</f>
        <v>79.999352232678035</v>
      </c>
      <c r="AO145" s="22">
        <f ca="1">IF(Fixtures!$D$6 &lt; 33, AVERAGE(OFFSET($A145,0,Fixtures!$D$6,1,6)), 0)</f>
        <v>85.020854612322822</v>
      </c>
      <c r="AP145" s="22">
        <f ca="1">IF(Fixtures!$D$6 &lt; 30, AVERAGE(OFFSET($A145,0,Fixtures!$D$6,1,9)), 0)</f>
        <v>82.724272239661673</v>
      </c>
      <c r="AQ145" s="22">
        <f ca="1">IF(Fixtures!$D$6 &lt; 27, AVERAGE(OFFSET($A145,0,Fixtures!$D$6,1,12)), 0)</f>
        <v>0</v>
      </c>
      <c r="AR145" s="22">
        <f ca="1">IF(Fixtures!$D$6 &lt; 23, AVERAGE(OFFSET($A145,0,Fixtures!$D$6,1,16)), 0)</f>
        <v>0</v>
      </c>
      <c r="AS145" s="22">
        <f ca="1">IF(OR(Fixtures!$D$6&lt;=0,Fixtures!$D$6&gt;39),AVERAGE(A145:AM145),AVERAGE(OFFSET($A145,0,Fixtures!$D$6,1,39-Fixtures!$D$6)))</f>
        <v>85.031564716368663</v>
      </c>
    </row>
    <row r="146" spans="1:45" x14ac:dyDescent="0.25">
      <c r="A146" s="28" t="s">
        <v>105</v>
      </c>
      <c r="B146" s="22">
        <f t="shared" si="42"/>
        <v>128.57561288740058</v>
      </c>
      <c r="C146" s="22">
        <f t="shared" si="41"/>
        <v>79.076779739986549</v>
      </c>
      <c r="D146" s="22">
        <f t="shared" ca="1" si="41"/>
        <v>88.89909657480942</v>
      </c>
      <c r="E146" s="22">
        <f t="shared" ca="1" si="41"/>
        <v>83.006319858702852</v>
      </c>
      <c r="F146" s="22">
        <f t="shared" si="41"/>
        <v>103.15043126255075</v>
      </c>
      <c r="G146" s="22">
        <f t="shared" si="41"/>
        <v>62.50413450114106</v>
      </c>
      <c r="H146" s="22">
        <f t="shared" si="41"/>
        <v>74.867589677190935</v>
      </c>
      <c r="I146" s="22">
        <f t="shared" ca="1" si="41"/>
        <v>64.306445224874665</v>
      </c>
      <c r="J146" s="22">
        <f t="shared" si="41"/>
        <v>99.813761128963037</v>
      </c>
      <c r="K146" s="22">
        <f t="shared" ca="1" si="41"/>
        <v>85.97414534055649</v>
      </c>
      <c r="L146" s="22">
        <f t="shared" ca="1" si="41"/>
        <v>81.172905392262138</v>
      </c>
      <c r="M146" s="22">
        <f t="shared" si="41"/>
        <v>65.362026009465851</v>
      </c>
      <c r="N146" s="22">
        <f t="shared" si="41"/>
        <v>130.7619278986416</v>
      </c>
      <c r="O146" s="22">
        <f t="shared" ca="1" si="41"/>
        <v>83.593921110151072</v>
      </c>
      <c r="P146" s="22">
        <f t="shared" ca="1" si="41"/>
        <v>81.172905392262138</v>
      </c>
      <c r="Q146" s="22">
        <f t="shared" ca="1" si="41"/>
        <v>64.306445224874665</v>
      </c>
      <c r="R146" s="22">
        <f t="shared" ca="1" si="41"/>
        <v>82.531343196650312</v>
      </c>
      <c r="S146" s="22">
        <f t="shared" ca="1" si="41"/>
        <v>83.593921110151072</v>
      </c>
      <c r="T146" s="22">
        <f t="shared" ca="1" si="41"/>
        <v>82.531343196650312</v>
      </c>
      <c r="U146" s="22">
        <f t="shared" si="41"/>
        <v>83.330754703996661</v>
      </c>
      <c r="V146" s="22">
        <f t="shared" si="41"/>
        <v>74.867589677190935</v>
      </c>
      <c r="W146" s="22">
        <f t="shared" si="41"/>
        <v>62.50413450114106</v>
      </c>
      <c r="X146" s="22">
        <f t="shared" ca="1" si="41"/>
        <v>77.02640142320152</v>
      </c>
      <c r="Y146" s="22">
        <f t="shared" si="41"/>
        <v>86.116415090753378</v>
      </c>
      <c r="Z146" s="22">
        <f t="shared" si="41"/>
        <v>94.718340567676194</v>
      </c>
      <c r="AA146" s="22">
        <f t="shared" ca="1" si="41"/>
        <v>74.2185118193363</v>
      </c>
      <c r="AB146" s="22">
        <f t="shared" ca="1" si="41"/>
        <v>99.425152358226498</v>
      </c>
      <c r="AC146" s="22">
        <f t="shared" si="41"/>
        <v>107.34294286929772</v>
      </c>
      <c r="AD146" s="22">
        <f t="shared" ca="1" si="41"/>
        <v>67.768205419228025</v>
      </c>
      <c r="AE146" s="22">
        <f t="shared" ca="1" si="41"/>
        <v>102.98002024308416</v>
      </c>
      <c r="AF146" s="22">
        <f t="shared" si="41"/>
        <v>100.1289824286425</v>
      </c>
      <c r="AG146" s="22">
        <f t="shared" si="41"/>
        <v>134.60169465188534</v>
      </c>
      <c r="AH146" s="22">
        <f t="shared" si="41"/>
        <v>78.290778406942621</v>
      </c>
      <c r="AI146" s="22">
        <f t="shared" ca="1" si="41"/>
        <v>67.768205419228025</v>
      </c>
      <c r="AJ146" s="22">
        <f t="shared" ca="1" si="41"/>
        <v>68.902314044909886</v>
      </c>
      <c r="AK146" s="22">
        <f t="shared" ca="1" si="41"/>
        <v>100.1289824286425</v>
      </c>
      <c r="AL146" s="22">
        <f t="shared" ca="1" si="41"/>
        <v>68.902314044909886</v>
      </c>
      <c r="AM146" s="22">
        <f t="shared" ca="1" si="41"/>
        <v>77.02640142320152</v>
      </c>
      <c r="AN146" s="22">
        <f ca="1">IF(Fixtures!$D$6 &lt; 36, AVERAGE(OFFSET($A146,0,Fixtures!$D$6,1,3)), 0)</f>
        <v>91.512100215584084</v>
      </c>
      <c r="AO146" s="22">
        <f ca="1">IF(Fixtures!$D$6 &lt; 33, AVERAGE(OFFSET($A146,0,Fixtures!$D$6,1,6)), 0)</f>
        <v>102.04116632839403</v>
      </c>
      <c r="AP146" s="22">
        <f ca="1">IF(Fixtures!$D$6 &lt; 30, AVERAGE(OFFSET($A146,0,Fixtures!$D$6,1,9)), 0)</f>
        <v>91.912032871271634</v>
      </c>
      <c r="AQ146" s="22">
        <f ca="1">IF(Fixtures!$D$6 &lt; 27, AVERAGE(OFFSET($A146,0,Fixtures!$D$6,1,12)), 0)</f>
        <v>0</v>
      </c>
      <c r="AR146" s="22">
        <f ca="1">IF(Fixtures!$D$6 &lt; 23, AVERAGE(OFFSET($A146,0,Fixtures!$D$6,1,16)), 0)</f>
        <v>0</v>
      </c>
      <c r="AS146" s="22">
        <f ca="1">IF(OR(Fixtures!$D$6&lt;=0,Fixtures!$D$6&gt;39),AVERAGE(A146:AM146),AVERAGE(OFFSET($A146,0,Fixtures!$D$6,1,39-Fixtures!$D$6)))</f>
        <v>89.438832811516548</v>
      </c>
    </row>
    <row r="147" spans="1:45" x14ac:dyDescent="0.25">
      <c r="A147" s="28" t="s">
        <v>52</v>
      </c>
      <c r="B147" s="22">
        <f t="shared" ca="1" si="42"/>
        <v>119.75714527628081</v>
      </c>
      <c r="C147" s="22">
        <f t="shared" si="41"/>
        <v>79.076779739986549</v>
      </c>
      <c r="D147" s="22">
        <f t="shared" ca="1" si="41"/>
        <v>85.97414534055649</v>
      </c>
      <c r="E147" s="22">
        <f t="shared" ca="1" si="41"/>
        <v>102.01374941748715</v>
      </c>
      <c r="F147" s="22">
        <f t="shared" si="41"/>
        <v>93.688762640779316</v>
      </c>
      <c r="G147" s="22">
        <f t="shared" si="41"/>
        <v>62.50413450114106</v>
      </c>
      <c r="H147" s="22">
        <f t="shared" si="41"/>
        <v>99.425152358226498</v>
      </c>
      <c r="I147" s="22">
        <f t="shared" si="41"/>
        <v>86.116415090753378</v>
      </c>
      <c r="J147" s="22">
        <f t="shared" si="41"/>
        <v>83.593921110151072</v>
      </c>
      <c r="K147" s="22">
        <f t="shared" si="41"/>
        <v>83.006319858702852</v>
      </c>
      <c r="L147" s="22">
        <f t="shared" ca="1" si="41"/>
        <v>81.172905392262138</v>
      </c>
      <c r="M147" s="22">
        <f t="shared" ca="1" si="41"/>
        <v>67.768205419228025</v>
      </c>
      <c r="N147" s="22">
        <f t="shared" ca="1" si="41"/>
        <v>88.89909657480942</v>
      </c>
      <c r="O147" s="22">
        <f t="shared" ca="1" si="41"/>
        <v>68.902314044909886</v>
      </c>
      <c r="P147" s="22">
        <f t="shared" si="41"/>
        <v>93.688762640779316</v>
      </c>
      <c r="Q147" s="22">
        <f t="shared" ca="1" si="41"/>
        <v>64.306445224874665</v>
      </c>
      <c r="R147" s="22">
        <f t="shared" si="41"/>
        <v>86.116415090753378</v>
      </c>
      <c r="S147" s="22">
        <f t="shared" si="41"/>
        <v>74.867589677190935</v>
      </c>
      <c r="T147" s="22">
        <f t="shared" ca="1" si="41"/>
        <v>82.531343196650312</v>
      </c>
      <c r="U147" s="22">
        <f t="shared" si="41"/>
        <v>83.330754703996661</v>
      </c>
      <c r="V147" s="22">
        <f t="shared" si="41"/>
        <v>74.867589677190935</v>
      </c>
      <c r="W147" s="22">
        <f t="shared" si="41"/>
        <v>83.006319858702852</v>
      </c>
      <c r="X147" s="22">
        <f t="shared" si="41"/>
        <v>103.15043126255075</v>
      </c>
      <c r="Y147" s="22">
        <f t="shared" si="41"/>
        <v>112.22060580049391</v>
      </c>
      <c r="Z147" s="22">
        <f t="shared" si="41"/>
        <v>94.718340567676194</v>
      </c>
      <c r="AA147" s="22">
        <f t="shared" ca="1" si="41"/>
        <v>74.2185118193363</v>
      </c>
      <c r="AB147" s="22">
        <f t="shared" ca="1" si="41"/>
        <v>122.19229325830878</v>
      </c>
      <c r="AC147" s="22">
        <f t="shared" ca="1" si="41"/>
        <v>107.34294286929772</v>
      </c>
      <c r="AD147" s="22">
        <f t="shared" ca="1" si="41"/>
        <v>67.768205419228025</v>
      </c>
      <c r="AE147" s="22">
        <f t="shared" si="41"/>
        <v>99.425152358226498</v>
      </c>
      <c r="AF147" s="22">
        <f t="shared" ca="1" si="41"/>
        <v>82.531343196650312</v>
      </c>
      <c r="AG147" s="22">
        <f t="shared" ca="1" si="41"/>
        <v>74.2185118193363</v>
      </c>
      <c r="AH147" s="22">
        <f t="shared" ca="1" si="41"/>
        <v>81.172905392262138</v>
      </c>
      <c r="AI147" s="22">
        <f t="shared" si="41"/>
        <v>79.076779739986549</v>
      </c>
      <c r="AJ147" s="22">
        <f t="shared" ca="1" si="41"/>
        <v>68.902314044909886</v>
      </c>
      <c r="AK147" s="22">
        <f t="shared" si="41"/>
        <v>62.50413450114106</v>
      </c>
      <c r="AL147" s="22">
        <f t="shared" ca="1" si="41"/>
        <v>103.15043126255075</v>
      </c>
      <c r="AM147" s="22">
        <f t="shared" ca="1" si="41"/>
        <v>65.362026009465851</v>
      </c>
      <c r="AN147" s="22">
        <f ca="1">IF(Fixtures!$D$6 &lt; 36, AVERAGE(OFFSET($A147,0,Fixtures!$D$6,1,3)), 0)</f>
        <v>99.101147182278169</v>
      </c>
      <c r="AO147" s="22">
        <f ca="1">IF(Fixtures!$D$6 &lt; 33, AVERAGE(OFFSET($A147,0,Fixtures!$D$6,1,6)), 0)</f>
        <v>92.246408153507943</v>
      </c>
      <c r="AP147" s="22">
        <f ca="1">IF(Fixtures!$D$6 &lt; 30, AVERAGE(OFFSET($A147,0,Fixtures!$D$6,1,9)), 0)</f>
        <v>86.958938677578473</v>
      </c>
      <c r="AQ147" s="22">
        <f ca="1">IF(Fixtures!$D$6 &lt; 27, AVERAGE(OFFSET($A147,0,Fixtures!$D$6,1,12)), 0)</f>
        <v>0</v>
      </c>
      <c r="AR147" s="22">
        <f ca="1">IF(Fixtures!$D$6 &lt; 23, AVERAGE(OFFSET($A147,0,Fixtures!$D$6,1,16)), 0)</f>
        <v>0</v>
      </c>
      <c r="AS147" s="22">
        <f ca="1">IF(OR(Fixtures!$D$6&lt;=0,Fixtures!$D$6&gt;39),AVERAGE(A147:AM147),AVERAGE(OFFSET($A147,0,Fixtures!$D$6,1,39-Fixtures!$D$6)))</f>
        <v>84.470586655946988</v>
      </c>
    </row>
    <row r="148" spans="1:45" x14ac:dyDescent="0.25">
      <c r="A148" s="28" t="s">
        <v>4</v>
      </c>
      <c r="B148" s="22">
        <f t="shared" si="42"/>
        <v>83.593921110151072</v>
      </c>
      <c r="C148" s="22">
        <f t="shared" si="41"/>
        <v>79.076779739986549</v>
      </c>
      <c r="D148" s="22">
        <f t="shared" ca="1" si="41"/>
        <v>65.362026009465851</v>
      </c>
      <c r="E148" s="22">
        <f t="shared" ca="1" si="41"/>
        <v>102.01374941748715</v>
      </c>
      <c r="F148" s="22">
        <f t="shared" si="41"/>
        <v>99.425152358226498</v>
      </c>
      <c r="G148" s="22">
        <f t="shared" si="41"/>
        <v>62.50413450114106</v>
      </c>
      <c r="H148" s="22">
        <f t="shared" ca="1" si="41"/>
        <v>99.425152358226498</v>
      </c>
      <c r="I148" s="22">
        <f t="shared" si="41"/>
        <v>79.076779739986549</v>
      </c>
      <c r="J148" s="22">
        <f t="shared" ca="1" si="41"/>
        <v>82.531343196650312</v>
      </c>
      <c r="K148" s="22">
        <f t="shared" si="41"/>
        <v>85.97414534055649</v>
      </c>
      <c r="L148" s="22">
        <f t="shared" ca="1" si="41"/>
        <v>81.172905392262138</v>
      </c>
      <c r="M148" s="22">
        <f t="shared" si="41"/>
        <v>128.57561288740058</v>
      </c>
      <c r="N148" s="22">
        <f t="shared" ca="1" si="41"/>
        <v>64.306445224874665</v>
      </c>
      <c r="O148" s="22">
        <f t="shared" ca="1" si="41"/>
        <v>103.15043126255075</v>
      </c>
      <c r="P148" s="22">
        <f t="shared" si="41"/>
        <v>83.330754703996661</v>
      </c>
      <c r="Q148" s="22">
        <f t="shared" ca="1" si="41"/>
        <v>64.306445224874665</v>
      </c>
      <c r="R148" s="22">
        <f t="shared" ca="1" si="41"/>
        <v>67.768205419228025</v>
      </c>
      <c r="S148" s="22">
        <f t="shared" si="41"/>
        <v>83.593921110151072</v>
      </c>
      <c r="T148" s="22">
        <f t="shared" ca="1" si="41"/>
        <v>82.531343196650312</v>
      </c>
      <c r="U148" s="22">
        <f t="shared" ca="1" si="41"/>
        <v>68.902314044909886</v>
      </c>
      <c r="V148" s="22">
        <f t="shared" si="41"/>
        <v>74.867589677190935</v>
      </c>
      <c r="W148" s="22">
        <f t="shared" ca="1" si="41"/>
        <v>83.006319858702852</v>
      </c>
      <c r="X148" s="22">
        <f t="shared" si="41"/>
        <v>103.15043126255075</v>
      </c>
      <c r="Y148" s="22">
        <f t="shared" si="41"/>
        <v>83.006319858702852</v>
      </c>
      <c r="Z148" s="22">
        <f t="shared" si="41"/>
        <v>85.97414534055649</v>
      </c>
      <c r="AA148" s="22">
        <f t="shared" ca="1" si="41"/>
        <v>74.2185118193363</v>
      </c>
      <c r="AB148" s="22">
        <f t="shared" ca="1" si="41"/>
        <v>93.688762640779316</v>
      </c>
      <c r="AC148" s="22">
        <f t="shared" si="41"/>
        <v>100.1289824286425</v>
      </c>
      <c r="AD148" s="22">
        <f t="shared" ca="1" si="41"/>
        <v>67.768205419228025</v>
      </c>
      <c r="AE148" s="22">
        <f t="shared" si="41"/>
        <v>102.98002024308416</v>
      </c>
      <c r="AF148" s="22">
        <f t="shared" si="41"/>
        <v>86.116415090753378</v>
      </c>
      <c r="AG148" s="22">
        <f t="shared" ca="1" si="41"/>
        <v>77.02640142320152</v>
      </c>
      <c r="AH148" s="22">
        <f t="shared" si="41"/>
        <v>107.34294286929772</v>
      </c>
      <c r="AI148" s="22">
        <f t="shared" si="41"/>
        <v>99.813761128963037</v>
      </c>
      <c r="AJ148" s="22">
        <f t="shared" ca="1" si="41"/>
        <v>68.902314044909886</v>
      </c>
      <c r="AK148" s="22">
        <f t="shared" si="41"/>
        <v>100.1289824286425</v>
      </c>
      <c r="AL148" s="22">
        <f t="shared" ca="1" si="41"/>
        <v>81.172905392262138</v>
      </c>
      <c r="AM148" s="22">
        <f t="shared" ca="1" si="41"/>
        <v>62.50413450114106</v>
      </c>
      <c r="AN148" s="22">
        <f ca="1">IF(Fixtures!$D$6 &lt; 36, AVERAGE(OFFSET($A148,0,Fixtures!$D$6,1,3)), 0)</f>
        <v>87.195316829549938</v>
      </c>
      <c r="AO148" s="22">
        <f ca="1">IF(Fixtures!$D$6 &lt; 33, AVERAGE(OFFSET($A148,0,Fixtures!$D$6,1,6)), 0)</f>
        <v>87.951464540948152</v>
      </c>
      <c r="AP148" s="22">
        <f ca="1">IF(Fixtures!$D$6 &lt; 30, AVERAGE(OFFSET($A148,0,Fixtures!$D$6,1,9)), 0)</f>
        <v>89.307533920984397</v>
      </c>
      <c r="AQ148" s="22">
        <f ca="1">IF(Fixtures!$D$6 &lt; 27, AVERAGE(OFFSET($A148,0,Fixtures!$D$6,1,12)), 0)</f>
        <v>0</v>
      </c>
      <c r="AR148" s="22">
        <f ca="1">IF(Fixtures!$D$6 &lt; 23, AVERAGE(OFFSET($A148,0,Fixtures!$D$6,1,16)), 0)</f>
        <v>0</v>
      </c>
      <c r="AS148" s="22">
        <f ca="1">IF(OR(Fixtures!$D$6&lt;=0,Fixtures!$D$6&gt;39),AVERAGE(A148:AM148),AVERAGE(OFFSET($A148,0,Fixtures!$D$6,1,39-Fixtures!$D$6)))</f>
        <v>87.297818967575438</v>
      </c>
    </row>
    <row r="149" spans="1:45" x14ac:dyDescent="0.25">
      <c r="A149" s="28" t="s">
        <v>129</v>
      </c>
      <c r="B149" s="22">
        <f t="shared" si="42"/>
        <v>128.57561288740058</v>
      </c>
      <c r="C149" s="22">
        <f t="shared" ca="1" si="41"/>
        <v>79.076779739986549</v>
      </c>
      <c r="D149" s="22">
        <f t="shared" ca="1" si="41"/>
        <v>88.89909657480942</v>
      </c>
      <c r="E149" s="22">
        <f t="shared" ca="1" si="41"/>
        <v>102.01374941748715</v>
      </c>
      <c r="F149" s="22">
        <f t="shared" si="41"/>
        <v>115.39093420167765</v>
      </c>
      <c r="G149" s="22">
        <f t="shared" ca="1" si="41"/>
        <v>62.50413450114106</v>
      </c>
      <c r="H149" s="22">
        <f t="shared" si="41"/>
        <v>83.593921110151072</v>
      </c>
      <c r="I149" s="22">
        <f t="shared" si="41"/>
        <v>78.290778406942621</v>
      </c>
      <c r="J149" s="22">
        <f t="shared" si="41"/>
        <v>99.813761128963037</v>
      </c>
      <c r="K149" s="22">
        <f t="shared" si="41"/>
        <v>85.97414534055649</v>
      </c>
      <c r="L149" s="22">
        <f t="shared" ca="1" si="41"/>
        <v>62.50413450114106</v>
      </c>
      <c r="M149" s="22">
        <f t="shared" si="41"/>
        <v>85.97414534055649</v>
      </c>
      <c r="N149" s="22">
        <f t="shared" si="41"/>
        <v>99.425152358226498</v>
      </c>
      <c r="O149" s="22">
        <f t="shared" ca="1" si="41"/>
        <v>74.2185118193363</v>
      </c>
      <c r="P149" s="22">
        <f t="shared" si="41"/>
        <v>93.688762640779316</v>
      </c>
      <c r="Q149" s="22">
        <f t="shared" ca="1" si="41"/>
        <v>64.306445224874665</v>
      </c>
      <c r="R149" s="22">
        <f t="shared" ca="1" si="41"/>
        <v>77.02640142320152</v>
      </c>
      <c r="S149" s="22">
        <f t="shared" ca="1" si="41"/>
        <v>68.902314044909886</v>
      </c>
      <c r="T149" s="22">
        <f t="shared" ca="1" si="41"/>
        <v>82.531343196650312</v>
      </c>
      <c r="U149" s="22">
        <f t="shared" si="41"/>
        <v>83.330754703996661</v>
      </c>
      <c r="V149" s="22">
        <f t="shared" ca="1" si="41"/>
        <v>74.867589677190935</v>
      </c>
      <c r="W149" s="22">
        <f t="shared" si="41"/>
        <v>83.006319858702852</v>
      </c>
      <c r="X149" s="22">
        <f t="shared" si="41"/>
        <v>65.362026009465851</v>
      </c>
      <c r="Y149" s="22">
        <f t="shared" si="41"/>
        <v>134.60169465188534</v>
      </c>
      <c r="Z149" s="22">
        <f t="shared" ca="1" si="41"/>
        <v>67.768205419228025</v>
      </c>
      <c r="AA149" s="22">
        <f t="shared" ca="1" si="41"/>
        <v>74.2185118193363</v>
      </c>
      <c r="AB149" s="22">
        <f t="shared" ca="1" si="41"/>
        <v>119.75714527628081</v>
      </c>
      <c r="AC149" s="22">
        <f t="shared" si="41"/>
        <v>107.34294286929772</v>
      </c>
      <c r="AD149" s="22">
        <f t="shared" ca="1" si="41"/>
        <v>67.768205419228025</v>
      </c>
      <c r="AE149" s="22">
        <f t="shared" si="41"/>
        <v>79.076779739986549</v>
      </c>
      <c r="AF149" s="22">
        <f t="shared" ca="1" si="41"/>
        <v>88.89909657480942</v>
      </c>
      <c r="AG149" s="22">
        <f t="shared" si="41"/>
        <v>83.006319858702852</v>
      </c>
      <c r="AH149" s="22">
        <f t="shared" si="41"/>
        <v>102.98002024308416</v>
      </c>
      <c r="AI149" s="22">
        <f t="shared" si="41"/>
        <v>112.22060580049391</v>
      </c>
      <c r="AJ149" s="22">
        <f t="shared" ca="1" si="41"/>
        <v>68.902314044909886</v>
      </c>
      <c r="AK149" s="22">
        <f t="shared" ca="1" si="41"/>
        <v>82.531343196650312</v>
      </c>
      <c r="AL149" s="22">
        <f t="shared" ca="1" si="41"/>
        <v>64.306445224874665</v>
      </c>
      <c r="AM149" s="22">
        <f t="shared" ca="1" si="41"/>
        <v>77.02640142320152</v>
      </c>
      <c r="AN149" s="22">
        <f ca="1">IF(Fixtures!$D$6 &lt; 36, AVERAGE(OFFSET($A149,0,Fixtures!$D$6,1,3)), 0)</f>
        <v>98.28943118826885</v>
      </c>
      <c r="AO149" s="22">
        <f ca="1">IF(Fixtures!$D$6 &lt; 33, AVERAGE(OFFSET($A149,0,Fixtures!$D$6,1,6)), 0)</f>
        <v>90.975081623050912</v>
      </c>
      <c r="AP149" s="22">
        <f ca="1">IF(Fixtures!$D$6 &lt; 30, AVERAGE(OFFSET($A149,0,Fixtures!$D$6,1,9)), 0)</f>
        <v>92.217047758532601</v>
      </c>
      <c r="AQ149" s="22">
        <f ca="1">IF(Fixtures!$D$6 &lt; 27, AVERAGE(OFFSET($A149,0,Fixtures!$D$6,1,12)), 0)</f>
        <v>0</v>
      </c>
      <c r="AR149" s="22">
        <f ca="1">IF(Fixtures!$D$6 &lt; 23, AVERAGE(OFFSET($A149,0,Fixtures!$D$6,1,16)), 0)</f>
        <v>0</v>
      </c>
      <c r="AS149" s="22">
        <f ca="1">IF(OR(Fixtures!$D$6&lt;=0,Fixtures!$D$6&gt;39),AVERAGE(A149:AM149),AVERAGE(OFFSET($A149,0,Fixtures!$D$6,1,39-Fixtures!$D$6)))</f>
        <v>87.818134972626652</v>
      </c>
    </row>
    <row r="150" spans="1:45" x14ac:dyDescent="0.25">
      <c r="A150" s="28" t="s">
        <v>104</v>
      </c>
      <c r="B150" s="22">
        <f t="shared" ca="1" si="42"/>
        <v>67.768205419228025</v>
      </c>
      <c r="C150" s="22">
        <f t="shared" ca="1" si="41"/>
        <v>79.076779739986549</v>
      </c>
      <c r="D150" s="22">
        <f t="shared" ca="1" si="41"/>
        <v>83.593921110151072</v>
      </c>
      <c r="E150" s="22">
        <f t="shared" ca="1" si="41"/>
        <v>102.01374941748715</v>
      </c>
      <c r="F150" s="22">
        <f t="shared" ca="1" si="41"/>
        <v>74.2185118193363</v>
      </c>
      <c r="G150" s="22">
        <f t="shared" si="41"/>
        <v>62.50413450114106</v>
      </c>
      <c r="H150" s="22">
        <f t="shared" si="41"/>
        <v>65.362026009465851</v>
      </c>
      <c r="I150" s="22">
        <f t="shared" si="41"/>
        <v>86.116415090753378</v>
      </c>
      <c r="J150" s="22">
        <f t="shared" si="41"/>
        <v>85.97414534055649</v>
      </c>
      <c r="K150" s="22">
        <f t="shared" ca="1" si="41"/>
        <v>77.02640142320152</v>
      </c>
      <c r="L150" s="22">
        <f t="shared" ca="1" si="41"/>
        <v>81.172905392262138</v>
      </c>
      <c r="M150" s="22">
        <f t="shared" si="41"/>
        <v>99.813761128963037</v>
      </c>
      <c r="N150" s="22">
        <f t="shared" ref="C150:AM154" si="43">MIN(VLOOKUP($A$142,$A$2:$AM$14,N$30+1,FALSE),VLOOKUP($A150,$A$2:$AM$14,N$30+1,FALSE))</f>
        <v>86.116415090753378</v>
      </c>
      <c r="O150" s="22">
        <f t="shared" ca="1" si="43"/>
        <v>143.44537181444625</v>
      </c>
      <c r="P150" s="22">
        <f t="shared" si="43"/>
        <v>62.50413450114106</v>
      </c>
      <c r="Q150" s="22">
        <f t="shared" ca="1" si="43"/>
        <v>64.306445224874665</v>
      </c>
      <c r="R150" s="22">
        <f t="shared" si="43"/>
        <v>133.89467697283897</v>
      </c>
      <c r="S150" s="22">
        <f t="shared" si="43"/>
        <v>83.593921110151072</v>
      </c>
      <c r="T150" s="22">
        <f t="shared" ca="1" si="43"/>
        <v>79.076779739986549</v>
      </c>
      <c r="U150" s="22">
        <f t="shared" si="43"/>
        <v>83.330754703996661</v>
      </c>
      <c r="V150" s="22">
        <f t="shared" si="43"/>
        <v>74.867589677190935</v>
      </c>
      <c r="W150" s="22">
        <f t="shared" si="43"/>
        <v>78.290778406942621</v>
      </c>
      <c r="X150" s="22">
        <f t="shared" si="43"/>
        <v>103.15043126255075</v>
      </c>
      <c r="Y150" s="22">
        <f t="shared" ca="1" si="43"/>
        <v>88.89909657480942</v>
      </c>
      <c r="Z150" s="22">
        <f t="shared" ca="1" si="43"/>
        <v>68.902314044909886</v>
      </c>
      <c r="AA150" s="22">
        <f t="shared" ca="1" si="43"/>
        <v>74.2185118193363</v>
      </c>
      <c r="AB150" s="22">
        <f t="shared" ca="1" si="43"/>
        <v>115.39093420167765</v>
      </c>
      <c r="AC150" s="22">
        <f t="shared" ca="1" si="43"/>
        <v>81.172905392262138</v>
      </c>
      <c r="AD150" s="22">
        <f t="shared" ca="1" si="43"/>
        <v>67.768205419228025</v>
      </c>
      <c r="AE150" s="22">
        <f t="shared" ca="1" si="43"/>
        <v>64.306445224874665</v>
      </c>
      <c r="AF150" s="22">
        <f t="shared" si="43"/>
        <v>111.78362939934263</v>
      </c>
      <c r="AG150" s="22">
        <f t="shared" si="43"/>
        <v>103.15043126255075</v>
      </c>
      <c r="AH150" s="22">
        <f t="shared" si="43"/>
        <v>83.330754703996661</v>
      </c>
      <c r="AI150" s="22">
        <f t="shared" si="43"/>
        <v>74.867589677190935</v>
      </c>
      <c r="AJ150" s="22">
        <f t="shared" ca="1" si="43"/>
        <v>68.902314044909886</v>
      </c>
      <c r="AK150" s="22">
        <f t="shared" si="43"/>
        <v>100.1289824286425</v>
      </c>
      <c r="AL150" s="22">
        <f t="shared" ca="1" si="43"/>
        <v>94.718340567676194</v>
      </c>
      <c r="AM150" s="22">
        <f t="shared" ca="1" si="43"/>
        <v>77.02640142320152</v>
      </c>
      <c r="AN150" s="22">
        <f ca="1">IF(Fixtures!$D$6 &lt; 36, AVERAGE(OFFSET($A150,0,Fixtures!$D$6,1,3)), 0)</f>
        <v>88.110681671055943</v>
      </c>
      <c r="AO150" s="22">
        <f ca="1">IF(Fixtures!$D$6 &lt; 33, AVERAGE(OFFSET($A150,0,Fixtures!$D$6,1,6)), 0)</f>
        <v>90.59542514998931</v>
      </c>
      <c r="AP150" s="22">
        <f ca="1">IF(Fixtures!$D$6 &lt; 30, AVERAGE(OFFSET($A150,0,Fixtures!$D$6,1,9)), 0)</f>
        <v>85.630356591781478</v>
      </c>
      <c r="AQ150" s="22">
        <f ca="1">IF(Fixtures!$D$6 &lt; 27, AVERAGE(OFFSET($A150,0,Fixtures!$D$6,1,12)), 0)</f>
        <v>0</v>
      </c>
      <c r="AR150" s="22">
        <f ca="1">IF(Fixtures!$D$6 &lt; 23, AVERAGE(OFFSET($A150,0,Fixtures!$D$6,1,16)), 0)</f>
        <v>0</v>
      </c>
      <c r="AS150" s="22">
        <f ca="1">IF(OR(Fixtures!$D$6&lt;=0,Fixtures!$D$6&gt;39),AVERAGE(A150:AM150),AVERAGE(OFFSET($A150,0,Fixtures!$D$6,1,39-Fixtures!$D$6)))</f>
        <v>86.878911145462794</v>
      </c>
    </row>
    <row r="151" spans="1:45" x14ac:dyDescent="0.25">
      <c r="A151" s="28" t="s">
        <v>60</v>
      </c>
      <c r="B151" s="22">
        <f t="shared" si="42"/>
        <v>93.688762640779316</v>
      </c>
      <c r="C151" s="22">
        <f t="shared" ca="1" si="43"/>
        <v>79.076779739986549</v>
      </c>
      <c r="D151" s="22">
        <f t="shared" ca="1" si="43"/>
        <v>68.902314044909886</v>
      </c>
      <c r="E151" s="22">
        <f t="shared" ca="1" si="43"/>
        <v>100.1289824286425</v>
      </c>
      <c r="F151" s="22">
        <f t="shared" si="43"/>
        <v>111.78362939934263</v>
      </c>
      <c r="G151" s="22">
        <f t="shared" si="43"/>
        <v>62.50413450114106</v>
      </c>
      <c r="H151" s="22">
        <f t="shared" si="43"/>
        <v>85.97414534055649</v>
      </c>
      <c r="I151" s="22">
        <f t="shared" ca="1" si="43"/>
        <v>86.116415090753378</v>
      </c>
      <c r="J151" s="22">
        <f t="shared" si="43"/>
        <v>65.362026009465851</v>
      </c>
      <c r="K151" s="22">
        <f t="shared" si="43"/>
        <v>74.867589677190935</v>
      </c>
      <c r="L151" s="22">
        <f t="shared" ca="1" si="43"/>
        <v>64.306445224874665</v>
      </c>
      <c r="M151" s="22">
        <f t="shared" si="43"/>
        <v>83.006319858702852</v>
      </c>
      <c r="N151" s="22">
        <f t="shared" ca="1" si="43"/>
        <v>81.172905392262138</v>
      </c>
      <c r="O151" s="22">
        <f t="shared" ca="1" si="43"/>
        <v>134.60169465188534</v>
      </c>
      <c r="P151" s="22">
        <f t="shared" ca="1" si="43"/>
        <v>88.89909657480942</v>
      </c>
      <c r="Q151" s="22">
        <f t="shared" ca="1" si="43"/>
        <v>64.306445224874665</v>
      </c>
      <c r="R151" s="22">
        <f t="shared" si="43"/>
        <v>107.34294286929772</v>
      </c>
      <c r="S151" s="22">
        <f t="shared" si="43"/>
        <v>83.593921110151072</v>
      </c>
      <c r="T151" s="22">
        <f t="shared" ca="1" si="43"/>
        <v>82.531343196650312</v>
      </c>
      <c r="U151" s="22">
        <f t="shared" si="43"/>
        <v>78.290778406942621</v>
      </c>
      <c r="V151" s="22">
        <f t="shared" si="43"/>
        <v>74.867589677190935</v>
      </c>
      <c r="W151" s="22">
        <f t="shared" si="43"/>
        <v>83.006319858702852</v>
      </c>
      <c r="X151" s="22">
        <f t="shared" ca="1" si="43"/>
        <v>102.01374941748715</v>
      </c>
      <c r="Y151" s="22">
        <f t="shared" si="43"/>
        <v>133.89467697283897</v>
      </c>
      <c r="Z151" s="22">
        <f t="shared" ca="1" si="43"/>
        <v>94.718340567676194</v>
      </c>
      <c r="AA151" s="22">
        <f t="shared" ca="1" si="43"/>
        <v>74.2185118193363</v>
      </c>
      <c r="AB151" s="22">
        <f t="shared" ca="1" si="43"/>
        <v>83.593921110151072</v>
      </c>
      <c r="AC151" s="22">
        <f t="shared" si="43"/>
        <v>107.34294286929772</v>
      </c>
      <c r="AD151" s="22">
        <f t="shared" ca="1" si="43"/>
        <v>67.768205419228025</v>
      </c>
      <c r="AE151" s="22">
        <f t="shared" si="43"/>
        <v>62.50413450114106</v>
      </c>
      <c r="AF151" s="22">
        <f t="shared" si="43"/>
        <v>111.78362939934263</v>
      </c>
      <c r="AG151" s="22">
        <f t="shared" ca="1" si="43"/>
        <v>67.768205419228025</v>
      </c>
      <c r="AH151" s="22">
        <f t="shared" si="43"/>
        <v>99.425152358226498</v>
      </c>
      <c r="AI151" s="22">
        <f t="shared" ca="1" si="43"/>
        <v>74.2185118193363</v>
      </c>
      <c r="AJ151" s="22">
        <f t="shared" ca="1" si="43"/>
        <v>68.902314044909886</v>
      </c>
      <c r="AK151" s="22">
        <f t="shared" si="43"/>
        <v>100.1289824286425</v>
      </c>
      <c r="AL151" s="22">
        <f t="shared" ca="1" si="43"/>
        <v>119.75714527628081</v>
      </c>
      <c r="AM151" s="22">
        <f t="shared" ca="1" si="43"/>
        <v>77.02640142320152</v>
      </c>
      <c r="AN151" s="22">
        <f ca="1">IF(Fixtures!$D$6 &lt; 36, AVERAGE(OFFSET($A151,0,Fixtures!$D$6,1,3)), 0)</f>
        <v>86.235023132892266</v>
      </c>
      <c r="AO151" s="22">
        <f ca="1">IF(Fixtures!$D$6 &lt; 33, AVERAGE(OFFSET($A151,0,Fixtures!$D$6,1,6)), 0)</f>
        <v>83.460173119731408</v>
      </c>
      <c r="AP151" s="22">
        <f ca="1">IF(Fixtures!$D$6 &lt; 30, AVERAGE(OFFSET($A151,0,Fixtures!$D$6,1,9)), 0)</f>
        <v>82.589668548984562</v>
      </c>
      <c r="AQ151" s="22">
        <f ca="1">IF(Fixtures!$D$6 &lt; 27, AVERAGE(OFFSET($A151,0,Fixtures!$D$6,1,12)), 0)</f>
        <v>0</v>
      </c>
      <c r="AR151" s="22">
        <f ca="1">IF(Fixtures!$D$6 &lt; 23, AVERAGE(OFFSET($A151,0,Fixtures!$D$6,1,16)), 0)</f>
        <v>0</v>
      </c>
      <c r="AS151" s="22">
        <f ca="1">IF(OR(Fixtures!$D$6&lt;=0,Fixtures!$D$6&gt;39),AVERAGE(A151:AM151),AVERAGE(OFFSET($A151,0,Fixtures!$D$6,1,39-Fixtures!$D$6)))</f>
        <v>86.684962172415496</v>
      </c>
    </row>
    <row r="152" spans="1:45" x14ac:dyDescent="0.25">
      <c r="A152" s="28" t="s">
        <v>10</v>
      </c>
      <c r="B152" s="22">
        <f t="shared" ca="1" si="42"/>
        <v>122.19229325830878</v>
      </c>
      <c r="C152" s="22">
        <f t="shared" si="43"/>
        <v>79.076779739986549</v>
      </c>
      <c r="D152" s="22">
        <f t="shared" ca="1" si="43"/>
        <v>88.89909657480942</v>
      </c>
      <c r="E152" s="22">
        <f t="shared" ca="1" si="43"/>
        <v>102.01374941748715</v>
      </c>
      <c r="F152" s="22">
        <f t="shared" si="43"/>
        <v>83.593921110151072</v>
      </c>
      <c r="G152" s="22">
        <f t="shared" ca="1" si="43"/>
        <v>62.50413450114106</v>
      </c>
      <c r="H152" s="22">
        <f t="shared" si="43"/>
        <v>93.688762640779316</v>
      </c>
      <c r="I152" s="22">
        <f t="shared" si="43"/>
        <v>86.116415090753378</v>
      </c>
      <c r="J152" s="22">
        <f t="shared" ca="1" si="43"/>
        <v>74.2185118193363</v>
      </c>
      <c r="K152" s="22">
        <f t="shared" si="43"/>
        <v>85.97414534055649</v>
      </c>
      <c r="L152" s="22">
        <f t="shared" ca="1" si="43"/>
        <v>79.076779739986549</v>
      </c>
      <c r="M152" s="22">
        <f t="shared" si="43"/>
        <v>74.867589677190935</v>
      </c>
      <c r="N152" s="22">
        <f t="shared" ca="1" si="43"/>
        <v>119.75714527628081</v>
      </c>
      <c r="O152" s="22">
        <f t="shared" ca="1" si="43"/>
        <v>77.02640142320152</v>
      </c>
      <c r="P152" s="22">
        <f t="shared" si="43"/>
        <v>93.688762640779316</v>
      </c>
      <c r="Q152" s="22">
        <f t="shared" ca="1" si="43"/>
        <v>64.306445224874665</v>
      </c>
      <c r="R152" s="22">
        <f t="shared" si="43"/>
        <v>115.39093420167765</v>
      </c>
      <c r="S152" s="22">
        <f t="shared" si="43"/>
        <v>83.593921110151072</v>
      </c>
      <c r="T152" s="22">
        <f t="shared" ca="1" si="43"/>
        <v>65.362026009465851</v>
      </c>
      <c r="U152" s="22">
        <f t="shared" ca="1" si="43"/>
        <v>83.330754703996661</v>
      </c>
      <c r="V152" s="22">
        <f t="shared" si="43"/>
        <v>74.867589677190935</v>
      </c>
      <c r="W152" s="22">
        <f t="shared" si="43"/>
        <v>83.006319858702852</v>
      </c>
      <c r="X152" s="22">
        <f t="shared" ca="1" si="43"/>
        <v>67.768205419228025</v>
      </c>
      <c r="Y152" s="22">
        <f t="shared" si="43"/>
        <v>100.1289824286425</v>
      </c>
      <c r="Z152" s="22">
        <f t="shared" si="43"/>
        <v>94.718340567676194</v>
      </c>
      <c r="AA152" s="22">
        <f t="shared" ca="1" si="43"/>
        <v>74.2185118193363</v>
      </c>
      <c r="AB152" s="22">
        <f t="shared" ca="1" si="43"/>
        <v>122.19229325830878</v>
      </c>
      <c r="AC152" s="22">
        <f t="shared" ca="1" si="43"/>
        <v>102.01374941748715</v>
      </c>
      <c r="AD152" s="22">
        <f t="shared" ca="1" si="43"/>
        <v>67.768205419228025</v>
      </c>
      <c r="AE152" s="22">
        <f t="shared" si="43"/>
        <v>102.98002024308416</v>
      </c>
      <c r="AF152" s="22">
        <f t="shared" ca="1" si="43"/>
        <v>64.306445224874665</v>
      </c>
      <c r="AG152" s="22">
        <f t="shared" ca="1" si="43"/>
        <v>143.44537181444625</v>
      </c>
      <c r="AH152" s="22">
        <f t="shared" si="43"/>
        <v>62.50413450114106</v>
      </c>
      <c r="AI152" s="22">
        <f t="shared" si="43"/>
        <v>112.22060580049391</v>
      </c>
      <c r="AJ152" s="22">
        <f t="shared" ca="1" si="43"/>
        <v>68.902314044909886</v>
      </c>
      <c r="AK152" s="22">
        <f t="shared" si="43"/>
        <v>86.116415090753378</v>
      </c>
      <c r="AL152" s="22">
        <f t="shared" ca="1" si="43"/>
        <v>119.75714527628081</v>
      </c>
      <c r="AM152" s="22">
        <f t="shared" ca="1" si="43"/>
        <v>77.02640142320152</v>
      </c>
      <c r="AN152" s="22">
        <f ca="1">IF(Fixtures!$D$6 &lt; 36, AVERAGE(OFFSET($A152,0,Fixtures!$D$6,1,3)), 0)</f>
        <v>97.324749365007975</v>
      </c>
      <c r="AO152" s="22">
        <f ca="1">IF(Fixtures!$D$6 &lt; 33, AVERAGE(OFFSET($A152,0,Fixtures!$D$6,1,6)), 0)</f>
        <v>100.4510142295715</v>
      </c>
      <c r="AP152" s="22">
        <f ca="1">IF(Fixtures!$D$6 &lt; 30, AVERAGE(OFFSET($A152,0,Fixtures!$D$6,1,9)), 0)</f>
        <v>94.037015524885973</v>
      </c>
      <c r="AQ152" s="22">
        <f ca="1">IF(Fixtures!$D$6 &lt; 27, AVERAGE(OFFSET($A152,0,Fixtures!$D$6,1,12)), 0)</f>
        <v>0</v>
      </c>
      <c r="AR152" s="22">
        <f ca="1">IF(Fixtures!$D$6 &lt; 23, AVERAGE(OFFSET($A152,0,Fixtures!$D$6,1,16)), 0)</f>
        <v>0</v>
      </c>
      <c r="AS152" s="22">
        <f ca="1">IF(OR(Fixtures!$D$6&lt;=0,Fixtures!$D$6&gt;39),AVERAGE(A152:AM152),AVERAGE(OFFSET($A152,0,Fixtures!$D$6,1,39-Fixtures!$D$6)))</f>
        <v>94.102758459517474</v>
      </c>
    </row>
    <row r="153" spans="1:45" x14ac:dyDescent="0.25">
      <c r="A153" s="28" t="s">
        <v>61</v>
      </c>
      <c r="B153" s="22">
        <f t="shared" si="42"/>
        <v>128.57561288740058</v>
      </c>
      <c r="C153" s="22">
        <f t="shared" si="43"/>
        <v>78.290778406942621</v>
      </c>
      <c r="D153" s="22">
        <f t="shared" ca="1" si="43"/>
        <v>88.89909657480942</v>
      </c>
      <c r="E153" s="22">
        <f t="shared" ca="1" si="43"/>
        <v>102.01374941748715</v>
      </c>
      <c r="F153" s="22">
        <f t="shared" ca="1" si="43"/>
        <v>102.01374941748715</v>
      </c>
      <c r="G153" s="22">
        <f t="shared" si="43"/>
        <v>62.50413450114106</v>
      </c>
      <c r="H153" s="22">
        <f t="shared" si="43"/>
        <v>99.425152358226498</v>
      </c>
      <c r="I153" s="22">
        <f t="shared" ca="1" si="43"/>
        <v>86.116415090753378</v>
      </c>
      <c r="J153" s="22">
        <f t="shared" ca="1" si="43"/>
        <v>67.768205419228025</v>
      </c>
      <c r="K153" s="22">
        <f t="shared" si="43"/>
        <v>85.97414534055649</v>
      </c>
      <c r="L153" s="22">
        <f t="shared" ca="1" si="43"/>
        <v>81.172905392262138</v>
      </c>
      <c r="M153" s="22">
        <f t="shared" si="43"/>
        <v>138.2155145932183</v>
      </c>
      <c r="N153" s="22">
        <f t="shared" si="43"/>
        <v>62.50413450114106</v>
      </c>
      <c r="O153" s="22">
        <f t="shared" ca="1" si="43"/>
        <v>133.89467697283897</v>
      </c>
      <c r="P153" s="22">
        <f t="shared" ca="1" si="43"/>
        <v>64.306445224874665</v>
      </c>
      <c r="Q153" s="22">
        <f t="shared" ca="1" si="43"/>
        <v>64.306445224874665</v>
      </c>
      <c r="R153" s="22">
        <f t="shared" ca="1" si="43"/>
        <v>133.89467697283897</v>
      </c>
      <c r="S153" s="22">
        <f t="shared" si="43"/>
        <v>83.593921110151072</v>
      </c>
      <c r="T153" s="22">
        <f t="shared" ca="1" si="43"/>
        <v>82.531343196650312</v>
      </c>
      <c r="U153" s="22">
        <f t="shared" ca="1" si="43"/>
        <v>81.172905392262138</v>
      </c>
      <c r="V153" s="22">
        <f t="shared" ca="1" si="43"/>
        <v>74.2185118193363</v>
      </c>
      <c r="W153" s="22">
        <f t="shared" si="43"/>
        <v>83.006319858702852</v>
      </c>
      <c r="X153" s="22">
        <f t="shared" si="43"/>
        <v>83.593921110151072</v>
      </c>
      <c r="Y153" s="22">
        <f t="shared" ca="1" si="43"/>
        <v>122.19229325830878</v>
      </c>
      <c r="Z153" s="22">
        <f t="shared" si="43"/>
        <v>65.362026009465851</v>
      </c>
      <c r="AA153" s="22">
        <f t="shared" ca="1" si="43"/>
        <v>74.2185118193363</v>
      </c>
      <c r="AB153" s="22">
        <f t="shared" ca="1" si="43"/>
        <v>85.97414534055649</v>
      </c>
      <c r="AC153" s="22">
        <f t="shared" si="43"/>
        <v>107.34294286929772</v>
      </c>
      <c r="AD153" s="22">
        <f t="shared" ca="1" si="43"/>
        <v>67.768205419228025</v>
      </c>
      <c r="AE153" s="22">
        <f t="shared" si="43"/>
        <v>102.98002024308416</v>
      </c>
      <c r="AF153" s="22">
        <f t="shared" ca="1" si="43"/>
        <v>111.78362939934263</v>
      </c>
      <c r="AG153" s="22">
        <f t="shared" si="43"/>
        <v>74.867589677190935</v>
      </c>
      <c r="AH153" s="22">
        <f t="shared" si="43"/>
        <v>115.39093420167765</v>
      </c>
      <c r="AI153" s="22">
        <f t="shared" ca="1" si="43"/>
        <v>77.02640142320152</v>
      </c>
      <c r="AJ153" s="22">
        <f t="shared" ca="1" si="43"/>
        <v>68.902314044909886</v>
      </c>
      <c r="AK153" s="22">
        <f t="shared" si="43"/>
        <v>100.1289824286425</v>
      </c>
      <c r="AL153" s="22">
        <f t="shared" ca="1" si="43"/>
        <v>83.006319858702852</v>
      </c>
      <c r="AM153" s="22">
        <f t="shared" ca="1" si="43"/>
        <v>77.02640142320152</v>
      </c>
      <c r="AN153" s="22">
        <f ca="1">IF(Fixtures!$D$6 &lt; 36, AVERAGE(OFFSET($A153,0,Fixtures!$D$6,1,3)), 0)</f>
        <v>87.028431209694077</v>
      </c>
      <c r="AO153" s="22">
        <f ca="1">IF(Fixtures!$D$6 &lt; 33, AVERAGE(OFFSET($A153,0,Fixtures!$D$6,1,6)), 0)</f>
        <v>91.786088824783334</v>
      </c>
      <c r="AP153" s="22">
        <f ca="1">IF(Fixtures!$D$6 &lt; 30, AVERAGE(OFFSET($A153,0,Fixtures!$D$6,1,9)), 0)</f>
        <v>90.226242513165445</v>
      </c>
      <c r="AQ153" s="22">
        <f ca="1">IF(Fixtures!$D$6 &lt; 27, AVERAGE(OFFSET($A153,0,Fixtures!$D$6,1,12)), 0)</f>
        <v>0</v>
      </c>
      <c r="AR153" s="22">
        <f ca="1">IF(Fixtures!$D$6 &lt; 23, AVERAGE(OFFSET($A153,0,Fixtures!$D$6,1,16)), 0)</f>
        <v>0</v>
      </c>
      <c r="AS153" s="22">
        <f ca="1">IF(OR(Fixtures!$D$6&lt;=0,Fixtures!$D$6&gt;39),AVERAGE(A153:AM153),AVERAGE(OFFSET($A153,0,Fixtures!$D$6,1,39-Fixtures!$D$6)))</f>
        <v>89.349823860753006</v>
      </c>
    </row>
    <row r="154" spans="1:45" x14ac:dyDescent="0.25">
      <c r="A154" s="80" t="s">
        <v>82</v>
      </c>
      <c r="B154" s="22">
        <f t="shared" si="42"/>
        <v>99.425152358226498</v>
      </c>
      <c r="C154" s="22">
        <f t="shared" si="43"/>
        <v>79.076779739986549</v>
      </c>
      <c r="D154" s="22">
        <f t="shared" ca="1" si="43"/>
        <v>88.89909657480942</v>
      </c>
      <c r="E154" s="22">
        <f t="shared" ca="1" si="43"/>
        <v>102.01374941748715</v>
      </c>
      <c r="F154" s="22">
        <f t="shared" si="43"/>
        <v>74.867589677190935</v>
      </c>
      <c r="G154" s="22">
        <f t="shared" ca="1" si="43"/>
        <v>62.50413450114106</v>
      </c>
      <c r="H154" s="22">
        <f t="shared" si="43"/>
        <v>99.425152358226498</v>
      </c>
      <c r="I154" s="22">
        <f t="shared" si="43"/>
        <v>86.116415090753378</v>
      </c>
      <c r="J154" s="22">
        <f t="shared" si="43"/>
        <v>94.718340567676194</v>
      </c>
      <c r="K154" s="22">
        <f t="shared" si="43"/>
        <v>85.97414534055649</v>
      </c>
      <c r="L154" s="22">
        <f t="shared" ca="1" si="43"/>
        <v>65.362026009465851</v>
      </c>
      <c r="M154" s="22">
        <f t="shared" ca="1" si="43"/>
        <v>77.02640142320152</v>
      </c>
      <c r="N154" s="22">
        <f t="shared" si="43"/>
        <v>83.330754703996661</v>
      </c>
      <c r="O154" s="22">
        <f t="shared" ca="1" si="43"/>
        <v>112.22060580049391</v>
      </c>
      <c r="P154" s="22">
        <f t="shared" si="43"/>
        <v>93.688762640779316</v>
      </c>
      <c r="Q154" s="22">
        <f t="shared" ca="1" si="43"/>
        <v>64.306445224874665</v>
      </c>
      <c r="R154" s="22">
        <f t="shared" ca="1" si="43"/>
        <v>88.89909657480942</v>
      </c>
      <c r="S154" s="22">
        <f t="shared" si="43"/>
        <v>83.593921110151072</v>
      </c>
      <c r="T154" s="22">
        <f t="shared" ca="1" si="43"/>
        <v>82.531343196650312</v>
      </c>
      <c r="U154" s="22">
        <f t="shared" si="43"/>
        <v>79.076779739986549</v>
      </c>
      <c r="V154" s="22">
        <f t="shared" si="43"/>
        <v>74.867589677190935</v>
      </c>
      <c r="W154" s="22">
        <f t="shared" si="43"/>
        <v>83.006319858702852</v>
      </c>
      <c r="X154" s="22">
        <f t="shared" ca="1" si="43"/>
        <v>82.531343196650312</v>
      </c>
      <c r="Y154" s="22">
        <f t="shared" si="43"/>
        <v>62.50413450114106</v>
      </c>
      <c r="Z154" s="22">
        <f t="shared" si="43"/>
        <v>94.718340567676194</v>
      </c>
      <c r="AA154" s="22">
        <f t="shared" ca="1" si="43"/>
        <v>74.2185118193363</v>
      </c>
      <c r="AB154" s="22">
        <f t="shared" ca="1" si="43"/>
        <v>122.19229325830878</v>
      </c>
      <c r="AC154" s="22">
        <f t="shared" si="43"/>
        <v>83.006319858702852</v>
      </c>
      <c r="AD154" s="22">
        <f t="shared" ca="1" si="43"/>
        <v>67.768205419228025</v>
      </c>
      <c r="AE154" s="22">
        <f t="shared" si="43"/>
        <v>83.593921110151072</v>
      </c>
      <c r="AF154" s="22">
        <f t="shared" si="43"/>
        <v>93.688762640779316</v>
      </c>
      <c r="AG154" s="22">
        <f t="shared" si="43"/>
        <v>99.813761128963037</v>
      </c>
      <c r="AH154" s="22">
        <f t="shared" ca="1" si="43"/>
        <v>64.306445224874665</v>
      </c>
      <c r="AI154" s="22">
        <f t="shared" si="43"/>
        <v>112.22060580049391</v>
      </c>
      <c r="AJ154" s="22">
        <f t="shared" ca="1" si="43"/>
        <v>68.902314044909886</v>
      </c>
      <c r="AK154" s="22">
        <f t="shared" si="43"/>
        <v>100.1289824286425</v>
      </c>
      <c r="AL154" s="22">
        <f t="shared" ca="1" si="43"/>
        <v>74.2185118193363</v>
      </c>
      <c r="AM154" s="22">
        <f t="shared" ca="1" si="43"/>
        <v>77.02640142320152</v>
      </c>
      <c r="AN154" s="22">
        <f ca="1">IF(Fixtures!$D$6 &lt; 36, AVERAGE(OFFSET($A154,0,Fixtures!$D$6,1,3)), 0)</f>
        <v>90.988939512079881</v>
      </c>
      <c r="AO154" s="22">
        <f ca="1">IF(Fixtures!$D$6 &lt; 33, AVERAGE(OFFSET($A154,0,Fixtures!$D$6,1,6)), 0)</f>
        <v>91.677210569355509</v>
      </c>
      <c r="AP154" s="22">
        <f ca="1">IF(Fixtures!$D$6 &lt; 30, AVERAGE(OFFSET($A154,0,Fixtures!$D$6,1,9)), 0)</f>
        <v>88.388069831823501</v>
      </c>
      <c r="AQ154" s="22">
        <f ca="1">IF(Fixtures!$D$6 &lt; 27, AVERAGE(OFFSET($A154,0,Fixtures!$D$6,1,12)), 0)</f>
        <v>0</v>
      </c>
      <c r="AR154" s="22">
        <f ca="1">IF(Fixtures!$D$6 &lt; 23, AVERAGE(OFFSET($A154,0,Fixtures!$D$6,1,16)), 0)</f>
        <v>0</v>
      </c>
      <c r="AS154" s="22">
        <f ca="1">IF(OR(Fixtures!$D$6&lt;=0,Fixtures!$D$6&gt;39),AVERAGE(A154:AM154),AVERAGE(OFFSET($A154,0,Fixtures!$D$6,1,39-Fixtures!$D$6)))</f>
        <v>87.238877013132651</v>
      </c>
    </row>
    <row r="156" spans="1:45" x14ac:dyDescent="0.25">
      <c r="A156" s="29" t="s">
        <v>10</v>
      </c>
      <c r="B156" s="2">
        <v>1</v>
      </c>
      <c r="C156" s="2">
        <v>2</v>
      </c>
      <c r="D156" s="2">
        <v>3</v>
      </c>
      <c r="E156" s="2">
        <v>4</v>
      </c>
      <c r="F156" s="2">
        <v>5</v>
      </c>
      <c r="G156" s="2">
        <v>6</v>
      </c>
      <c r="H156" s="2">
        <v>7</v>
      </c>
      <c r="I156" s="2">
        <v>8</v>
      </c>
      <c r="J156" s="2">
        <v>9</v>
      </c>
      <c r="K156" s="2">
        <v>10</v>
      </c>
      <c r="L156" s="2">
        <v>11</v>
      </c>
      <c r="M156" s="2">
        <v>12</v>
      </c>
      <c r="N156" s="2">
        <v>13</v>
      </c>
      <c r="O156" s="2">
        <v>14</v>
      </c>
      <c r="P156" s="2">
        <v>15</v>
      </c>
      <c r="Q156" s="2">
        <v>16</v>
      </c>
      <c r="R156" s="2">
        <v>17</v>
      </c>
      <c r="S156" s="2">
        <v>18</v>
      </c>
      <c r="T156" s="2">
        <v>19</v>
      </c>
      <c r="U156" s="2">
        <v>20</v>
      </c>
      <c r="V156" s="2">
        <v>21</v>
      </c>
      <c r="W156" s="2">
        <v>22</v>
      </c>
      <c r="X156" s="2">
        <v>23</v>
      </c>
      <c r="Y156" s="2">
        <v>24</v>
      </c>
      <c r="Z156" s="2">
        <v>25</v>
      </c>
      <c r="AA156" s="2">
        <v>26</v>
      </c>
      <c r="AB156" s="2">
        <v>27</v>
      </c>
      <c r="AC156" s="2">
        <v>28</v>
      </c>
      <c r="AD156" s="2">
        <v>29</v>
      </c>
      <c r="AE156" s="2">
        <v>30</v>
      </c>
      <c r="AF156" s="2">
        <v>31</v>
      </c>
      <c r="AG156" s="2">
        <v>32</v>
      </c>
      <c r="AH156" s="2">
        <v>33</v>
      </c>
      <c r="AI156" s="2">
        <v>34</v>
      </c>
      <c r="AJ156" s="2">
        <v>35</v>
      </c>
      <c r="AK156" s="2">
        <v>36</v>
      </c>
      <c r="AL156" s="2">
        <v>37</v>
      </c>
      <c r="AM156" s="2">
        <v>38</v>
      </c>
      <c r="AN156" s="29" t="s">
        <v>55</v>
      </c>
      <c r="AO156" s="29" t="s">
        <v>56</v>
      </c>
      <c r="AP156" s="29" t="s">
        <v>57</v>
      </c>
      <c r="AQ156" s="29" t="s">
        <v>75</v>
      </c>
      <c r="AR156" s="29" t="s">
        <v>123</v>
      </c>
      <c r="AS156" s="29" t="s">
        <v>58</v>
      </c>
    </row>
    <row r="157" spans="1:45" x14ac:dyDescent="0.25">
      <c r="A157" s="28" t="s">
        <v>101</v>
      </c>
      <c r="B157" s="22">
        <f ca="1">MIN(VLOOKUP($A$156,$A$2:$AM$14,B$30+1,FALSE),VLOOKUP($A157,$A$2:$AM$14,B$30+1,FALSE))</f>
        <v>74.867589677190935</v>
      </c>
      <c r="C157" s="22">
        <f t="shared" ref="C157:AM164" ca="1" si="44">MIN(VLOOKUP($A$156,$A$2:$AM$14,C$30+1,FALSE),VLOOKUP($A157,$A$2:$AM$14,C$30+1,FALSE))</f>
        <v>74.2185118193363</v>
      </c>
      <c r="D157" s="22">
        <f t="shared" ca="1" si="44"/>
        <v>77.02640142320152</v>
      </c>
      <c r="E157" s="22">
        <f t="shared" si="44"/>
        <v>79.076779739986549</v>
      </c>
      <c r="F157" s="22">
        <f t="shared" ca="1" si="44"/>
        <v>83.593921110151072</v>
      </c>
      <c r="G157" s="22">
        <f t="shared" ca="1" si="44"/>
        <v>81.172905392262138</v>
      </c>
      <c r="H157" s="22">
        <f t="shared" si="44"/>
        <v>93.688762640779316</v>
      </c>
      <c r="I157" s="22">
        <f t="shared" ca="1" si="44"/>
        <v>68.902314044909886</v>
      </c>
      <c r="J157" s="22">
        <f t="shared" ca="1" si="44"/>
        <v>74.2185118193363</v>
      </c>
      <c r="K157" s="22">
        <f t="shared" si="44"/>
        <v>78.290778406942621</v>
      </c>
      <c r="L157" s="22">
        <f t="shared" si="44"/>
        <v>79.076779739986549</v>
      </c>
      <c r="M157" s="22">
        <f t="shared" si="44"/>
        <v>74.867589677190935</v>
      </c>
      <c r="N157" s="22">
        <f t="shared" ca="1" si="44"/>
        <v>93.688762640779316</v>
      </c>
      <c r="O157" s="22">
        <f t="shared" ca="1" si="44"/>
        <v>77.02640142320152</v>
      </c>
      <c r="P157" s="22">
        <f t="shared" si="44"/>
        <v>107.34294286929772</v>
      </c>
      <c r="Q157" s="22">
        <f t="shared" si="44"/>
        <v>138.2155145932183</v>
      </c>
      <c r="R157" s="22">
        <f t="shared" si="44"/>
        <v>115.39093420167765</v>
      </c>
      <c r="S157" s="22">
        <f t="shared" ca="1" si="44"/>
        <v>103.15043126255075</v>
      </c>
      <c r="T157" s="22">
        <f t="shared" ca="1" si="44"/>
        <v>65.362026009465851</v>
      </c>
      <c r="U157" s="22">
        <f t="shared" ca="1" si="44"/>
        <v>83.006319858702852</v>
      </c>
      <c r="V157" s="22">
        <f t="shared" ca="1" si="44"/>
        <v>82.531343196650312</v>
      </c>
      <c r="W157" s="22">
        <f t="shared" si="44"/>
        <v>83.330754703996661</v>
      </c>
      <c r="X157" s="22">
        <f t="shared" ca="1" si="44"/>
        <v>67.768205419228025</v>
      </c>
      <c r="Y157" s="22">
        <f t="shared" ca="1" si="44"/>
        <v>100.1289824286425</v>
      </c>
      <c r="Z157" s="22">
        <f t="shared" ca="1" si="44"/>
        <v>88.89909657480942</v>
      </c>
      <c r="AA157" s="22">
        <f t="shared" ca="1" si="44"/>
        <v>64.306445224874665</v>
      </c>
      <c r="AB157" s="22">
        <f t="shared" si="44"/>
        <v>94.718340567676194</v>
      </c>
      <c r="AC157" s="22">
        <f t="shared" ca="1" si="44"/>
        <v>62.50413450114106</v>
      </c>
      <c r="AD157" s="22">
        <f t="shared" si="44"/>
        <v>94.718340567676194</v>
      </c>
      <c r="AE157" s="22">
        <f t="shared" si="44"/>
        <v>65.362026009465851</v>
      </c>
      <c r="AF157" s="22">
        <f t="shared" ca="1" si="44"/>
        <v>64.306445224874665</v>
      </c>
      <c r="AG157" s="22">
        <f t="shared" ca="1" si="44"/>
        <v>112.22060580049391</v>
      </c>
      <c r="AH157" s="22">
        <f t="shared" si="44"/>
        <v>62.50413450114106</v>
      </c>
      <c r="AI157" s="22">
        <f t="shared" si="44"/>
        <v>128.57561288740058</v>
      </c>
      <c r="AJ157" s="22">
        <f t="shared" ca="1" si="44"/>
        <v>78.290778406942621</v>
      </c>
      <c r="AK157" s="22">
        <f t="shared" ca="1" si="44"/>
        <v>86.116415090753378</v>
      </c>
      <c r="AL157" s="22">
        <f t="shared" si="44"/>
        <v>138.2155145932183</v>
      </c>
      <c r="AM157" s="22">
        <f t="shared" si="44"/>
        <v>115.39093420167765</v>
      </c>
      <c r="AN157" s="22">
        <f ca="1">IF(Fixtures!$D$6 &lt; 36, AVERAGE(OFFSET($A157,0,Fixtures!$D$6,1,3)), 0)</f>
        <v>83.980271878831147</v>
      </c>
      <c r="AO157" s="22">
        <f ca="1">IF(Fixtures!$D$6 &lt; 33, AVERAGE(OFFSET($A157,0,Fixtures!$D$6,1,6)), 0)</f>
        <v>82.304982111887981</v>
      </c>
      <c r="AP157" s="22">
        <f ca="1">IF(Fixtures!$D$6 &lt; 30, AVERAGE(OFFSET($A157,0,Fixtures!$D$6,1,9)), 0)</f>
        <v>84.800046496312461</v>
      </c>
      <c r="AQ157" s="22">
        <f ca="1">IF(Fixtures!$D$6 &lt; 27, AVERAGE(OFFSET($A157,0,Fixtures!$D$6,1,12)), 0)</f>
        <v>0</v>
      </c>
      <c r="AR157" s="22">
        <f ca="1">IF(Fixtures!$D$6 &lt; 23, AVERAGE(OFFSET($A157,0,Fixtures!$D$6,1,16)), 0)</f>
        <v>0</v>
      </c>
      <c r="AS157" s="22">
        <f ca="1">IF(OR(Fixtures!$D$6&lt;=0,Fixtures!$D$6&gt;39),AVERAGE(A157:AM157),AVERAGE(OFFSET($A157,0,Fixtures!$D$6,1,39-Fixtures!$D$6)))</f>
        <v>91.910273529371807</v>
      </c>
    </row>
    <row r="158" spans="1:45" x14ac:dyDescent="0.25">
      <c r="A158" s="28" t="s">
        <v>131</v>
      </c>
      <c r="B158" s="22">
        <f t="shared" ref="B158:Q168" ca="1" si="45">MIN(VLOOKUP($A$156,$A$2:$AM$14,B$30+1,FALSE),VLOOKUP($A158,$A$2:$AM$14,B$30+1,FALSE))</f>
        <v>85.97414534055649</v>
      </c>
      <c r="C158" s="22">
        <f t="shared" si="45"/>
        <v>83.006319858702852</v>
      </c>
      <c r="D158" s="22">
        <f t="shared" ca="1" si="45"/>
        <v>99.813761128963037</v>
      </c>
      <c r="E158" s="22">
        <f t="shared" si="45"/>
        <v>111.78362939934263</v>
      </c>
      <c r="F158" s="22">
        <f t="shared" ca="1" si="45"/>
        <v>67.768205419228025</v>
      </c>
      <c r="G158" s="22">
        <f t="shared" ca="1" si="45"/>
        <v>78.290778406942621</v>
      </c>
      <c r="H158" s="22">
        <f t="shared" si="45"/>
        <v>93.688762640779316</v>
      </c>
      <c r="I158" s="22">
        <f t="shared" si="45"/>
        <v>102.98002024308416</v>
      </c>
      <c r="J158" s="22">
        <f t="shared" ca="1" si="45"/>
        <v>74.2185118193363</v>
      </c>
      <c r="K158" s="22">
        <f t="shared" si="45"/>
        <v>83.330754703996661</v>
      </c>
      <c r="L158" s="22">
        <f t="shared" si="45"/>
        <v>79.076779739986549</v>
      </c>
      <c r="M158" s="22">
        <f t="shared" ca="1" si="45"/>
        <v>68.902314044909886</v>
      </c>
      <c r="N158" s="22">
        <f t="shared" ca="1" si="45"/>
        <v>94.718340567676194</v>
      </c>
      <c r="O158" s="22">
        <f t="shared" ca="1" si="45"/>
        <v>77.02640142320152</v>
      </c>
      <c r="P158" s="22">
        <f t="shared" si="45"/>
        <v>99.425152358226498</v>
      </c>
      <c r="Q158" s="22">
        <f t="shared" ca="1" si="45"/>
        <v>74.2185118193363</v>
      </c>
      <c r="R158" s="22">
        <f t="shared" si="44"/>
        <v>100.1289824286425</v>
      </c>
      <c r="S158" s="22">
        <f t="shared" ca="1" si="44"/>
        <v>64.306445224874665</v>
      </c>
      <c r="T158" s="22">
        <f t="shared" si="44"/>
        <v>65.362026009465851</v>
      </c>
      <c r="U158" s="22">
        <f t="shared" ca="1" si="44"/>
        <v>88.89909657480942</v>
      </c>
      <c r="V158" s="22">
        <f t="shared" si="44"/>
        <v>65.362026009465851</v>
      </c>
      <c r="W158" s="22">
        <f t="shared" si="44"/>
        <v>112.22060580049391</v>
      </c>
      <c r="X158" s="22">
        <f t="shared" ca="1" si="44"/>
        <v>67.768205419228025</v>
      </c>
      <c r="Y158" s="22">
        <f t="shared" ca="1" si="44"/>
        <v>81.172905392262138</v>
      </c>
      <c r="Z158" s="22">
        <f t="shared" si="44"/>
        <v>99.425152358226498</v>
      </c>
      <c r="AA158" s="22">
        <f t="shared" ca="1" si="44"/>
        <v>83.330754703996661</v>
      </c>
      <c r="AB158" s="22">
        <f t="shared" si="44"/>
        <v>130.7619278986416</v>
      </c>
      <c r="AC158" s="22">
        <f t="shared" ca="1" si="44"/>
        <v>102.01374941748715</v>
      </c>
      <c r="AD158" s="22">
        <f t="shared" si="44"/>
        <v>86.116415090753378</v>
      </c>
      <c r="AE158" s="22">
        <f t="shared" si="44"/>
        <v>99.813761128963037</v>
      </c>
      <c r="AF158" s="22">
        <f t="shared" ca="1" si="44"/>
        <v>64.306445224874665</v>
      </c>
      <c r="AG158" s="22">
        <f t="shared" ca="1" si="44"/>
        <v>79.076779739986549</v>
      </c>
      <c r="AH158" s="22">
        <f t="shared" ca="1" si="44"/>
        <v>62.50413450114106</v>
      </c>
      <c r="AI158" s="22">
        <f t="shared" si="44"/>
        <v>83.006319858702852</v>
      </c>
      <c r="AJ158" s="22">
        <f t="shared" si="44"/>
        <v>78.290778406942621</v>
      </c>
      <c r="AK158" s="22">
        <f t="shared" ca="1" si="44"/>
        <v>77.02640142320152</v>
      </c>
      <c r="AL158" s="22">
        <f t="shared" si="44"/>
        <v>111.78362939934263</v>
      </c>
      <c r="AM158" s="22">
        <f t="shared" ca="1" si="44"/>
        <v>88.89909657480942</v>
      </c>
      <c r="AN158" s="22">
        <f ca="1">IF(Fixtures!$D$6 &lt; 36, AVERAGE(OFFSET($A158,0,Fixtures!$D$6,1,3)), 0)</f>
        <v>106.29736413562738</v>
      </c>
      <c r="AO158" s="22">
        <f ca="1">IF(Fixtures!$D$6 &lt; 33, AVERAGE(OFFSET($A158,0,Fixtures!$D$6,1,6)), 0)</f>
        <v>93.681513083451065</v>
      </c>
      <c r="AP158" s="22">
        <f ca="1">IF(Fixtures!$D$6 &lt; 30, AVERAGE(OFFSET($A158,0,Fixtures!$D$6,1,9)), 0)</f>
        <v>87.321145696388101</v>
      </c>
      <c r="AQ158" s="22">
        <f ca="1">IF(Fixtures!$D$6 &lt; 27, AVERAGE(OFFSET($A158,0,Fixtures!$D$6,1,12)), 0)</f>
        <v>0</v>
      </c>
      <c r="AR158" s="22">
        <f ca="1">IF(Fixtures!$D$6 &lt; 23, AVERAGE(OFFSET($A158,0,Fixtures!$D$6,1,16)), 0)</f>
        <v>0</v>
      </c>
      <c r="AS158" s="22">
        <f ca="1">IF(OR(Fixtures!$D$6&lt;=0,Fixtures!$D$6&gt;39),AVERAGE(A158:AM158),AVERAGE(OFFSET($A158,0,Fixtures!$D$6,1,39-Fixtures!$D$6)))</f>
        <v>88.63328655540387</v>
      </c>
    </row>
    <row r="159" spans="1:45" x14ac:dyDescent="0.25">
      <c r="A159" s="28" t="s">
        <v>121</v>
      </c>
      <c r="B159" s="22">
        <f t="shared" ca="1" si="45"/>
        <v>99.813761128963037</v>
      </c>
      <c r="C159" s="22">
        <f t="shared" si="44"/>
        <v>83.006319858702852</v>
      </c>
      <c r="D159" s="22">
        <f t="shared" si="44"/>
        <v>99.813761128963037</v>
      </c>
      <c r="E159" s="22">
        <f t="shared" ca="1" si="44"/>
        <v>74.2185118193363</v>
      </c>
      <c r="F159" s="22">
        <f t="shared" ca="1" si="44"/>
        <v>77.02640142320152</v>
      </c>
      <c r="G159" s="22">
        <f t="shared" ca="1" si="44"/>
        <v>81.172905392262138</v>
      </c>
      <c r="H159" s="22">
        <f t="shared" ca="1" si="44"/>
        <v>82.531343196650312</v>
      </c>
      <c r="I159" s="22">
        <f t="shared" ca="1" si="44"/>
        <v>102.98002024308416</v>
      </c>
      <c r="J159" s="22">
        <f t="shared" ca="1" si="44"/>
        <v>74.2185118193363</v>
      </c>
      <c r="K159" s="22">
        <f t="shared" si="44"/>
        <v>128.57561288740058</v>
      </c>
      <c r="L159" s="22">
        <f t="shared" si="44"/>
        <v>79.076779739986549</v>
      </c>
      <c r="M159" s="22">
        <f t="shared" si="44"/>
        <v>74.867589677190935</v>
      </c>
      <c r="N159" s="22">
        <f t="shared" ca="1" si="44"/>
        <v>102.98002024308416</v>
      </c>
      <c r="O159" s="22">
        <f t="shared" ca="1" si="44"/>
        <v>67.768205419228025</v>
      </c>
      <c r="P159" s="22">
        <f t="shared" si="44"/>
        <v>78.290778406942621</v>
      </c>
      <c r="Q159" s="22">
        <f t="shared" si="44"/>
        <v>156.62692462584545</v>
      </c>
      <c r="R159" s="22">
        <f t="shared" ca="1" si="44"/>
        <v>102.01374941748715</v>
      </c>
      <c r="S159" s="22">
        <f t="shared" si="44"/>
        <v>94.718340567676194</v>
      </c>
      <c r="T159" s="22">
        <f t="shared" si="44"/>
        <v>65.362026009465851</v>
      </c>
      <c r="U159" s="22">
        <f t="shared" ca="1" si="44"/>
        <v>62.50413450114106</v>
      </c>
      <c r="V159" s="22">
        <f t="shared" si="44"/>
        <v>85.97414534055649</v>
      </c>
      <c r="W159" s="22">
        <f t="shared" ca="1" si="44"/>
        <v>68.902314044909886</v>
      </c>
      <c r="X159" s="22">
        <f t="shared" ca="1" si="44"/>
        <v>67.768205419228025</v>
      </c>
      <c r="Y159" s="22">
        <f t="shared" ca="1" si="44"/>
        <v>64.306445224874665</v>
      </c>
      <c r="Z159" s="22">
        <f t="shared" si="44"/>
        <v>99.425152358226498</v>
      </c>
      <c r="AA159" s="22">
        <f t="shared" si="44"/>
        <v>83.330754703996661</v>
      </c>
      <c r="AB159" s="22">
        <f t="shared" ca="1" si="44"/>
        <v>88.89909657480942</v>
      </c>
      <c r="AC159" s="22">
        <f t="shared" ca="1" si="44"/>
        <v>83.330754703996661</v>
      </c>
      <c r="AD159" s="22">
        <f t="shared" si="44"/>
        <v>94.718340567676194</v>
      </c>
      <c r="AE159" s="22">
        <f t="shared" si="44"/>
        <v>107.34294286929772</v>
      </c>
      <c r="AF159" s="22">
        <f t="shared" ca="1" si="44"/>
        <v>64.306445224874665</v>
      </c>
      <c r="AG159" s="22">
        <f t="shared" ca="1" si="44"/>
        <v>85.97414534055649</v>
      </c>
      <c r="AH159" s="22">
        <f t="shared" si="44"/>
        <v>62.50413450114106</v>
      </c>
      <c r="AI159" s="22">
        <f t="shared" si="44"/>
        <v>65.362026009465851</v>
      </c>
      <c r="AJ159" s="22">
        <f t="shared" si="44"/>
        <v>78.290778406942621</v>
      </c>
      <c r="AK159" s="22">
        <f t="shared" si="44"/>
        <v>79.076779739986549</v>
      </c>
      <c r="AL159" s="22">
        <f t="shared" ca="1" si="44"/>
        <v>122.19229325830878</v>
      </c>
      <c r="AM159" s="22">
        <f t="shared" si="44"/>
        <v>130.7619278986416</v>
      </c>
      <c r="AN159" s="22">
        <f ca="1">IF(Fixtures!$D$6 &lt; 36, AVERAGE(OFFSET($A159,0,Fixtures!$D$6,1,3)), 0)</f>
        <v>88.982730615494077</v>
      </c>
      <c r="AO159" s="22">
        <f ca="1">IF(Fixtures!$D$6 &lt; 33, AVERAGE(OFFSET($A159,0,Fixtures!$D$6,1,6)), 0)</f>
        <v>87.428620880201848</v>
      </c>
      <c r="AP159" s="22">
        <f ca="1">IF(Fixtures!$D$6 &lt; 30, AVERAGE(OFFSET($A159,0,Fixtures!$D$6,1,9)), 0)</f>
        <v>81.192073799862285</v>
      </c>
      <c r="AQ159" s="22">
        <f ca="1">IF(Fixtures!$D$6 &lt; 27, AVERAGE(OFFSET($A159,0,Fixtures!$D$6,1,12)), 0)</f>
        <v>0</v>
      </c>
      <c r="AR159" s="22">
        <f ca="1">IF(Fixtures!$D$6 &lt; 23, AVERAGE(OFFSET($A159,0,Fixtures!$D$6,1,16)), 0)</f>
        <v>0</v>
      </c>
      <c r="AS159" s="22">
        <f ca="1">IF(OR(Fixtures!$D$6&lt;=0,Fixtures!$D$6&gt;39),AVERAGE(A159:AM159),AVERAGE(OFFSET($A159,0,Fixtures!$D$6,1,39-Fixtures!$D$6)))</f>
        <v>88.563305424641456</v>
      </c>
    </row>
    <row r="160" spans="1:45" x14ac:dyDescent="0.25">
      <c r="A160" s="28" t="s">
        <v>105</v>
      </c>
      <c r="B160" s="22">
        <f t="shared" ca="1" si="45"/>
        <v>122.19229325830878</v>
      </c>
      <c r="C160" s="22">
        <f t="shared" si="44"/>
        <v>83.006319858702852</v>
      </c>
      <c r="D160" s="22">
        <f t="shared" si="44"/>
        <v>94.718340567676194</v>
      </c>
      <c r="E160" s="22">
        <f t="shared" si="44"/>
        <v>83.006319858702852</v>
      </c>
      <c r="F160" s="22">
        <f t="shared" si="44"/>
        <v>83.593921110151072</v>
      </c>
      <c r="G160" s="22">
        <f t="shared" ca="1" si="44"/>
        <v>81.172905392262138</v>
      </c>
      <c r="H160" s="22">
        <f t="shared" si="44"/>
        <v>74.867589677190935</v>
      </c>
      <c r="I160" s="22">
        <f t="shared" ca="1" si="44"/>
        <v>64.306445224874665</v>
      </c>
      <c r="J160" s="22">
        <f t="shared" ca="1" si="44"/>
        <v>74.2185118193363</v>
      </c>
      <c r="K160" s="22">
        <f t="shared" ca="1" si="44"/>
        <v>102.01374941748715</v>
      </c>
      <c r="L160" s="22">
        <f t="shared" si="44"/>
        <v>79.076779739986549</v>
      </c>
      <c r="M160" s="22">
        <f t="shared" si="44"/>
        <v>65.362026009465851</v>
      </c>
      <c r="N160" s="22">
        <f t="shared" ca="1" si="44"/>
        <v>119.75714527628081</v>
      </c>
      <c r="O160" s="22">
        <f t="shared" ca="1" si="44"/>
        <v>77.02640142320152</v>
      </c>
      <c r="P160" s="22">
        <f t="shared" ca="1" si="44"/>
        <v>81.172905392262138</v>
      </c>
      <c r="Q160" s="22">
        <f t="shared" si="44"/>
        <v>85.97414534055649</v>
      </c>
      <c r="R160" s="22">
        <f t="shared" ca="1" si="44"/>
        <v>82.531343196650312</v>
      </c>
      <c r="S160" s="22">
        <f t="shared" ca="1" si="44"/>
        <v>103.15043126255075</v>
      </c>
      <c r="T160" s="22">
        <f t="shared" ca="1" si="44"/>
        <v>65.362026009465851</v>
      </c>
      <c r="U160" s="22">
        <f t="shared" ca="1" si="44"/>
        <v>88.89909657480942</v>
      </c>
      <c r="V160" s="22">
        <f t="shared" si="44"/>
        <v>85.97414534055649</v>
      </c>
      <c r="W160" s="22">
        <f t="shared" si="44"/>
        <v>62.50413450114106</v>
      </c>
      <c r="X160" s="22">
        <f t="shared" ca="1" si="44"/>
        <v>67.768205419228025</v>
      </c>
      <c r="Y160" s="22">
        <f t="shared" si="44"/>
        <v>86.116415090753378</v>
      </c>
      <c r="Z160" s="22">
        <f t="shared" si="44"/>
        <v>99.425152358226498</v>
      </c>
      <c r="AA160" s="22">
        <f t="shared" si="44"/>
        <v>79.076779739986549</v>
      </c>
      <c r="AB160" s="22">
        <f t="shared" si="44"/>
        <v>99.425152358226498</v>
      </c>
      <c r="AC160" s="22">
        <f t="shared" ca="1" si="44"/>
        <v>102.01374941748715</v>
      </c>
      <c r="AD160" s="22">
        <f t="shared" si="44"/>
        <v>93.688762640779316</v>
      </c>
      <c r="AE160" s="22">
        <f t="shared" ca="1" si="44"/>
        <v>122.19229325830878</v>
      </c>
      <c r="AF160" s="22">
        <f t="shared" ca="1" si="44"/>
        <v>64.306445224874665</v>
      </c>
      <c r="AG160" s="22">
        <f t="shared" ca="1" si="44"/>
        <v>134.60169465188534</v>
      </c>
      <c r="AH160" s="22">
        <f t="shared" si="44"/>
        <v>62.50413450114106</v>
      </c>
      <c r="AI160" s="22">
        <f t="shared" ca="1" si="44"/>
        <v>67.768205419228025</v>
      </c>
      <c r="AJ160" s="22">
        <f t="shared" ca="1" si="44"/>
        <v>74.2185118193363</v>
      </c>
      <c r="AK160" s="22">
        <f t="shared" ca="1" si="44"/>
        <v>86.116415090753378</v>
      </c>
      <c r="AL160" s="22">
        <f t="shared" ca="1" si="44"/>
        <v>68.902314044909886</v>
      </c>
      <c r="AM160" s="22">
        <f t="shared" si="44"/>
        <v>102.98002024308416</v>
      </c>
      <c r="AN160" s="22">
        <f ca="1">IF(Fixtures!$D$6 &lt; 36, AVERAGE(OFFSET($A160,0,Fixtures!$D$6,1,3)), 0)</f>
        <v>98.375888138830987</v>
      </c>
      <c r="AO160" s="22">
        <f ca="1">IF(Fixtures!$D$6 &lt; 33, AVERAGE(OFFSET($A160,0,Fixtures!$D$6,1,6)), 0)</f>
        <v>102.70468292526029</v>
      </c>
      <c r="AP160" s="22">
        <f ca="1">IF(Fixtures!$D$6 &lt; 30, AVERAGE(OFFSET($A160,0,Fixtures!$D$6,1,9)), 0)</f>
        <v>91.190994365696341</v>
      </c>
      <c r="AQ160" s="22">
        <f ca="1">IF(Fixtures!$D$6 &lt; 27, AVERAGE(OFFSET($A160,0,Fixtures!$D$6,1,12)), 0)</f>
        <v>0</v>
      </c>
      <c r="AR160" s="22">
        <f ca="1">IF(Fixtures!$D$6 &lt; 23, AVERAGE(OFFSET($A160,0,Fixtures!$D$6,1,16)), 0)</f>
        <v>0</v>
      </c>
      <c r="AS160" s="22">
        <f ca="1">IF(OR(Fixtures!$D$6&lt;=0,Fixtures!$D$6&gt;39),AVERAGE(A160:AM160),AVERAGE(OFFSET($A160,0,Fixtures!$D$6,1,39-Fixtures!$D$6)))</f>
        <v>89.893141555834561</v>
      </c>
    </row>
    <row r="161" spans="1:45" x14ac:dyDescent="0.25">
      <c r="A161" s="28" t="s">
        <v>52</v>
      </c>
      <c r="B161" s="22">
        <f t="shared" ca="1" si="45"/>
        <v>119.75714527628081</v>
      </c>
      <c r="C161" s="22">
        <f t="shared" si="44"/>
        <v>83.006319858702852</v>
      </c>
      <c r="D161" s="22">
        <f t="shared" si="44"/>
        <v>85.97414534055649</v>
      </c>
      <c r="E161" s="22">
        <f t="shared" si="44"/>
        <v>111.78362939934263</v>
      </c>
      <c r="F161" s="22">
        <f t="shared" si="44"/>
        <v>83.593921110151072</v>
      </c>
      <c r="G161" s="22">
        <f t="shared" ca="1" si="44"/>
        <v>81.172905392262138</v>
      </c>
      <c r="H161" s="22">
        <f t="shared" si="44"/>
        <v>93.688762640779316</v>
      </c>
      <c r="I161" s="22">
        <f t="shared" si="44"/>
        <v>102.98002024308416</v>
      </c>
      <c r="J161" s="22">
        <f t="shared" ca="1" si="44"/>
        <v>74.2185118193363</v>
      </c>
      <c r="K161" s="22">
        <f t="shared" si="44"/>
        <v>83.006319858702852</v>
      </c>
      <c r="L161" s="22">
        <f t="shared" si="44"/>
        <v>79.076779739986549</v>
      </c>
      <c r="M161" s="22">
        <f t="shared" ca="1" si="44"/>
        <v>67.768205419228025</v>
      </c>
      <c r="N161" s="22">
        <f t="shared" ca="1" si="44"/>
        <v>88.89909657480942</v>
      </c>
      <c r="O161" s="22">
        <f t="shared" ca="1" si="44"/>
        <v>68.902314044909886</v>
      </c>
      <c r="P161" s="22">
        <f t="shared" si="44"/>
        <v>94.718340567676194</v>
      </c>
      <c r="Q161" s="22">
        <f t="shared" si="44"/>
        <v>78.290778406942621</v>
      </c>
      <c r="R161" s="22">
        <f t="shared" si="44"/>
        <v>86.116415090753378</v>
      </c>
      <c r="S161" s="22">
        <f t="shared" si="44"/>
        <v>74.867589677190935</v>
      </c>
      <c r="T161" s="22">
        <f t="shared" ca="1" si="44"/>
        <v>65.362026009465851</v>
      </c>
      <c r="U161" s="22">
        <f t="shared" ca="1" si="44"/>
        <v>88.89909657480942</v>
      </c>
      <c r="V161" s="22">
        <f t="shared" si="44"/>
        <v>85.97414534055649</v>
      </c>
      <c r="W161" s="22">
        <f t="shared" si="44"/>
        <v>112.22060580049391</v>
      </c>
      <c r="X161" s="22">
        <f t="shared" ca="1" si="44"/>
        <v>67.768205419228025</v>
      </c>
      <c r="Y161" s="22">
        <f t="shared" si="44"/>
        <v>100.1289824286425</v>
      </c>
      <c r="Z161" s="22">
        <f t="shared" si="44"/>
        <v>99.425152358226498</v>
      </c>
      <c r="AA161" s="22">
        <f t="shared" si="44"/>
        <v>83.330754703996661</v>
      </c>
      <c r="AB161" s="22">
        <f t="shared" si="44"/>
        <v>133.89467697283897</v>
      </c>
      <c r="AC161" s="22">
        <f t="shared" ca="1" si="44"/>
        <v>102.01374941748715</v>
      </c>
      <c r="AD161" s="22">
        <f t="shared" si="44"/>
        <v>83.330754703996661</v>
      </c>
      <c r="AE161" s="22">
        <f t="shared" si="44"/>
        <v>99.425152358226498</v>
      </c>
      <c r="AF161" s="22">
        <f t="shared" ca="1" si="44"/>
        <v>64.306445224874665</v>
      </c>
      <c r="AG161" s="22">
        <f t="shared" ca="1" si="44"/>
        <v>74.2185118193363</v>
      </c>
      <c r="AH161" s="22">
        <f t="shared" ca="1" si="44"/>
        <v>62.50413450114106</v>
      </c>
      <c r="AI161" s="22">
        <f t="shared" si="44"/>
        <v>79.076779739986549</v>
      </c>
      <c r="AJ161" s="22">
        <f t="shared" ca="1" si="44"/>
        <v>78.290778406942621</v>
      </c>
      <c r="AK161" s="22">
        <f t="shared" si="44"/>
        <v>62.50413450114106</v>
      </c>
      <c r="AL161" s="22">
        <f t="shared" si="44"/>
        <v>103.15043126255075</v>
      </c>
      <c r="AM161" s="22">
        <f t="shared" si="44"/>
        <v>65.362026009465851</v>
      </c>
      <c r="AN161" s="22">
        <f ca="1">IF(Fixtures!$D$6 &lt; 36, AVERAGE(OFFSET($A161,0,Fixtures!$D$6,1,3)), 0)</f>
        <v>106.41306036477425</v>
      </c>
      <c r="AO161" s="22">
        <f ca="1">IF(Fixtures!$D$6 &lt; 33, AVERAGE(OFFSET($A161,0,Fixtures!$D$6,1,6)), 0)</f>
        <v>92.864881749460039</v>
      </c>
      <c r="AP161" s="22">
        <f ca="1">IF(Fixtures!$D$6 &lt; 30, AVERAGE(OFFSET($A161,0,Fixtures!$D$6,1,9)), 0)</f>
        <v>86.340109238314497</v>
      </c>
      <c r="AQ161" s="22">
        <f ca="1">IF(Fixtures!$D$6 &lt; 27, AVERAGE(OFFSET($A161,0,Fixtures!$D$6,1,12)), 0)</f>
        <v>0</v>
      </c>
      <c r="AR161" s="22">
        <f ca="1">IF(Fixtures!$D$6 &lt; 23, AVERAGE(OFFSET($A161,0,Fixtures!$D$6,1,16)), 0)</f>
        <v>0</v>
      </c>
      <c r="AS161" s="22">
        <f ca="1">IF(OR(Fixtures!$D$6&lt;=0,Fixtures!$D$6&gt;39),AVERAGE(A161:AM161),AVERAGE(OFFSET($A161,0,Fixtures!$D$6,1,39-Fixtures!$D$6)))</f>
        <v>84.006464576499013</v>
      </c>
    </row>
    <row r="162" spans="1:45" x14ac:dyDescent="0.25">
      <c r="A162" s="28" t="s">
        <v>4</v>
      </c>
      <c r="B162" s="22">
        <f t="shared" ca="1" si="45"/>
        <v>83.593921110151072</v>
      </c>
      <c r="C162" s="22">
        <f t="shared" si="44"/>
        <v>83.006319858702852</v>
      </c>
      <c r="D162" s="22">
        <f t="shared" si="44"/>
        <v>65.362026009465851</v>
      </c>
      <c r="E162" s="22">
        <f t="shared" si="44"/>
        <v>111.78362939934263</v>
      </c>
      <c r="F162" s="22">
        <f t="shared" si="44"/>
        <v>83.593921110151072</v>
      </c>
      <c r="G162" s="22">
        <f t="shared" ca="1" si="44"/>
        <v>81.172905392262138</v>
      </c>
      <c r="H162" s="22">
        <f t="shared" ca="1" si="44"/>
        <v>93.688762640779316</v>
      </c>
      <c r="I162" s="22">
        <f t="shared" si="44"/>
        <v>79.076779739986549</v>
      </c>
      <c r="J162" s="22">
        <f t="shared" ca="1" si="44"/>
        <v>74.2185118193363</v>
      </c>
      <c r="K162" s="22">
        <f t="shared" si="44"/>
        <v>111.78362939934263</v>
      </c>
      <c r="L162" s="22">
        <f t="shared" ca="1" si="44"/>
        <v>79.076779739986549</v>
      </c>
      <c r="M162" s="22">
        <f t="shared" si="44"/>
        <v>74.867589677190935</v>
      </c>
      <c r="N162" s="22">
        <f t="shared" ca="1" si="44"/>
        <v>64.306445224874665</v>
      </c>
      <c r="O162" s="22">
        <f t="shared" ca="1" si="44"/>
        <v>77.02640142320152</v>
      </c>
      <c r="P162" s="22">
        <f t="shared" si="44"/>
        <v>83.330754703996661</v>
      </c>
      <c r="Q162" s="22">
        <f t="shared" si="44"/>
        <v>74.867589677190935</v>
      </c>
      <c r="R162" s="22">
        <f t="shared" ca="1" si="44"/>
        <v>67.768205419228025</v>
      </c>
      <c r="S162" s="22">
        <f t="shared" si="44"/>
        <v>103.15043126255075</v>
      </c>
      <c r="T162" s="22">
        <f t="shared" si="44"/>
        <v>65.362026009465851</v>
      </c>
      <c r="U162" s="22">
        <f t="shared" ca="1" si="44"/>
        <v>68.902314044909886</v>
      </c>
      <c r="V162" s="22">
        <f t="shared" si="44"/>
        <v>85.97414534055649</v>
      </c>
      <c r="W162" s="22">
        <f t="shared" ca="1" si="44"/>
        <v>112.22060580049391</v>
      </c>
      <c r="X162" s="22">
        <f t="shared" ca="1" si="44"/>
        <v>67.768205419228025</v>
      </c>
      <c r="Y162" s="22">
        <f t="shared" si="44"/>
        <v>83.006319858702852</v>
      </c>
      <c r="Z162" s="22">
        <f t="shared" si="44"/>
        <v>85.97414534055649</v>
      </c>
      <c r="AA162" s="22">
        <f t="shared" si="44"/>
        <v>78.290778406942621</v>
      </c>
      <c r="AB162" s="22">
        <f t="shared" si="44"/>
        <v>93.688762640779316</v>
      </c>
      <c r="AC162" s="22">
        <f t="shared" ca="1" si="44"/>
        <v>100.1289824286425</v>
      </c>
      <c r="AD162" s="22">
        <f t="shared" ca="1" si="44"/>
        <v>94.718340567676194</v>
      </c>
      <c r="AE162" s="22">
        <f t="shared" si="44"/>
        <v>133.89467697283897</v>
      </c>
      <c r="AF162" s="22">
        <f t="shared" ca="1" si="44"/>
        <v>64.306445224874665</v>
      </c>
      <c r="AG162" s="22">
        <f t="shared" ca="1" si="44"/>
        <v>77.02640142320152</v>
      </c>
      <c r="AH162" s="22">
        <f t="shared" si="44"/>
        <v>62.50413450114106</v>
      </c>
      <c r="AI162" s="22">
        <f t="shared" si="44"/>
        <v>99.813761128963037</v>
      </c>
      <c r="AJ162" s="22">
        <f t="shared" si="44"/>
        <v>78.290778406942621</v>
      </c>
      <c r="AK162" s="22">
        <f t="shared" si="44"/>
        <v>86.116415090753378</v>
      </c>
      <c r="AL162" s="22">
        <f t="shared" ca="1" si="44"/>
        <v>81.172905392262138</v>
      </c>
      <c r="AM162" s="22">
        <f t="shared" si="44"/>
        <v>62.50413450114106</v>
      </c>
      <c r="AN162" s="22">
        <f ca="1">IF(Fixtures!$D$6 &lt; 36, AVERAGE(OFFSET($A162,0,Fixtures!$D$6,1,3)), 0)</f>
        <v>96.178695212366009</v>
      </c>
      <c r="AO162" s="22">
        <f ca="1">IF(Fixtures!$D$6 &lt; 33, AVERAGE(OFFSET($A162,0,Fixtures!$D$6,1,6)), 0)</f>
        <v>93.960601543002198</v>
      </c>
      <c r="AP162" s="22">
        <f ca="1">IF(Fixtures!$D$6 &lt; 30, AVERAGE(OFFSET($A162,0,Fixtures!$D$6,1,9)), 0)</f>
        <v>89.374698143895543</v>
      </c>
      <c r="AQ162" s="22">
        <f ca="1">IF(Fixtures!$D$6 &lt; 27, AVERAGE(OFFSET($A162,0,Fixtures!$D$6,1,12)), 0)</f>
        <v>0</v>
      </c>
      <c r="AR162" s="22">
        <f ca="1">IF(Fixtures!$D$6 &lt; 23, AVERAGE(OFFSET($A162,0,Fixtures!$D$6,1,16)), 0)</f>
        <v>0</v>
      </c>
      <c r="AS162" s="22">
        <f ca="1">IF(OR(Fixtures!$D$6&lt;=0,Fixtures!$D$6&gt;39),AVERAGE(A162:AM162),AVERAGE(OFFSET($A162,0,Fixtures!$D$6,1,39-Fixtures!$D$6)))</f>
        <v>86.180478189934703</v>
      </c>
    </row>
    <row r="163" spans="1:45" x14ac:dyDescent="0.25">
      <c r="A163" s="28" t="s">
        <v>129</v>
      </c>
      <c r="B163" s="22">
        <f t="shared" ca="1" si="45"/>
        <v>122.19229325830878</v>
      </c>
      <c r="C163" s="22">
        <f t="shared" ca="1" si="44"/>
        <v>81.172905392262138</v>
      </c>
      <c r="D163" s="22">
        <f t="shared" si="44"/>
        <v>93.688762640779316</v>
      </c>
      <c r="E163" s="22">
        <f t="shared" ca="1" si="44"/>
        <v>111.78362939934263</v>
      </c>
      <c r="F163" s="22">
        <f t="shared" si="44"/>
        <v>83.593921110151072</v>
      </c>
      <c r="G163" s="22">
        <f t="shared" ca="1" si="44"/>
        <v>81.172905392262138</v>
      </c>
      <c r="H163" s="22">
        <f t="shared" si="44"/>
        <v>83.593921110151072</v>
      </c>
      <c r="I163" s="22">
        <f t="shared" si="44"/>
        <v>78.290778406942621</v>
      </c>
      <c r="J163" s="22">
        <f t="shared" ca="1" si="44"/>
        <v>74.2185118193363</v>
      </c>
      <c r="K163" s="22">
        <f t="shared" si="44"/>
        <v>94.718340567676194</v>
      </c>
      <c r="L163" s="22">
        <f t="shared" si="44"/>
        <v>62.50413450114106</v>
      </c>
      <c r="M163" s="22">
        <f t="shared" si="44"/>
        <v>74.867589677190935</v>
      </c>
      <c r="N163" s="22">
        <f t="shared" ca="1" si="44"/>
        <v>99.425152358226498</v>
      </c>
      <c r="O163" s="22">
        <f t="shared" ca="1" si="44"/>
        <v>74.2185118193363</v>
      </c>
      <c r="P163" s="22">
        <f t="shared" si="44"/>
        <v>107.34294286929772</v>
      </c>
      <c r="Q163" s="22">
        <f t="shared" si="44"/>
        <v>111.78362939934263</v>
      </c>
      <c r="R163" s="22">
        <f t="shared" ca="1" si="44"/>
        <v>77.02640142320152</v>
      </c>
      <c r="S163" s="22">
        <f t="shared" ca="1" si="44"/>
        <v>68.902314044909886</v>
      </c>
      <c r="T163" s="22">
        <f t="shared" si="44"/>
        <v>65.362026009465851</v>
      </c>
      <c r="U163" s="22">
        <f t="shared" ca="1" si="44"/>
        <v>88.89909657480942</v>
      </c>
      <c r="V163" s="22">
        <f t="shared" ca="1" si="44"/>
        <v>85.97414534055649</v>
      </c>
      <c r="W163" s="22">
        <f t="shared" si="44"/>
        <v>100.1289824286425</v>
      </c>
      <c r="X163" s="22">
        <f t="shared" ca="1" si="44"/>
        <v>65.362026009465851</v>
      </c>
      <c r="Y163" s="22">
        <f t="shared" si="44"/>
        <v>100.1289824286425</v>
      </c>
      <c r="Z163" s="22">
        <f t="shared" ca="1" si="44"/>
        <v>67.768205419228025</v>
      </c>
      <c r="AA163" s="22">
        <f t="shared" si="44"/>
        <v>83.330754703996661</v>
      </c>
      <c r="AB163" s="22">
        <f t="shared" ca="1" si="44"/>
        <v>119.75714527628081</v>
      </c>
      <c r="AC163" s="22">
        <f t="shared" ca="1" si="44"/>
        <v>102.01374941748715</v>
      </c>
      <c r="AD163" s="22">
        <f t="shared" si="44"/>
        <v>74.867589677190935</v>
      </c>
      <c r="AE163" s="22">
        <f t="shared" si="44"/>
        <v>79.076779739986549</v>
      </c>
      <c r="AF163" s="22">
        <f t="shared" ca="1" si="44"/>
        <v>64.306445224874665</v>
      </c>
      <c r="AG163" s="22">
        <f t="shared" ca="1" si="44"/>
        <v>83.006319858702852</v>
      </c>
      <c r="AH163" s="22">
        <f t="shared" si="44"/>
        <v>62.50413450114106</v>
      </c>
      <c r="AI163" s="22">
        <f t="shared" si="44"/>
        <v>128.57561288740058</v>
      </c>
      <c r="AJ163" s="22">
        <f t="shared" si="44"/>
        <v>78.290778406942621</v>
      </c>
      <c r="AK163" s="22">
        <f t="shared" ca="1" si="44"/>
        <v>82.531343196650312</v>
      </c>
      <c r="AL163" s="22">
        <f t="shared" ca="1" si="44"/>
        <v>64.306445224874665</v>
      </c>
      <c r="AM163" s="22">
        <f t="shared" si="44"/>
        <v>130.7619278986416</v>
      </c>
      <c r="AN163" s="22">
        <f ca="1">IF(Fixtures!$D$6 &lt; 36, AVERAGE(OFFSET($A163,0,Fixtures!$D$6,1,3)), 0)</f>
        <v>98.87949479031964</v>
      </c>
      <c r="AO163" s="22">
        <f ca="1">IF(Fixtures!$D$6 &lt; 33, AVERAGE(OFFSET($A163,0,Fixtures!$D$6,1,6)), 0)</f>
        <v>87.171338199087174</v>
      </c>
      <c r="AP163" s="22">
        <f ca="1">IF(Fixtures!$D$6 &lt; 30, AVERAGE(OFFSET($A163,0,Fixtures!$D$6,1,9)), 0)</f>
        <v>88.04428388777859</v>
      </c>
      <c r="AQ163" s="22">
        <f ca="1">IF(Fixtures!$D$6 &lt; 27, AVERAGE(OFFSET($A163,0,Fixtures!$D$6,1,12)), 0)</f>
        <v>0</v>
      </c>
      <c r="AR163" s="22">
        <f ca="1">IF(Fixtures!$D$6 &lt; 23, AVERAGE(OFFSET($A163,0,Fixtures!$D$6,1,16)), 0)</f>
        <v>0</v>
      </c>
      <c r="AS163" s="22">
        <f ca="1">IF(OR(Fixtures!$D$6&lt;=0,Fixtures!$D$6&gt;39),AVERAGE(A163:AM163),AVERAGE(OFFSET($A163,0,Fixtures!$D$6,1,39-Fixtures!$D$6)))</f>
        <v>89.166522609181143</v>
      </c>
    </row>
    <row r="164" spans="1:45" x14ac:dyDescent="0.25">
      <c r="A164" s="28" t="s">
        <v>104</v>
      </c>
      <c r="B164" s="22">
        <f t="shared" ca="1" si="45"/>
        <v>67.768205419228025</v>
      </c>
      <c r="C164" s="22">
        <f t="shared" ca="1" si="44"/>
        <v>82.531343196650312</v>
      </c>
      <c r="D164" s="22">
        <f t="shared" si="44"/>
        <v>83.593921110151072</v>
      </c>
      <c r="E164" s="22">
        <f t="shared" si="44"/>
        <v>111.78362939934263</v>
      </c>
      <c r="F164" s="22">
        <f t="shared" ca="1" si="44"/>
        <v>74.2185118193363</v>
      </c>
      <c r="G164" s="22">
        <f t="shared" ca="1" si="44"/>
        <v>81.172905392262138</v>
      </c>
      <c r="H164" s="22">
        <f t="shared" si="44"/>
        <v>65.362026009465851</v>
      </c>
      <c r="I164" s="22">
        <f t="shared" si="44"/>
        <v>102.98002024308416</v>
      </c>
      <c r="J164" s="22">
        <f t="shared" ca="1" si="44"/>
        <v>74.2185118193363</v>
      </c>
      <c r="K164" s="22">
        <f t="shared" ca="1" si="44"/>
        <v>77.02640142320152</v>
      </c>
      <c r="L164" s="22">
        <f t="shared" ca="1" si="44"/>
        <v>79.076779739986549</v>
      </c>
      <c r="M164" s="22">
        <f t="shared" si="44"/>
        <v>74.867589677190935</v>
      </c>
      <c r="N164" s="22">
        <f t="shared" ref="C164:AM168" ca="1" si="46">MIN(VLOOKUP($A$156,$A$2:$AM$14,N$30+1,FALSE),VLOOKUP($A164,$A$2:$AM$14,N$30+1,FALSE))</f>
        <v>86.116415090753378</v>
      </c>
      <c r="O164" s="22">
        <f t="shared" ca="1" si="46"/>
        <v>77.02640142320152</v>
      </c>
      <c r="P164" s="22">
        <f t="shared" si="46"/>
        <v>62.50413450114106</v>
      </c>
      <c r="Q164" s="22">
        <f t="shared" ca="1" si="46"/>
        <v>122.19229325830878</v>
      </c>
      <c r="R164" s="22">
        <f t="shared" si="46"/>
        <v>115.39093420167765</v>
      </c>
      <c r="S164" s="22">
        <f t="shared" si="46"/>
        <v>103.15043126255075</v>
      </c>
      <c r="T164" s="22">
        <f t="shared" si="46"/>
        <v>65.362026009465851</v>
      </c>
      <c r="U164" s="22">
        <f t="shared" ca="1" si="46"/>
        <v>88.89909657480942</v>
      </c>
      <c r="V164" s="22">
        <f t="shared" si="46"/>
        <v>85.97414534055649</v>
      </c>
      <c r="W164" s="22">
        <f t="shared" si="46"/>
        <v>78.290778406942621</v>
      </c>
      <c r="X164" s="22">
        <f t="shared" ca="1" si="46"/>
        <v>67.768205419228025</v>
      </c>
      <c r="Y164" s="22">
        <f t="shared" ca="1" si="46"/>
        <v>88.89909657480942</v>
      </c>
      <c r="Z164" s="22">
        <f t="shared" ca="1" si="46"/>
        <v>68.902314044909886</v>
      </c>
      <c r="AA164" s="22">
        <f t="shared" si="46"/>
        <v>83.330754703996661</v>
      </c>
      <c r="AB164" s="22">
        <f t="shared" si="46"/>
        <v>115.39093420167765</v>
      </c>
      <c r="AC164" s="22">
        <f t="shared" ca="1" si="46"/>
        <v>81.172905392262138</v>
      </c>
      <c r="AD164" s="22">
        <f t="shared" ca="1" si="46"/>
        <v>94.718340567676194</v>
      </c>
      <c r="AE164" s="22">
        <f t="shared" ca="1" si="46"/>
        <v>64.306445224874665</v>
      </c>
      <c r="AF164" s="22">
        <f t="shared" ca="1" si="46"/>
        <v>64.306445224874665</v>
      </c>
      <c r="AG164" s="22">
        <f t="shared" ca="1" si="46"/>
        <v>103.15043126255075</v>
      </c>
      <c r="AH164" s="22">
        <f t="shared" si="46"/>
        <v>62.50413450114106</v>
      </c>
      <c r="AI164" s="22">
        <f t="shared" si="46"/>
        <v>74.867589677190935</v>
      </c>
      <c r="AJ164" s="22">
        <f t="shared" si="46"/>
        <v>78.290778406942621</v>
      </c>
      <c r="AK164" s="22">
        <f t="shared" si="46"/>
        <v>86.116415090753378</v>
      </c>
      <c r="AL164" s="22">
        <f t="shared" si="46"/>
        <v>94.718340567676194</v>
      </c>
      <c r="AM164" s="22">
        <f t="shared" ca="1" si="46"/>
        <v>102.01374941748715</v>
      </c>
      <c r="AN164" s="22">
        <f ca="1">IF(Fixtures!$D$6 &lt; 36, AVERAGE(OFFSET($A164,0,Fixtures!$D$6,1,3)), 0)</f>
        <v>97.094060053871999</v>
      </c>
      <c r="AO164" s="22">
        <f ca="1">IF(Fixtures!$D$6 &lt; 33, AVERAGE(OFFSET($A164,0,Fixtures!$D$6,1,6)), 0)</f>
        <v>87.174250312319359</v>
      </c>
      <c r="AP164" s="22">
        <f ca="1">IF(Fixtures!$D$6 &lt; 30, AVERAGE(OFFSET($A164,0,Fixtures!$D$6,1,9)), 0)</f>
        <v>82.078667162132305</v>
      </c>
      <c r="AQ164" s="22">
        <f ca="1">IF(Fixtures!$D$6 &lt; 27, AVERAGE(OFFSET($A164,0,Fixtures!$D$6,1,12)), 0)</f>
        <v>0</v>
      </c>
      <c r="AR164" s="22">
        <f ca="1">IF(Fixtures!$D$6 &lt; 23, AVERAGE(OFFSET($A164,0,Fixtures!$D$6,1,16)), 0)</f>
        <v>0</v>
      </c>
      <c r="AS164" s="22">
        <f ca="1">IF(OR(Fixtures!$D$6&lt;=0,Fixtures!$D$6&gt;39),AVERAGE(A164:AM164),AVERAGE(OFFSET($A164,0,Fixtures!$D$6,1,39-Fixtures!$D$6)))</f>
        <v>85.129709127925636</v>
      </c>
    </row>
    <row r="165" spans="1:45" x14ac:dyDescent="0.25">
      <c r="A165" s="28" t="s">
        <v>60</v>
      </c>
      <c r="B165" s="22">
        <f t="shared" ca="1" si="45"/>
        <v>93.688762640779316</v>
      </c>
      <c r="C165" s="22">
        <f t="shared" ca="1" si="46"/>
        <v>83.006319858702852</v>
      </c>
      <c r="D165" s="22">
        <f t="shared" ca="1" si="46"/>
        <v>68.902314044909886</v>
      </c>
      <c r="E165" s="22">
        <f t="shared" si="46"/>
        <v>100.1289824286425</v>
      </c>
      <c r="F165" s="22">
        <f t="shared" si="46"/>
        <v>83.593921110151072</v>
      </c>
      <c r="G165" s="22">
        <f t="shared" ca="1" si="46"/>
        <v>81.172905392262138</v>
      </c>
      <c r="H165" s="22">
        <f t="shared" si="46"/>
        <v>85.97414534055649</v>
      </c>
      <c r="I165" s="22">
        <f t="shared" ca="1" si="46"/>
        <v>102.98002024308416</v>
      </c>
      <c r="J165" s="22">
        <f t="shared" ca="1" si="46"/>
        <v>65.362026009465851</v>
      </c>
      <c r="K165" s="22">
        <f t="shared" si="46"/>
        <v>74.867589677190935</v>
      </c>
      <c r="L165" s="22">
        <f t="shared" ca="1" si="46"/>
        <v>64.306445224874665</v>
      </c>
      <c r="M165" s="22">
        <f t="shared" si="46"/>
        <v>74.867589677190935</v>
      </c>
      <c r="N165" s="22">
        <f t="shared" ca="1" si="46"/>
        <v>81.172905392262138</v>
      </c>
      <c r="O165" s="22">
        <f t="shared" ca="1" si="46"/>
        <v>77.02640142320152</v>
      </c>
      <c r="P165" s="22">
        <f t="shared" ca="1" si="46"/>
        <v>88.89909657480942</v>
      </c>
      <c r="Q165" s="22">
        <f t="shared" si="46"/>
        <v>94.718340567676194</v>
      </c>
      <c r="R165" s="22">
        <f t="shared" si="46"/>
        <v>107.34294286929772</v>
      </c>
      <c r="S165" s="22">
        <f t="shared" si="46"/>
        <v>103.15043126255075</v>
      </c>
      <c r="T165" s="22">
        <f t="shared" si="46"/>
        <v>65.362026009465851</v>
      </c>
      <c r="U165" s="22">
        <f t="shared" ca="1" si="46"/>
        <v>78.290778406942621</v>
      </c>
      <c r="V165" s="22">
        <f t="shared" si="46"/>
        <v>85.97414534055649</v>
      </c>
      <c r="W165" s="22">
        <f t="shared" si="46"/>
        <v>102.98002024308416</v>
      </c>
      <c r="X165" s="22">
        <f t="shared" ca="1" si="46"/>
        <v>67.768205419228025</v>
      </c>
      <c r="Y165" s="22">
        <f t="shared" si="46"/>
        <v>100.1289824286425</v>
      </c>
      <c r="Z165" s="22">
        <f t="shared" ca="1" si="46"/>
        <v>99.425152358226498</v>
      </c>
      <c r="AA165" s="22">
        <f t="shared" ca="1" si="46"/>
        <v>82.531343196650312</v>
      </c>
      <c r="AB165" s="22">
        <f t="shared" si="46"/>
        <v>83.593921110151072</v>
      </c>
      <c r="AC165" s="22">
        <f t="shared" ca="1" si="46"/>
        <v>102.01374941748715</v>
      </c>
      <c r="AD165" s="22">
        <f t="shared" ca="1" si="46"/>
        <v>77.02640142320152</v>
      </c>
      <c r="AE165" s="22">
        <f t="shared" si="46"/>
        <v>62.50413450114106</v>
      </c>
      <c r="AF165" s="22">
        <f t="shared" ca="1" si="46"/>
        <v>64.306445224874665</v>
      </c>
      <c r="AG165" s="22">
        <f t="shared" ca="1" si="46"/>
        <v>67.768205419228025</v>
      </c>
      <c r="AH165" s="22">
        <f t="shared" si="46"/>
        <v>62.50413450114106</v>
      </c>
      <c r="AI165" s="22">
        <f t="shared" ca="1" si="46"/>
        <v>74.2185118193363</v>
      </c>
      <c r="AJ165" s="22">
        <f t="shared" si="46"/>
        <v>78.290778406942621</v>
      </c>
      <c r="AK165" s="22">
        <f t="shared" si="46"/>
        <v>86.116415090753378</v>
      </c>
      <c r="AL165" s="22">
        <f t="shared" si="46"/>
        <v>128.57561288740058</v>
      </c>
      <c r="AM165" s="22">
        <f t="shared" si="46"/>
        <v>79.076779739986549</v>
      </c>
      <c r="AN165" s="22">
        <f ca="1">IF(Fixtures!$D$6 &lt; 36, AVERAGE(OFFSET($A165,0,Fixtures!$D$6,1,3)), 0)</f>
        <v>87.544690650279904</v>
      </c>
      <c r="AO165" s="22">
        <f ca="1">IF(Fixtures!$D$6 &lt; 33, AVERAGE(OFFSET($A165,0,Fixtures!$D$6,1,6)), 0)</f>
        <v>76.20214284934724</v>
      </c>
      <c r="AP165" s="22">
        <f ca="1">IF(Fixtures!$D$6 &lt; 30, AVERAGE(OFFSET($A165,0,Fixtures!$D$6,1,9)), 0)</f>
        <v>74.691809091500375</v>
      </c>
      <c r="AQ165" s="22">
        <f ca="1">IF(Fixtures!$D$6 &lt; 27, AVERAGE(OFFSET($A165,0,Fixtures!$D$6,1,12)), 0)</f>
        <v>0</v>
      </c>
      <c r="AR165" s="22">
        <f ca="1">IF(Fixtures!$D$6 &lt; 23, AVERAGE(OFFSET($A165,0,Fixtures!$D$6,1,16)), 0)</f>
        <v>0</v>
      </c>
      <c r="AS165" s="22">
        <f ca="1">IF(OR(Fixtures!$D$6&lt;=0,Fixtures!$D$6&gt;39),AVERAGE(A165:AM165),AVERAGE(OFFSET($A165,0,Fixtures!$D$6,1,39-Fixtures!$D$6)))</f>
        <v>80.499590795136996</v>
      </c>
    </row>
    <row r="166" spans="1:45" x14ac:dyDescent="0.25">
      <c r="A166" s="28" t="s">
        <v>130</v>
      </c>
      <c r="B166" s="22">
        <f t="shared" ca="1" si="45"/>
        <v>122.19229325830878</v>
      </c>
      <c r="C166" s="22">
        <f t="shared" si="46"/>
        <v>79.076779739986549</v>
      </c>
      <c r="D166" s="22">
        <f t="shared" ca="1" si="46"/>
        <v>88.89909657480942</v>
      </c>
      <c r="E166" s="22">
        <f t="shared" ca="1" si="46"/>
        <v>102.01374941748715</v>
      </c>
      <c r="F166" s="22">
        <f t="shared" si="46"/>
        <v>83.593921110151072</v>
      </c>
      <c r="G166" s="22">
        <f t="shared" ca="1" si="46"/>
        <v>62.50413450114106</v>
      </c>
      <c r="H166" s="22">
        <f t="shared" si="46"/>
        <v>93.688762640779316</v>
      </c>
      <c r="I166" s="22">
        <f t="shared" si="46"/>
        <v>86.116415090753378</v>
      </c>
      <c r="J166" s="22">
        <f t="shared" ca="1" si="46"/>
        <v>74.2185118193363</v>
      </c>
      <c r="K166" s="22">
        <f t="shared" si="46"/>
        <v>85.97414534055649</v>
      </c>
      <c r="L166" s="22">
        <f t="shared" ca="1" si="46"/>
        <v>79.076779739986549</v>
      </c>
      <c r="M166" s="22">
        <f t="shared" si="46"/>
        <v>74.867589677190935</v>
      </c>
      <c r="N166" s="22">
        <f t="shared" ca="1" si="46"/>
        <v>119.75714527628081</v>
      </c>
      <c r="O166" s="22">
        <f t="shared" ca="1" si="46"/>
        <v>77.02640142320152</v>
      </c>
      <c r="P166" s="22">
        <f t="shared" si="46"/>
        <v>93.688762640779316</v>
      </c>
      <c r="Q166" s="22">
        <f t="shared" ca="1" si="46"/>
        <v>64.306445224874665</v>
      </c>
      <c r="R166" s="22">
        <f t="shared" si="46"/>
        <v>115.39093420167765</v>
      </c>
      <c r="S166" s="22">
        <f t="shared" si="46"/>
        <v>83.593921110151072</v>
      </c>
      <c r="T166" s="22">
        <f t="shared" ca="1" si="46"/>
        <v>65.362026009465851</v>
      </c>
      <c r="U166" s="22">
        <f t="shared" ca="1" si="46"/>
        <v>83.330754703996661</v>
      </c>
      <c r="V166" s="22">
        <f t="shared" si="46"/>
        <v>74.867589677190935</v>
      </c>
      <c r="W166" s="22">
        <f t="shared" si="46"/>
        <v>83.006319858702852</v>
      </c>
      <c r="X166" s="22">
        <f t="shared" ca="1" si="46"/>
        <v>67.768205419228025</v>
      </c>
      <c r="Y166" s="22">
        <f t="shared" si="46"/>
        <v>100.1289824286425</v>
      </c>
      <c r="Z166" s="22">
        <f t="shared" si="46"/>
        <v>94.718340567676194</v>
      </c>
      <c r="AA166" s="22">
        <f t="shared" ca="1" si="46"/>
        <v>74.2185118193363</v>
      </c>
      <c r="AB166" s="22">
        <f t="shared" ca="1" si="46"/>
        <v>122.19229325830878</v>
      </c>
      <c r="AC166" s="22">
        <f t="shared" ca="1" si="46"/>
        <v>102.01374941748715</v>
      </c>
      <c r="AD166" s="22">
        <f t="shared" ca="1" si="46"/>
        <v>67.768205419228025</v>
      </c>
      <c r="AE166" s="22">
        <f t="shared" si="46"/>
        <v>102.98002024308416</v>
      </c>
      <c r="AF166" s="22">
        <f t="shared" ca="1" si="46"/>
        <v>64.306445224874665</v>
      </c>
      <c r="AG166" s="22">
        <f t="shared" ca="1" si="46"/>
        <v>143.44537181444625</v>
      </c>
      <c r="AH166" s="22">
        <f t="shared" si="46"/>
        <v>62.50413450114106</v>
      </c>
      <c r="AI166" s="22">
        <f t="shared" si="46"/>
        <v>112.22060580049391</v>
      </c>
      <c r="AJ166" s="22">
        <f t="shared" ca="1" si="46"/>
        <v>68.902314044909886</v>
      </c>
      <c r="AK166" s="22">
        <f t="shared" si="46"/>
        <v>86.116415090753378</v>
      </c>
      <c r="AL166" s="22">
        <f t="shared" ca="1" si="46"/>
        <v>119.75714527628081</v>
      </c>
      <c r="AM166" s="22">
        <f t="shared" ca="1" si="46"/>
        <v>77.02640142320152</v>
      </c>
      <c r="AN166" s="22">
        <f ca="1">IF(Fixtures!$D$6 &lt; 36, AVERAGE(OFFSET($A166,0,Fixtures!$D$6,1,3)), 0)</f>
        <v>97.324749365007975</v>
      </c>
      <c r="AO166" s="22">
        <f ca="1">IF(Fixtures!$D$6 &lt; 33, AVERAGE(OFFSET($A166,0,Fixtures!$D$6,1,6)), 0)</f>
        <v>100.4510142295715</v>
      </c>
      <c r="AP166" s="22">
        <f ca="1">IF(Fixtures!$D$6 &lt; 30, AVERAGE(OFFSET($A166,0,Fixtures!$D$6,1,9)), 0)</f>
        <v>94.037015524885973</v>
      </c>
      <c r="AQ166" s="22">
        <f ca="1">IF(Fixtures!$D$6 &lt; 27, AVERAGE(OFFSET($A166,0,Fixtures!$D$6,1,12)), 0)</f>
        <v>0</v>
      </c>
      <c r="AR166" s="22">
        <f ca="1">IF(Fixtures!$D$6 &lt; 23, AVERAGE(OFFSET($A166,0,Fixtures!$D$6,1,16)), 0)</f>
        <v>0</v>
      </c>
      <c r="AS166" s="22">
        <f ca="1">IF(OR(Fixtures!$D$6&lt;=0,Fixtures!$D$6&gt;39),AVERAGE(A166:AM166),AVERAGE(OFFSET($A166,0,Fixtures!$D$6,1,39-Fixtures!$D$6)))</f>
        <v>94.102758459517474</v>
      </c>
    </row>
    <row r="167" spans="1:45" x14ac:dyDescent="0.25">
      <c r="A167" s="28" t="s">
        <v>61</v>
      </c>
      <c r="B167" s="22">
        <f t="shared" ca="1" si="45"/>
        <v>122.19229325830878</v>
      </c>
      <c r="C167" s="22">
        <f t="shared" si="46"/>
        <v>78.290778406942621</v>
      </c>
      <c r="D167" s="22">
        <f t="shared" si="46"/>
        <v>99.813761128963037</v>
      </c>
      <c r="E167" s="22">
        <f t="shared" si="46"/>
        <v>102.98002024308416</v>
      </c>
      <c r="F167" s="22">
        <f t="shared" ca="1" si="46"/>
        <v>83.593921110151072</v>
      </c>
      <c r="G167" s="22">
        <f t="shared" ca="1" si="46"/>
        <v>81.172905392262138</v>
      </c>
      <c r="H167" s="22">
        <f t="shared" si="46"/>
        <v>93.688762640779316</v>
      </c>
      <c r="I167" s="22">
        <f t="shared" ca="1" si="46"/>
        <v>88.89909657480942</v>
      </c>
      <c r="J167" s="22">
        <f t="shared" ca="1" si="46"/>
        <v>67.768205419228025</v>
      </c>
      <c r="K167" s="22">
        <f t="shared" si="46"/>
        <v>86.116415090753378</v>
      </c>
      <c r="L167" s="22">
        <f t="shared" ca="1" si="46"/>
        <v>79.076779739986549</v>
      </c>
      <c r="M167" s="22">
        <f t="shared" si="46"/>
        <v>74.867589677190935</v>
      </c>
      <c r="N167" s="22">
        <f t="shared" ca="1" si="46"/>
        <v>62.50413450114106</v>
      </c>
      <c r="O167" s="22">
        <f t="shared" ca="1" si="46"/>
        <v>77.02640142320152</v>
      </c>
      <c r="P167" s="22">
        <f t="shared" ca="1" si="46"/>
        <v>64.306445224874665</v>
      </c>
      <c r="Q167" s="22">
        <f t="shared" si="46"/>
        <v>83.330754703996661</v>
      </c>
      <c r="R167" s="22">
        <f t="shared" ca="1" si="46"/>
        <v>115.39093420167765</v>
      </c>
      <c r="S167" s="22">
        <f t="shared" si="46"/>
        <v>93.688762640779316</v>
      </c>
      <c r="T167" s="22">
        <f t="shared" si="46"/>
        <v>65.362026009465851</v>
      </c>
      <c r="U167" s="22">
        <f t="shared" ca="1" si="46"/>
        <v>81.172905392262138</v>
      </c>
      <c r="V167" s="22">
        <f t="shared" ca="1" si="46"/>
        <v>74.2185118193363</v>
      </c>
      <c r="W167" s="22">
        <f t="shared" si="46"/>
        <v>112.22060580049391</v>
      </c>
      <c r="X167" s="22">
        <f t="shared" ca="1" si="46"/>
        <v>67.768205419228025</v>
      </c>
      <c r="Y167" s="22">
        <f t="shared" ca="1" si="46"/>
        <v>100.1289824286425</v>
      </c>
      <c r="Z167" s="22">
        <f t="shared" si="46"/>
        <v>65.362026009465851</v>
      </c>
      <c r="AA167" s="22">
        <f t="shared" si="46"/>
        <v>83.330754703996661</v>
      </c>
      <c r="AB167" s="22">
        <f t="shared" si="46"/>
        <v>85.97414534055649</v>
      </c>
      <c r="AC167" s="22">
        <f t="shared" ca="1" si="46"/>
        <v>102.01374941748715</v>
      </c>
      <c r="AD167" s="22">
        <f t="shared" ca="1" si="46"/>
        <v>68.902314044909886</v>
      </c>
      <c r="AE167" s="22">
        <f t="shared" si="46"/>
        <v>103.15043126255075</v>
      </c>
      <c r="AF167" s="22">
        <f t="shared" ca="1" si="46"/>
        <v>64.306445224874665</v>
      </c>
      <c r="AG167" s="22">
        <f t="shared" ca="1" si="46"/>
        <v>74.867589677190935</v>
      </c>
      <c r="AH167" s="22">
        <f t="shared" si="46"/>
        <v>62.50413450114106</v>
      </c>
      <c r="AI167" s="22">
        <f t="shared" ca="1" si="46"/>
        <v>77.02640142320152</v>
      </c>
      <c r="AJ167" s="22">
        <f t="shared" si="46"/>
        <v>78.290778406942621</v>
      </c>
      <c r="AK167" s="22">
        <f t="shared" si="46"/>
        <v>86.116415090753378</v>
      </c>
      <c r="AL167" s="22">
        <f t="shared" si="46"/>
        <v>83.006319858702852</v>
      </c>
      <c r="AM167" s="22">
        <f t="shared" si="46"/>
        <v>99.813761128963037</v>
      </c>
      <c r="AN167" s="22">
        <f ca="1">IF(Fixtures!$D$6 &lt; 36, AVERAGE(OFFSET($A167,0,Fixtures!$D$6,1,3)), 0)</f>
        <v>85.630069600984498</v>
      </c>
      <c r="AO167" s="22">
        <f ca="1">IF(Fixtures!$D$6 &lt; 33, AVERAGE(OFFSET($A167,0,Fixtures!$D$6,1,6)), 0)</f>
        <v>83.202445827928315</v>
      </c>
      <c r="AP167" s="22">
        <f ca="1">IF(Fixtures!$D$6 &lt; 30, AVERAGE(OFFSET($A167,0,Fixtures!$D$6,1,9)), 0)</f>
        <v>79.670665477650559</v>
      </c>
      <c r="AQ167" s="22">
        <f ca="1">IF(Fixtures!$D$6 &lt; 27, AVERAGE(OFFSET($A167,0,Fixtures!$D$6,1,12)), 0)</f>
        <v>0</v>
      </c>
      <c r="AR167" s="22">
        <f ca="1">IF(Fixtures!$D$6 &lt; 23, AVERAGE(OFFSET($A167,0,Fixtures!$D$6,1,16)), 0)</f>
        <v>0</v>
      </c>
      <c r="AS167" s="22">
        <f ca="1">IF(OR(Fixtures!$D$6&lt;=0,Fixtures!$D$6&gt;39),AVERAGE(A167:AM167),AVERAGE(OFFSET($A167,0,Fixtures!$D$6,1,39-Fixtures!$D$6)))</f>
        <v>82.164373781439522</v>
      </c>
    </row>
    <row r="168" spans="1:45" x14ac:dyDescent="0.25">
      <c r="A168" s="80" t="s">
        <v>82</v>
      </c>
      <c r="B168" s="22">
        <f t="shared" ca="1" si="45"/>
        <v>99.425152358226498</v>
      </c>
      <c r="C168" s="22">
        <f t="shared" si="46"/>
        <v>83.006319858702852</v>
      </c>
      <c r="D168" s="22">
        <f t="shared" ca="1" si="46"/>
        <v>99.813761128963037</v>
      </c>
      <c r="E168" s="22">
        <f t="shared" si="46"/>
        <v>107.34294286929772</v>
      </c>
      <c r="F168" s="22">
        <f t="shared" si="46"/>
        <v>74.867589677190935</v>
      </c>
      <c r="G168" s="22">
        <f t="shared" ca="1" si="46"/>
        <v>68.902314044909886</v>
      </c>
      <c r="H168" s="22">
        <f t="shared" si="46"/>
        <v>93.688762640779316</v>
      </c>
      <c r="I168" s="22">
        <f t="shared" si="46"/>
        <v>102.98002024308416</v>
      </c>
      <c r="J168" s="22">
        <f t="shared" ca="1" si="46"/>
        <v>74.2185118193363</v>
      </c>
      <c r="K168" s="22">
        <f t="shared" si="46"/>
        <v>100.1289824286425</v>
      </c>
      <c r="L168" s="22">
        <f t="shared" si="46"/>
        <v>65.362026009465851</v>
      </c>
      <c r="M168" s="22">
        <f t="shared" ca="1" si="46"/>
        <v>74.867589677190935</v>
      </c>
      <c r="N168" s="22">
        <f t="shared" ca="1" si="46"/>
        <v>83.330754703996661</v>
      </c>
      <c r="O168" s="22">
        <f t="shared" ca="1" si="46"/>
        <v>77.02640142320152</v>
      </c>
      <c r="P168" s="22">
        <f t="shared" si="46"/>
        <v>107.34294286929772</v>
      </c>
      <c r="Q168" s="22">
        <f t="shared" ca="1" si="46"/>
        <v>119.75714527628081</v>
      </c>
      <c r="R168" s="22">
        <f t="shared" ca="1" si="46"/>
        <v>88.89909657480942</v>
      </c>
      <c r="S168" s="22">
        <f t="shared" si="46"/>
        <v>103.15043126255075</v>
      </c>
      <c r="T168" s="22">
        <f t="shared" si="46"/>
        <v>65.362026009465851</v>
      </c>
      <c r="U168" s="22">
        <f t="shared" ca="1" si="46"/>
        <v>79.076779739986549</v>
      </c>
      <c r="V168" s="22">
        <f t="shared" si="46"/>
        <v>85.97414534055649</v>
      </c>
      <c r="W168" s="22">
        <f t="shared" si="46"/>
        <v>112.22060580049391</v>
      </c>
      <c r="X168" s="22">
        <f t="shared" ca="1" si="46"/>
        <v>67.768205419228025</v>
      </c>
      <c r="Y168" s="22">
        <f t="shared" si="46"/>
        <v>62.50413450114106</v>
      </c>
      <c r="Z168" s="22">
        <f t="shared" si="46"/>
        <v>99.425152358226498</v>
      </c>
      <c r="AA168" s="22">
        <f t="shared" ca="1" si="46"/>
        <v>83.330754703996661</v>
      </c>
      <c r="AB168" s="22">
        <f t="shared" si="46"/>
        <v>128.57561288740058</v>
      </c>
      <c r="AC168" s="22">
        <f t="shared" ca="1" si="46"/>
        <v>83.006319858702852</v>
      </c>
      <c r="AD168" s="22">
        <f t="shared" si="46"/>
        <v>78.290778406942621</v>
      </c>
      <c r="AE168" s="22">
        <f t="shared" si="46"/>
        <v>83.593921110151072</v>
      </c>
      <c r="AF168" s="22">
        <f t="shared" ca="1" si="46"/>
        <v>64.306445224874665</v>
      </c>
      <c r="AG168" s="22">
        <f t="shared" ca="1" si="46"/>
        <v>99.813761128963037</v>
      </c>
      <c r="AH168" s="22">
        <f t="shared" ca="1" si="46"/>
        <v>62.50413450114106</v>
      </c>
      <c r="AI168" s="22">
        <f t="shared" si="46"/>
        <v>128.57561288740058</v>
      </c>
      <c r="AJ168" s="22">
        <f t="shared" si="46"/>
        <v>78.290778406942621</v>
      </c>
      <c r="AK168" s="22">
        <f t="shared" si="46"/>
        <v>86.116415090753378</v>
      </c>
      <c r="AL168" s="22">
        <f t="shared" ca="1" si="46"/>
        <v>74.2185118193363</v>
      </c>
      <c r="AM168" s="22">
        <f t="shared" ca="1" si="46"/>
        <v>130.7619278986416</v>
      </c>
      <c r="AN168" s="22">
        <f ca="1">IF(Fixtures!$D$6 &lt; 36, AVERAGE(OFFSET($A168,0,Fixtures!$D$6,1,3)), 0)</f>
        <v>96.624237051015356</v>
      </c>
      <c r="AO168" s="22">
        <f ca="1">IF(Fixtures!$D$6 &lt; 33, AVERAGE(OFFSET($A168,0,Fixtures!$D$6,1,6)), 0)</f>
        <v>89.597806436172462</v>
      </c>
      <c r="AP168" s="22">
        <f ca="1">IF(Fixtures!$D$6 &lt; 30, AVERAGE(OFFSET($A168,0,Fixtures!$D$6,1,9)), 0)</f>
        <v>89.661929379168782</v>
      </c>
      <c r="AQ168" s="22">
        <f ca="1">IF(Fixtures!$D$6 &lt; 27, AVERAGE(OFFSET($A168,0,Fixtures!$D$6,1,12)), 0)</f>
        <v>0</v>
      </c>
      <c r="AR168" s="22">
        <f ca="1">IF(Fixtures!$D$6 &lt; 23, AVERAGE(OFFSET($A168,0,Fixtures!$D$6,1,16)), 0)</f>
        <v>0</v>
      </c>
      <c r="AS168" s="22">
        <f ca="1">IF(OR(Fixtures!$D$6&lt;=0,Fixtures!$D$6&gt;39),AVERAGE(A168:AM168),AVERAGE(OFFSET($A168,0,Fixtures!$D$6,1,39-Fixtures!$D$6)))</f>
        <v>91.504518268437508</v>
      </c>
    </row>
    <row r="170" spans="1:45" x14ac:dyDescent="0.25">
      <c r="A170" s="29" t="s">
        <v>61</v>
      </c>
      <c r="B170" s="2">
        <v>1</v>
      </c>
      <c r="C170" s="2">
        <v>2</v>
      </c>
      <c r="D170" s="2">
        <v>3</v>
      </c>
      <c r="E170" s="2">
        <v>4</v>
      </c>
      <c r="F170" s="2">
        <v>5</v>
      </c>
      <c r="G170" s="2">
        <v>6</v>
      </c>
      <c r="H170" s="2">
        <v>7</v>
      </c>
      <c r="I170" s="2">
        <v>8</v>
      </c>
      <c r="J170" s="2">
        <v>9</v>
      </c>
      <c r="K170" s="2">
        <v>10</v>
      </c>
      <c r="L170" s="2">
        <v>11</v>
      </c>
      <c r="M170" s="2">
        <v>12</v>
      </c>
      <c r="N170" s="2">
        <v>13</v>
      </c>
      <c r="O170" s="2">
        <v>14</v>
      </c>
      <c r="P170" s="2">
        <v>15</v>
      </c>
      <c r="Q170" s="2">
        <v>16</v>
      </c>
      <c r="R170" s="2">
        <v>17</v>
      </c>
      <c r="S170" s="2">
        <v>18</v>
      </c>
      <c r="T170" s="2">
        <v>19</v>
      </c>
      <c r="U170" s="2">
        <v>20</v>
      </c>
      <c r="V170" s="2">
        <v>21</v>
      </c>
      <c r="W170" s="2">
        <v>22</v>
      </c>
      <c r="X170" s="2">
        <v>23</v>
      </c>
      <c r="Y170" s="2">
        <v>24</v>
      </c>
      <c r="Z170" s="2">
        <v>25</v>
      </c>
      <c r="AA170" s="2">
        <v>26</v>
      </c>
      <c r="AB170" s="2">
        <v>27</v>
      </c>
      <c r="AC170" s="2">
        <v>28</v>
      </c>
      <c r="AD170" s="2">
        <v>29</v>
      </c>
      <c r="AE170" s="2">
        <v>30</v>
      </c>
      <c r="AF170" s="2">
        <v>31</v>
      </c>
      <c r="AG170" s="2">
        <v>32</v>
      </c>
      <c r="AH170" s="2">
        <v>33</v>
      </c>
      <c r="AI170" s="2">
        <v>34</v>
      </c>
      <c r="AJ170" s="2">
        <v>35</v>
      </c>
      <c r="AK170" s="2">
        <v>36</v>
      </c>
      <c r="AL170" s="2">
        <v>37</v>
      </c>
      <c r="AM170" s="2">
        <v>38</v>
      </c>
      <c r="AN170" s="29" t="s">
        <v>55</v>
      </c>
      <c r="AO170" s="29" t="s">
        <v>56</v>
      </c>
      <c r="AP170" s="29" t="s">
        <v>57</v>
      </c>
      <c r="AQ170" s="29" t="s">
        <v>75</v>
      </c>
      <c r="AR170" s="29" t="s">
        <v>123</v>
      </c>
      <c r="AS170" s="29" t="s">
        <v>58</v>
      </c>
    </row>
    <row r="171" spans="1:45" x14ac:dyDescent="0.25">
      <c r="A171" s="28" t="s">
        <v>101</v>
      </c>
      <c r="B171" s="22">
        <f>MIN(VLOOKUP($A$170,$A$2:$AM$14,B$30+1,FALSE),VLOOKUP($A171,$A$2:$AM$14,B$30+1,FALSE))</f>
        <v>74.867589677190935</v>
      </c>
      <c r="C171" s="22">
        <f t="shared" ref="C171:AM178" ca="1" si="47">MIN(VLOOKUP($A$170,$A$2:$AM$14,C$30+1,FALSE),VLOOKUP($A171,$A$2:$AM$14,C$30+1,FALSE))</f>
        <v>74.2185118193363</v>
      </c>
      <c r="D171" s="22">
        <f t="shared" ca="1" si="47"/>
        <v>77.02640142320152</v>
      </c>
      <c r="E171" s="22">
        <f t="shared" si="47"/>
        <v>79.076779739986549</v>
      </c>
      <c r="F171" s="22">
        <f t="shared" ca="1" si="47"/>
        <v>102.01374941748715</v>
      </c>
      <c r="G171" s="22">
        <f t="shared" si="47"/>
        <v>100.1289824286425</v>
      </c>
      <c r="H171" s="22">
        <f t="shared" si="47"/>
        <v>99.813761128963037</v>
      </c>
      <c r="I171" s="22">
        <f t="shared" ca="1" si="47"/>
        <v>68.902314044909886</v>
      </c>
      <c r="J171" s="22">
        <f t="shared" ca="1" si="47"/>
        <v>67.768205419228025</v>
      </c>
      <c r="K171" s="22">
        <f t="shared" si="47"/>
        <v>78.290778406942621</v>
      </c>
      <c r="L171" s="22">
        <f t="shared" ca="1" si="47"/>
        <v>82.531343196650312</v>
      </c>
      <c r="M171" s="22">
        <f t="shared" si="47"/>
        <v>103.15043126255075</v>
      </c>
      <c r="N171" s="22">
        <f t="shared" si="47"/>
        <v>62.50413450114106</v>
      </c>
      <c r="O171" s="22">
        <f t="shared" si="47"/>
        <v>128.57561288740058</v>
      </c>
      <c r="P171" s="22">
        <f t="shared" ca="1" si="47"/>
        <v>64.306445224874665</v>
      </c>
      <c r="Q171" s="22">
        <f t="shared" si="47"/>
        <v>83.330754703996661</v>
      </c>
      <c r="R171" s="22">
        <f t="shared" ca="1" si="47"/>
        <v>130.7619278986416</v>
      </c>
      <c r="S171" s="22">
        <f t="shared" ca="1" si="47"/>
        <v>93.688762640779316</v>
      </c>
      <c r="T171" s="22">
        <f t="shared" ca="1" si="47"/>
        <v>67.768205419228025</v>
      </c>
      <c r="U171" s="22">
        <f t="shared" ca="1" si="47"/>
        <v>81.172905392262138</v>
      </c>
      <c r="V171" s="22">
        <f t="shared" ca="1" si="47"/>
        <v>74.2185118193363</v>
      </c>
      <c r="W171" s="22">
        <f t="shared" si="47"/>
        <v>83.330754703996661</v>
      </c>
      <c r="X171" s="22">
        <f t="shared" si="47"/>
        <v>83.593921110151072</v>
      </c>
      <c r="Y171" s="22">
        <f t="shared" ca="1" si="47"/>
        <v>119.75714527628081</v>
      </c>
      <c r="Z171" s="22">
        <f t="shared" ca="1" si="47"/>
        <v>65.362026009465851</v>
      </c>
      <c r="AA171" s="22">
        <f t="shared" ca="1" si="47"/>
        <v>64.306445224874665</v>
      </c>
      <c r="AB171" s="22">
        <f t="shared" si="47"/>
        <v>85.97414534055649</v>
      </c>
      <c r="AC171" s="22">
        <f t="shared" si="47"/>
        <v>62.50413450114106</v>
      </c>
      <c r="AD171" s="22">
        <f t="shared" ca="1" si="47"/>
        <v>68.902314044909886</v>
      </c>
      <c r="AE171" s="22">
        <f t="shared" si="47"/>
        <v>65.362026009465851</v>
      </c>
      <c r="AF171" s="22">
        <f t="shared" ca="1" si="47"/>
        <v>107.34294286929772</v>
      </c>
      <c r="AG171" s="22">
        <f t="shared" si="47"/>
        <v>74.867589677190935</v>
      </c>
      <c r="AH171" s="22">
        <f t="shared" si="47"/>
        <v>86.116415090753378</v>
      </c>
      <c r="AI171" s="22">
        <f t="shared" ca="1" si="47"/>
        <v>77.02640142320152</v>
      </c>
      <c r="AJ171" s="22">
        <f t="shared" ca="1" si="47"/>
        <v>81.172905392262138</v>
      </c>
      <c r="AK171" s="22">
        <f t="shared" ca="1" si="47"/>
        <v>102.01374941748715</v>
      </c>
      <c r="AL171" s="22">
        <f t="shared" si="47"/>
        <v>83.006319858702852</v>
      </c>
      <c r="AM171" s="22">
        <f t="shared" si="47"/>
        <v>99.813761128963037</v>
      </c>
      <c r="AN171" s="22">
        <f ca="1">IF(Fixtures!$D$6 &lt; 36, AVERAGE(OFFSET($A171,0,Fixtures!$D$6,1,3)), 0)</f>
        <v>72.460197962202471</v>
      </c>
      <c r="AO171" s="22">
        <f ca="1">IF(Fixtures!$D$6 &lt; 33, AVERAGE(OFFSET($A171,0,Fixtures!$D$6,1,6)), 0)</f>
        <v>77.492192073760322</v>
      </c>
      <c r="AP171" s="22">
        <f ca="1">IF(Fixtures!$D$6 &lt; 30, AVERAGE(OFFSET($A171,0,Fixtures!$D$6,1,9)), 0)</f>
        <v>78.807652705419883</v>
      </c>
      <c r="AQ171" s="22">
        <f ca="1">IF(Fixtures!$D$6 &lt; 27, AVERAGE(OFFSET($A171,0,Fixtures!$D$6,1,12)), 0)</f>
        <v>0</v>
      </c>
      <c r="AR171" s="22">
        <f ca="1">IF(Fixtures!$D$6 &lt; 23, AVERAGE(OFFSET($A171,0,Fixtures!$D$6,1,16)), 0)</f>
        <v>0</v>
      </c>
      <c r="AS171" s="22">
        <f ca="1">IF(OR(Fixtures!$D$6&lt;=0,Fixtures!$D$6&gt;39),AVERAGE(A171:AM171),AVERAGE(OFFSET($A171,0,Fixtures!$D$6,1,39-Fixtures!$D$6)))</f>
        <v>82.841892062827654</v>
      </c>
    </row>
    <row r="172" spans="1:45" x14ac:dyDescent="0.25">
      <c r="A172" s="28" t="s">
        <v>131</v>
      </c>
      <c r="B172" s="22">
        <f t="shared" ref="B172:Q182" si="48">MIN(VLOOKUP($A$170,$A$2:$AM$14,B$30+1,FALSE),VLOOKUP($A172,$A$2:$AM$14,B$30+1,FALSE))</f>
        <v>85.97414534055649</v>
      </c>
      <c r="C172" s="22">
        <f t="shared" si="48"/>
        <v>78.290778406942621</v>
      </c>
      <c r="D172" s="22">
        <f t="shared" ca="1" si="48"/>
        <v>115.39093420167765</v>
      </c>
      <c r="E172" s="22">
        <f t="shared" si="48"/>
        <v>102.98002024308416</v>
      </c>
      <c r="F172" s="22">
        <f t="shared" ca="1" si="48"/>
        <v>67.768205419228025</v>
      </c>
      <c r="G172" s="22">
        <f t="shared" si="48"/>
        <v>78.290778406942621</v>
      </c>
      <c r="H172" s="22">
        <f t="shared" si="48"/>
        <v>107.34294286929772</v>
      </c>
      <c r="I172" s="22">
        <f t="shared" ca="1" si="48"/>
        <v>88.89909657480942</v>
      </c>
      <c r="J172" s="22">
        <f t="shared" ca="1" si="48"/>
        <v>67.768205419228025</v>
      </c>
      <c r="K172" s="22">
        <f t="shared" si="48"/>
        <v>83.330754703996661</v>
      </c>
      <c r="L172" s="22">
        <f t="shared" ca="1" si="48"/>
        <v>82.531343196650312</v>
      </c>
      <c r="M172" s="22">
        <f t="shared" ca="1" si="48"/>
        <v>68.902314044909886</v>
      </c>
      <c r="N172" s="22">
        <f t="shared" si="48"/>
        <v>62.50413450114106</v>
      </c>
      <c r="O172" s="22">
        <f t="shared" ca="1" si="48"/>
        <v>102.01374941748715</v>
      </c>
      <c r="P172" s="22">
        <f t="shared" ca="1" si="48"/>
        <v>64.306445224874665</v>
      </c>
      <c r="Q172" s="22">
        <f t="shared" ca="1" si="48"/>
        <v>74.2185118193363</v>
      </c>
      <c r="R172" s="22">
        <f t="shared" ca="1" si="47"/>
        <v>100.1289824286425</v>
      </c>
      <c r="S172" s="22">
        <f t="shared" ca="1" si="47"/>
        <v>64.306445224874665</v>
      </c>
      <c r="T172" s="22">
        <f t="shared" si="47"/>
        <v>99.425152358226498</v>
      </c>
      <c r="U172" s="22">
        <f t="shared" ca="1" si="47"/>
        <v>81.172905392262138</v>
      </c>
      <c r="V172" s="22">
        <f t="shared" ca="1" si="47"/>
        <v>65.362026009465851</v>
      </c>
      <c r="W172" s="22">
        <f t="shared" si="47"/>
        <v>128.57561288740058</v>
      </c>
      <c r="X172" s="22">
        <f t="shared" si="47"/>
        <v>83.593921110151072</v>
      </c>
      <c r="Y172" s="22">
        <f t="shared" ca="1" si="47"/>
        <v>81.172905392262138</v>
      </c>
      <c r="Z172" s="22">
        <f t="shared" si="47"/>
        <v>65.362026009465851</v>
      </c>
      <c r="AA172" s="22">
        <f t="shared" ca="1" si="47"/>
        <v>138.2155145932183</v>
      </c>
      <c r="AB172" s="22">
        <f t="shared" si="47"/>
        <v>85.97414534055649</v>
      </c>
      <c r="AC172" s="22">
        <f t="shared" si="47"/>
        <v>102.98002024308416</v>
      </c>
      <c r="AD172" s="22">
        <f t="shared" ca="1" si="47"/>
        <v>68.902314044909886</v>
      </c>
      <c r="AE172" s="22">
        <f t="shared" si="47"/>
        <v>99.813761128963037</v>
      </c>
      <c r="AF172" s="22">
        <f t="shared" ca="1" si="47"/>
        <v>119.75714527628081</v>
      </c>
      <c r="AG172" s="22">
        <f t="shared" si="47"/>
        <v>74.867589677190935</v>
      </c>
      <c r="AH172" s="22">
        <f t="shared" ca="1" si="47"/>
        <v>82.531343196650312</v>
      </c>
      <c r="AI172" s="22">
        <f t="shared" ca="1" si="47"/>
        <v>77.02640142320152</v>
      </c>
      <c r="AJ172" s="22">
        <f t="shared" si="47"/>
        <v>83.593921110151072</v>
      </c>
      <c r="AK172" s="22">
        <f t="shared" ca="1" si="47"/>
        <v>77.02640142320152</v>
      </c>
      <c r="AL172" s="22">
        <f t="shared" si="47"/>
        <v>83.006319858702852</v>
      </c>
      <c r="AM172" s="22">
        <f t="shared" ca="1" si="47"/>
        <v>88.89909657480942</v>
      </c>
      <c r="AN172" s="22">
        <f ca="1">IF(Fixtures!$D$6 &lt; 36, AVERAGE(OFFSET($A172,0,Fixtures!$D$6,1,3)), 0)</f>
        <v>85.952159876183501</v>
      </c>
      <c r="AO172" s="22">
        <f ca="1">IF(Fixtures!$D$6 &lt; 33, AVERAGE(OFFSET($A172,0,Fixtures!$D$6,1,6)), 0)</f>
        <v>92.049162618497562</v>
      </c>
      <c r="AP172" s="22">
        <f ca="1">IF(Fixtures!$D$6 &lt; 30, AVERAGE(OFFSET($A172,0,Fixtures!$D$6,1,9)), 0)</f>
        <v>88.382960160109803</v>
      </c>
      <c r="AQ172" s="22">
        <f ca="1">IF(Fixtures!$D$6 &lt; 27, AVERAGE(OFFSET($A172,0,Fixtures!$D$6,1,12)), 0)</f>
        <v>0</v>
      </c>
      <c r="AR172" s="22">
        <f ca="1">IF(Fixtures!$D$6 &lt; 23, AVERAGE(OFFSET($A172,0,Fixtures!$D$6,1,16)), 0)</f>
        <v>0</v>
      </c>
      <c r="AS172" s="22">
        <f ca="1">IF(OR(Fixtures!$D$6&lt;=0,Fixtures!$D$6&gt;39),AVERAGE(A172:AM172),AVERAGE(OFFSET($A172,0,Fixtures!$D$6,1,39-Fixtures!$D$6)))</f>
        <v>87.031538274808497</v>
      </c>
    </row>
    <row r="173" spans="1:45" x14ac:dyDescent="0.25">
      <c r="A173" s="28" t="s">
        <v>121</v>
      </c>
      <c r="B173" s="22">
        <f t="shared" si="48"/>
        <v>99.813761128963037</v>
      </c>
      <c r="C173" s="22">
        <f t="shared" si="47"/>
        <v>78.290778406942621</v>
      </c>
      <c r="D173" s="22">
        <f t="shared" si="47"/>
        <v>103.15043126255075</v>
      </c>
      <c r="E173" s="22">
        <f t="shared" ca="1" si="47"/>
        <v>74.2185118193363</v>
      </c>
      <c r="F173" s="22">
        <f t="shared" ca="1" si="47"/>
        <v>77.02640142320152</v>
      </c>
      <c r="G173" s="22">
        <f t="shared" si="47"/>
        <v>83.006319858702852</v>
      </c>
      <c r="H173" s="22">
        <f t="shared" ca="1" si="47"/>
        <v>82.531343196650312</v>
      </c>
      <c r="I173" s="22">
        <f t="shared" ca="1" si="47"/>
        <v>88.89909657480942</v>
      </c>
      <c r="J173" s="22">
        <f t="shared" ca="1" si="47"/>
        <v>67.768205419228025</v>
      </c>
      <c r="K173" s="22">
        <f t="shared" si="47"/>
        <v>86.116415090753378</v>
      </c>
      <c r="L173" s="22">
        <f t="shared" ca="1" si="47"/>
        <v>82.531343196650312</v>
      </c>
      <c r="M173" s="22">
        <f t="shared" si="47"/>
        <v>83.593921110151072</v>
      </c>
      <c r="N173" s="22">
        <f t="shared" si="47"/>
        <v>62.50413450114106</v>
      </c>
      <c r="O173" s="22">
        <f t="shared" ca="1" si="47"/>
        <v>67.768205419228025</v>
      </c>
      <c r="P173" s="22">
        <f t="shared" ca="1" si="47"/>
        <v>64.306445224874665</v>
      </c>
      <c r="Q173" s="22">
        <f t="shared" si="47"/>
        <v>83.330754703996661</v>
      </c>
      <c r="R173" s="22">
        <f t="shared" ca="1" si="47"/>
        <v>102.01374941748715</v>
      </c>
      <c r="S173" s="22">
        <f t="shared" si="47"/>
        <v>93.688762640779316</v>
      </c>
      <c r="T173" s="22">
        <f t="shared" si="47"/>
        <v>99.425152358226498</v>
      </c>
      <c r="U173" s="22">
        <f t="shared" ca="1" si="47"/>
        <v>62.50413450114106</v>
      </c>
      <c r="V173" s="22">
        <f t="shared" ca="1" si="47"/>
        <v>74.2185118193363</v>
      </c>
      <c r="W173" s="22">
        <f t="shared" ca="1" si="47"/>
        <v>68.902314044909886</v>
      </c>
      <c r="X173" s="22">
        <f t="shared" ca="1" si="47"/>
        <v>83.593921110151072</v>
      </c>
      <c r="Y173" s="22">
        <f t="shared" ca="1" si="47"/>
        <v>64.306445224874665</v>
      </c>
      <c r="Z173" s="22">
        <f t="shared" si="47"/>
        <v>65.362026009465851</v>
      </c>
      <c r="AA173" s="22">
        <f t="shared" si="47"/>
        <v>86.116415090753378</v>
      </c>
      <c r="AB173" s="22">
        <f t="shared" ca="1" si="47"/>
        <v>85.97414534055649</v>
      </c>
      <c r="AC173" s="22">
        <f t="shared" si="47"/>
        <v>83.330754703996661</v>
      </c>
      <c r="AD173" s="22">
        <f t="shared" ca="1" si="47"/>
        <v>68.902314044909886</v>
      </c>
      <c r="AE173" s="22">
        <f t="shared" si="47"/>
        <v>103.15043126255075</v>
      </c>
      <c r="AF173" s="22">
        <f t="shared" ca="1" si="47"/>
        <v>81.172905392262138</v>
      </c>
      <c r="AG173" s="22">
        <f t="shared" si="47"/>
        <v>74.867589677190935</v>
      </c>
      <c r="AH173" s="22">
        <f t="shared" si="47"/>
        <v>100.1289824286425</v>
      </c>
      <c r="AI173" s="22">
        <f t="shared" ca="1" si="47"/>
        <v>65.362026009465851</v>
      </c>
      <c r="AJ173" s="22">
        <f t="shared" si="47"/>
        <v>111.78362939934263</v>
      </c>
      <c r="AK173" s="22">
        <f t="shared" si="47"/>
        <v>79.076779739986549</v>
      </c>
      <c r="AL173" s="22">
        <f t="shared" ca="1" si="47"/>
        <v>83.006319858702852</v>
      </c>
      <c r="AM173" s="22">
        <f t="shared" si="47"/>
        <v>99.813761128963037</v>
      </c>
      <c r="AN173" s="22">
        <f ca="1">IF(Fixtures!$D$6 &lt; 36, AVERAGE(OFFSET($A173,0,Fixtures!$D$6,1,3)), 0)</f>
        <v>79.402404696487679</v>
      </c>
      <c r="AO173" s="22">
        <f ca="1">IF(Fixtures!$D$6 &lt; 33, AVERAGE(OFFSET($A173,0,Fixtures!$D$6,1,6)), 0)</f>
        <v>82.899690070244475</v>
      </c>
      <c r="AP173" s="22">
        <f ca="1">IF(Fixtures!$D$6 &lt; 30, AVERAGE(OFFSET($A173,0,Fixtures!$D$6,1,9)), 0)</f>
        <v>86.074753139879761</v>
      </c>
      <c r="AQ173" s="22">
        <f ca="1">IF(Fixtures!$D$6 &lt; 27, AVERAGE(OFFSET($A173,0,Fixtures!$D$6,1,12)), 0)</f>
        <v>0</v>
      </c>
      <c r="AR173" s="22">
        <f ca="1">IF(Fixtures!$D$6 &lt; 23, AVERAGE(OFFSET($A173,0,Fixtures!$D$6,1,16)), 0)</f>
        <v>0</v>
      </c>
      <c r="AS173" s="22">
        <f ca="1">IF(OR(Fixtures!$D$6&lt;=0,Fixtures!$D$6&gt;39),AVERAGE(A173:AM173),AVERAGE(OFFSET($A173,0,Fixtures!$D$6,1,39-Fixtures!$D$6)))</f>
        <v>86.380803248880852</v>
      </c>
    </row>
    <row r="174" spans="1:45" x14ac:dyDescent="0.25">
      <c r="A174" s="28" t="s">
        <v>105</v>
      </c>
      <c r="B174" s="22">
        <f t="shared" si="48"/>
        <v>133.89467697283897</v>
      </c>
      <c r="C174" s="22">
        <f t="shared" si="47"/>
        <v>78.290778406942621</v>
      </c>
      <c r="D174" s="22">
        <f t="shared" si="47"/>
        <v>94.718340567676194</v>
      </c>
      <c r="E174" s="22">
        <f t="shared" si="47"/>
        <v>83.006319858702852</v>
      </c>
      <c r="F174" s="22">
        <f t="shared" ca="1" si="47"/>
        <v>102.01374941748715</v>
      </c>
      <c r="G174" s="22">
        <f t="shared" si="47"/>
        <v>83.330754703996661</v>
      </c>
      <c r="H174" s="22">
        <f t="shared" si="47"/>
        <v>74.867589677190935</v>
      </c>
      <c r="I174" s="22">
        <f t="shared" ca="1" si="47"/>
        <v>64.306445224874665</v>
      </c>
      <c r="J174" s="22">
        <f t="shared" ca="1" si="47"/>
        <v>67.768205419228025</v>
      </c>
      <c r="K174" s="22">
        <f t="shared" ca="1" si="47"/>
        <v>86.116415090753378</v>
      </c>
      <c r="L174" s="22">
        <f t="shared" ca="1" si="47"/>
        <v>82.531343196650312</v>
      </c>
      <c r="M174" s="22">
        <f t="shared" si="47"/>
        <v>65.362026009465851</v>
      </c>
      <c r="N174" s="22">
        <f t="shared" si="47"/>
        <v>62.50413450114106</v>
      </c>
      <c r="O174" s="22">
        <f t="shared" si="47"/>
        <v>83.593921110151072</v>
      </c>
      <c r="P174" s="22">
        <f t="shared" ca="1" si="47"/>
        <v>64.306445224874665</v>
      </c>
      <c r="Q174" s="22">
        <f t="shared" si="47"/>
        <v>83.330754703996661</v>
      </c>
      <c r="R174" s="22">
        <f t="shared" ca="1" si="47"/>
        <v>82.531343196650312</v>
      </c>
      <c r="S174" s="22">
        <f t="shared" ca="1" si="47"/>
        <v>93.688762640779316</v>
      </c>
      <c r="T174" s="22">
        <f t="shared" ca="1" si="47"/>
        <v>88.89909657480942</v>
      </c>
      <c r="U174" s="22">
        <f t="shared" ca="1" si="47"/>
        <v>81.172905392262138</v>
      </c>
      <c r="V174" s="22">
        <f t="shared" ca="1" si="47"/>
        <v>74.2185118193363</v>
      </c>
      <c r="W174" s="22">
        <f t="shared" si="47"/>
        <v>62.50413450114106</v>
      </c>
      <c r="X174" s="22">
        <f t="shared" ca="1" si="47"/>
        <v>77.02640142320152</v>
      </c>
      <c r="Y174" s="22">
        <f t="shared" ca="1" si="47"/>
        <v>86.116415090753378</v>
      </c>
      <c r="Z174" s="22">
        <f t="shared" si="47"/>
        <v>65.362026009465851</v>
      </c>
      <c r="AA174" s="22">
        <f t="shared" si="47"/>
        <v>79.076779739986549</v>
      </c>
      <c r="AB174" s="22">
        <f t="shared" si="47"/>
        <v>85.97414534055649</v>
      </c>
      <c r="AC174" s="22">
        <f t="shared" si="47"/>
        <v>111.78362939934263</v>
      </c>
      <c r="AD174" s="22">
        <f t="shared" ca="1" si="47"/>
        <v>68.902314044909886</v>
      </c>
      <c r="AE174" s="22">
        <f t="shared" ca="1" si="47"/>
        <v>103.15043126255075</v>
      </c>
      <c r="AF174" s="22">
        <f t="shared" ca="1" si="47"/>
        <v>100.1289824286425</v>
      </c>
      <c r="AG174" s="22">
        <f t="shared" si="47"/>
        <v>74.867589677190935</v>
      </c>
      <c r="AH174" s="22">
        <f t="shared" si="47"/>
        <v>78.290778406942621</v>
      </c>
      <c r="AI174" s="22">
        <f t="shared" ca="1" si="47"/>
        <v>67.768205419228025</v>
      </c>
      <c r="AJ174" s="22">
        <f t="shared" ca="1" si="47"/>
        <v>74.2185118193363</v>
      </c>
      <c r="AK174" s="22">
        <f t="shared" ca="1" si="47"/>
        <v>112.22060580049391</v>
      </c>
      <c r="AL174" s="22">
        <f t="shared" ca="1" si="47"/>
        <v>68.902314044909886</v>
      </c>
      <c r="AM174" s="22">
        <f t="shared" si="47"/>
        <v>99.813761128963037</v>
      </c>
      <c r="AN174" s="22">
        <f ca="1">IF(Fixtures!$D$6 &lt; 36, AVERAGE(OFFSET($A174,0,Fixtures!$D$6,1,3)), 0)</f>
        <v>88.886696261602992</v>
      </c>
      <c r="AO174" s="22">
        <f ca="1">IF(Fixtures!$D$6 &lt; 33, AVERAGE(OFFSET($A174,0,Fixtures!$D$6,1,6)), 0)</f>
        <v>90.801182025532185</v>
      </c>
      <c r="AP174" s="22">
        <f ca="1">IF(Fixtures!$D$6 &lt; 30, AVERAGE(OFFSET($A174,0,Fixtures!$D$6,1,9)), 0)</f>
        <v>85.009398644300006</v>
      </c>
      <c r="AQ174" s="22">
        <f ca="1">IF(Fixtures!$D$6 &lt; 27, AVERAGE(OFFSET($A174,0,Fixtures!$D$6,1,12)), 0)</f>
        <v>0</v>
      </c>
      <c r="AR174" s="22">
        <f ca="1">IF(Fixtures!$D$6 &lt; 23, AVERAGE(OFFSET($A174,0,Fixtures!$D$6,1,16)), 0)</f>
        <v>0</v>
      </c>
      <c r="AS174" s="22">
        <f ca="1">IF(OR(Fixtures!$D$6&lt;=0,Fixtures!$D$6&gt;39),AVERAGE(A174:AM174),AVERAGE(OFFSET($A174,0,Fixtures!$D$6,1,39-Fixtures!$D$6)))</f>
        <v>87.16843906442223</v>
      </c>
    </row>
    <row r="175" spans="1:45" x14ac:dyDescent="0.25">
      <c r="A175" s="28" t="s">
        <v>52</v>
      </c>
      <c r="B175" s="22">
        <f t="shared" ca="1" si="48"/>
        <v>119.75714527628081</v>
      </c>
      <c r="C175" s="22">
        <f t="shared" si="47"/>
        <v>78.290778406942621</v>
      </c>
      <c r="D175" s="22">
        <f t="shared" si="47"/>
        <v>85.97414534055649</v>
      </c>
      <c r="E175" s="22">
        <f t="shared" si="47"/>
        <v>102.98002024308416</v>
      </c>
      <c r="F175" s="22">
        <f t="shared" ca="1" si="47"/>
        <v>93.688762640779316</v>
      </c>
      <c r="G175" s="22">
        <f t="shared" si="47"/>
        <v>100.1289824286425</v>
      </c>
      <c r="H175" s="22">
        <f t="shared" si="47"/>
        <v>107.34294286929772</v>
      </c>
      <c r="I175" s="22">
        <f t="shared" ca="1" si="47"/>
        <v>88.89909657480942</v>
      </c>
      <c r="J175" s="22">
        <f t="shared" ca="1" si="47"/>
        <v>67.768205419228025</v>
      </c>
      <c r="K175" s="22">
        <f t="shared" si="47"/>
        <v>83.006319858702852</v>
      </c>
      <c r="L175" s="22">
        <f t="shared" ca="1" si="47"/>
        <v>82.531343196650312</v>
      </c>
      <c r="M175" s="22">
        <f t="shared" ca="1" si="47"/>
        <v>67.768205419228025</v>
      </c>
      <c r="N175" s="22">
        <f t="shared" ca="1" si="47"/>
        <v>62.50413450114106</v>
      </c>
      <c r="O175" s="22">
        <f t="shared" ca="1" si="47"/>
        <v>68.902314044909886</v>
      </c>
      <c r="P175" s="22">
        <f t="shared" ca="1" si="47"/>
        <v>64.306445224874665</v>
      </c>
      <c r="Q175" s="22">
        <f t="shared" si="47"/>
        <v>78.290778406942621</v>
      </c>
      <c r="R175" s="22">
        <f t="shared" ca="1" si="47"/>
        <v>86.116415090753378</v>
      </c>
      <c r="S175" s="22">
        <f t="shared" si="47"/>
        <v>74.867589677190935</v>
      </c>
      <c r="T175" s="22">
        <f t="shared" ca="1" si="47"/>
        <v>99.425152358226498</v>
      </c>
      <c r="U175" s="22">
        <f t="shared" ca="1" si="47"/>
        <v>81.172905392262138</v>
      </c>
      <c r="V175" s="22">
        <f t="shared" ca="1" si="47"/>
        <v>74.2185118193363</v>
      </c>
      <c r="W175" s="22">
        <f t="shared" si="47"/>
        <v>128.57561288740058</v>
      </c>
      <c r="X175" s="22">
        <f t="shared" si="47"/>
        <v>83.593921110151072</v>
      </c>
      <c r="Y175" s="22">
        <f t="shared" ca="1" si="47"/>
        <v>112.22060580049391</v>
      </c>
      <c r="Z175" s="22">
        <f t="shared" si="47"/>
        <v>65.362026009465851</v>
      </c>
      <c r="AA175" s="22">
        <f t="shared" si="47"/>
        <v>102.98002024308416</v>
      </c>
      <c r="AB175" s="22">
        <f t="shared" si="47"/>
        <v>85.97414534055649</v>
      </c>
      <c r="AC175" s="22">
        <f t="shared" ca="1" si="47"/>
        <v>143.44537181444625</v>
      </c>
      <c r="AD175" s="22">
        <f t="shared" ca="1" si="47"/>
        <v>68.902314044909886</v>
      </c>
      <c r="AE175" s="22">
        <f t="shared" si="47"/>
        <v>99.425152358226498</v>
      </c>
      <c r="AF175" s="22">
        <f t="shared" ca="1" si="47"/>
        <v>82.531343196650312</v>
      </c>
      <c r="AG175" s="22">
        <f t="shared" ca="1" si="47"/>
        <v>74.2185118193363</v>
      </c>
      <c r="AH175" s="22">
        <f t="shared" ca="1" si="47"/>
        <v>81.172905392262138</v>
      </c>
      <c r="AI175" s="22">
        <f t="shared" ca="1" si="47"/>
        <v>77.02640142320152</v>
      </c>
      <c r="AJ175" s="22">
        <f t="shared" ca="1" si="47"/>
        <v>111.78362939934263</v>
      </c>
      <c r="AK175" s="22">
        <f t="shared" si="47"/>
        <v>62.50413450114106</v>
      </c>
      <c r="AL175" s="22">
        <f t="shared" si="47"/>
        <v>83.006319858702852</v>
      </c>
      <c r="AM175" s="22">
        <f t="shared" si="47"/>
        <v>65.362026009465851</v>
      </c>
      <c r="AN175" s="22">
        <f ca="1">IF(Fixtures!$D$6 &lt; 36, AVERAGE(OFFSET($A175,0,Fixtures!$D$6,1,3)), 0)</f>
        <v>99.440610399970865</v>
      </c>
      <c r="AO175" s="22">
        <f ca="1">IF(Fixtures!$D$6 &lt; 33, AVERAGE(OFFSET($A175,0,Fixtures!$D$6,1,6)), 0)</f>
        <v>92.416139762354291</v>
      </c>
      <c r="AP175" s="22">
        <f ca="1">IF(Fixtures!$D$6 &lt; 30, AVERAGE(OFFSET($A175,0,Fixtures!$D$6,1,9)), 0)</f>
        <v>91.608863865436888</v>
      </c>
      <c r="AQ175" s="22">
        <f ca="1">IF(Fixtures!$D$6 &lt; 27, AVERAGE(OFFSET($A175,0,Fixtures!$D$6,1,12)), 0)</f>
        <v>0</v>
      </c>
      <c r="AR175" s="22">
        <f ca="1">IF(Fixtures!$D$6 &lt; 23, AVERAGE(OFFSET($A175,0,Fixtures!$D$6,1,16)), 0)</f>
        <v>0</v>
      </c>
      <c r="AS175" s="22">
        <f ca="1">IF(OR(Fixtures!$D$6&lt;=0,Fixtures!$D$6&gt;39),AVERAGE(A175:AM175),AVERAGE(OFFSET($A175,0,Fixtures!$D$6,1,39-Fixtures!$D$6)))</f>
        <v>86.279354596520136</v>
      </c>
    </row>
    <row r="176" spans="1:45" x14ac:dyDescent="0.25">
      <c r="A176" s="28" t="s">
        <v>4</v>
      </c>
      <c r="B176" s="22">
        <f t="shared" si="48"/>
        <v>83.593921110151072</v>
      </c>
      <c r="C176" s="22">
        <f t="shared" si="47"/>
        <v>78.290778406942621</v>
      </c>
      <c r="D176" s="22">
        <f t="shared" si="47"/>
        <v>65.362026009465851</v>
      </c>
      <c r="E176" s="22">
        <f t="shared" si="47"/>
        <v>102.98002024308416</v>
      </c>
      <c r="F176" s="22">
        <f t="shared" ca="1" si="47"/>
        <v>99.425152358226498</v>
      </c>
      <c r="G176" s="22">
        <f t="shared" si="47"/>
        <v>100.1289824286425</v>
      </c>
      <c r="H176" s="22">
        <f t="shared" ca="1" si="47"/>
        <v>107.34294286929772</v>
      </c>
      <c r="I176" s="22">
        <f t="shared" ca="1" si="47"/>
        <v>79.076779739986549</v>
      </c>
      <c r="J176" s="22">
        <f t="shared" ca="1" si="47"/>
        <v>67.768205419228025</v>
      </c>
      <c r="K176" s="22">
        <f t="shared" si="47"/>
        <v>86.116415090753378</v>
      </c>
      <c r="L176" s="22">
        <f t="shared" ca="1" si="47"/>
        <v>82.531343196650312</v>
      </c>
      <c r="M176" s="22">
        <f t="shared" si="47"/>
        <v>128.57561288740058</v>
      </c>
      <c r="N176" s="22">
        <f t="shared" ca="1" si="47"/>
        <v>62.50413450114106</v>
      </c>
      <c r="O176" s="22">
        <f t="shared" si="47"/>
        <v>103.15043126255075</v>
      </c>
      <c r="P176" s="22">
        <f t="shared" ca="1" si="47"/>
        <v>64.306445224874665</v>
      </c>
      <c r="Q176" s="22">
        <f t="shared" si="47"/>
        <v>74.867589677190935</v>
      </c>
      <c r="R176" s="22">
        <f t="shared" ca="1" si="47"/>
        <v>67.768205419228025</v>
      </c>
      <c r="S176" s="22">
        <f t="shared" si="47"/>
        <v>93.688762640779316</v>
      </c>
      <c r="T176" s="22">
        <f t="shared" si="47"/>
        <v>99.425152358226498</v>
      </c>
      <c r="U176" s="22">
        <f t="shared" ca="1" si="47"/>
        <v>68.902314044909886</v>
      </c>
      <c r="V176" s="22">
        <f t="shared" ca="1" si="47"/>
        <v>74.2185118193363</v>
      </c>
      <c r="W176" s="22">
        <f t="shared" ca="1" si="47"/>
        <v>119.75714527628081</v>
      </c>
      <c r="X176" s="22">
        <f t="shared" si="47"/>
        <v>83.593921110151072</v>
      </c>
      <c r="Y176" s="22">
        <f t="shared" ca="1" si="47"/>
        <v>83.006319858702852</v>
      </c>
      <c r="Z176" s="22">
        <f t="shared" si="47"/>
        <v>65.362026009465851</v>
      </c>
      <c r="AA176" s="22">
        <f t="shared" si="47"/>
        <v>78.290778406942621</v>
      </c>
      <c r="AB176" s="22">
        <f t="shared" si="47"/>
        <v>85.97414534055649</v>
      </c>
      <c r="AC176" s="22">
        <f t="shared" si="47"/>
        <v>100.1289824286425</v>
      </c>
      <c r="AD176" s="22">
        <f t="shared" ca="1" si="47"/>
        <v>68.902314044909886</v>
      </c>
      <c r="AE176" s="22">
        <f t="shared" si="47"/>
        <v>103.15043126255075</v>
      </c>
      <c r="AF176" s="22">
        <f t="shared" ca="1" si="47"/>
        <v>86.116415090753378</v>
      </c>
      <c r="AG176" s="22">
        <f t="shared" ca="1" si="47"/>
        <v>74.867589677190935</v>
      </c>
      <c r="AH176" s="22">
        <f t="shared" si="47"/>
        <v>107.34294286929772</v>
      </c>
      <c r="AI176" s="22">
        <f t="shared" ca="1" si="47"/>
        <v>77.02640142320152</v>
      </c>
      <c r="AJ176" s="22">
        <f t="shared" si="47"/>
        <v>111.78362939934263</v>
      </c>
      <c r="AK176" s="22">
        <f t="shared" si="47"/>
        <v>112.22060580049391</v>
      </c>
      <c r="AL176" s="22">
        <f t="shared" ca="1" si="47"/>
        <v>81.172905392262138</v>
      </c>
      <c r="AM176" s="22">
        <f t="shared" si="47"/>
        <v>62.50413450114106</v>
      </c>
      <c r="AN176" s="22">
        <f ca="1">IF(Fixtures!$D$6 &lt; 36, AVERAGE(OFFSET($A176,0,Fixtures!$D$6,1,3)), 0)</f>
        <v>85.001813938036278</v>
      </c>
      <c r="AO176" s="22">
        <f ca="1">IF(Fixtures!$D$6 &lt; 33, AVERAGE(OFFSET($A176,0,Fixtures!$D$6,1,6)), 0)</f>
        <v>86.523312974100648</v>
      </c>
      <c r="AP176" s="22">
        <f ca="1">IF(Fixtures!$D$6 &lt; 30, AVERAGE(OFFSET($A176,0,Fixtures!$D$6,1,9)), 0)</f>
        <v>90.588094615160642</v>
      </c>
      <c r="AQ176" s="22">
        <f ca="1">IF(Fixtures!$D$6 &lt; 27, AVERAGE(OFFSET($A176,0,Fixtures!$D$6,1,12)), 0)</f>
        <v>0</v>
      </c>
      <c r="AR176" s="22">
        <f ca="1">IF(Fixtures!$D$6 &lt; 23, AVERAGE(OFFSET($A176,0,Fixtures!$D$6,1,16)), 0)</f>
        <v>0</v>
      </c>
      <c r="AS176" s="22">
        <f ca="1">IF(OR(Fixtures!$D$6&lt;=0,Fixtures!$D$6&gt;39),AVERAGE(A176:AM176),AVERAGE(OFFSET($A176,0,Fixtures!$D$6,1,39-Fixtures!$D$6)))</f>
        <v>89.26587476919525</v>
      </c>
    </row>
    <row r="177" spans="1:45" x14ac:dyDescent="0.25">
      <c r="A177" s="28" t="s">
        <v>129</v>
      </c>
      <c r="B177" s="22">
        <f t="shared" si="48"/>
        <v>130.7619278986416</v>
      </c>
      <c r="C177" s="22">
        <f t="shared" ca="1" si="47"/>
        <v>78.290778406942621</v>
      </c>
      <c r="D177" s="22">
        <f t="shared" si="47"/>
        <v>93.688762640779316</v>
      </c>
      <c r="E177" s="22">
        <f t="shared" ca="1" si="47"/>
        <v>102.98002024308416</v>
      </c>
      <c r="F177" s="22">
        <f t="shared" ca="1" si="47"/>
        <v>102.01374941748715</v>
      </c>
      <c r="G177" s="22">
        <f t="shared" ca="1" si="47"/>
        <v>100.1289824286425</v>
      </c>
      <c r="H177" s="22">
        <f t="shared" si="47"/>
        <v>83.593921110151072</v>
      </c>
      <c r="I177" s="22">
        <f t="shared" ca="1" si="47"/>
        <v>78.290778406942621</v>
      </c>
      <c r="J177" s="22">
        <f t="shared" ca="1" si="47"/>
        <v>67.768205419228025</v>
      </c>
      <c r="K177" s="22">
        <f t="shared" si="47"/>
        <v>86.116415090753378</v>
      </c>
      <c r="L177" s="22">
        <f t="shared" ca="1" si="47"/>
        <v>62.50413450114106</v>
      </c>
      <c r="M177" s="22">
        <f t="shared" si="47"/>
        <v>85.97414534055649</v>
      </c>
      <c r="N177" s="22">
        <f t="shared" si="47"/>
        <v>62.50413450114106</v>
      </c>
      <c r="O177" s="22">
        <f t="shared" ca="1" si="47"/>
        <v>74.2185118193363</v>
      </c>
      <c r="P177" s="22">
        <f t="shared" ca="1" si="47"/>
        <v>64.306445224874665</v>
      </c>
      <c r="Q177" s="22">
        <f t="shared" si="47"/>
        <v>83.330754703996661</v>
      </c>
      <c r="R177" s="22">
        <f t="shared" ca="1" si="47"/>
        <v>77.02640142320152</v>
      </c>
      <c r="S177" s="22">
        <f t="shared" ca="1" si="47"/>
        <v>68.902314044909886</v>
      </c>
      <c r="T177" s="22">
        <f t="shared" si="47"/>
        <v>99.425152358226498</v>
      </c>
      <c r="U177" s="22">
        <f t="shared" ca="1" si="47"/>
        <v>81.172905392262138</v>
      </c>
      <c r="V177" s="22">
        <f t="shared" ca="1" si="47"/>
        <v>74.2185118193363</v>
      </c>
      <c r="W177" s="22">
        <f t="shared" si="47"/>
        <v>100.1289824286425</v>
      </c>
      <c r="X177" s="22">
        <f t="shared" si="47"/>
        <v>65.362026009465851</v>
      </c>
      <c r="Y177" s="22">
        <f t="shared" ca="1" si="47"/>
        <v>122.19229325830878</v>
      </c>
      <c r="Z177" s="22">
        <f t="shared" ca="1" si="47"/>
        <v>65.362026009465851</v>
      </c>
      <c r="AA177" s="22">
        <f t="shared" si="47"/>
        <v>112.22060580049391</v>
      </c>
      <c r="AB177" s="22">
        <f t="shared" ca="1" si="47"/>
        <v>85.97414534055649</v>
      </c>
      <c r="AC177" s="22">
        <f t="shared" si="47"/>
        <v>156.62692462584545</v>
      </c>
      <c r="AD177" s="22">
        <f t="shared" ca="1" si="47"/>
        <v>68.902314044909886</v>
      </c>
      <c r="AE177" s="22">
        <f t="shared" si="47"/>
        <v>79.076779739986549</v>
      </c>
      <c r="AF177" s="22">
        <f t="shared" ca="1" si="47"/>
        <v>88.89909657480942</v>
      </c>
      <c r="AG177" s="22">
        <f t="shared" si="47"/>
        <v>74.867589677190935</v>
      </c>
      <c r="AH177" s="22">
        <f t="shared" si="47"/>
        <v>102.98002024308416</v>
      </c>
      <c r="AI177" s="22">
        <f t="shared" ca="1" si="47"/>
        <v>77.02640142320152</v>
      </c>
      <c r="AJ177" s="22">
        <f t="shared" si="47"/>
        <v>83.330754703996661</v>
      </c>
      <c r="AK177" s="22">
        <f t="shared" ca="1" si="47"/>
        <v>82.531343196650312</v>
      </c>
      <c r="AL177" s="22">
        <f t="shared" ca="1" si="47"/>
        <v>64.306445224874665</v>
      </c>
      <c r="AM177" s="22">
        <f t="shared" si="47"/>
        <v>99.813761128963037</v>
      </c>
      <c r="AN177" s="22">
        <f ca="1">IF(Fixtures!$D$6 &lt; 36, AVERAGE(OFFSET($A177,0,Fixtures!$D$6,1,3)), 0)</f>
        <v>103.83446133710395</v>
      </c>
      <c r="AO177" s="22">
        <f ca="1">IF(Fixtures!$D$6 &lt; 33, AVERAGE(OFFSET($A177,0,Fixtures!$D$6,1,6)), 0)</f>
        <v>92.391141667216459</v>
      </c>
      <c r="AP177" s="22">
        <f ca="1">IF(Fixtures!$D$6 &lt; 30, AVERAGE(OFFSET($A177,0,Fixtures!$D$6,1,9)), 0)</f>
        <v>90.853780708175663</v>
      </c>
      <c r="AQ177" s="22">
        <f ca="1">IF(Fixtures!$D$6 &lt; 27, AVERAGE(OFFSET($A177,0,Fixtures!$D$6,1,12)), 0)</f>
        <v>0</v>
      </c>
      <c r="AR177" s="22">
        <f ca="1">IF(Fixtures!$D$6 &lt; 23, AVERAGE(OFFSET($A177,0,Fixtures!$D$6,1,16)), 0)</f>
        <v>0</v>
      </c>
      <c r="AS177" s="22">
        <f ca="1">IF(OR(Fixtures!$D$6&lt;=0,Fixtures!$D$6&gt;39),AVERAGE(A177:AM177),AVERAGE(OFFSET($A177,0,Fixtures!$D$6,1,39-Fixtures!$D$6)))</f>
        <v>88.694631327005752</v>
      </c>
    </row>
    <row r="178" spans="1:45" x14ac:dyDescent="0.25">
      <c r="A178" s="28" t="s">
        <v>104</v>
      </c>
      <c r="B178" s="22">
        <f t="shared" ca="1" si="48"/>
        <v>67.768205419228025</v>
      </c>
      <c r="C178" s="22">
        <f t="shared" ca="1" si="47"/>
        <v>78.290778406942621</v>
      </c>
      <c r="D178" s="22">
        <f t="shared" si="47"/>
        <v>83.593921110151072</v>
      </c>
      <c r="E178" s="22">
        <f t="shared" si="47"/>
        <v>102.98002024308416</v>
      </c>
      <c r="F178" s="22">
        <f t="shared" ca="1" si="47"/>
        <v>74.2185118193363</v>
      </c>
      <c r="G178" s="22">
        <f t="shared" si="47"/>
        <v>100.1289824286425</v>
      </c>
      <c r="H178" s="22">
        <f t="shared" si="47"/>
        <v>65.362026009465851</v>
      </c>
      <c r="I178" s="22">
        <f t="shared" ca="1" si="47"/>
        <v>88.89909657480942</v>
      </c>
      <c r="J178" s="22">
        <f t="shared" ca="1" si="47"/>
        <v>67.768205419228025</v>
      </c>
      <c r="K178" s="22">
        <f t="shared" ca="1" si="47"/>
        <v>77.02640142320152</v>
      </c>
      <c r="L178" s="22">
        <f t="shared" ca="1" si="47"/>
        <v>82.531343196650312</v>
      </c>
      <c r="M178" s="22">
        <f t="shared" si="47"/>
        <v>99.813761128963037</v>
      </c>
      <c r="N178" s="22">
        <f t="shared" ref="C178:AM182" si="49">MIN(VLOOKUP($A$170,$A$2:$AM$14,N$30+1,FALSE),VLOOKUP($A178,$A$2:$AM$14,N$30+1,FALSE))</f>
        <v>62.50413450114106</v>
      </c>
      <c r="O178" s="22">
        <f t="shared" si="49"/>
        <v>133.89467697283897</v>
      </c>
      <c r="P178" s="22">
        <f t="shared" ca="1" si="49"/>
        <v>62.50413450114106</v>
      </c>
      <c r="Q178" s="22">
        <f t="shared" ca="1" si="49"/>
        <v>83.330754703996661</v>
      </c>
      <c r="R178" s="22">
        <f t="shared" ca="1" si="49"/>
        <v>134.60169465188534</v>
      </c>
      <c r="S178" s="22">
        <f t="shared" si="49"/>
        <v>93.688762640779316</v>
      </c>
      <c r="T178" s="22">
        <f t="shared" si="49"/>
        <v>79.076779739986549</v>
      </c>
      <c r="U178" s="22">
        <f t="shared" ca="1" si="49"/>
        <v>81.172905392262138</v>
      </c>
      <c r="V178" s="22">
        <f t="shared" ca="1" si="49"/>
        <v>74.2185118193363</v>
      </c>
      <c r="W178" s="22">
        <f t="shared" si="49"/>
        <v>78.290778406942621</v>
      </c>
      <c r="X178" s="22">
        <f t="shared" si="49"/>
        <v>83.593921110151072</v>
      </c>
      <c r="Y178" s="22">
        <f t="shared" ca="1" si="49"/>
        <v>88.89909657480942</v>
      </c>
      <c r="Z178" s="22">
        <f t="shared" ca="1" si="49"/>
        <v>65.362026009465851</v>
      </c>
      <c r="AA178" s="22">
        <f t="shared" si="49"/>
        <v>100.1289824286425</v>
      </c>
      <c r="AB178" s="22">
        <f t="shared" si="49"/>
        <v>85.97414534055649</v>
      </c>
      <c r="AC178" s="22">
        <f t="shared" ca="1" si="49"/>
        <v>81.172905392262138</v>
      </c>
      <c r="AD178" s="22">
        <f t="shared" ca="1" si="49"/>
        <v>68.902314044909886</v>
      </c>
      <c r="AE178" s="22">
        <f t="shared" ca="1" si="49"/>
        <v>64.306445224874665</v>
      </c>
      <c r="AF178" s="22">
        <f t="shared" ca="1" si="49"/>
        <v>119.75714527628081</v>
      </c>
      <c r="AG178" s="22">
        <f t="shared" si="49"/>
        <v>74.867589677190935</v>
      </c>
      <c r="AH178" s="22">
        <f t="shared" si="49"/>
        <v>83.330754703996661</v>
      </c>
      <c r="AI178" s="22">
        <f t="shared" ca="1" si="49"/>
        <v>74.867589677190935</v>
      </c>
      <c r="AJ178" s="22">
        <f t="shared" si="49"/>
        <v>111.78362939934263</v>
      </c>
      <c r="AK178" s="22">
        <f t="shared" si="49"/>
        <v>107.34294286929772</v>
      </c>
      <c r="AL178" s="22">
        <f t="shared" si="49"/>
        <v>83.006319858702852</v>
      </c>
      <c r="AM178" s="22">
        <f t="shared" ca="1" si="49"/>
        <v>99.813761128963037</v>
      </c>
      <c r="AN178" s="22">
        <f ca="1">IF(Fixtures!$D$6 &lt; 36, AVERAGE(OFFSET($A178,0,Fixtures!$D$6,1,3)), 0)</f>
        <v>78.683121592576171</v>
      </c>
      <c r="AO178" s="22">
        <f ca="1">IF(Fixtures!$D$6 &lt; 33, AVERAGE(OFFSET($A178,0,Fixtures!$D$6,1,6)), 0)</f>
        <v>82.496757492679151</v>
      </c>
      <c r="AP178" s="22">
        <f ca="1">IF(Fixtures!$D$6 &lt; 30, AVERAGE(OFFSET($A178,0,Fixtures!$D$6,1,9)), 0)</f>
        <v>84.995835415178362</v>
      </c>
      <c r="AQ178" s="22">
        <f ca="1">IF(Fixtures!$D$6 &lt; 27, AVERAGE(OFFSET($A178,0,Fixtures!$D$6,1,12)), 0)</f>
        <v>0</v>
      </c>
      <c r="AR178" s="22">
        <f ca="1">IF(Fixtures!$D$6 &lt; 23, AVERAGE(OFFSET($A178,0,Fixtures!$D$6,1,16)), 0)</f>
        <v>0</v>
      </c>
      <c r="AS178" s="22">
        <f ca="1">IF(OR(Fixtures!$D$6&lt;=0,Fixtures!$D$6&gt;39),AVERAGE(A178:AM178),AVERAGE(OFFSET($A178,0,Fixtures!$D$6,1,39-Fixtures!$D$6)))</f>
        <v>87.927128549464086</v>
      </c>
    </row>
    <row r="179" spans="1:45" x14ac:dyDescent="0.25">
      <c r="A179" s="28" t="s">
        <v>60</v>
      </c>
      <c r="B179" s="22">
        <f t="shared" si="48"/>
        <v>93.688762640779316</v>
      </c>
      <c r="C179" s="22">
        <f t="shared" ca="1" si="49"/>
        <v>78.290778406942621</v>
      </c>
      <c r="D179" s="22">
        <f t="shared" ca="1" si="49"/>
        <v>68.902314044909886</v>
      </c>
      <c r="E179" s="22">
        <f t="shared" si="49"/>
        <v>100.1289824286425</v>
      </c>
      <c r="F179" s="22">
        <f t="shared" ca="1" si="49"/>
        <v>102.01374941748715</v>
      </c>
      <c r="G179" s="22">
        <f t="shared" si="49"/>
        <v>100.1289824286425</v>
      </c>
      <c r="H179" s="22">
        <f t="shared" si="49"/>
        <v>85.97414534055649</v>
      </c>
      <c r="I179" s="22">
        <f t="shared" ca="1" si="49"/>
        <v>88.89909657480942</v>
      </c>
      <c r="J179" s="22">
        <f t="shared" ca="1" si="49"/>
        <v>65.362026009465851</v>
      </c>
      <c r="K179" s="22">
        <f t="shared" si="49"/>
        <v>74.867589677190935</v>
      </c>
      <c r="L179" s="22">
        <f t="shared" ca="1" si="49"/>
        <v>64.306445224874665</v>
      </c>
      <c r="M179" s="22">
        <f t="shared" si="49"/>
        <v>83.006319858702852</v>
      </c>
      <c r="N179" s="22">
        <f t="shared" ca="1" si="49"/>
        <v>62.50413450114106</v>
      </c>
      <c r="O179" s="22">
        <f t="shared" si="49"/>
        <v>133.89467697283897</v>
      </c>
      <c r="P179" s="22">
        <f t="shared" ca="1" si="49"/>
        <v>64.306445224874665</v>
      </c>
      <c r="Q179" s="22">
        <f t="shared" si="49"/>
        <v>83.330754703996661</v>
      </c>
      <c r="R179" s="22">
        <f t="shared" ca="1" si="49"/>
        <v>107.34294286929772</v>
      </c>
      <c r="S179" s="22">
        <f t="shared" si="49"/>
        <v>93.688762640779316</v>
      </c>
      <c r="T179" s="22">
        <f t="shared" si="49"/>
        <v>86.116415090753378</v>
      </c>
      <c r="U179" s="22">
        <f t="shared" ca="1" si="49"/>
        <v>78.290778406942621</v>
      </c>
      <c r="V179" s="22">
        <f t="shared" ca="1" si="49"/>
        <v>74.2185118193363</v>
      </c>
      <c r="W179" s="22">
        <f t="shared" si="49"/>
        <v>102.98002024308416</v>
      </c>
      <c r="X179" s="22">
        <f t="shared" ca="1" si="49"/>
        <v>83.593921110151072</v>
      </c>
      <c r="Y179" s="22">
        <f t="shared" ca="1" si="49"/>
        <v>122.19229325830878</v>
      </c>
      <c r="Z179" s="22">
        <f t="shared" ca="1" si="49"/>
        <v>65.362026009465851</v>
      </c>
      <c r="AA179" s="22">
        <f t="shared" ca="1" si="49"/>
        <v>82.531343196650312</v>
      </c>
      <c r="AB179" s="22">
        <f t="shared" si="49"/>
        <v>83.593921110151072</v>
      </c>
      <c r="AC179" s="22">
        <f t="shared" si="49"/>
        <v>112.22060580049391</v>
      </c>
      <c r="AD179" s="22">
        <f t="shared" ca="1" si="49"/>
        <v>68.902314044909886</v>
      </c>
      <c r="AE179" s="22">
        <f t="shared" si="49"/>
        <v>62.50413450114106</v>
      </c>
      <c r="AF179" s="22">
        <f t="shared" ca="1" si="49"/>
        <v>119.75714527628081</v>
      </c>
      <c r="AG179" s="22">
        <f t="shared" ca="1" si="49"/>
        <v>67.768205419228025</v>
      </c>
      <c r="AH179" s="22">
        <f t="shared" si="49"/>
        <v>99.425152358226498</v>
      </c>
      <c r="AI179" s="22">
        <f t="shared" ca="1" si="49"/>
        <v>74.2185118193363</v>
      </c>
      <c r="AJ179" s="22">
        <f t="shared" si="49"/>
        <v>103.15043126255075</v>
      </c>
      <c r="AK179" s="22">
        <f t="shared" si="49"/>
        <v>112.22060580049391</v>
      </c>
      <c r="AL179" s="22">
        <f t="shared" si="49"/>
        <v>83.006319858702852</v>
      </c>
      <c r="AM179" s="22">
        <f t="shared" si="49"/>
        <v>79.076779739986549</v>
      </c>
      <c r="AN179" s="22">
        <f ca="1">IF(Fixtures!$D$6 &lt; 36, AVERAGE(OFFSET($A179,0,Fixtures!$D$6,1,3)), 0)</f>
        <v>88.238946985184953</v>
      </c>
      <c r="AO179" s="22">
        <f ca="1">IF(Fixtures!$D$6 &lt; 33, AVERAGE(OFFSET($A179,0,Fixtures!$D$6,1,6)), 0)</f>
        <v>85.791054358700805</v>
      </c>
      <c r="AP179" s="22">
        <f ca="1">IF(Fixtures!$D$6 &lt; 30, AVERAGE(OFFSET($A179,0,Fixtures!$D$6,1,9)), 0)</f>
        <v>87.948935732479811</v>
      </c>
      <c r="AQ179" s="22">
        <f ca="1">IF(Fixtures!$D$6 &lt; 27, AVERAGE(OFFSET($A179,0,Fixtures!$D$6,1,12)), 0)</f>
        <v>0</v>
      </c>
      <c r="AR179" s="22">
        <f ca="1">IF(Fixtures!$D$6 &lt; 23, AVERAGE(OFFSET($A179,0,Fixtures!$D$6,1,16)), 0)</f>
        <v>0</v>
      </c>
      <c r="AS179" s="22">
        <f ca="1">IF(OR(Fixtures!$D$6&lt;=0,Fixtures!$D$6&gt;39),AVERAGE(A179:AM179),AVERAGE(OFFSET($A179,0,Fixtures!$D$6,1,39-Fixtures!$D$6)))</f>
        <v>88.82034391595846</v>
      </c>
    </row>
    <row r="180" spans="1:45" x14ac:dyDescent="0.25">
      <c r="A180" s="28" t="s">
        <v>130</v>
      </c>
      <c r="B180" s="22">
        <f t="shared" si="48"/>
        <v>128.57561288740058</v>
      </c>
      <c r="C180" s="22">
        <f t="shared" si="49"/>
        <v>78.290778406942621</v>
      </c>
      <c r="D180" s="22">
        <f t="shared" ca="1" si="49"/>
        <v>88.89909657480942</v>
      </c>
      <c r="E180" s="22">
        <f t="shared" ca="1" si="49"/>
        <v>102.01374941748715</v>
      </c>
      <c r="F180" s="22">
        <f t="shared" ca="1" si="49"/>
        <v>102.01374941748715</v>
      </c>
      <c r="G180" s="22">
        <f t="shared" si="49"/>
        <v>62.50413450114106</v>
      </c>
      <c r="H180" s="22">
        <f t="shared" si="49"/>
        <v>99.425152358226498</v>
      </c>
      <c r="I180" s="22">
        <f t="shared" ca="1" si="49"/>
        <v>86.116415090753378</v>
      </c>
      <c r="J180" s="22">
        <f t="shared" ca="1" si="49"/>
        <v>67.768205419228025</v>
      </c>
      <c r="K180" s="22">
        <f t="shared" si="49"/>
        <v>85.97414534055649</v>
      </c>
      <c r="L180" s="22">
        <f t="shared" ca="1" si="49"/>
        <v>81.172905392262138</v>
      </c>
      <c r="M180" s="22">
        <f t="shared" si="49"/>
        <v>138.2155145932183</v>
      </c>
      <c r="N180" s="22">
        <f t="shared" si="49"/>
        <v>62.50413450114106</v>
      </c>
      <c r="O180" s="22">
        <f t="shared" ca="1" si="49"/>
        <v>133.89467697283897</v>
      </c>
      <c r="P180" s="22">
        <f t="shared" ca="1" si="49"/>
        <v>64.306445224874665</v>
      </c>
      <c r="Q180" s="22">
        <f t="shared" ca="1" si="49"/>
        <v>64.306445224874665</v>
      </c>
      <c r="R180" s="22">
        <f t="shared" ca="1" si="49"/>
        <v>133.89467697283897</v>
      </c>
      <c r="S180" s="22">
        <f t="shared" si="49"/>
        <v>83.593921110151072</v>
      </c>
      <c r="T180" s="22">
        <f t="shared" ca="1" si="49"/>
        <v>82.531343196650312</v>
      </c>
      <c r="U180" s="22">
        <f t="shared" ca="1" si="49"/>
        <v>81.172905392262138</v>
      </c>
      <c r="V180" s="22">
        <f t="shared" ca="1" si="49"/>
        <v>74.2185118193363</v>
      </c>
      <c r="W180" s="22">
        <f t="shared" si="49"/>
        <v>83.006319858702852</v>
      </c>
      <c r="X180" s="22">
        <f t="shared" si="49"/>
        <v>83.593921110151072</v>
      </c>
      <c r="Y180" s="22">
        <f t="shared" ca="1" si="49"/>
        <v>122.19229325830878</v>
      </c>
      <c r="Z180" s="22">
        <f t="shared" si="49"/>
        <v>65.362026009465851</v>
      </c>
      <c r="AA180" s="22">
        <f t="shared" ca="1" si="49"/>
        <v>74.2185118193363</v>
      </c>
      <c r="AB180" s="22">
        <f t="shared" ca="1" si="49"/>
        <v>85.97414534055649</v>
      </c>
      <c r="AC180" s="22">
        <f t="shared" si="49"/>
        <v>107.34294286929772</v>
      </c>
      <c r="AD180" s="22">
        <f t="shared" ca="1" si="49"/>
        <v>67.768205419228025</v>
      </c>
      <c r="AE180" s="22">
        <f t="shared" si="49"/>
        <v>102.98002024308416</v>
      </c>
      <c r="AF180" s="22">
        <f t="shared" ca="1" si="49"/>
        <v>111.78362939934263</v>
      </c>
      <c r="AG180" s="22">
        <f t="shared" si="49"/>
        <v>74.867589677190935</v>
      </c>
      <c r="AH180" s="22">
        <f t="shared" si="49"/>
        <v>115.39093420167765</v>
      </c>
      <c r="AI180" s="22">
        <f t="shared" ca="1" si="49"/>
        <v>77.02640142320152</v>
      </c>
      <c r="AJ180" s="22">
        <f t="shared" ca="1" si="49"/>
        <v>68.902314044909886</v>
      </c>
      <c r="AK180" s="22">
        <f t="shared" si="49"/>
        <v>100.1289824286425</v>
      </c>
      <c r="AL180" s="22">
        <f t="shared" ca="1" si="49"/>
        <v>83.006319858702852</v>
      </c>
      <c r="AM180" s="22">
        <f t="shared" ca="1" si="49"/>
        <v>77.02640142320152</v>
      </c>
      <c r="AN180" s="22">
        <f ca="1">IF(Fixtures!$D$6 &lt; 36, AVERAGE(OFFSET($A180,0,Fixtures!$D$6,1,3)), 0)</f>
        <v>87.028431209694077</v>
      </c>
      <c r="AO180" s="22">
        <f ca="1">IF(Fixtures!$D$6 &lt; 33, AVERAGE(OFFSET($A180,0,Fixtures!$D$6,1,6)), 0)</f>
        <v>91.786088824783334</v>
      </c>
      <c r="AP180" s="22">
        <f ca="1">IF(Fixtures!$D$6 &lt; 30, AVERAGE(OFFSET($A180,0,Fixtures!$D$6,1,9)), 0)</f>
        <v>90.226242513165445</v>
      </c>
      <c r="AQ180" s="22">
        <f ca="1">IF(Fixtures!$D$6 &lt; 27, AVERAGE(OFFSET($A180,0,Fixtures!$D$6,1,12)), 0)</f>
        <v>0</v>
      </c>
      <c r="AR180" s="22">
        <f ca="1">IF(Fixtures!$D$6 &lt; 23, AVERAGE(OFFSET($A180,0,Fixtures!$D$6,1,16)), 0)</f>
        <v>0</v>
      </c>
      <c r="AS180" s="22">
        <f ca="1">IF(OR(Fixtures!$D$6&lt;=0,Fixtures!$D$6&gt;39),AVERAGE(A180:AM180),AVERAGE(OFFSET($A180,0,Fixtures!$D$6,1,39-Fixtures!$D$6)))</f>
        <v>89.349823860753006</v>
      </c>
    </row>
    <row r="181" spans="1:45" x14ac:dyDescent="0.25">
      <c r="A181" s="28" t="s">
        <v>10</v>
      </c>
      <c r="B181" s="22">
        <f t="shared" ca="1" si="48"/>
        <v>122.19229325830878</v>
      </c>
      <c r="C181" s="22">
        <f t="shared" si="49"/>
        <v>78.290778406942621</v>
      </c>
      <c r="D181" s="22">
        <f t="shared" si="49"/>
        <v>99.813761128963037</v>
      </c>
      <c r="E181" s="22">
        <f t="shared" si="49"/>
        <v>102.98002024308416</v>
      </c>
      <c r="F181" s="22">
        <f t="shared" ca="1" si="49"/>
        <v>83.593921110151072</v>
      </c>
      <c r="G181" s="22">
        <f t="shared" ca="1" si="49"/>
        <v>81.172905392262138</v>
      </c>
      <c r="H181" s="22">
        <f t="shared" si="49"/>
        <v>93.688762640779316</v>
      </c>
      <c r="I181" s="22">
        <f t="shared" ca="1" si="49"/>
        <v>88.89909657480942</v>
      </c>
      <c r="J181" s="22">
        <f t="shared" ca="1" si="49"/>
        <v>67.768205419228025</v>
      </c>
      <c r="K181" s="22">
        <f t="shared" si="49"/>
        <v>86.116415090753378</v>
      </c>
      <c r="L181" s="22">
        <f t="shared" ca="1" si="49"/>
        <v>79.076779739986549</v>
      </c>
      <c r="M181" s="22">
        <f t="shared" si="49"/>
        <v>74.867589677190935</v>
      </c>
      <c r="N181" s="22">
        <f t="shared" ca="1" si="49"/>
        <v>62.50413450114106</v>
      </c>
      <c r="O181" s="22">
        <f t="shared" ca="1" si="49"/>
        <v>77.02640142320152</v>
      </c>
      <c r="P181" s="22">
        <f t="shared" ca="1" si="49"/>
        <v>64.306445224874665</v>
      </c>
      <c r="Q181" s="22">
        <f t="shared" si="49"/>
        <v>83.330754703996661</v>
      </c>
      <c r="R181" s="22">
        <f t="shared" ca="1" si="49"/>
        <v>115.39093420167765</v>
      </c>
      <c r="S181" s="22">
        <f t="shared" si="49"/>
        <v>93.688762640779316</v>
      </c>
      <c r="T181" s="22">
        <f t="shared" si="49"/>
        <v>65.362026009465851</v>
      </c>
      <c r="U181" s="22">
        <f t="shared" ca="1" si="49"/>
        <v>81.172905392262138</v>
      </c>
      <c r="V181" s="22">
        <f t="shared" ca="1" si="49"/>
        <v>74.2185118193363</v>
      </c>
      <c r="W181" s="22">
        <f t="shared" si="49"/>
        <v>112.22060580049391</v>
      </c>
      <c r="X181" s="22">
        <f t="shared" ca="1" si="49"/>
        <v>67.768205419228025</v>
      </c>
      <c r="Y181" s="22">
        <f t="shared" ca="1" si="49"/>
        <v>100.1289824286425</v>
      </c>
      <c r="Z181" s="22">
        <f t="shared" si="49"/>
        <v>65.362026009465851</v>
      </c>
      <c r="AA181" s="22">
        <f t="shared" si="49"/>
        <v>83.330754703996661</v>
      </c>
      <c r="AB181" s="22">
        <f t="shared" si="49"/>
        <v>85.97414534055649</v>
      </c>
      <c r="AC181" s="22">
        <f t="shared" ca="1" si="49"/>
        <v>102.01374941748715</v>
      </c>
      <c r="AD181" s="22">
        <f t="shared" ca="1" si="49"/>
        <v>68.902314044909886</v>
      </c>
      <c r="AE181" s="22">
        <f t="shared" si="49"/>
        <v>103.15043126255075</v>
      </c>
      <c r="AF181" s="22">
        <f t="shared" ca="1" si="49"/>
        <v>64.306445224874665</v>
      </c>
      <c r="AG181" s="22">
        <f t="shared" ca="1" si="49"/>
        <v>74.867589677190935</v>
      </c>
      <c r="AH181" s="22">
        <f t="shared" si="49"/>
        <v>62.50413450114106</v>
      </c>
      <c r="AI181" s="22">
        <f t="shared" ca="1" si="49"/>
        <v>77.02640142320152</v>
      </c>
      <c r="AJ181" s="22">
        <f t="shared" si="49"/>
        <v>78.290778406942621</v>
      </c>
      <c r="AK181" s="22">
        <f t="shared" si="49"/>
        <v>86.116415090753378</v>
      </c>
      <c r="AL181" s="22">
        <f t="shared" si="49"/>
        <v>83.006319858702852</v>
      </c>
      <c r="AM181" s="22">
        <f t="shared" si="49"/>
        <v>99.813761128963037</v>
      </c>
      <c r="AN181" s="22">
        <f ca="1">IF(Fixtures!$D$6 &lt; 36, AVERAGE(OFFSET($A181,0,Fixtures!$D$6,1,3)), 0)</f>
        <v>85.630069600984498</v>
      </c>
      <c r="AO181" s="22">
        <f ca="1">IF(Fixtures!$D$6 &lt; 33, AVERAGE(OFFSET($A181,0,Fixtures!$D$6,1,6)), 0)</f>
        <v>83.202445827928315</v>
      </c>
      <c r="AP181" s="22">
        <f ca="1">IF(Fixtures!$D$6 &lt; 30, AVERAGE(OFFSET($A181,0,Fixtures!$D$6,1,9)), 0)</f>
        <v>79.670665477650559</v>
      </c>
      <c r="AQ181" s="22">
        <f ca="1">IF(Fixtures!$D$6 &lt; 27, AVERAGE(OFFSET($A181,0,Fixtures!$D$6,1,12)), 0)</f>
        <v>0</v>
      </c>
      <c r="AR181" s="22">
        <f ca="1">IF(Fixtures!$D$6 &lt; 23, AVERAGE(OFFSET($A181,0,Fixtures!$D$6,1,16)), 0)</f>
        <v>0</v>
      </c>
      <c r="AS181" s="22">
        <f ca="1">IF(OR(Fixtures!$D$6&lt;=0,Fixtures!$D$6&gt;39),AVERAGE(A181:AM181),AVERAGE(OFFSET($A181,0,Fixtures!$D$6,1,39-Fixtures!$D$6)))</f>
        <v>82.164373781439522</v>
      </c>
    </row>
    <row r="182" spans="1:45" x14ac:dyDescent="0.25">
      <c r="A182" s="80" t="s">
        <v>82</v>
      </c>
      <c r="B182" s="22">
        <f t="shared" si="48"/>
        <v>99.425152358226498</v>
      </c>
      <c r="C182" s="22">
        <f t="shared" si="49"/>
        <v>78.290778406942621</v>
      </c>
      <c r="D182" s="22">
        <f t="shared" ca="1" si="49"/>
        <v>115.39093420167765</v>
      </c>
      <c r="E182" s="22">
        <f t="shared" si="49"/>
        <v>102.98002024308416</v>
      </c>
      <c r="F182" s="22">
        <f t="shared" ca="1" si="49"/>
        <v>74.867589677190935</v>
      </c>
      <c r="G182" s="22">
        <f t="shared" ca="1" si="49"/>
        <v>68.902314044909886</v>
      </c>
      <c r="H182" s="22">
        <f t="shared" si="49"/>
        <v>107.34294286929772</v>
      </c>
      <c r="I182" s="22">
        <f t="shared" ca="1" si="49"/>
        <v>88.89909657480942</v>
      </c>
      <c r="J182" s="22">
        <f t="shared" ca="1" si="49"/>
        <v>67.768205419228025</v>
      </c>
      <c r="K182" s="22">
        <f t="shared" si="49"/>
        <v>86.116415090753378</v>
      </c>
      <c r="L182" s="22">
        <f t="shared" ca="1" si="49"/>
        <v>65.362026009465851</v>
      </c>
      <c r="M182" s="22">
        <f t="shared" ca="1" si="49"/>
        <v>77.02640142320152</v>
      </c>
      <c r="N182" s="22">
        <f t="shared" si="49"/>
        <v>62.50413450114106</v>
      </c>
      <c r="O182" s="22">
        <f t="shared" si="49"/>
        <v>112.22060580049391</v>
      </c>
      <c r="P182" s="22">
        <f t="shared" ca="1" si="49"/>
        <v>64.306445224874665</v>
      </c>
      <c r="Q182" s="22">
        <f t="shared" ca="1" si="49"/>
        <v>83.330754703996661</v>
      </c>
      <c r="R182" s="22">
        <f t="shared" ca="1" si="49"/>
        <v>88.89909657480942</v>
      </c>
      <c r="S182" s="22">
        <f t="shared" si="49"/>
        <v>93.688762640779316</v>
      </c>
      <c r="T182" s="22">
        <f t="shared" si="49"/>
        <v>99.425152358226498</v>
      </c>
      <c r="U182" s="22">
        <f t="shared" ca="1" si="49"/>
        <v>79.076779739986549</v>
      </c>
      <c r="V182" s="22">
        <f t="shared" ca="1" si="49"/>
        <v>74.2185118193363</v>
      </c>
      <c r="W182" s="22">
        <f t="shared" si="49"/>
        <v>128.57561288740058</v>
      </c>
      <c r="X182" s="22">
        <f t="shared" ca="1" si="49"/>
        <v>82.531343196650312</v>
      </c>
      <c r="Y182" s="22">
        <f t="shared" ca="1" si="49"/>
        <v>62.50413450114106</v>
      </c>
      <c r="Z182" s="22">
        <f t="shared" si="49"/>
        <v>65.362026009465851</v>
      </c>
      <c r="AA182" s="22">
        <f t="shared" ca="1" si="49"/>
        <v>102.01374941748715</v>
      </c>
      <c r="AB182" s="22">
        <f t="shared" si="49"/>
        <v>85.97414534055649</v>
      </c>
      <c r="AC182" s="22">
        <f t="shared" si="49"/>
        <v>83.006319858702852</v>
      </c>
      <c r="AD182" s="22">
        <f t="shared" ca="1" si="49"/>
        <v>68.902314044909886</v>
      </c>
      <c r="AE182" s="22">
        <f t="shared" si="49"/>
        <v>83.593921110151072</v>
      </c>
      <c r="AF182" s="22">
        <f t="shared" ca="1" si="49"/>
        <v>93.688762640779316</v>
      </c>
      <c r="AG182" s="22">
        <f t="shared" si="49"/>
        <v>74.867589677190935</v>
      </c>
      <c r="AH182" s="22">
        <f t="shared" ca="1" si="49"/>
        <v>64.306445224874665</v>
      </c>
      <c r="AI182" s="22">
        <f t="shared" ca="1" si="49"/>
        <v>77.02640142320152</v>
      </c>
      <c r="AJ182" s="22">
        <f t="shared" si="49"/>
        <v>85.97414534055649</v>
      </c>
      <c r="AK182" s="22">
        <f t="shared" si="49"/>
        <v>112.22060580049391</v>
      </c>
      <c r="AL182" s="22">
        <f t="shared" ca="1" si="49"/>
        <v>74.2185118193363</v>
      </c>
      <c r="AM182" s="22">
        <f t="shared" ca="1" si="49"/>
        <v>99.813761128963037</v>
      </c>
      <c r="AN182" s="22">
        <f ca="1">IF(Fixtures!$D$6 &lt; 36, AVERAGE(OFFSET($A182,0,Fixtures!$D$6,1,3)), 0)</f>
        <v>79.294259748056405</v>
      </c>
      <c r="AO182" s="22">
        <f ca="1">IF(Fixtures!$D$6 &lt; 33, AVERAGE(OFFSET($A182,0,Fixtures!$D$6,1,6)), 0)</f>
        <v>81.672175445381768</v>
      </c>
      <c r="AP182" s="22">
        <f ca="1">IF(Fixtures!$D$6 &lt; 30, AVERAGE(OFFSET($A182,0,Fixtures!$D$6,1,9)), 0)</f>
        <v>79.704449406769243</v>
      </c>
      <c r="AQ182" s="22">
        <f ca="1">IF(Fixtures!$D$6 &lt; 27, AVERAGE(OFFSET($A182,0,Fixtures!$D$6,1,12)), 0)</f>
        <v>0</v>
      </c>
      <c r="AR182" s="22">
        <f ca="1">IF(Fixtures!$D$6 &lt; 23, AVERAGE(OFFSET($A182,0,Fixtures!$D$6,1,16)), 0)</f>
        <v>0</v>
      </c>
      <c r="AS182" s="22">
        <f ca="1">IF(OR(Fixtures!$D$6&lt;=0,Fixtures!$D$6&gt;39),AVERAGE(A182:AM182),AVERAGE(OFFSET($A182,0,Fixtures!$D$6,1,39-Fixtures!$D$6)))</f>
        <v>83.632743617476379</v>
      </c>
    </row>
    <row r="184" spans="1:45" x14ac:dyDescent="0.25">
      <c r="A184" s="29" t="s">
        <v>82</v>
      </c>
      <c r="B184" s="2">
        <v>1</v>
      </c>
      <c r="C184" s="2">
        <v>2</v>
      </c>
      <c r="D184" s="2">
        <v>3</v>
      </c>
      <c r="E184" s="2">
        <v>4</v>
      </c>
      <c r="F184" s="2">
        <v>5</v>
      </c>
      <c r="G184" s="2">
        <v>6</v>
      </c>
      <c r="H184" s="2">
        <v>7</v>
      </c>
      <c r="I184" s="2">
        <v>8</v>
      </c>
      <c r="J184" s="2">
        <v>9</v>
      </c>
      <c r="K184" s="2">
        <v>10</v>
      </c>
      <c r="L184" s="2">
        <v>11</v>
      </c>
      <c r="M184" s="2">
        <v>12</v>
      </c>
      <c r="N184" s="2">
        <v>13</v>
      </c>
      <c r="O184" s="2">
        <v>14</v>
      </c>
      <c r="P184" s="2">
        <v>15</v>
      </c>
      <c r="Q184" s="2">
        <v>16</v>
      </c>
      <c r="R184" s="2">
        <v>17</v>
      </c>
      <c r="S184" s="2">
        <v>18</v>
      </c>
      <c r="T184" s="2">
        <v>19</v>
      </c>
      <c r="U184" s="2">
        <v>20</v>
      </c>
      <c r="V184" s="2">
        <v>21</v>
      </c>
      <c r="W184" s="2">
        <v>22</v>
      </c>
      <c r="X184" s="2">
        <v>23</v>
      </c>
      <c r="Y184" s="2">
        <v>24</v>
      </c>
      <c r="Z184" s="2">
        <v>25</v>
      </c>
      <c r="AA184" s="2">
        <v>26</v>
      </c>
      <c r="AB184" s="2">
        <v>27</v>
      </c>
      <c r="AC184" s="2">
        <v>28</v>
      </c>
      <c r="AD184" s="2">
        <v>29</v>
      </c>
      <c r="AE184" s="2">
        <v>30</v>
      </c>
      <c r="AF184" s="2">
        <v>31</v>
      </c>
      <c r="AG184" s="2">
        <v>32</v>
      </c>
      <c r="AH184" s="2">
        <v>33</v>
      </c>
      <c r="AI184" s="2">
        <v>34</v>
      </c>
      <c r="AJ184" s="2">
        <v>35</v>
      </c>
      <c r="AK184" s="2">
        <v>36</v>
      </c>
      <c r="AL184" s="2">
        <v>37</v>
      </c>
      <c r="AM184" s="2">
        <v>38</v>
      </c>
      <c r="AN184" s="29" t="s">
        <v>55</v>
      </c>
      <c r="AO184" s="29" t="s">
        <v>56</v>
      </c>
      <c r="AP184" s="29" t="s">
        <v>57</v>
      </c>
      <c r="AQ184" s="29" t="s">
        <v>75</v>
      </c>
      <c r="AR184" s="29" t="s">
        <v>123</v>
      </c>
      <c r="AS184" s="29" t="s">
        <v>58</v>
      </c>
    </row>
    <row r="185" spans="1:45" x14ac:dyDescent="0.25">
      <c r="A185" s="28" t="s">
        <v>101</v>
      </c>
      <c r="B185" s="22">
        <f>MIN(VLOOKUP($A$184,$A$2:$AM$14,B$30+1,FALSE),VLOOKUP($A185,$A$2:$AM$14,B$30+1,FALSE))</f>
        <v>74.867589677190935</v>
      </c>
      <c r="C185" s="22">
        <f t="shared" ref="C185:AM192" ca="1" si="50">MIN(VLOOKUP($A$184,$A$2:$AM$14,C$30+1,FALSE),VLOOKUP($A185,$A$2:$AM$14,C$30+1,FALSE))</f>
        <v>74.2185118193363</v>
      </c>
      <c r="D185" s="22">
        <f t="shared" ca="1" si="50"/>
        <v>77.02640142320152</v>
      </c>
      <c r="E185" s="22">
        <f t="shared" si="50"/>
        <v>79.076779739986549</v>
      </c>
      <c r="F185" s="22">
        <f t="shared" ca="1" si="50"/>
        <v>74.867589677190935</v>
      </c>
      <c r="G185" s="22">
        <f t="shared" ca="1" si="50"/>
        <v>68.902314044909886</v>
      </c>
      <c r="H185" s="22">
        <f t="shared" si="50"/>
        <v>99.813761128963037</v>
      </c>
      <c r="I185" s="22">
        <f t="shared" ca="1" si="50"/>
        <v>68.902314044909886</v>
      </c>
      <c r="J185" s="22">
        <f t="shared" si="50"/>
        <v>94.718340567676194</v>
      </c>
      <c r="K185" s="22">
        <f t="shared" si="50"/>
        <v>78.290778406942621</v>
      </c>
      <c r="L185" s="22">
        <f t="shared" si="50"/>
        <v>65.362026009465851</v>
      </c>
      <c r="M185" s="22">
        <f t="shared" ca="1" si="50"/>
        <v>77.02640142320152</v>
      </c>
      <c r="N185" s="22">
        <f t="shared" si="50"/>
        <v>83.330754703996661</v>
      </c>
      <c r="O185" s="22">
        <f t="shared" si="50"/>
        <v>112.22060580049391</v>
      </c>
      <c r="P185" s="22">
        <f t="shared" si="50"/>
        <v>111.78362939934263</v>
      </c>
      <c r="Q185" s="22">
        <f t="shared" ca="1" si="50"/>
        <v>119.75714527628081</v>
      </c>
      <c r="R185" s="22">
        <f t="shared" ca="1" si="50"/>
        <v>88.89909657480942</v>
      </c>
      <c r="S185" s="22">
        <f t="shared" ca="1" si="50"/>
        <v>111.78362939934263</v>
      </c>
      <c r="T185" s="22">
        <f t="shared" ca="1" si="50"/>
        <v>67.768205419228025</v>
      </c>
      <c r="U185" s="22">
        <f t="shared" si="50"/>
        <v>79.076779739986549</v>
      </c>
      <c r="V185" s="22">
        <f t="shared" ca="1" si="50"/>
        <v>82.531343196650312</v>
      </c>
      <c r="W185" s="22">
        <f t="shared" si="50"/>
        <v>83.330754703996661</v>
      </c>
      <c r="X185" s="22">
        <f t="shared" ca="1" si="50"/>
        <v>82.531343196650312</v>
      </c>
      <c r="Y185" s="22">
        <f t="shared" ca="1" si="50"/>
        <v>62.50413450114106</v>
      </c>
      <c r="Z185" s="22">
        <f t="shared" ca="1" si="50"/>
        <v>88.89909657480942</v>
      </c>
      <c r="AA185" s="22">
        <f t="shared" ca="1" si="50"/>
        <v>64.306445224874665</v>
      </c>
      <c r="AB185" s="22">
        <f t="shared" si="50"/>
        <v>94.718340567676194</v>
      </c>
      <c r="AC185" s="22">
        <f t="shared" si="50"/>
        <v>62.50413450114106</v>
      </c>
      <c r="AD185" s="22">
        <f t="shared" si="50"/>
        <v>78.290778406942621</v>
      </c>
      <c r="AE185" s="22">
        <f t="shared" si="50"/>
        <v>65.362026009465851</v>
      </c>
      <c r="AF185" s="22">
        <f t="shared" si="50"/>
        <v>93.688762640779316</v>
      </c>
      <c r="AG185" s="22">
        <f t="shared" si="50"/>
        <v>99.813761128963037</v>
      </c>
      <c r="AH185" s="22">
        <f t="shared" ca="1" si="50"/>
        <v>64.306445224874665</v>
      </c>
      <c r="AI185" s="22">
        <f t="shared" si="50"/>
        <v>133.89467697283897</v>
      </c>
      <c r="AJ185" s="22">
        <f t="shared" ca="1" si="50"/>
        <v>81.172905392262138</v>
      </c>
      <c r="AK185" s="22">
        <f t="shared" ca="1" si="50"/>
        <v>102.01374941748715</v>
      </c>
      <c r="AL185" s="22">
        <f t="shared" ca="1" si="50"/>
        <v>74.2185118193363</v>
      </c>
      <c r="AM185" s="22">
        <f t="shared" ca="1" si="50"/>
        <v>115.39093420167765</v>
      </c>
      <c r="AN185" s="22">
        <f ca="1">IF(Fixtures!$D$6 &lt; 36, AVERAGE(OFFSET($A185,0,Fixtures!$D$6,1,3)), 0)</f>
        <v>78.504417825253299</v>
      </c>
      <c r="AO185" s="22">
        <f ca="1">IF(Fixtures!$D$6 &lt; 33, AVERAGE(OFFSET($A185,0,Fixtures!$D$6,1,6)), 0)</f>
        <v>82.396300542494686</v>
      </c>
      <c r="AP185" s="22">
        <f ca="1">IF(Fixtures!$D$6 &lt; 30, AVERAGE(OFFSET($A185,0,Fixtures!$D$6,1,9)), 0)</f>
        <v>85.972425649438208</v>
      </c>
      <c r="AQ185" s="22">
        <f ca="1">IF(Fixtures!$D$6 &lt; 27, AVERAGE(OFFSET($A185,0,Fixtures!$D$6,1,12)), 0)</f>
        <v>0</v>
      </c>
      <c r="AR185" s="22">
        <f ca="1">IF(Fixtures!$D$6 &lt; 23, AVERAGE(OFFSET($A185,0,Fixtures!$D$6,1,16)), 0)</f>
        <v>0</v>
      </c>
      <c r="AS185" s="22">
        <f ca="1">IF(OR(Fixtures!$D$6&lt;=0,Fixtures!$D$6&gt;39),AVERAGE(A185:AM185),AVERAGE(OFFSET($A185,0,Fixtures!$D$6,1,39-Fixtures!$D$6)))</f>
        <v>88.781252190287091</v>
      </c>
    </row>
    <row r="186" spans="1:45" x14ac:dyDescent="0.25">
      <c r="A186" s="28" t="s">
        <v>131</v>
      </c>
      <c r="B186" s="22">
        <f t="shared" ref="B186:Q196" si="51">MIN(VLOOKUP($A$184,$A$2:$AM$14,B$30+1,FALSE),VLOOKUP($A186,$A$2:$AM$14,B$30+1,FALSE))</f>
        <v>85.97414534055649</v>
      </c>
      <c r="C186" s="22">
        <f t="shared" si="51"/>
        <v>86.116415090753378</v>
      </c>
      <c r="D186" s="22">
        <f t="shared" ca="1" si="51"/>
        <v>119.75714527628081</v>
      </c>
      <c r="E186" s="22">
        <f t="shared" si="51"/>
        <v>107.34294286929772</v>
      </c>
      <c r="F186" s="22">
        <f t="shared" ca="1" si="51"/>
        <v>67.768205419228025</v>
      </c>
      <c r="G186" s="22">
        <f t="shared" ca="1" si="51"/>
        <v>68.902314044909886</v>
      </c>
      <c r="H186" s="22">
        <f t="shared" si="51"/>
        <v>115.39093420167765</v>
      </c>
      <c r="I186" s="22">
        <f t="shared" si="51"/>
        <v>128.57561288740058</v>
      </c>
      <c r="J186" s="22">
        <f t="shared" si="51"/>
        <v>93.688762640779316</v>
      </c>
      <c r="K186" s="22">
        <f t="shared" si="51"/>
        <v>83.330754703996661</v>
      </c>
      <c r="L186" s="22">
        <f t="shared" si="51"/>
        <v>65.362026009465851</v>
      </c>
      <c r="M186" s="22">
        <f t="shared" ca="1" si="51"/>
        <v>68.902314044909886</v>
      </c>
      <c r="N186" s="22">
        <f t="shared" si="51"/>
        <v>83.330754703996661</v>
      </c>
      <c r="O186" s="22">
        <f t="shared" ca="1" si="51"/>
        <v>102.01374941748715</v>
      </c>
      <c r="P186" s="22">
        <f t="shared" si="51"/>
        <v>99.425152358226498</v>
      </c>
      <c r="Q186" s="22">
        <f t="shared" ca="1" si="51"/>
        <v>74.2185118193363</v>
      </c>
      <c r="R186" s="22">
        <f t="shared" ca="1" si="50"/>
        <v>88.89909657480942</v>
      </c>
      <c r="S186" s="22">
        <f t="shared" ca="1" si="50"/>
        <v>64.306445224874665</v>
      </c>
      <c r="T186" s="22">
        <f t="shared" si="50"/>
        <v>102.98002024308416</v>
      </c>
      <c r="U186" s="22">
        <f t="shared" si="50"/>
        <v>79.076779739986549</v>
      </c>
      <c r="V186" s="22">
        <f t="shared" si="50"/>
        <v>65.362026009465851</v>
      </c>
      <c r="W186" s="22">
        <f t="shared" si="50"/>
        <v>130.7619278986416</v>
      </c>
      <c r="X186" s="22">
        <f t="shared" ca="1" si="50"/>
        <v>82.531343196650312</v>
      </c>
      <c r="Y186" s="22">
        <f t="shared" ca="1" si="50"/>
        <v>62.50413450114106</v>
      </c>
      <c r="Z186" s="22">
        <f t="shared" si="50"/>
        <v>103.15043126255075</v>
      </c>
      <c r="AA186" s="22">
        <f t="shared" ca="1" si="50"/>
        <v>102.01374941748715</v>
      </c>
      <c r="AB186" s="22">
        <f t="shared" si="50"/>
        <v>128.57561288740058</v>
      </c>
      <c r="AC186" s="22">
        <f t="shared" si="50"/>
        <v>83.006319858702852</v>
      </c>
      <c r="AD186" s="22">
        <f t="shared" si="50"/>
        <v>78.290778406942621</v>
      </c>
      <c r="AE186" s="22">
        <f t="shared" si="50"/>
        <v>83.593921110151072</v>
      </c>
      <c r="AF186" s="22">
        <f t="shared" ca="1" si="50"/>
        <v>93.688762640779316</v>
      </c>
      <c r="AG186" s="22">
        <f t="shared" si="50"/>
        <v>79.076779739986549</v>
      </c>
      <c r="AH186" s="22">
        <f t="shared" ca="1" si="50"/>
        <v>64.306445224874665</v>
      </c>
      <c r="AI186" s="22">
        <f t="shared" si="50"/>
        <v>83.006319858702852</v>
      </c>
      <c r="AJ186" s="22">
        <f t="shared" si="50"/>
        <v>83.593921110151072</v>
      </c>
      <c r="AK186" s="22">
        <f t="shared" ca="1" si="50"/>
        <v>77.02640142320152</v>
      </c>
      <c r="AL186" s="22">
        <f t="shared" ca="1" si="50"/>
        <v>74.2185118193363</v>
      </c>
      <c r="AM186" s="22">
        <f t="shared" ca="1" si="50"/>
        <v>88.89909657480942</v>
      </c>
      <c r="AN186" s="22">
        <f ca="1">IF(Fixtures!$D$6 &lt; 36, AVERAGE(OFFSET($A186,0,Fixtures!$D$6,1,3)), 0)</f>
        <v>96.624237051015356</v>
      </c>
      <c r="AO186" s="22">
        <f ca="1">IF(Fixtures!$D$6 &lt; 33, AVERAGE(OFFSET($A186,0,Fixtures!$D$6,1,6)), 0)</f>
        <v>91.038695773993837</v>
      </c>
      <c r="AP186" s="22">
        <f ca="1">IF(Fixtures!$D$6 &lt; 30, AVERAGE(OFFSET($A186,0,Fixtures!$D$6,1,9)), 0)</f>
        <v>86.348762315299084</v>
      </c>
      <c r="AQ186" s="22">
        <f ca="1">IF(Fixtures!$D$6 &lt; 27, AVERAGE(OFFSET($A186,0,Fixtures!$D$6,1,12)), 0)</f>
        <v>0</v>
      </c>
      <c r="AR186" s="22">
        <f ca="1">IF(Fixtures!$D$6 &lt; 23, AVERAGE(OFFSET($A186,0,Fixtures!$D$6,1,16)), 0)</f>
        <v>0</v>
      </c>
      <c r="AS186" s="22">
        <f ca="1">IF(OR(Fixtures!$D$6&lt;=0,Fixtures!$D$6&gt;39),AVERAGE(A186:AM186),AVERAGE(OFFSET($A186,0,Fixtures!$D$6,1,39-Fixtures!$D$6)))</f>
        <v>84.773572554586579</v>
      </c>
    </row>
    <row r="187" spans="1:45" x14ac:dyDescent="0.25">
      <c r="A187" s="28" t="s">
        <v>121</v>
      </c>
      <c r="B187" s="22">
        <f t="shared" si="51"/>
        <v>99.425152358226498</v>
      </c>
      <c r="C187" s="22">
        <f t="shared" si="50"/>
        <v>86.116415090753378</v>
      </c>
      <c r="D187" s="22">
        <f t="shared" ca="1" si="50"/>
        <v>103.15043126255075</v>
      </c>
      <c r="E187" s="22">
        <f t="shared" ca="1" si="50"/>
        <v>74.2185118193363</v>
      </c>
      <c r="F187" s="22">
        <f t="shared" ca="1" si="50"/>
        <v>74.867589677190935</v>
      </c>
      <c r="G187" s="22">
        <f t="shared" ca="1" si="50"/>
        <v>68.902314044909886</v>
      </c>
      <c r="H187" s="22">
        <f t="shared" ca="1" si="50"/>
        <v>82.531343196650312</v>
      </c>
      <c r="I187" s="22">
        <f t="shared" ca="1" si="50"/>
        <v>119.75714527628081</v>
      </c>
      <c r="J187" s="22">
        <f t="shared" si="50"/>
        <v>74.867589677190935</v>
      </c>
      <c r="K187" s="22">
        <f t="shared" si="50"/>
        <v>100.1289824286425</v>
      </c>
      <c r="L187" s="22">
        <f t="shared" si="50"/>
        <v>65.362026009465851</v>
      </c>
      <c r="M187" s="22">
        <f t="shared" ca="1" si="50"/>
        <v>77.02640142320152</v>
      </c>
      <c r="N187" s="22">
        <f t="shared" si="50"/>
        <v>83.330754703996661</v>
      </c>
      <c r="O187" s="22">
        <f t="shared" ca="1" si="50"/>
        <v>67.768205419228025</v>
      </c>
      <c r="P187" s="22">
        <f t="shared" si="50"/>
        <v>78.290778406942621</v>
      </c>
      <c r="Q187" s="22">
        <f t="shared" ca="1" si="50"/>
        <v>119.75714527628081</v>
      </c>
      <c r="R187" s="22">
        <f t="shared" ca="1" si="50"/>
        <v>88.89909657480942</v>
      </c>
      <c r="S187" s="22">
        <f t="shared" si="50"/>
        <v>94.718340567676194</v>
      </c>
      <c r="T187" s="22">
        <f t="shared" si="50"/>
        <v>102.98002024308416</v>
      </c>
      <c r="U187" s="22">
        <f t="shared" si="50"/>
        <v>62.50413450114106</v>
      </c>
      <c r="V187" s="22">
        <f t="shared" si="50"/>
        <v>99.425152358226498</v>
      </c>
      <c r="W187" s="22">
        <f t="shared" ca="1" si="50"/>
        <v>68.902314044909886</v>
      </c>
      <c r="X187" s="22">
        <f t="shared" ca="1" si="50"/>
        <v>82.531343196650312</v>
      </c>
      <c r="Y187" s="22">
        <f t="shared" ca="1" si="50"/>
        <v>62.50413450114106</v>
      </c>
      <c r="Z187" s="22">
        <f t="shared" si="50"/>
        <v>103.15043126255075</v>
      </c>
      <c r="AA187" s="22">
        <f t="shared" ca="1" si="50"/>
        <v>86.116415090753378</v>
      </c>
      <c r="AB187" s="22">
        <f t="shared" ca="1" si="50"/>
        <v>88.89909657480942</v>
      </c>
      <c r="AC187" s="22">
        <f t="shared" si="50"/>
        <v>83.006319858702852</v>
      </c>
      <c r="AD187" s="22">
        <f t="shared" si="50"/>
        <v>78.290778406942621</v>
      </c>
      <c r="AE187" s="22">
        <f t="shared" si="50"/>
        <v>83.593921110151072</v>
      </c>
      <c r="AF187" s="22">
        <f t="shared" ca="1" si="50"/>
        <v>81.172905392262138</v>
      </c>
      <c r="AG187" s="22">
        <f t="shared" si="50"/>
        <v>85.97414534055649</v>
      </c>
      <c r="AH187" s="22">
        <f t="shared" ca="1" si="50"/>
        <v>64.306445224874665</v>
      </c>
      <c r="AI187" s="22">
        <f t="shared" si="50"/>
        <v>65.362026009465851</v>
      </c>
      <c r="AJ187" s="22">
        <f t="shared" si="50"/>
        <v>85.97414534055649</v>
      </c>
      <c r="AK187" s="22">
        <f t="shared" si="50"/>
        <v>79.076779739986549</v>
      </c>
      <c r="AL187" s="22">
        <f t="shared" ca="1" si="50"/>
        <v>74.2185118193363</v>
      </c>
      <c r="AM187" s="22">
        <f t="shared" ca="1" si="50"/>
        <v>134.60169465188534</v>
      </c>
      <c r="AN187" s="22">
        <f ca="1">IF(Fixtures!$D$6 &lt; 36, AVERAGE(OFFSET($A187,0,Fixtures!$D$6,1,3)), 0)</f>
        <v>83.398731613484969</v>
      </c>
      <c r="AO187" s="22">
        <f ca="1">IF(Fixtures!$D$6 &lt; 33, AVERAGE(OFFSET($A187,0,Fixtures!$D$6,1,6)), 0)</f>
        <v>83.489527780570768</v>
      </c>
      <c r="AP187" s="22">
        <f ca="1">IF(Fixtures!$D$6 &lt; 30, AVERAGE(OFFSET($A187,0,Fixtures!$D$6,1,9)), 0)</f>
        <v>79.619975917591276</v>
      </c>
      <c r="AQ187" s="22">
        <f ca="1">IF(Fixtures!$D$6 &lt; 27, AVERAGE(OFFSET($A187,0,Fixtures!$D$6,1,12)), 0)</f>
        <v>0</v>
      </c>
      <c r="AR187" s="22">
        <f ca="1">IF(Fixtures!$D$6 &lt; 23, AVERAGE(OFFSET($A187,0,Fixtures!$D$6,1,16)), 0)</f>
        <v>0</v>
      </c>
      <c r="AS187" s="22">
        <f ca="1">IF(OR(Fixtures!$D$6&lt;=0,Fixtures!$D$6&gt;39),AVERAGE(A187:AM187),AVERAGE(OFFSET($A187,0,Fixtures!$D$6,1,39-Fixtures!$D$6)))</f>
        <v>83.706397455794146</v>
      </c>
    </row>
    <row r="188" spans="1:45" x14ac:dyDescent="0.25">
      <c r="A188" s="28" t="s">
        <v>105</v>
      </c>
      <c r="B188" s="22">
        <f t="shared" si="51"/>
        <v>99.425152358226498</v>
      </c>
      <c r="C188" s="22">
        <f t="shared" si="50"/>
        <v>86.116415090753378</v>
      </c>
      <c r="D188" s="22">
        <f t="shared" ca="1" si="50"/>
        <v>94.718340567676194</v>
      </c>
      <c r="E188" s="22">
        <f t="shared" si="50"/>
        <v>83.006319858702852</v>
      </c>
      <c r="F188" s="22">
        <f t="shared" si="50"/>
        <v>74.867589677190935</v>
      </c>
      <c r="G188" s="22">
        <f t="shared" ca="1" si="50"/>
        <v>68.902314044909886</v>
      </c>
      <c r="H188" s="22">
        <f t="shared" si="50"/>
        <v>74.867589677190935</v>
      </c>
      <c r="I188" s="22">
        <f t="shared" ca="1" si="50"/>
        <v>64.306445224874665</v>
      </c>
      <c r="J188" s="22">
        <f t="shared" si="50"/>
        <v>94.718340567676194</v>
      </c>
      <c r="K188" s="22">
        <f t="shared" ca="1" si="50"/>
        <v>100.1289824286425</v>
      </c>
      <c r="L188" s="22">
        <f t="shared" si="50"/>
        <v>65.362026009465851</v>
      </c>
      <c r="M188" s="22">
        <f t="shared" ca="1" si="50"/>
        <v>65.362026009465851</v>
      </c>
      <c r="N188" s="22">
        <f t="shared" si="50"/>
        <v>83.330754703996661</v>
      </c>
      <c r="O188" s="22">
        <f t="shared" si="50"/>
        <v>83.593921110151072</v>
      </c>
      <c r="P188" s="22">
        <f t="shared" ca="1" si="50"/>
        <v>81.172905392262138</v>
      </c>
      <c r="Q188" s="22">
        <f t="shared" ca="1" si="50"/>
        <v>85.97414534055649</v>
      </c>
      <c r="R188" s="22">
        <f t="shared" ca="1" si="50"/>
        <v>82.531343196650312</v>
      </c>
      <c r="S188" s="22">
        <f t="shared" ca="1" si="50"/>
        <v>111.78362939934263</v>
      </c>
      <c r="T188" s="22">
        <f t="shared" ca="1" si="50"/>
        <v>88.89909657480942</v>
      </c>
      <c r="U188" s="22">
        <f t="shared" si="50"/>
        <v>79.076779739986549</v>
      </c>
      <c r="V188" s="22">
        <f t="shared" si="50"/>
        <v>99.813761128963037</v>
      </c>
      <c r="W188" s="22">
        <f t="shared" si="50"/>
        <v>62.50413450114106</v>
      </c>
      <c r="X188" s="22">
        <f t="shared" ca="1" si="50"/>
        <v>77.02640142320152</v>
      </c>
      <c r="Y188" s="22">
        <f t="shared" si="50"/>
        <v>62.50413450114106</v>
      </c>
      <c r="Z188" s="22">
        <f t="shared" si="50"/>
        <v>103.15043126255075</v>
      </c>
      <c r="AA188" s="22">
        <f t="shared" ca="1" si="50"/>
        <v>79.076779739986549</v>
      </c>
      <c r="AB188" s="22">
        <f t="shared" si="50"/>
        <v>99.425152358226498</v>
      </c>
      <c r="AC188" s="22">
        <f t="shared" si="50"/>
        <v>83.006319858702852</v>
      </c>
      <c r="AD188" s="22">
        <f t="shared" si="50"/>
        <v>78.290778406942621</v>
      </c>
      <c r="AE188" s="22">
        <f t="shared" ca="1" si="50"/>
        <v>83.593921110151072</v>
      </c>
      <c r="AF188" s="22">
        <f t="shared" si="50"/>
        <v>93.688762640779316</v>
      </c>
      <c r="AG188" s="22">
        <f t="shared" si="50"/>
        <v>99.813761128963037</v>
      </c>
      <c r="AH188" s="22">
        <f t="shared" ca="1" si="50"/>
        <v>64.306445224874665</v>
      </c>
      <c r="AI188" s="22">
        <f t="shared" ca="1" si="50"/>
        <v>67.768205419228025</v>
      </c>
      <c r="AJ188" s="22">
        <f t="shared" ca="1" si="50"/>
        <v>74.2185118193363</v>
      </c>
      <c r="AK188" s="22">
        <f t="shared" ca="1" si="50"/>
        <v>133.89467697283897</v>
      </c>
      <c r="AL188" s="22">
        <f t="shared" ca="1" si="50"/>
        <v>68.902314044909886</v>
      </c>
      <c r="AM188" s="22">
        <f t="shared" ca="1" si="50"/>
        <v>102.98002024308416</v>
      </c>
      <c r="AN188" s="22">
        <f ca="1">IF(Fixtures!$D$6 &lt; 36, AVERAGE(OFFSET($A188,0,Fixtures!$D$6,1,3)), 0)</f>
        <v>86.907416874624005</v>
      </c>
      <c r="AO188" s="22">
        <f ca="1">IF(Fixtures!$D$6 &lt; 33, AVERAGE(OFFSET($A188,0,Fixtures!$D$6,1,6)), 0)</f>
        <v>89.636449250627564</v>
      </c>
      <c r="AP188" s="22">
        <f ca="1">IF(Fixtures!$D$6 &lt; 30, AVERAGE(OFFSET($A188,0,Fixtures!$D$6,1,9)), 0)</f>
        <v>82.679095329689375</v>
      </c>
      <c r="AQ188" s="22">
        <f ca="1">IF(Fixtures!$D$6 &lt; 27, AVERAGE(OFFSET($A188,0,Fixtures!$D$6,1,12)), 0)</f>
        <v>0</v>
      </c>
      <c r="AR188" s="22">
        <f ca="1">IF(Fixtures!$D$6 &lt; 23, AVERAGE(OFFSET($A188,0,Fixtures!$D$6,1,16)), 0)</f>
        <v>0</v>
      </c>
      <c r="AS188" s="22">
        <f ca="1">IF(OR(Fixtures!$D$6&lt;=0,Fixtures!$D$6&gt;39),AVERAGE(A188:AM188),AVERAGE(OFFSET($A188,0,Fixtures!$D$6,1,39-Fixtures!$D$6)))</f>
        <v>87.490739102336462</v>
      </c>
    </row>
    <row r="189" spans="1:45" x14ac:dyDescent="0.25">
      <c r="A189" s="28" t="s">
        <v>52</v>
      </c>
      <c r="B189" s="22">
        <f t="shared" ca="1" si="51"/>
        <v>99.425152358226498</v>
      </c>
      <c r="C189" s="22">
        <f t="shared" si="50"/>
        <v>86.116415090753378</v>
      </c>
      <c r="D189" s="22">
        <f t="shared" ca="1" si="50"/>
        <v>85.97414534055649</v>
      </c>
      <c r="E189" s="22">
        <f t="shared" si="50"/>
        <v>107.34294286929772</v>
      </c>
      <c r="F189" s="22">
        <f t="shared" si="50"/>
        <v>74.867589677190935</v>
      </c>
      <c r="G189" s="22">
        <f t="shared" ca="1" si="50"/>
        <v>68.902314044909886</v>
      </c>
      <c r="H189" s="22">
        <f t="shared" si="50"/>
        <v>111.78362939934263</v>
      </c>
      <c r="I189" s="22">
        <f t="shared" si="50"/>
        <v>134.60169465188534</v>
      </c>
      <c r="J189" s="22">
        <f t="shared" si="50"/>
        <v>83.593921110151072</v>
      </c>
      <c r="K189" s="22">
        <f t="shared" si="50"/>
        <v>83.006319858702852</v>
      </c>
      <c r="L189" s="22">
        <f t="shared" si="50"/>
        <v>65.362026009465851</v>
      </c>
      <c r="M189" s="22">
        <f t="shared" ca="1" si="50"/>
        <v>67.768205419228025</v>
      </c>
      <c r="N189" s="22">
        <f t="shared" ca="1" si="50"/>
        <v>83.330754703996661</v>
      </c>
      <c r="O189" s="22">
        <f t="shared" ca="1" si="50"/>
        <v>68.902314044909886</v>
      </c>
      <c r="P189" s="22">
        <f t="shared" si="50"/>
        <v>94.718340567676194</v>
      </c>
      <c r="Q189" s="22">
        <f t="shared" ca="1" si="50"/>
        <v>78.290778406942621</v>
      </c>
      <c r="R189" s="22">
        <f t="shared" ca="1" si="50"/>
        <v>86.116415090753378</v>
      </c>
      <c r="S189" s="22">
        <f t="shared" si="50"/>
        <v>74.867589677190935</v>
      </c>
      <c r="T189" s="22">
        <f t="shared" ca="1" si="50"/>
        <v>102.01374941748715</v>
      </c>
      <c r="U189" s="22">
        <f t="shared" si="50"/>
        <v>79.076779739986549</v>
      </c>
      <c r="V189" s="22">
        <f t="shared" si="50"/>
        <v>107.34294286929772</v>
      </c>
      <c r="W189" s="22">
        <f t="shared" si="50"/>
        <v>130.7619278986416</v>
      </c>
      <c r="X189" s="22">
        <f t="shared" ca="1" si="50"/>
        <v>82.531343196650312</v>
      </c>
      <c r="Y189" s="22">
        <f t="shared" si="50"/>
        <v>62.50413450114106</v>
      </c>
      <c r="Z189" s="22">
        <f t="shared" si="50"/>
        <v>103.15043126255075</v>
      </c>
      <c r="AA189" s="22">
        <f t="shared" ca="1" si="50"/>
        <v>102.01374941748715</v>
      </c>
      <c r="AB189" s="22">
        <f t="shared" si="50"/>
        <v>128.57561288740058</v>
      </c>
      <c r="AC189" s="22">
        <f t="shared" ca="1" si="50"/>
        <v>83.006319858702852</v>
      </c>
      <c r="AD189" s="22">
        <f t="shared" si="50"/>
        <v>78.290778406942621</v>
      </c>
      <c r="AE189" s="22">
        <f t="shared" si="50"/>
        <v>83.593921110151072</v>
      </c>
      <c r="AF189" s="22">
        <f t="shared" ca="1" si="50"/>
        <v>82.531343196650312</v>
      </c>
      <c r="AG189" s="22">
        <f t="shared" ca="1" si="50"/>
        <v>74.2185118193363</v>
      </c>
      <c r="AH189" s="22">
        <f t="shared" ca="1" si="50"/>
        <v>64.306445224874665</v>
      </c>
      <c r="AI189" s="22">
        <f t="shared" si="50"/>
        <v>79.076779739986549</v>
      </c>
      <c r="AJ189" s="22">
        <f t="shared" ca="1" si="50"/>
        <v>85.97414534055649</v>
      </c>
      <c r="AK189" s="22">
        <f t="shared" si="50"/>
        <v>62.50413450114106</v>
      </c>
      <c r="AL189" s="22">
        <f t="shared" ca="1" si="50"/>
        <v>74.2185118193363</v>
      </c>
      <c r="AM189" s="22">
        <f t="shared" ca="1" si="50"/>
        <v>65.362026009465851</v>
      </c>
      <c r="AN189" s="22">
        <f ca="1">IF(Fixtures!$D$6 &lt; 36, AVERAGE(OFFSET($A189,0,Fixtures!$D$6,1,3)), 0)</f>
        <v>96.624237051015356</v>
      </c>
      <c r="AO189" s="22">
        <f ca="1">IF(Fixtures!$D$6 &lt; 33, AVERAGE(OFFSET($A189,0,Fixtures!$D$6,1,6)), 0)</f>
        <v>88.369414546530621</v>
      </c>
      <c r="AP189" s="22">
        <f ca="1">IF(Fixtures!$D$6 &lt; 30, AVERAGE(OFFSET($A189,0,Fixtures!$D$6,1,9)), 0)</f>
        <v>84.397095287177933</v>
      </c>
      <c r="AQ189" s="22">
        <f ca="1">IF(Fixtures!$D$6 &lt; 27, AVERAGE(OFFSET($A189,0,Fixtures!$D$6,1,12)), 0)</f>
        <v>0</v>
      </c>
      <c r="AR189" s="22">
        <f ca="1">IF(Fixtures!$D$6 &lt; 23, AVERAGE(OFFSET($A189,0,Fixtures!$D$6,1,16)), 0)</f>
        <v>0</v>
      </c>
      <c r="AS189" s="22">
        <f ca="1">IF(OR(Fixtures!$D$6&lt;=0,Fixtures!$D$6&gt;39),AVERAGE(A189:AM189),AVERAGE(OFFSET($A189,0,Fixtures!$D$6,1,39-Fixtures!$D$6)))</f>
        <v>80.138210826212045</v>
      </c>
    </row>
    <row r="190" spans="1:45" x14ac:dyDescent="0.25">
      <c r="A190" s="28" t="s">
        <v>4</v>
      </c>
      <c r="B190" s="22">
        <f t="shared" si="51"/>
        <v>83.593921110151072</v>
      </c>
      <c r="C190" s="22">
        <f t="shared" si="50"/>
        <v>86.116415090753378</v>
      </c>
      <c r="D190" s="22">
        <f t="shared" ca="1" si="50"/>
        <v>65.362026009465851</v>
      </c>
      <c r="E190" s="22">
        <f t="shared" si="50"/>
        <v>107.34294286929772</v>
      </c>
      <c r="F190" s="22">
        <f t="shared" si="50"/>
        <v>74.867589677190935</v>
      </c>
      <c r="G190" s="22">
        <f t="shared" ca="1" si="50"/>
        <v>68.902314044909886</v>
      </c>
      <c r="H190" s="22">
        <f t="shared" ca="1" si="50"/>
        <v>143.44537181444625</v>
      </c>
      <c r="I190" s="22">
        <f t="shared" si="50"/>
        <v>79.076779739986549</v>
      </c>
      <c r="J190" s="22">
        <f t="shared" ca="1" si="50"/>
        <v>82.531343196650312</v>
      </c>
      <c r="K190" s="22">
        <f t="shared" si="50"/>
        <v>100.1289824286425</v>
      </c>
      <c r="L190" s="22">
        <f t="shared" ca="1" si="50"/>
        <v>65.362026009465851</v>
      </c>
      <c r="M190" s="22">
        <f t="shared" ca="1" si="50"/>
        <v>77.02640142320152</v>
      </c>
      <c r="N190" s="22">
        <f t="shared" ca="1" si="50"/>
        <v>64.306445224874665</v>
      </c>
      <c r="O190" s="22">
        <f t="shared" si="50"/>
        <v>103.15043126255075</v>
      </c>
      <c r="P190" s="22">
        <f t="shared" si="50"/>
        <v>83.330754703996661</v>
      </c>
      <c r="Q190" s="22">
        <f t="shared" ca="1" si="50"/>
        <v>74.867589677190935</v>
      </c>
      <c r="R190" s="22">
        <f t="shared" ca="1" si="50"/>
        <v>67.768205419228025</v>
      </c>
      <c r="S190" s="22">
        <f t="shared" si="50"/>
        <v>111.78362939934263</v>
      </c>
      <c r="T190" s="22">
        <f t="shared" si="50"/>
        <v>102.98002024308416</v>
      </c>
      <c r="U190" s="22">
        <f t="shared" ca="1" si="50"/>
        <v>68.902314044909886</v>
      </c>
      <c r="V190" s="22">
        <f t="shared" si="50"/>
        <v>94.718340567676194</v>
      </c>
      <c r="W190" s="22">
        <f t="shared" ca="1" si="50"/>
        <v>119.75714527628081</v>
      </c>
      <c r="X190" s="22">
        <f t="shared" ca="1" si="50"/>
        <v>82.531343196650312</v>
      </c>
      <c r="Y190" s="22">
        <f t="shared" si="50"/>
        <v>62.50413450114106</v>
      </c>
      <c r="Z190" s="22">
        <f t="shared" si="50"/>
        <v>85.97414534055649</v>
      </c>
      <c r="AA190" s="22">
        <f t="shared" ca="1" si="50"/>
        <v>78.290778406942621</v>
      </c>
      <c r="AB190" s="22">
        <f t="shared" si="50"/>
        <v>93.688762640779316</v>
      </c>
      <c r="AC190" s="22">
        <f t="shared" si="50"/>
        <v>83.006319858702852</v>
      </c>
      <c r="AD190" s="22">
        <f t="shared" ca="1" si="50"/>
        <v>78.290778406942621</v>
      </c>
      <c r="AE190" s="22">
        <f t="shared" si="50"/>
        <v>83.593921110151072</v>
      </c>
      <c r="AF190" s="22">
        <f t="shared" si="50"/>
        <v>86.116415090753378</v>
      </c>
      <c r="AG190" s="22">
        <f t="shared" ca="1" si="50"/>
        <v>77.02640142320152</v>
      </c>
      <c r="AH190" s="22">
        <f t="shared" ca="1" si="50"/>
        <v>64.306445224874665</v>
      </c>
      <c r="AI190" s="22">
        <f t="shared" si="50"/>
        <v>99.813761128963037</v>
      </c>
      <c r="AJ190" s="22">
        <f t="shared" si="50"/>
        <v>85.97414534055649</v>
      </c>
      <c r="AK190" s="22">
        <f t="shared" si="50"/>
        <v>133.89467697283897</v>
      </c>
      <c r="AL190" s="22">
        <f t="shared" ca="1" si="50"/>
        <v>74.2185118193363</v>
      </c>
      <c r="AM190" s="22">
        <f t="shared" ca="1" si="50"/>
        <v>62.50413450114106</v>
      </c>
      <c r="AN190" s="22">
        <f ca="1">IF(Fixtures!$D$6 &lt; 36, AVERAGE(OFFSET($A190,0,Fixtures!$D$6,1,3)), 0)</f>
        <v>84.995286968808259</v>
      </c>
      <c r="AO190" s="22">
        <f ca="1">IF(Fixtures!$D$6 &lt; 33, AVERAGE(OFFSET($A190,0,Fixtures!$D$6,1,6)), 0)</f>
        <v>83.620433088421791</v>
      </c>
      <c r="AP190" s="22">
        <f ca="1">IF(Fixtures!$D$6 &lt; 30, AVERAGE(OFFSET($A190,0,Fixtures!$D$6,1,9)), 0)</f>
        <v>83.53521669165832</v>
      </c>
      <c r="AQ190" s="22">
        <f ca="1">IF(Fixtures!$D$6 &lt; 27, AVERAGE(OFFSET($A190,0,Fixtures!$D$6,1,12)), 0)</f>
        <v>0</v>
      </c>
      <c r="AR190" s="22">
        <f ca="1">IF(Fixtures!$D$6 &lt; 23, AVERAGE(OFFSET($A190,0,Fixtures!$D$6,1,16)), 0)</f>
        <v>0</v>
      </c>
      <c r="AS190" s="22">
        <f ca="1">IF(OR(Fixtures!$D$6&lt;=0,Fixtures!$D$6&gt;39),AVERAGE(A190:AM190),AVERAGE(OFFSET($A190,0,Fixtures!$D$6,1,39-Fixtures!$D$6)))</f>
        <v>85.202856126520103</v>
      </c>
    </row>
    <row r="191" spans="1:45" x14ac:dyDescent="0.25">
      <c r="A191" s="28" t="s">
        <v>129</v>
      </c>
      <c r="B191" s="22">
        <f t="shared" si="51"/>
        <v>99.425152358226498</v>
      </c>
      <c r="C191" s="22">
        <f t="shared" ca="1" si="50"/>
        <v>81.172905392262138</v>
      </c>
      <c r="D191" s="22">
        <f t="shared" ca="1" si="50"/>
        <v>93.688762640779316</v>
      </c>
      <c r="E191" s="22">
        <f t="shared" ca="1" si="50"/>
        <v>107.34294286929772</v>
      </c>
      <c r="F191" s="22">
        <f t="shared" si="50"/>
        <v>74.867589677190935</v>
      </c>
      <c r="G191" s="22">
        <f t="shared" ca="1" si="50"/>
        <v>68.902314044909886</v>
      </c>
      <c r="H191" s="22">
        <f t="shared" si="50"/>
        <v>83.593921110151072</v>
      </c>
      <c r="I191" s="22">
        <f t="shared" si="50"/>
        <v>78.290778406942621</v>
      </c>
      <c r="J191" s="22">
        <f t="shared" si="50"/>
        <v>94.718340567676194</v>
      </c>
      <c r="K191" s="22">
        <f t="shared" si="50"/>
        <v>94.718340567676194</v>
      </c>
      <c r="L191" s="22">
        <f t="shared" si="50"/>
        <v>62.50413450114106</v>
      </c>
      <c r="M191" s="22">
        <f t="shared" ca="1" si="50"/>
        <v>77.02640142320152</v>
      </c>
      <c r="N191" s="22">
        <f t="shared" si="50"/>
        <v>83.330754703996661</v>
      </c>
      <c r="O191" s="22">
        <f t="shared" ca="1" si="50"/>
        <v>74.2185118193363</v>
      </c>
      <c r="P191" s="22">
        <f t="shared" si="50"/>
        <v>115.39093420167765</v>
      </c>
      <c r="Q191" s="22">
        <f t="shared" ca="1" si="50"/>
        <v>111.78362939934263</v>
      </c>
      <c r="R191" s="22">
        <f t="shared" ca="1" si="50"/>
        <v>77.02640142320152</v>
      </c>
      <c r="S191" s="22">
        <f t="shared" ca="1" si="50"/>
        <v>68.902314044909886</v>
      </c>
      <c r="T191" s="22">
        <f t="shared" si="50"/>
        <v>99.813761128963037</v>
      </c>
      <c r="U191" s="22">
        <f t="shared" si="50"/>
        <v>79.076779739986549</v>
      </c>
      <c r="V191" s="22">
        <f t="shared" ca="1" si="50"/>
        <v>102.01374941748715</v>
      </c>
      <c r="W191" s="22">
        <f t="shared" si="50"/>
        <v>100.1289824286425</v>
      </c>
      <c r="X191" s="22">
        <f t="shared" ca="1" si="50"/>
        <v>65.362026009465851</v>
      </c>
      <c r="Y191" s="22">
        <f t="shared" si="50"/>
        <v>62.50413450114106</v>
      </c>
      <c r="Z191" s="22">
        <f t="shared" ca="1" si="50"/>
        <v>67.768205419228025</v>
      </c>
      <c r="AA191" s="22">
        <f t="shared" ca="1" si="50"/>
        <v>102.01374941748715</v>
      </c>
      <c r="AB191" s="22">
        <f t="shared" ca="1" si="50"/>
        <v>119.75714527628081</v>
      </c>
      <c r="AC191" s="22">
        <f t="shared" si="50"/>
        <v>83.006319858702852</v>
      </c>
      <c r="AD191" s="22">
        <f t="shared" si="50"/>
        <v>74.867589677190935</v>
      </c>
      <c r="AE191" s="22">
        <f t="shared" si="50"/>
        <v>79.076779739986549</v>
      </c>
      <c r="AF191" s="22">
        <f t="shared" ca="1" si="50"/>
        <v>88.89909657480942</v>
      </c>
      <c r="AG191" s="22">
        <f t="shared" si="50"/>
        <v>83.006319858702852</v>
      </c>
      <c r="AH191" s="22">
        <f t="shared" ca="1" si="50"/>
        <v>64.306445224874665</v>
      </c>
      <c r="AI191" s="22">
        <f t="shared" si="50"/>
        <v>134.60169465188534</v>
      </c>
      <c r="AJ191" s="22">
        <f t="shared" si="50"/>
        <v>83.330754703996661</v>
      </c>
      <c r="AK191" s="22">
        <f t="shared" ca="1" si="50"/>
        <v>82.531343196650312</v>
      </c>
      <c r="AL191" s="22">
        <f t="shared" ca="1" si="50"/>
        <v>64.306445224874665</v>
      </c>
      <c r="AM191" s="22">
        <f t="shared" ca="1" si="50"/>
        <v>133.89467697283897</v>
      </c>
      <c r="AN191" s="22">
        <f ca="1">IF(Fixtures!$D$6 &lt; 36, AVERAGE(OFFSET($A191,0,Fixtures!$D$6,1,3)), 0)</f>
        <v>92.543684937391546</v>
      </c>
      <c r="AO191" s="22">
        <f ca="1">IF(Fixtures!$D$6 &lt; 33, AVERAGE(OFFSET($A191,0,Fixtures!$D$6,1,6)), 0)</f>
        <v>88.102208497612239</v>
      </c>
      <c r="AP191" s="22">
        <f ca="1">IF(Fixtures!$D$6 &lt; 30, AVERAGE(OFFSET($A191,0,Fixtures!$D$6,1,9)), 0)</f>
        <v>90.094682840714469</v>
      </c>
      <c r="AQ191" s="22">
        <f ca="1">IF(Fixtures!$D$6 &lt; 27, AVERAGE(OFFSET($A191,0,Fixtures!$D$6,1,12)), 0)</f>
        <v>0</v>
      </c>
      <c r="AR191" s="22">
        <f ca="1">IF(Fixtures!$D$6 &lt; 23, AVERAGE(OFFSET($A191,0,Fixtures!$D$6,1,16)), 0)</f>
        <v>0</v>
      </c>
      <c r="AS191" s="22">
        <f ca="1">IF(OR(Fixtures!$D$6&lt;=0,Fixtures!$D$6&gt;39),AVERAGE(A191:AM191),AVERAGE(OFFSET($A191,0,Fixtures!$D$6,1,39-Fixtures!$D$6)))</f>
        <v>90.965384246732853</v>
      </c>
    </row>
    <row r="192" spans="1:45" x14ac:dyDescent="0.25">
      <c r="A192" s="28" t="s">
        <v>104</v>
      </c>
      <c r="B192" s="22">
        <f t="shared" ca="1" si="51"/>
        <v>67.768205419228025</v>
      </c>
      <c r="C192" s="22">
        <f t="shared" ca="1" si="50"/>
        <v>82.531343196650312</v>
      </c>
      <c r="D192" s="22">
        <f t="shared" ca="1" si="50"/>
        <v>83.593921110151072</v>
      </c>
      <c r="E192" s="22">
        <f t="shared" si="50"/>
        <v>107.34294286929772</v>
      </c>
      <c r="F192" s="22">
        <f t="shared" ca="1" si="50"/>
        <v>74.2185118193363</v>
      </c>
      <c r="G192" s="22">
        <f t="shared" ca="1" si="50"/>
        <v>68.902314044909886</v>
      </c>
      <c r="H192" s="22">
        <f t="shared" si="50"/>
        <v>65.362026009465851</v>
      </c>
      <c r="I192" s="22">
        <f t="shared" si="50"/>
        <v>133.89467697283897</v>
      </c>
      <c r="J192" s="22">
        <f t="shared" si="50"/>
        <v>85.97414534055649</v>
      </c>
      <c r="K192" s="22">
        <f t="shared" ca="1" si="50"/>
        <v>77.02640142320152</v>
      </c>
      <c r="L192" s="22">
        <f t="shared" ca="1" si="50"/>
        <v>65.362026009465851</v>
      </c>
      <c r="M192" s="22">
        <f t="shared" ca="1" si="50"/>
        <v>77.02640142320152</v>
      </c>
      <c r="N192" s="22">
        <f t="shared" ref="C192:AM196" si="52">MIN(VLOOKUP($A$184,$A$2:$AM$14,N$30+1,FALSE),VLOOKUP($A192,$A$2:$AM$14,N$30+1,FALSE))</f>
        <v>83.330754703996661</v>
      </c>
      <c r="O192" s="22">
        <f t="shared" si="52"/>
        <v>112.22060580049391</v>
      </c>
      <c r="P192" s="22">
        <f t="shared" si="52"/>
        <v>62.50413450114106</v>
      </c>
      <c r="Q192" s="22">
        <f t="shared" ca="1" si="52"/>
        <v>119.75714527628081</v>
      </c>
      <c r="R192" s="22">
        <f t="shared" ca="1" si="52"/>
        <v>88.89909657480942</v>
      </c>
      <c r="S192" s="22">
        <f t="shared" si="52"/>
        <v>111.78362939934263</v>
      </c>
      <c r="T192" s="22">
        <f t="shared" si="52"/>
        <v>79.076779739986549</v>
      </c>
      <c r="U192" s="22">
        <f t="shared" si="52"/>
        <v>79.076779739986549</v>
      </c>
      <c r="V192" s="22">
        <f t="shared" si="52"/>
        <v>93.688762640779316</v>
      </c>
      <c r="W192" s="22">
        <f t="shared" si="52"/>
        <v>78.290778406942621</v>
      </c>
      <c r="X192" s="22">
        <f t="shared" ca="1" si="52"/>
        <v>82.531343196650312</v>
      </c>
      <c r="Y192" s="22">
        <f t="shared" ca="1" si="52"/>
        <v>62.50413450114106</v>
      </c>
      <c r="Z192" s="22">
        <f t="shared" ca="1" si="52"/>
        <v>68.902314044909886</v>
      </c>
      <c r="AA192" s="22">
        <f t="shared" ca="1" si="52"/>
        <v>100.1289824286425</v>
      </c>
      <c r="AB192" s="22">
        <f t="shared" si="52"/>
        <v>115.39093420167765</v>
      </c>
      <c r="AC192" s="22">
        <f t="shared" ca="1" si="52"/>
        <v>81.172905392262138</v>
      </c>
      <c r="AD192" s="22">
        <f t="shared" ca="1" si="52"/>
        <v>78.290778406942621</v>
      </c>
      <c r="AE192" s="22">
        <f t="shared" ca="1" si="52"/>
        <v>64.306445224874665</v>
      </c>
      <c r="AF192" s="22">
        <f t="shared" si="52"/>
        <v>93.688762640779316</v>
      </c>
      <c r="AG192" s="22">
        <f t="shared" si="52"/>
        <v>99.813761128963037</v>
      </c>
      <c r="AH192" s="22">
        <f t="shared" ca="1" si="52"/>
        <v>64.306445224874665</v>
      </c>
      <c r="AI192" s="22">
        <f t="shared" si="52"/>
        <v>74.867589677190935</v>
      </c>
      <c r="AJ192" s="22">
        <f t="shared" si="52"/>
        <v>85.97414534055649</v>
      </c>
      <c r="AK192" s="22">
        <f t="shared" si="52"/>
        <v>107.34294286929772</v>
      </c>
      <c r="AL192" s="22">
        <f t="shared" ca="1" si="52"/>
        <v>74.2185118193363</v>
      </c>
      <c r="AM192" s="22">
        <f t="shared" ca="1" si="52"/>
        <v>102.01374941748715</v>
      </c>
      <c r="AN192" s="22">
        <f ca="1">IF(Fixtures!$D$6 &lt; 36, AVERAGE(OFFSET($A192,0,Fixtures!$D$6,1,3)), 0)</f>
        <v>91.618206000294137</v>
      </c>
      <c r="AO192" s="22">
        <f ca="1">IF(Fixtures!$D$6 &lt; 33, AVERAGE(OFFSET($A192,0,Fixtures!$D$6,1,6)), 0)</f>
        <v>88.777264499249895</v>
      </c>
      <c r="AP192" s="22">
        <f ca="1">IF(Fixtures!$D$6 &lt; 30, AVERAGE(OFFSET($A192,0,Fixtures!$D$6,1,9)), 0)</f>
        <v>84.201307470902378</v>
      </c>
      <c r="AQ192" s="22">
        <f ca="1">IF(Fixtures!$D$6 &lt; 27, AVERAGE(OFFSET($A192,0,Fixtures!$D$6,1,12)), 0)</f>
        <v>0</v>
      </c>
      <c r="AR192" s="22">
        <f ca="1">IF(Fixtures!$D$6 &lt; 23, AVERAGE(OFFSET($A192,0,Fixtures!$D$6,1,16)), 0)</f>
        <v>0</v>
      </c>
      <c r="AS192" s="22">
        <f ca="1">IF(OR(Fixtures!$D$6&lt;=0,Fixtures!$D$6&gt;39),AVERAGE(A192:AM192),AVERAGE(OFFSET($A192,0,Fixtures!$D$6,1,39-Fixtures!$D$6)))</f>
        <v>86.782247612020228</v>
      </c>
    </row>
    <row r="193" spans="1:45" x14ac:dyDescent="0.25">
      <c r="A193" s="28" t="s">
        <v>60</v>
      </c>
      <c r="B193" s="22">
        <f t="shared" si="51"/>
        <v>93.688762640779316</v>
      </c>
      <c r="C193" s="22">
        <f t="shared" ca="1" si="52"/>
        <v>86.116415090753378</v>
      </c>
      <c r="D193" s="22">
        <f t="shared" ca="1" si="52"/>
        <v>68.902314044909886</v>
      </c>
      <c r="E193" s="22">
        <f t="shared" si="52"/>
        <v>100.1289824286425</v>
      </c>
      <c r="F193" s="22">
        <f t="shared" si="52"/>
        <v>74.867589677190935</v>
      </c>
      <c r="G193" s="22">
        <f t="shared" ca="1" si="52"/>
        <v>68.902314044909886</v>
      </c>
      <c r="H193" s="22">
        <f t="shared" si="52"/>
        <v>85.97414534055649</v>
      </c>
      <c r="I193" s="22">
        <f t="shared" ca="1" si="52"/>
        <v>122.19229325830878</v>
      </c>
      <c r="J193" s="22">
        <f t="shared" si="52"/>
        <v>65.362026009465851</v>
      </c>
      <c r="K193" s="22">
        <f t="shared" si="52"/>
        <v>74.867589677190935</v>
      </c>
      <c r="L193" s="22">
        <f t="shared" ca="1" si="52"/>
        <v>64.306445224874665</v>
      </c>
      <c r="M193" s="22">
        <f t="shared" ca="1" si="52"/>
        <v>77.02640142320152</v>
      </c>
      <c r="N193" s="22">
        <f t="shared" ca="1" si="52"/>
        <v>81.172905392262138</v>
      </c>
      <c r="O193" s="22">
        <f t="shared" si="52"/>
        <v>112.22060580049391</v>
      </c>
      <c r="P193" s="22">
        <f t="shared" ca="1" si="52"/>
        <v>88.89909657480942</v>
      </c>
      <c r="Q193" s="22">
        <f t="shared" ca="1" si="52"/>
        <v>94.718340567676194</v>
      </c>
      <c r="R193" s="22">
        <f t="shared" ca="1" si="52"/>
        <v>88.89909657480942</v>
      </c>
      <c r="S193" s="22">
        <f t="shared" si="52"/>
        <v>111.78362939934263</v>
      </c>
      <c r="T193" s="22">
        <f t="shared" si="52"/>
        <v>86.116415090753378</v>
      </c>
      <c r="U193" s="22">
        <f t="shared" si="52"/>
        <v>78.290778406942621</v>
      </c>
      <c r="V193" s="22">
        <f t="shared" si="52"/>
        <v>115.39093420167765</v>
      </c>
      <c r="W193" s="22">
        <f t="shared" si="52"/>
        <v>102.98002024308416</v>
      </c>
      <c r="X193" s="22">
        <f t="shared" ca="1" si="52"/>
        <v>82.531343196650312</v>
      </c>
      <c r="Y193" s="22">
        <f t="shared" si="52"/>
        <v>62.50413450114106</v>
      </c>
      <c r="Z193" s="22">
        <f t="shared" ca="1" si="52"/>
        <v>103.15043126255075</v>
      </c>
      <c r="AA193" s="22">
        <f t="shared" ca="1" si="52"/>
        <v>82.531343196650312</v>
      </c>
      <c r="AB193" s="22">
        <f t="shared" si="52"/>
        <v>83.593921110151072</v>
      </c>
      <c r="AC193" s="22">
        <f t="shared" si="52"/>
        <v>83.006319858702852</v>
      </c>
      <c r="AD193" s="22">
        <f t="shared" ca="1" si="52"/>
        <v>77.02640142320152</v>
      </c>
      <c r="AE193" s="22">
        <f t="shared" si="52"/>
        <v>62.50413450114106</v>
      </c>
      <c r="AF193" s="22">
        <f t="shared" si="52"/>
        <v>93.688762640779316</v>
      </c>
      <c r="AG193" s="22">
        <f t="shared" ca="1" si="52"/>
        <v>67.768205419228025</v>
      </c>
      <c r="AH193" s="22">
        <f t="shared" ca="1" si="52"/>
        <v>64.306445224874665</v>
      </c>
      <c r="AI193" s="22">
        <f t="shared" ca="1" si="52"/>
        <v>74.2185118193363</v>
      </c>
      <c r="AJ193" s="22">
        <f t="shared" si="52"/>
        <v>85.97414534055649</v>
      </c>
      <c r="AK193" s="22">
        <f t="shared" si="52"/>
        <v>130.7619278986416</v>
      </c>
      <c r="AL193" s="22">
        <f t="shared" ca="1" si="52"/>
        <v>74.2185118193363</v>
      </c>
      <c r="AM193" s="22">
        <f t="shared" ca="1" si="52"/>
        <v>79.076779739986549</v>
      </c>
      <c r="AN193" s="22">
        <f ca="1">IF(Fixtures!$D$6 &lt; 36, AVERAGE(OFFSET($A193,0,Fixtures!$D$6,1,3)), 0)</f>
        <v>81.208880797351824</v>
      </c>
      <c r="AO193" s="22">
        <f ca="1">IF(Fixtures!$D$6 &lt; 33, AVERAGE(OFFSET($A193,0,Fixtures!$D$6,1,6)), 0)</f>
        <v>77.931290825533978</v>
      </c>
      <c r="AP193" s="22">
        <f ca="1">IF(Fixtures!$D$6 &lt; 30, AVERAGE(OFFSET($A193,0,Fixtures!$D$6,1,9)), 0)</f>
        <v>76.898538593107929</v>
      </c>
      <c r="AQ193" s="22">
        <f ca="1">IF(Fixtures!$D$6 &lt; 27, AVERAGE(OFFSET($A193,0,Fixtures!$D$6,1,12)), 0)</f>
        <v>0</v>
      </c>
      <c r="AR193" s="22">
        <f ca="1">IF(Fixtures!$D$6 &lt; 23, AVERAGE(OFFSET($A193,0,Fixtures!$D$6,1,16)), 0)</f>
        <v>0</v>
      </c>
      <c r="AS193" s="22">
        <f ca="1">IF(OR(Fixtures!$D$6&lt;=0,Fixtures!$D$6&gt;39),AVERAGE(A193:AM193),AVERAGE(OFFSET($A193,0,Fixtures!$D$6,1,39-Fixtures!$D$6)))</f>
        <v>81.345338899661314</v>
      </c>
    </row>
    <row r="194" spans="1:45" x14ac:dyDescent="0.25">
      <c r="A194" s="28" t="s">
        <v>130</v>
      </c>
      <c r="B194" s="22">
        <f t="shared" si="51"/>
        <v>99.425152358226498</v>
      </c>
      <c r="C194" s="22">
        <f t="shared" si="52"/>
        <v>79.076779739986549</v>
      </c>
      <c r="D194" s="22">
        <f t="shared" ca="1" si="52"/>
        <v>88.89909657480942</v>
      </c>
      <c r="E194" s="22">
        <f t="shared" ca="1" si="52"/>
        <v>102.01374941748715</v>
      </c>
      <c r="F194" s="22">
        <f t="shared" si="52"/>
        <v>74.867589677190935</v>
      </c>
      <c r="G194" s="22">
        <f t="shared" ca="1" si="52"/>
        <v>62.50413450114106</v>
      </c>
      <c r="H194" s="22">
        <f t="shared" si="52"/>
        <v>99.425152358226498</v>
      </c>
      <c r="I194" s="22">
        <f t="shared" si="52"/>
        <v>86.116415090753378</v>
      </c>
      <c r="J194" s="22">
        <f t="shared" si="52"/>
        <v>94.718340567676194</v>
      </c>
      <c r="K194" s="22">
        <f t="shared" si="52"/>
        <v>85.97414534055649</v>
      </c>
      <c r="L194" s="22">
        <f t="shared" ca="1" si="52"/>
        <v>65.362026009465851</v>
      </c>
      <c r="M194" s="22">
        <f t="shared" ca="1" si="52"/>
        <v>77.02640142320152</v>
      </c>
      <c r="N194" s="22">
        <f t="shared" si="52"/>
        <v>83.330754703996661</v>
      </c>
      <c r="O194" s="22">
        <f t="shared" ca="1" si="52"/>
        <v>112.22060580049391</v>
      </c>
      <c r="P194" s="22">
        <f t="shared" si="52"/>
        <v>93.688762640779316</v>
      </c>
      <c r="Q194" s="22">
        <f t="shared" ca="1" si="52"/>
        <v>64.306445224874665</v>
      </c>
      <c r="R194" s="22">
        <f t="shared" ca="1" si="52"/>
        <v>88.89909657480942</v>
      </c>
      <c r="S194" s="22">
        <f t="shared" si="52"/>
        <v>83.593921110151072</v>
      </c>
      <c r="T194" s="22">
        <f t="shared" ca="1" si="52"/>
        <v>82.531343196650312</v>
      </c>
      <c r="U194" s="22">
        <f t="shared" si="52"/>
        <v>79.076779739986549</v>
      </c>
      <c r="V194" s="22">
        <f t="shared" si="52"/>
        <v>74.867589677190935</v>
      </c>
      <c r="W194" s="22">
        <f t="shared" si="52"/>
        <v>83.006319858702852</v>
      </c>
      <c r="X194" s="22">
        <f t="shared" ca="1" si="52"/>
        <v>82.531343196650312</v>
      </c>
      <c r="Y194" s="22">
        <f t="shared" si="52"/>
        <v>62.50413450114106</v>
      </c>
      <c r="Z194" s="22">
        <f t="shared" si="52"/>
        <v>94.718340567676194</v>
      </c>
      <c r="AA194" s="22">
        <f t="shared" ca="1" si="52"/>
        <v>74.2185118193363</v>
      </c>
      <c r="AB194" s="22">
        <f t="shared" ca="1" si="52"/>
        <v>122.19229325830878</v>
      </c>
      <c r="AC194" s="22">
        <f t="shared" si="52"/>
        <v>83.006319858702852</v>
      </c>
      <c r="AD194" s="22">
        <f t="shared" ca="1" si="52"/>
        <v>67.768205419228025</v>
      </c>
      <c r="AE194" s="22">
        <f t="shared" si="52"/>
        <v>83.593921110151072</v>
      </c>
      <c r="AF194" s="22">
        <f t="shared" si="52"/>
        <v>93.688762640779316</v>
      </c>
      <c r="AG194" s="22">
        <f t="shared" si="52"/>
        <v>99.813761128963037</v>
      </c>
      <c r="AH194" s="22">
        <f t="shared" ca="1" si="52"/>
        <v>64.306445224874665</v>
      </c>
      <c r="AI194" s="22">
        <f t="shared" si="52"/>
        <v>112.22060580049391</v>
      </c>
      <c r="AJ194" s="22">
        <f t="shared" ca="1" si="52"/>
        <v>68.902314044909886</v>
      </c>
      <c r="AK194" s="22">
        <f t="shared" si="52"/>
        <v>100.1289824286425</v>
      </c>
      <c r="AL194" s="22">
        <f t="shared" ca="1" si="52"/>
        <v>74.2185118193363</v>
      </c>
      <c r="AM194" s="22">
        <f t="shared" ca="1" si="52"/>
        <v>77.02640142320152</v>
      </c>
      <c r="AN194" s="22">
        <f ca="1">IF(Fixtures!$D$6 &lt; 36, AVERAGE(OFFSET($A194,0,Fixtures!$D$6,1,3)), 0)</f>
        <v>90.988939512079881</v>
      </c>
      <c r="AO194" s="22">
        <f ca="1">IF(Fixtures!$D$6 &lt; 33, AVERAGE(OFFSET($A194,0,Fixtures!$D$6,1,6)), 0)</f>
        <v>91.677210569355509</v>
      </c>
      <c r="AP194" s="22">
        <f ca="1">IF(Fixtures!$D$6 &lt; 30, AVERAGE(OFFSET($A194,0,Fixtures!$D$6,1,9)), 0)</f>
        <v>88.388069831823501</v>
      </c>
      <c r="AQ194" s="22">
        <f ca="1">IF(Fixtures!$D$6 &lt; 27, AVERAGE(OFFSET($A194,0,Fixtures!$D$6,1,12)), 0)</f>
        <v>0</v>
      </c>
      <c r="AR194" s="22">
        <f ca="1">IF(Fixtures!$D$6 &lt; 23, AVERAGE(OFFSET($A194,0,Fixtures!$D$6,1,16)), 0)</f>
        <v>0</v>
      </c>
      <c r="AS194" s="22">
        <f ca="1">IF(OR(Fixtures!$D$6&lt;=0,Fixtures!$D$6&gt;39),AVERAGE(A194:AM194),AVERAGE(OFFSET($A194,0,Fixtures!$D$6,1,39-Fixtures!$D$6)))</f>
        <v>87.238877013132651</v>
      </c>
    </row>
    <row r="195" spans="1:45" x14ac:dyDescent="0.25">
      <c r="A195" s="28" t="s">
        <v>10</v>
      </c>
      <c r="B195" s="22">
        <f t="shared" ca="1" si="51"/>
        <v>99.425152358226498</v>
      </c>
      <c r="C195" s="22">
        <f t="shared" si="52"/>
        <v>83.006319858702852</v>
      </c>
      <c r="D195" s="22">
        <f t="shared" ca="1" si="52"/>
        <v>99.813761128963037</v>
      </c>
      <c r="E195" s="22">
        <f t="shared" si="52"/>
        <v>107.34294286929772</v>
      </c>
      <c r="F195" s="22">
        <f t="shared" si="52"/>
        <v>74.867589677190935</v>
      </c>
      <c r="G195" s="22">
        <f t="shared" ca="1" si="52"/>
        <v>68.902314044909886</v>
      </c>
      <c r="H195" s="22">
        <f t="shared" si="52"/>
        <v>93.688762640779316</v>
      </c>
      <c r="I195" s="22">
        <f t="shared" si="52"/>
        <v>102.98002024308416</v>
      </c>
      <c r="J195" s="22">
        <f t="shared" ca="1" si="52"/>
        <v>74.2185118193363</v>
      </c>
      <c r="K195" s="22">
        <f t="shared" si="52"/>
        <v>100.1289824286425</v>
      </c>
      <c r="L195" s="22">
        <f t="shared" si="52"/>
        <v>65.362026009465851</v>
      </c>
      <c r="M195" s="22">
        <f t="shared" ca="1" si="52"/>
        <v>74.867589677190935</v>
      </c>
      <c r="N195" s="22">
        <f t="shared" ca="1" si="52"/>
        <v>83.330754703996661</v>
      </c>
      <c r="O195" s="22">
        <f t="shared" ca="1" si="52"/>
        <v>77.02640142320152</v>
      </c>
      <c r="P195" s="22">
        <f t="shared" si="52"/>
        <v>107.34294286929772</v>
      </c>
      <c r="Q195" s="22">
        <f t="shared" ca="1" si="52"/>
        <v>119.75714527628081</v>
      </c>
      <c r="R195" s="22">
        <f t="shared" ca="1" si="52"/>
        <v>88.89909657480942</v>
      </c>
      <c r="S195" s="22">
        <f t="shared" si="52"/>
        <v>103.15043126255075</v>
      </c>
      <c r="T195" s="22">
        <f t="shared" si="52"/>
        <v>65.362026009465851</v>
      </c>
      <c r="U195" s="22">
        <f t="shared" ca="1" si="52"/>
        <v>79.076779739986549</v>
      </c>
      <c r="V195" s="22">
        <f t="shared" si="52"/>
        <v>85.97414534055649</v>
      </c>
      <c r="W195" s="22">
        <f t="shared" si="52"/>
        <v>112.22060580049391</v>
      </c>
      <c r="X195" s="22">
        <f t="shared" ca="1" si="52"/>
        <v>67.768205419228025</v>
      </c>
      <c r="Y195" s="22">
        <f t="shared" si="52"/>
        <v>62.50413450114106</v>
      </c>
      <c r="Z195" s="22">
        <f t="shared" si="52"/>
        <v>99.425152358226498</v>
      </c>
      <c r="AA195" s="22">
        <f t="shared" ca="1" si="52"/>
        <v>83.330754703996661</v>
      </c>
      <c r="AB195" s="22">
        <f t="shared" si="52"/>
        <v>128.57561288740058</v>
      </c>
      <c r="AC195" s="22">
        <f t="shared" ca="1" si="52"/>
        <v>83.006319858702852</v>
      </c>
      <c r="AD195" s="22">
        <f t="shared" si="52"/>
        <v>78.290778406942621</v>
      </c>
      <c r="AE195" s="22">
        <f t="shared" si="52"/>
        <v>83.593921110151072</v>
      </c>
      <c r="AF195" s="22">
        <f t="shared" ca="1" si="52"/>
        <v>64.306445224874665</v>
      </c>
      <c r="AG195" s="22">
        <f t="shared" ca="1" si="52"/>
        <v>99.813761128963037</v>
      </c>
      <c r="AH195" s="22">
        <f t="shared" ca="1" si="52"/>
        <v>62.50413450114106</v>
      </c>
      <c r="AI195" s="22">
        <f t="shared" si="52"/>
        <v>128.57561288740058</v>
      </c>
      <c r="AJ195" s="22">
        <f t="shared" si="52"/>
        <v>78.290778406942621</v>
      </c>
      <c r="AK195" s="22">
        <f t="shared" si="52"/>
        <v>86.116415090753378</v>
      </c>
      <c r="AL195" s="22">
        <f t="shared" ca="1" si="52"/>
        <v>74.2185118193363</v>
      </c>
      <c r="AM195" s="22">
        <f t="shared" ca="1" si="52"/>
        <v>130.7619278986416</v>
      </c>
      <c r="AN195" s="22">
        <f ca="1">IF(Fixtures!$D$6 &lt; 36, AVERAGE(OFFSET($A195,0,Fixtures!$D$6,1,3)), 0)</f>
        <v>96.624237051015356</v>
      </c>
      <c r="AO195" s="22">
        <f ca="1">IF(Fixtures!$D$6 &lt; 33, AVERAGE(OFFSET($A195,0,Fixtures!$D$6,1,6)), 0)</f>
        <v>89.597806436172462</v>
      </c>
      <c r="AP195" s="22">
        <f ca="1">IF(Fixtures!$D$6 &lt; 30, AVERAGE(OFFSET($A195,0,Fixtures!$D$6,1,9)), 0)</f>
        <v>89.661929379168782</v>
      </c>
      <c r="AQ195" s="22">
        <f ca="1">IF(Fixtures!$D$6 &lt; 27, AVERAGE(OFFSET($A195,0,Fixtures!$D$6,1,12)), 0)</f>
        <v>0</v>
      </c>
      <c r="AR195" s="22">
        <f ca="1">IF(Fixtures!$D$6 &lt; 23, AVERAGE(OFFSET($A195,0,Fixtures!$D$6,1,16)), 0)</f>
        <v>0</v>
      </c>
      <c r="AS195" s="22">
        <f ca="1">IF(OR(Fixtures!$D$6&lt;=0,Fixtures!$D$6&gt;39),AVERAGE(A195:AM195),AVERAGE(OFFSET($A195,0,Fixtures!$D$6,1,39-Fixtures!$D$6)))</f>
        <v>91.504518268437508</v>
      </c>
    </row>
    <row r="196" spans="1:45" x14ac:dyDescent="0.25">
      <c r="A196" s="28" t="s">
        <v>61</v>
      </c>
      <c r="B196" s="22">
        <f t="shared" si="51"/>
        <v>99.425152358226498</v>
      </c>
      <c r="C196" s="22">
        <f t="shared" si="52"/>
        <v>78.290778406942621</v>
      </c>
      <c r="D196" s="22">
        <f t="shared" ca="1" si="52"/>
        <v>115.39093420167765</v>
      </c>
      <c r="E196" s="22">
        <f t="shared" si="52"/>
        <v>102.98002024308416</v>
      </c>
      <c r="F196" s="22">
        <f t="shared" ca="1" si="52"/>
        <v>74.867589677190935</v>
      </c>
      <c r="G196" s="22">
        <f t="shared" ca="1" si="52"/>
        <v>68.902314044909886</v>
      </c>
      <c r="H196" s="22">
        <f t="shared" si="52"/>
        <v>107.34294286929772</v>
      </c>
      <c r="I196" s="22">
        <f t="shared" ca="1" si="52"/>
        <v>88.89909657480942</v>
      </c>
      <c r="J196" s="22">
        <f t="shared" ca="1" si="52"/>
        <v>67.768205419228025</v>
      </c>
      <c r="K196" s="22">
        <f t="shared" si="52"/>
        <v>86.116415090753378</v>
      </c>
      <c r="L196" s="22">
        <f t="shared" ca="1" si="52"/>
        <v>65.362026009465851</v>
      </c>
      <c r="M196" s="22">
        <f t="shared" ca="1" si="52"/>
        <v>77.02640142320152</v>
      </c>
      <c r="N196" s="22">
        <f t="shared" si="52"/>
        <v>62.50413450114106</v>
      </c>
      <c r="O196" s="22">
        <f t="shared" si="52"/>
        <v>112.22060580049391</v>
      </c>
      <c r="P196" s="22">
        <f t="shared" ca="1" si="52"/>
        <v>64.306445224874665</v>
      </c>
      <c r="Q196" s="22">
        <f t="shared" ca="1" si="52"/>
        <v>83.330754703996661</v>
      </c>
      <c r="R196" s="22">
        <f t="shared" ca="1" si="52"/>
        <v>88.89909657480942</v>
      </c>
      <c r="S196" s="22">
        <f t="shared" si="52"/>
        <v>93.688762640779316</v>
      </c>
      <c r="T196" s="22">
        <f t="shared" si="52"/>
        <v>99.425152358226498</v>
      </c>
      <c r="U196" s="22">
        <f t="shared" ca="1" si="52"/>
        <v>79.076779739986549</v>
      </c>
      <c r="V196" s="22">
        <f t="shared" ca="1" si="52"/>
        <v>74.2185118193363</v>
      </c>
      <c r="W196" s="22">
        <f t="shared" si="52"/>
        <v>128.57561288740058</v>
      </c>
      <c r="X196" s="22">
        <f t="shared" ca="1" si="52"/>
        <v>82.531343196650312</v>
      </c>
      <c r="Y196" s="22">
        <f t="shared" ca="1" si="52"/>
        <v>62.50413450114106</v>
      </c>
      <c r="Z196" s="22">
        <f t="shared" si="52"/>
        <v>65.362026009465851</v>
      </c>
      <c r="AA196" s="22">
        <f t="shared" ca="1" si="52"/>
        <v>102.01374941748715</v>
      </c>
      <c r="AB196" s="22">
        <f t="shared" si="52"/>
        <v>85.97414534055649</v>
      </c>
      <c r="AC196" s="22">
        <f t="shared" si="52"/>
        <v>83.006319858702852</v>
      </c>
      <c r="AD196" s="22">
        <f t="shared" ca="1" si="52"/>
        <v>68.902314044909886</v>
      </c>
      <c r="AE196" s="22">
        <f t="shared" si="52"/>
        <v>83.593921110151072</v>
      </c>
      <c r="AF196" s="22">
        <f t="shared" ca="1" si="52"/>
        <v>93.688762640779316</v>
      </c>
      <c r="AG196" s="22">
        <f t="shared" si="52"/>
        <v>74.867589677190935</v>
      </c>
      <c r="AH196" s="22">
        <f t="shared" ca="1" si="52"/>
        <v>64.306445224874665</v>
      </c>
      <c r="AI196" s="22">
        <f t="shared" ca="1" si="52"/>
        <v>77.02640142320152</v>
      </c>
      <c r="AJ196" s="22">
        <f t="shared" si="52"/>
        <v>85.97414534055649</v>
      </c>
      <c r="AK196" s="22">
        <f t="shared" si="52"/>
        <v>112.22060580049391</v>
      </c>
      <c r="AL196" s="22">
        <f t="shared" ca="1" si="52"/>
        <v>74.2185118193363</v>
      </c>
      <c r="AM196" s="22">
        <f t="shared" ca="1" si="52"/>
        <v>99.813761128963037</v>
      </c>
      <c r="AN196" s="22">
        <f ca="1">IF(Fixtures!$D$6 &lt; 36, AVERAGE(OFFSET($A196,0,Fixtures!$D$6,1,3)), 0)</f>
        <v>79.294259748056405</v>
      </c>
      <c r="AO196" s="22">
        <f ca="1">IF(Fixtures!$D$6 &lt; 33, AVERAGE(OFFSET($A196,0,Fixtures!$D$6,1,6)), 0)</f>
        <v>81.672175445381768</v>
      </c>
      <c r="AP196" s="22">
        <f ca="1">IF(Fixtures!$D$6 &lt; 30, AVERAGE(OFFSET($A196,0,Fixtures!$D$6,1,9)), 0)</f>
        <v>79.704449406769243</v>
      </c>
      <c r="AQ196" s="22">
        <f ca="1">IF(Fixtures!$D$6 &lt; 27, AVERAGE(OFFSET($A196,0,Fixtures!$D$6,1,12)), 0)</f>
        <v>0</v>
      </c>
      <c r="AR196" s="22">
        <f ca="1">IF(Fixtures!$D$6 &lt; 23, AVERAGE(OFFSET($A196,0,Fixtures!$D$6,1,16)), 0)</f>
        <v>0</v>
      </c>
      <c r="AS196" s="22">
        <f ca="1">IF(OR(Fixtures!$D$6&lt;=0,Fixtures!$D$6&gt;39),AVERAGE(A196:AM196),AVERAGE(OFFSET($A196,0,Fixtures!$D$6,1,39-Fixtures!$D$6)))</f>
        <v>83.632743617476379</v>
      </c>
    </row>
  </sheetData>
  <conditionalFormatting sqref="AN2:AR2">
    <cfRule type="cellIs" dxfId="387" priority="449" operator="equal">
      <formula>0</formula>
    </cfRule>
    <cfRule type="cellIs" dxfId="386" priority="451" operator="between">
      <formula>78</formula>
      <formula>82</formula>
    </cfRule>
    <cfRule type="cellIs" dxfId="385" priority="452" operator="between">
      <formula>82</formula>
      <formula>85</formula>
    </cfRule>
    <cfRule type="cellIs" dxfId="384" priority="453" operator="lessThan">
      <formula>78</formula>
    </cfRule>
  </conditionalFormatting>
  <conditionalFormatting sqref="AQ3:AR14">
    <cfRule type="cellIs" dxfId="383" priority="321" operator="equal">
      <formula>0</formula>
    </cfRule>
    <cfRule type="cellIs" dxfId="382" priority="322" operator="between">
      <formula>78</formula>
      <formula>80</formula>
    </cfRule>
    <cfRule type="cellIs" dxfId="381" priority="323" operator="between">
      <formula>80</formula>
      <formula>85</formula>
    </cfRule>
    <cfRule type="cellIs" dxfId="380" priority="324" operator="lessThan">
      <formula>78</formula>
    </cfRule>
  </conditionalFormatting>
  <conditionalFormatting sqref="AS2:AS14">
    <cfRule type="cellIs" dxfId="379" priority="260" operator="lessThanOrEqual">
      <formula>78</formula>
    </cfRule>
    <cfRule type="cellIs" dxfId="378" priority="259" operator="between">
      <formula>78</formula>
      <formula>82</formula>
    </cfRule>
    <cfRule type="cellIs" dxfId="377" priority="258" operator="between">
      <formula>82</formula>
      <formula>85</formula>
    </cfRule>
  </conditionalFormatting>
  <conditionalFormatting sqref="AS17:AS28">
    <cfRule type="cellIs" dxfId="376" priority="252" operator="between">
      <formula>82</formula>
      <formula>85</formula>
    </cfRule>
    <cfRule type="cellIs" dxfId="375" priority="253" operator="between">
      <formula>78</formula>
      <formula>82</formula>
    </cfRule>
    <cfRule type="cellIs" dxfId="374" priority="254" operator="lessThanOrEqual">
      <formula>78</formula>
    </cfRule>
  </conditionalFormatting>
  <conditionalFormatting sqref="AS31:AS42">
    <cfRule type="cellIs" dxfId="373" priority="249" operator="between">
      <formula>82</formula>
      <formula>85</formula>
    </cfRule>
    <cfRule type="cellIs" dxfId="372" priority="250" operator="between">
      <formula>78</formula>
      <formula>82</formula>
    </cfRule>
    <cfRule type="cellIs" dxfId="371" priority="251" operator="lessThanOrEqual">
      <formula>78</formula>
    </cfRule>
  </conditionalFormatting>
  <conditionalFormatting sqref="AS45:AS56">
    <cfRule type="cellIs" dxfId="370" priority="243" operator="between">
      <formula>82</formula>
      <formula>85</formula>
    </cfRule>
    <cfRule type="cellIs" dxfId="369" priority="244" operator="between">
      <formula>78</formula>
      <formula>82</formula>
    </cfRule>
    <cfRule type="cellIs" dxfId="368" priority="245" operator="lessThanOrEqual">
      <formula>78</formula>
    </cfRule>
  </conditionalFormatting>
  <conditionalFormatting sqref="AS59:AS70">
    <cfRule type="cellIs" dxfId="367" priority="240" operator="between">
      <formula>82</formula>
      <formula>85</formula>
    </cfRule>
    <cfRule type="cellIs" dxfId="366" priority="241" operator="between">
      <formula>78</formula>
      <formula>82</formula>
    </cfRule>
    <cfRule type="cellIs" dxfId="365" priority="242" operator="lessThanOrEqual">
      <formula>78</formula>
    </cfRule>
  </conditionalFormatting>
  <conditionalFormatting sqref="AS73:AS84">
    <cfRule type="cellIs" dxfId="364" priority="237" operator="between">
      <formula>82</formula>
      <formula>85</formula>
    </cfRule>
    <cfRule type="cellIs" dxfId="363" priority="238" operator="between">
      <formula>78</formula>
      <formula>82</formula>
    </cfRule>
    <cfRule type="cellIs" dxfId="362" priority="239" operator="lessThanOrEqual">
      <formula>78</formula>
    </cfRule>
  </conditionalFormatting>
  <conditionalFormatting sqref="AS87:AS98">
    <cfRule type="cellIs" dxfId="361" priority="234" operator="between">
      <formula>82</formula>
      <formula>85</formula>
    </cfRule>
    <cfRule type="cellIs" dxfId="360" priority="235" operator="between">
      <formula>78</formula>
      <formula>82</formula>
    </cfRule>
    <cfRule type="cellIs" dxfId="359" priority="236" operator="lessThanOrEqual">
      <formula>78</formula>
    </cfRule>
  </conditionalFormatting>
  <conditionalFormatting sqref="AS101:AS112">
    <cfRule type="cellIs" dxfId="358" priority="231" operator="between">
      <formula>82</formula>
      <formula>85</formula>
    </cfRule>
    <cfRule type="cellIs" dxfId="357" priority="232" operator="between">
      <formula>78</formula>
      <formula>82</formula>
    </cfRule>
    <cfRule type="cellIs" dxfId="356" priority="233" operator="lessThanOrEqual">
      <formula>78</formula>
    </cfRule>
  </conditionalFormatting>
  <conditionalFormatting sqref="AS115:AS126">
    <cfRule type="cellIs" dxfId="355" priority="228" operator="between">
      <formula>82</formula>
      <formula>85</formula>
    </cfRule>
    <cfRule type="cellIs" dxfId="354" priority="229" operator="between">
      <formula>78</formula>
      <formula>82</formula>
    </cfRule>
    <cfRule type="cellIs" dxfId="353" priority="230" operator="lessThanOrEqual">
      <formula>78</formula>
    </cfRule>
  </conditionalFormatting>
  <conditionalFormatting sqref="AS129:AS140">
    <cfRule type="cellIs" dxfId="352" priority="225" operator="between">
      <formula>82</formula>
      <formula>85</formula>
    </cfRule>
    <cfRule type="cellIs" dxfId="351" priority="226" operator="between">
      <formula>78</formula>
      <formula>82</formula>
    </cfRule>
    <cfRule type="cellIs" dxfId="350" priority="227" operator="lessThanOrEqual">
      <formula>78</formula>
    </cfRule>
  </conditionalFormatting>
  <conditionalFormatting sqref="AS143:AS154">
    <cfRule type="cellIs" dxfId="349" priority="222" operator="between">
      <formula>82</formula>
      <formula>85</formula>
    </cfRule>
    <cfRule type="cellIs" dxfId="348" priority="223" operator="between">
      <formula>78</formula>
      <formula>82</formula>
    </cfRule>
    <cfRule type="cellIs" dxfId="347" priority="224" operator="lessThanOrEqual">
      <formula>78</formula>
    </cfRule>
  </conditionalFormatting>
  <conditionalFormatting sqref="AS157:AS168">
    <cfRule type="cellIs" dxfId="346" priority="219" operator="between">
      <formula>82</formula>
      <formula>85</formula>
    </cfRule>
    <cfRule type="cellIs" dxfId="345" priority="220" operator="between">
      <formula>78</formula>
      <formula>82</formula>
    </cfRule>
    <cfRule type="cellIs" dxfId="344" priority="221" operator="lessThanOrEqual">
      <formula>78</formula>
    </cfRule>
  </conditionalFormatting>
  <conditionalFormatting sqref="AS171:AS182">
    <cfRule type="cellIs" dxfId="343" priority="216" operator="between">
      <formula>82</formula>
      <formula>85</formula>
    </cfRule>
    <cfRule type="cellIs" dxfId="342" priority="217" operator="between">
      <formula>78</formula>
      <formula>82</formula>
    </cfRule>
    <cfRule type="cellIs" dxfId="341" priority="218" operator="lessThanOrEqual">
      <formula>78</formula>
    </cfRule>
  </conditionalFormatting>
  <conditionalFormatting sqref="AS185:AS196">
    <cfRule type="cellIs" dxfId="340" priority="213" operator="between">
      <formula>82</formula>
      <formula>85</formula>
    </cfRule>
    <cfRule type="cellIs" dxfId="339" priority="214" operator="between">
      <formula>78</formula>
      <formula>82</formula>
    </cfRule>
    <cfRule type="cellIs" dxfId="338" priority="215" operator="lessThanOrEqual">
      <formula>78</formula>
    </cfRule>
  </conditionalFormatting>
  <conditionalFormatting sqref="AN3:AP14">
    <cfRule type="cellIs" dxfId="337" priority="209" operator="equal">
      <formula>0</formula>
    </cfRule>
    <cfRule type="cellIs" dxfId="336" priority="210" operator="between">
      <formula>78</formula>
      <formula>82</formula>
    </cfRule>
    <cfRule type="cellIs" dxfId="335" priority="211" operator="between">
      <formula>82</formula>
      <formula>85</formula>
    </cfRule>
    <cfRule type="cellIs" dxfId="334" priority="212" operator="lessThan">
      <formula>78</formula>
    </cfRule>
  </conditionalFormatting>
  <conditionalFormatting sqref="AQ17:AR17">
    <cfRule type="cellIs" dxfId="333" priority="205" operator="equal">
      <formula>0</formula>
    </cfRule>
    <cfRule type="cellIs" dxfId="332" priority="206" operator="between">
      <formula>78</formula>
      <formula>80</formula>
    </cfRule>
    <cfRule type="cellIs" dxfId="331" priority="207" operator="between">
      <formula>80</formula>
      <formula>85</formula>
    </cfRule>
    <cfRule type="cellIs" dxfId="330" priority="208" operator="lessThan">
      <formula>78</formula>
    </cfRule>
  </conditionalFormatting>
  <conditionalFormatting sqref="AN17:AP17">
    <cfRule type="cellIs" dxfId="329" priority="201" operator="equal">
      <formula>0</formula>
    </cfRule>
    <cfRule type="cellIs" dxfId="328" priority="202" operator="between">
      <formula>78</formula>
      <formula>82</formula>
    </cfRule>
    <cfRule type="cellIs" dxfId="327" priority="203" operator="between">
      <formula>82</formula>
      <formula>85</formula>
    </cfRule>
    <cfRule type="cellIs" dxfId="326" priority="204" operator="lessThan">
      <formula>78</formula>
    </cfRule>
  </conditionalFormatting>
  <conditionalFormatting sqref="AQ18:AR28">
    <cfRule type="cellIs" dxfId="325" priority="197" operator="equal">
      <formula>0</formula>
    </cfRule>
    <cfRule type="cellIs" dxfId="324" priority="198" operator="between">
      <formula>78</formula>
      <formula>80</formula>
    </cfRule>
    <cfRule type="cellIs" dxfId="323" priority="199" operator="between">
      <formula>80</formula>
      <formula>85</formula>
    </cfRule>
    <cfRule type="cellIs" dxfId="322" priority="200" operator="lessThan">
      <formula>78</formula>
    </cfRule>
  </conditionalFormatting>
  <conditionalFormatting sqref="AN18:AP28">
    <cfRule type="cellIs" dxfId="321" priority="193" operator="equal">
      <formula>0</formula>
    </cfRule>
    <cfRule type="cellIs" dxfId="320" priority="194" operator="between">
      <formula>78</formula>
      <formula>82</formula>
    </cfRule>
    <cfRule type="cellIs" dxfId="319" priority="195" operator="between">
      <formula>82</formula>
      <formula>85</formula>
    </cfRule>
    <cfRule type="cellIs" dxfId="318" priority="196" operator="lessThan">
      <formula>78</formula>
    </cfRule>
  </conditionalFormatting>
  <conditionalFormatting sqref="AQ31:AR31">
    <cfRule type="cellIs" dxfId="317" priority="189" operator="equal">
      <formula>0</formula>
    </cfRule>
    <cfRule type="cellIs" dxfId="316" priority="190" operator="between">
      <formula>78</formula>
      <formula>80</formula>
    </cfRule>
    <cfRule type="cellIs" dxfId="315" priority="191" operator="between">
      <formula>80</formula>
      <formula>85</formula>
    </cfRule>
    <cfRule type="cellIs" dxfId="314" priority="192" operator="lessThan">
      <formula>78</formula>
    </cfRule>
  </conditionalFormatting>
  <conditionalFormatting sqref="AN31:AP31">
    <cfRule type="cellIs" dxfId="313" priority="185" operator="equal">
      <formula>0</formula>
    </cfRule>
    <cfRule type="cellIs" dxfId="312" priority="186" operator="between">
      <formula>78</formula>
      <formula>82</formula>
    </cfRule>
    <cfRule type="cellIs" dxfId="311" priority="187" operator="between">
      <formula>82</formula>
      <formula>85</formula>
    </cfRule>
    <cfRule type="cellIs" dxfId="310" priority="188" operator="lessThan">
      <formula>78</formula>
    </cfRule>
  </conditionalFormatting>
  <conditionalFormatting sqref="AQ32:AR42">
    <cfRule type="cellIs" dxfId="309" priority="181" operator="equal">
      <formula>0</formula>
    </cfRule>
    <cfRule type="cellIs" dxfId="308" priority="182" operator="between">
      <formula>78</formula>
      <formula>80</formula>
    </cfRule>
    <cfRule type="cellIs" dxfId="307" priority="183" operator="between">
      <formula>80</formula>
      <formula>85</formula>
    </cfRule>
    <cfRule type="cellIs" dxfId="306" priority="184" operator="lessThan">
      <formula>78</formula>
    </cfRule>
  </conditionalFormatting>
  <conditionalFormatting sqref="AN32:AP42">
    <cfRule type="cellIs" dxfId="305" priority="177" operator="equal">
      <formula>0</formula>
    </cfRule>
    <cfRule type="cellIs" dxfId="304" priority="178" operator="between">
      <formula>78</formula>
      <formula>82</formula>
    </cfRule>
    <cfRule type="cellIs" dxfId="303" priority="179" operator="between">
      <formula>82</formula>
      <formula>85</formula>
    </cfRule>
    <cfRule type="cellIs" dxfId="302" priority="180" operator="lessThan">
      <formula>78</formula>
    </cfRule>
  </conditionalFormatting>
  <conditionalFormatting sqref="AQ45:AR45">
    <cfRule type="cellIs" dxfId="301" priority="173" operator="equal">
      <formula>0</formula>
    </cfRule>
    <cfRule type="cellIs" dxfId="300" priority="174" operator="between">
      <formula>78</formula>
      <formula>80</formula>
    </cfRule>
    <cfRule type="cellIs" dxfId="299" priority="175" operator="between">
      <formula>80</formula>
      <formula>85</formula>
    </cfRule>
    <cfRule type="cellIs" dxfId="298" priority="176" operator="lessThan">
      <formula>78</formula>
    </cfRule>
  </conditionalFormatting>
  <conditionalFormatting sqref="AN45:AP45">
    <cfRule type="cellIs" dxfId="297" priority="169" operator="equal">
      <formula>0</formula>
    </cfRule>
    <cfRule type="cellIs" dxfId="296" priority="170" operator="between">
      <formula>78</formula>
      <formula>82</formula>
    </cfRule>
    <cfRule type="cellIs" dxfId="295" priority="171" operator="between">
      <formula>82</formula>
      <formula>85</formula>
    </cfRule>
    <cfRule type="cellIs" dxfId="294" priority="172" operator="lessThan">
      <formula>78</formula>
    </cfRule>
  </conditionalFormatting>
  <conditionalFormatting sqref="AQ46:AR56">
    <cfRule type="cellIs" dxfId="293" priority="165" operator="equal">
      <formula>0</formula>
    </cfRule>
    <cfRule type="cellIs" dxfId="292" priority="166" operator="between">
      <formula>78</formula>
      <formula>80</formula>
    </cfRule>
    <cfRule type="cellIs" dxfId="291" priority="167" operator="between">
      <formula>80</formula>
      <formula>85</formula>
    </cfRule>
    <cfRule type="cellIs" dxfId="290" priority="168" operator="lessThan">
      <formula>78</formula>
    </cfRule>
  </conditionalFormatting>
  <conditionalFormatting sqref="AN46:AP56">
    <cfRule type="cellIs" dxfId="289" priority="161" operator="equal">
      <formula>0</formula>
    </cfRule>
    <cfRule type="cellIs" dxfId="288" priority="162" operator="between">
      <formula>78</formula>
      <formula>82</formula>
    </cfRule>
    <cfRule type="cellIs" dxfId="287" priority="163" operator="between">
      <formula>82</formula>
      <formula>85</formula>
    </cfRule>
    <cfRule type="cellIs" dxfId="286" priority="164" operator="lessThan">
      <formula>78</formula>
    </cfRule>
  </conditionalFormatting>
  <conditionalFormatting sqref="AQ59:AR59">
    <cfRule type="cellIs" dxfId="285" priority="157" operator="equal">
      <formula>0</formula>
    </cfRule>
    <cfRule type="cellIs" dxfId="284" priority="158" operator="between">
      <formula>78</formula>
      <formula>80</formula>
    </cfRule>
    <cfRule type="cellIs" dxfId="283" priority="159" operator="between">
      <formula>80</formula>
      <formula>85</formula>
    </cfRule>
    <cfRule type="cellIs" dxfId="282" priority="160" operator="lessThan">
      <formula>78</formula>
    </cfRule>
  </conditionalFormatting>
  <conditionalFormatting sqref="AN59:AP59">
    <cfRule type="cellIs" dxfId="281" priority="153" operator="equal">
      <formula>0</formula>
    </cfRule>
    <cfRule type="cellIs" dxfId="280" priority="154" operator="between">
      <formula>78</formula>
      <formula>82</formula>
    </cfRule>
    <cfRule type="cellIs" dxfId="279" priority="155" operator="between">
      <formula>82</formula>
      <formula>85</formula>
    </cfRule>
    <cfRule type="cellIs" dxfId="278" priority="156" operator="lessThan">
      <formula>78</formula>
    </cfRule>
  </conditionalFormatting>
  <conditionalFormatting sqref="AQ60:AR70">
    <cfRule type="cellIs" dxfId="277" priority="149" operator="equal">
      <formula>0</formula>
    </cfRule>
    <cfRule type="cellIs" dxfId="276" priority="150" operator="between">
      <formula>78</formula>
      <formula>80</formula>
    </cfRule>
    <cfRule type="cellIs" dxfId="275" priority="151" operator="between">
      <formula>80</formula>
      <formula>85</formula>
    </cfRule>
    <cfRule type="cellIs" dxfId="274" priority="152" operator="lessThan">
      <formula>78</formula>
    </cfRule>
  </conditionalFormatting>
  <conditionalFormatting sqref="AN60:AP70">
    <cfRule type="cellIs" dxfId="273" priority="145" operator="equal">
      <formula>0</formula>
    </cfRule>
    <cfRule type="cellIs" dxfId="272" priority="146" operator="between">
      <formula>78</formula>
      <formula>82</formula>
    </cfRule>
    <cfRule type="cellIs" dxfId="271" priority="147" operator="between">
      <formula>82</formula>
      <formula>85</formula>
    </cfRule>
    <cfRule type="cellIs" dxfId="270" priority="148" operator="lessThan">
      <formula>78</formula>
    </cfRule>
  </conditionalFormatting>
  <conditionalFormatting sqref="AQ73:AR73">
    <cfRule type="cellIs" dxfId="269" priority="141" operator="equal">
      <formula>0</formula>
    </cfRule>
    <cfRule type="cellIs" dxfId="268" priority="142" operator="between">
      <formula>78</formula>
      <formula>80</formula>
    </cfRule>
    <cfRule type="cellIs" dxfId="267" priority="143" operator="between">
      <formula>80</formula>
      <formula>85</formula>
    </cfRule>
    <cfRule type="cellIs" dxfId="266" priority="144" operator="lessThan">
      <formula>78</formula>
    </cfRule>
  </conditionalFormatting>
  <conditionalFormatting sqref="AN73:AP73">
    <cfRule type="cellIs" dxfId="265" priority="137" operator="equal">
      <formula>0</formula>
    </cfRule>
    <cfRule type="cellIs" dxfId="264" priority="138" operator="between">
      <formula>78</formula>
      <formula>82</formula>
    </cfRule>
    <cfRule type="cellIs" dxfId="263" priority="139" operator="between">
      <formula>82</formula>
      <formula>85</formula>
    </cfRule>
    <cfRule type="cellIs" dxfId="262" priority="140" operator="lessThan">
      <formula>78</formula>
    </cfRule>
  </conditionalFormatting>
  <conditionalFormatting sqref="AQ74:AR84">
    <cfRule type="cellIs" dxfId="261" priority="133" operator="equal">
      <formula>0</formula>
    </cfRule>
    <cfRule type="cellIs" dxfId="260" priority="134" operator="between">
      <formula>78</formula>
      <formula>80</formula>
    </cfRule>
    <cfRule type="cellIs" dxfId="259" priority="135" operator="between">
      <formula>80</formula>
      <formula>85</formula>
    </cfRule>
    <cfRule type="cellIs" dxfId="258" priority="136" operator="lessThan">
      <formula>78</formula>
    </cfRule>
  </conditionalFormatting>
  <conditionalFormatting sqref="AN74:AP84">
    <cfRule type="cellIs" dxfId="257" priority="129" operator="equal">
      <formula>0</formula>
    </cfRule>
    <cfRule type="cellIs" dxfId="256" priority="130" operator="between">
      <formula>78</formula>
      <formula>82</formula>
    </cfRule>
    <cfRule type="cellIs" dxfId="255" priority="131" operator="between">
      <formula>82</formula>
      <formula>85</formula>
    </cfRule>
    <cfRule type="cellIs" dxfId="254" priority="132" operator="lessThan">
      <formula>78</formula>
    </cfRule>
  </conditionalFormatting>
  <conditionalFormatting sqref="AQ87:AR87">
    <cfRule type="cellIs" dxfId="253" priority="125" operator="equal">
      <formula>0</formula>
    </cfRule>
    <cfRule type="cellIs" dxfId="252" priority="126" operator="between">
      <formula>78</formula>
      <formula>80</formula>
    </cfRule>
    <cfRule type="cellIs" dxfId="251" priority="127" operator="between">
      <formula>80</formula>
      <formula>85</formula>
    </cfRule>
    <cfRule type="cellIs" dxfId="250" priority="128" operator="lessThan">
      <formula>78</formula>
    </cfRule>
  </conditionalFormatting>
  <conditionalFormatting sqref="AN87:AP87">
    <cfRule type="cellIs" dxfId="249" priority="121" operator="equal">
      <formula>0</formula>
    </cfRule>
    <cfRule type="cellIs" dxfId="248" priority="122" operator="between">
      <formula>78</formula>
      <formula>82</formula>
    </cfRule>
    <cfRule type="cellIs" dxfId="247" priority="123" operator="between">
      <formula>82</formula>
      <formula>85</formula>
    </cfRule>
    <cfRule type="cellIs" dxfId="246" priority="124" operator="lessThan">
      <formula>78</formula>
    </cfRule>
  </conditionalFormatting>
  <conditionalFormatting sqref="AQ88:AR98">
    <cfRule type="cellIs" dxfId="245" priority="117" operator="equal">
      <formula>0</formula>
    </cfRule>
    <cfRule type="cellIs" dxfId="244" priority="118" operator="between">
      <formula>78</formula>
      <formula>80</formula>
    </cfRule>
    <cfRule type="cellIs" dxfId="243" priority="119" operator="between">
      <formula>80</formula>
      <formula>85</formula>
    </cfRule>
    <cfRule type="cellIs" dxfId="242" priority="120" operator="lessThan">
      <formula>78</formula>
    </cfRule>
  </conditionalFormatting>
  <conditionalFormatting sqref="AN88:AP98">
    <cfRule type="cellIs" dxfId="241" priority="113" operator="equal">
      <formula>0</formula>
    </cfRule>
    <cfRule type="cellIs" dxfId="240" priority="114" operator="between">
      <formula>78</formula>
      <formula>82</formula>
    </cfRule>
    <cfRule type="cellIs" dxfId="239" priority="115" operator="between">
      <formula>82</formula>
      <formula>85</formula>
    </cfRule>
    <cfRule type="cellIs" dxfId="238" priority="116" operator="lessThan">
      <formula>78</formula>
    </cfRule>
  </conditionalFormatting>
  <conditionalFormatting sqref="AQ101:AR101">
    <cfRule type="cellIs" dxfId="237" priority="109" operator="equal">
      <formula>0</formula>
    </cfRule>
    <cfRule type="cellIs" dxfId="236" priority="110" operator="between">
      <formula>78</formula>
      <formula>80</formula>
    </cfRule>
    <cfRule type="cellIs" dxfId="235" priority="111" operator="between">
      <formula>80</formula>
      <formula>85</formula>
    </cfRule>
    <cfRule type="cellIs" dxfId="234" priority="112" operator="lessThan">
      <formula>78</formula>
    </cfRule>
  </conditionalFormatting>
  <conditionalFormatting sqref="AN101:AP101">
    <cfRule type="cellIs" dxfId="233" priority="105" operator="equal">
      <formula>0</formula>
    </cfRule>
    <cfRule type="cellIs" dxfId="232" priority="106" operator="between">
      <formula>78</formula>
      <formula>82</formula>
    </cfRule>
    <cfRule type="cellIs" dxfId="231" priority="107" operator="between">
      <formula>82</formula>
      <formula>85</formula>
    </cfRule>
    <cfRule type="cellIs" dxfId="230" priority="108" operator="lessThan">
      <formula>78</formula>
    </cfRule>
  </conditionalFormatting>
  <conditionalFormatting sqref="AQ102:AR112">
    <cfRule type="cellIs" dxfId="229" priority="101" operator="equal">
      <formula>0</formula>
    </cfRule>
    <cfRule type="cellIs" dxfId="228" priority="102" operator="between">
      <formula>78</formula>
      <formula>80</formula>
    </cfRule>
    <cfRule type="cellIs" dxfId="227" priority="103" operator="between">
      <formula>80</formula>
      <formula>85</formula>
    </cfRule>
    <cfRule type="cellIs" dxfId="226" priority="104" operator="lessThan">
      <formula>78</formula>
    </cfRule>
  </conditionalFormatting>
  <conditionalFormatting sqref="AN102:AP112">
    <cfRule type="cellIs" dxfId="225" priority="97" operator="equal">
      <formula>0</formula>
    </cfRule>
    <cfRule type="cellIs" dxfId="224" priority="98" operator="between">
      <formula>78</formula>
      <formula>82</formula>
    </cfRule>
    <cfRule type="cellIs" dxfId="223" priority="99" operator="between">
      <formula>82</formula>
      <formula>85</formula>
    </cfRule>
    <cfRule type="cellIs" dxfId="222" priority="100" operator="lessThan">
      <formula>78</formula>
    </cfRule>
  </conditionalFormatting>
  <conditionalFormatting sqref="AQ115:AR115">
    <cfRule type="cellIs" dxfId="221" priority="93" operator="equal">
      <formula>0</formula>
    </cfRule>
    <cfRule type="cellIs" dxfId="220" priority="94" operator="between">
      <formula>78</formula>
      <formula>80</formula>
    </cfRule>
    <cfRule type="cellIs" dxfId="219" priority="95" operator="between">
      <formula>80</formula>
      <formula>85</formula>
    </cfRule>
    <cfRule type="cellIs" dxfId="218" priority="96" operator="lessThan">
      <formula>78</formula>
    </cfRule>
  </conditionalFormatting>
  <conditionalFormatting sqref="AN115:AP115">
    <cfRule type="cellIs" dxfId="217" priority="89" operator="equal">
      <formula>0</formula>
    </cfRule>
    <cfRule type="cellIs" dxfId="216" priority="90" operator="between">
      <formula>78</formula>
      <formula>82</formula>
    </cfRule>
    <cfRule type="cellIs" dxfId="215" priority="91" operator="between">
      <formula>82</formula>
      <formula>85</formula>
    </cfRule>
    <cfRule type="cellIs" dxfId="214" priority="92" operator="lessThan">
      <formula>78</formula>
    </cfRule>
  </conditionalFormatting>
  <conditionalFormatting sqref="AQ116:AR126">
    <cfRule type="cellIs" dxfId="213" priority="85" operator="equal">
      <formula>0</formula>
    </cfRule>
    <cfRule type="cellIs" dxfId="212" priority="86" operator="between">
      <formula>78</formula>
      <formula>80</formula>
    </cfRule>
    <cfRule type="cellIs" dxfId="211" priority="87" operator="between">
      <formula>80</formula>
      <formula>85</formula>
    </cfRule>
    <cfRule type="cellIs" dxfId="210" priority="88" operator="lessThan">
      <formula>78</formula>
    </cfRule>
  </conditionalFormatting>
  <conditionalFormatting sqref="AN116:AP126">
    <cfRule type="cellIs" dxfId="209" priority="81" operator="equal">
      <formula>0</formula>
    </cfRule>
    <cfRule type="cellIs" dxfId="208" priority="82" operator="between">
      <formula>78</formula>
      <formula>82</formula>
    </cfRule>
    <cfRule type="cellIs" dxfId="207" priority="83" operator="between">
      <formula>82</formula>
      <formula>85</formula>
    </cfRule>
    <cfRule type="cellIs" dxfId="206" priority="84" operator="lessThan">
      <formula>78</formula>
    </cfRule>
  </conditionalFormatting>
  <conditionalFormatting sqref="AQ129:AR129">
    <cfRule type="cellIs" dxfId="205" priority="77" operator="equal">
      <formula>0</formula>
    </cfRule>
    <cfRule type="cellIs" dxfId="204" priority="78" operator="between">
      <formula>78</formula>
      <formula>80</formula>
    </cfRule>
    <cfRule type="cellIs" dxfId="203" priority="79" operator="between">
      <formula>80</formula>
      <formula>85</formula>
    </cfRule>
    <cfRule type="cellIs" dxfId="202" priority="80" operator="lessThan">
      <formula>78</formula>
    </cfRule>
  </conditionalFormatting>
  <conditionalFormatting sqref="AN129:AP129">
    <cfRule type="cellIs" dxfId="201" priority="73" operator="equal">
      <formula>0</formula>
    </cfRule>
    <cfRule type="cellIs" dxfId="200" priority="74" operator="between">
      <formula>78</formula>
      <formula>82</formula>
    </cfRule>
    <cfRule type="cellIs" dxfId="199" priority="75" operator="between">
      <formula>82</formula>
      <formula>85</formula>
    </cfRule>
    <cfRule type="cellIs" dxfId="198" priority="76" operator="lessThan">
      <formula>78</formula>
    </cfRule>
  </conditionalFormatting>
  <conditionalFormatting sqref="AQ130:AR140">
    <cfRule type="cellIs" dxfId="197" priority="69" operator="equal">
      <formula>0</formula>
    </cfRule>
    <cfRule type="cellIs" dxfId="196" priority="70" operator="between">
      <formula>78</formula>
      <formula>80</formula>
    </cfRule>
    <cfRule type="cellIs" dxfId="195" priority="71" operator="between">
      <formula>80</formula>
      <formula>85</formula>
    </cfRule>
    <cfRule type="cellIs" dxfId="194" priority="72" operator="lessThan">
      <formula>78</formula>
    </cfRule>
  </conditionalFormatting>
  <conditionalFormatting sqref="AN130:AP140">
    <cfRule type="cellIs" dxfId="193" priority="65" operator="equal">
      <formula>0</formula>
    </cfRule>
    <cfRule type="cellIs" dxfId="192" priority="66" operator="between">
      <formula>78</formula>
      <formula>82</formula>
    </cfRule>
    <cfRule type="cellIs" dxfId="191" priority="67" operator="between">
      <formula>82</formula>
      <formula>85</formula>
    </cfRule>
    <cfRule type="cellIs" dxfId="190" priority="68" operator="lessThan">
      <formula>78</formula>
    </cfRule>
  </conditionalFormatting>
  <conditionalFormatting sqref="AQ143:AR143">
    <cfRule type="cellIs" dxfId="189" priority="61" operator="equal">
      <formula>0</formula>
    </cfRule>
    <cfRule type="cellIs" dxfId="188" priority="62" operator="between">
      <formula>78</formula>
      <formula>80</formula>
    </cfRule>
    <cfRule type="cellIs" dxfId="187" priority="63" operator="between">
      <formula>80</formula>
      <formula>85</formula>
    </cfRule>
    <cfRule type="cellIs" dxfId="186" priority="64" operator="lessThan">
      <formula>78</formula>
    </cfRule>
  </conditionalFormatting>
  <conditionalFormatting sqref="AN143:AP143">
    <cfRule type="cellIs" dxfId="185" priority="57" operator="equal">
      <formula>0</formula>
    </cfRule>
    <cfRule type="cellIs" dxfId="184" priority="58" operator="between">
      <formula>78</formula>
      <formula>82</formula>
    </cfRule>
    <cfRule type="cellIs" dxfId="183" priority="59" operator="between">
      <formula>82</formula>
      <formula>85</formula>
    </cfRule>
    <cfRule type="cellIs" dxfId="182" priority="60" operator="lessThan">
      <formula>78</formula>
    </cfRule>
  </conditionalFormatting>
  <conditionalFormatting sqref="AQ144:AR154">
    <cfRule type="cellIs" dxfId="181" priority="53" operator="equal">
      <formula>0</formula>
    </cfRule>
    <cfRule type="cellIs" dxfId="180" priority="54" operator="between">
      <formula>78</formula>
      <formula>80</formula>
    </cfRule>
    <cfRule type="cellIs" dxfId="179" priority="55" operator="between">
      <formula>80</formula>
      <formula>85</formula>
    </cfRule>
    <cfRule type="cellIs" dxfId="178" priority="56" operator="lessThan">
      <formula>78</formula>
    </cfRule>
  </conditionalFormatting>
  <conditionalFormatting sqref="AN144:AP154">
    <cfRule type="cellIs" dxfId="177" priority="49" operator="equal">
      <formula>0</formula>
    </cfRule>
    <cfRule type="cellIs" dxfId="176" priority="50" operator="between">
      <formula>78</formula>
      <formula>82</formula>
    </cfRule>
    <cfRule type="cellIs" dxfId="175" priority="51" operator="between">
      <formula>82</formula>
      <formula>85</formula>
    </cfRule>
    <cfRule type="cellIs" dxfId="174" priority="52" operator="lessThan">
      <formula>78</formula>
    </cfRule>
  </conditionalFormatting>
  <conditionalFormatting sqref="AQ157:AR157">
    <cfRule type="cellIs" dxfId="173" priority="45" operator="equal">
      <formula>0</formula>
    </cfRule>
    <cfRule type="cellIs" dxfId="172" priority="46" operator="between">
      <formula>78</formula>
      <formula>80</formula>
    </cfRule>
    <cfRule type="cellIs" dxfId="171" priority="47" operator="between">
      <formula>80</formula>
      <formula>85</formula>
    </cfRule>
    <cfRule type="cellIs" dxfId="170" priority="48" operator="lessThan">
      <formula>78</formula>
    </cfRule>
  </conditionalFormatting>
  <conditionalFormatting sqref="AN157:AP157">
    <cfRule type="cellIs" dxfId="169" priority="41" operator="equal">
      <formula>0</formula>
    </cfRule>
    <cfRule type="cellIs" dxfId="168" priority="42" operator="between">
      <formula>78</formula>
      <formula>82</formula>
    </cfRule>
    <cfRule type="cellIs" dxfId="167" priority="43" operator="between">
      <formula>82</formula>
      <formula>85</formula>
    </cfRule>
    <cfRule type="cellIs" dxfId="166" priority="44" operator="lessThan">
      <formula>78</formula>
    </cfRule>
  </conditionalFormatting>
  <conditionalFormatting sqref="AQ158:AR168">
    <cfRule type="cellIs" dxfId="165" priority="37" operator="equal">
      <formula>0</formula>
    </cfRule>
    <cfRule type="cellIs" dxfId="164" priority="38" operator="between">
      <formula>78</formula>
      <formula>80</formula>
    </cfRule>
    <cfRule type="cellIs" dxfId="163" priority="39" operator="between">
      <formula>80</formula>
      <formula>85</formula>
    </cfRule>
    <cfRule type="cellIs" dxfId="162" priority="40" operator="lessThan">
      <formula>78</formula>
    </cfRule>
  </conditionalFormatting>
  <conditionalFormatting sqref="AN158:AP168">
    <cfRule type="cellIs" dxfId="161" priority="33" operator="equal">
      <formula>0</formula>
    </cfRule>
    <cfRule type="cellIs" dxfId="160" priority="34" operator="between">
      <formula>78</formula>
      <formula>82</formula>
    </cfRule>
    <cfRule type="cellIs" dxfId="159" priority="35" operator="between">
      <formula>82</formula>
      <formula>85</formula>
    </cfRule>
    <cfRule type="cellIs" dxfId="158" priority="36" operator="lessThan">
      <formula>78</formula>
    </cfRule>
  </conditionalFormatting>
  <conditionalFormatting sqref="AQ171:AR171">
    <cfRule type="cellIs" dxfId="157" priority="29" operator="equal">
      <formula>0</formula>
    </cfRule>
    <cfRule type="cellIs" dxfId="156" priority="30" operator="between">
      <formula>78</formula>
      <formula>80</formula>
    </cfRule>
    <cfRule type="cellIs" dxfId="155" priority="31" operator="between">
      <formula>80</formula>
      <formula>85</formula>
    </cfRule>
    <cfRule type="cellIs" dxfId="154" priority="32" operator="lessThan">
      <formula>78</formula>
    </cfRule>
  </conditionalFormatting>
  <conditionalFormatting sqref="AN171:AP171">
    <cfRule type="cellIs" dxfId="153" priority="25" operator="equal">
      <formula>0</formula>
    </cfRule>
    <cfRule type="cellIs" dxfId="152" priority="26" operator="between">
      <formula>78</formula>
      <formula>82</formula>
    </cfRule>
    <cfRule type="cellIs" dxfId="151" priority="27" operator="between">
      <formula>82</formula>
      <formula>85</formula>
    </cfRule>
    <cfRule type="cellIs" dxfId="150" priority="28" operator="lessThan">
      <formula>78</formula>
    </cfRule>
  </conditionalFormatting>
  <conditionalFormatting sqref="AQ172:AR182">
    <cfRule type="cellIs" dxfId="149" priority="21" operator="equal">
      <formula>0</formula>
    </cfRule>
    <cfRule type="cellIs" dxfId="148" priority="22" operator="between">
      <formula>78</formula>
      <formula>80</formula>
    </cfRule>
    <cfRule type="cellIs" dxfId="147" priority="23" operator="between">
      <formula>80</formula>
      <formula>85</formula>
    </cfRule>
    <cfRule type="cellIs" dxfId="146" priority="24" operator="lessThan">
      <formula>78</formula>
    </cfRule>
  </conditionalFormatting>
  <conditionalFormatting sqref="AN172:AP182">
    <cfRule type="cellIs" dxfId="145" priority="17" operator="equal">
      <formula>0</formula>
    </cfRule>
    <cfRule type="cellIs" dxfId="144" priority="18" operator="between">
      <formula>78</formula>
      <formula>82</formula>
    </cfRule>
    <cfRule type="cellIs" dxfId="143" priority="19" operator="between">
      <formula>82</formula>
      <formula>85</formula>
    </cfRule>
    <cfRule type="cellIs" dxfId="142" priority="20" operator="lessThan">
      <formula>78</formula>
    </cfRule>
  </conditionalFormatting>
  <conditionalFormatting sqref="AQ185:AR185">
    <cfRule type="cellIs" dxfId="141" priority="13" operator="equal">
      <formula>0</formula>
    </cfRule>
    <cfRule type="cellIs" dxfId="140" priority="14" operator="between">
      <formula>78</formula>
      <formula>80</formula>
    </cfRule>
    <cfRule type="cellIs" dxfId="139" priority="15" operator="between">
      <formula>80</formula>
      <formula>85</formula>
    </cfRule>
    <cfRule type="cellIs" dxfId="138" priority="16" operator="lessThan">
      <formula>78</formula>
    </cfRule>
  </conditionalFormatting>
  <conditionalFormatting sqref="AN185:AP185">
    <cfRule type="cellIs" dxfId="137" priority="9" operator="equal">
      <formula>0</formula>
    </cfRule>
    <cfRule type="cellIs" dxfId="136" priority="10" operator="between">
      <formula>78</formula>
      <formula>82</formula>
    </cfRule>
    <cfRule type="cellIs" dxfId="135" priority="11" operator="between">
      <formula>82</formula>
      <formula>85</formula>
    </cfRule>
    <cfRule type="cellIs" dxfId="134" priority="12" operator="lessThan">
      <formula>78</formula>
    </cfRule>
  </conditionalFormatting>
  <conditionalFormatting sqref="AQ186:AR196">
    <cfRule type="cellIs" dxfId="133" priority="5" operator="equal">
      <formula>0</formula>
    </cfRule>
    <cfRule type="cellIs" dxfId="132" priority="6" operator="between">
      <formula>78</formula>
      <formula>80</formula>
    </cfRule>
    <cfRule type="cellIs" dxfId="131" priority="7" operator="between">
      <formula>80</formula>
      <formula>85</formula>
    </cfRule>
    <cfRule type="cellIs" dxfId="130" priority="8" operator="lessThan">
      <formula>78</formula>
    </cfRule>
  </conditionalFormatting>
  <conditionalFormatting sqref="AN186:AP196">
    <cfRule type="cellIs" dxfId="129" priority="1" operator="equal">
      <formula>0</formula>
    </cfRule>
    <cfRule type="cellIs" dxfId="128" priority="2" operator="between">
      <formula>78</formula>
      <formula>82</formula>
    </cfRule>
    <cfRule type="cellIs" dxfId="127" priority="3" operator="between">
      <formula>82</formula>
      <formula>85</formula>
    </cfRule>
    <cfRule type="cellIs" dxfId="126" priority="4" operator="lessThan">
      <formula>78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A6F7-732A-406E-A3C1-B799976A3C25}">
  <dimension ref="A1:AS197"/>
  <sheetViews>
    <sheetView workbookViewId="0">
      <pane xSplit="1" topLeftCell="B1" activePane="topRight" state="frozen"/>
      <selection pane="topRight" activeCell="A16" sqref="A16"/>
    </sheetView>
  </sheetViews>
  <sheetFormatPr defaultColWidth="9.109375" defaultRowHeight="12" x14ac:dyDescent="0.25"/>
  <cols>
    <col min="1" max="1" width="5" style="21" bestFit="1" customWidth="1"/>
    <col min="2" max="29" width="5.6640625" style="21" hidden="1" customWidth="1"/>
    <col min="30" max="39" width="5.6640625" style="21" customWidth="1"/>
    <col min="40" max="40" width="7.88671875" style="21" customWidth="1"/>
    <col min="41" max="42" width="7.88671875" style="21" bestFit="1" customWidth="1"/>
    <col min="43" max="44" width="7.88671875" style="21" customWidth="1"/>
    <col min="45" max="45" width="5.6640625" style="21" bestFit="1" customWidth="1"/>
    <col min="46" max="16384" width="9.109375" style="21"/>
  </cols>
  <sheetData>
    <row r="1" spans="1:45" x14ac:dyDescent="0.25">
      <c r="A1" s="28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9" t="s">
        <v>55</v>
      </c>
      <c r="AO1" s="29" t="s">
        <v>56</v>
      </c>
      <c r="AP1" s="29" t="s">
        <v>57</v>
      </c>
      <c r="AQ1" s="29" t="s">
        <v>75</v>
      </c>
      <c r="AR1" s="29" t="s">
        <v>123</v>
      </c>
      <c r="AS1" s="29" t="s">
        <v>58</v>
      </c>
    </row>
    <row r="2" spans="1:45" x14ac:dyDescent="0.25">
      <c r="A2" s="28" t="s">
        <v>101</v>
      </c>
      <c r="B2" s="9">
        <f>VLOOKUP($A2,'Proj GC'!$A$24:$AM$43,B$1+1,FALSE)</f>
        <v>1.2430430152298781</v>
      </c>
      <c r="C2" s="9">
        <f ca="1">VLOOKUP($A2,'Proj GC'!$A$24:$AM$43,C$1+1,FALSE)</f>
        <v>1.0287727267721989</v>
      </c>
      <c r="D2" s="9">
        <f ca="1">VLOOKUP($A2,'Proj GC'!$A$24:$AM$43,D$1+1,FALSE)</f>
        <v>1.278886240230779</v>
      </c>
      <c r="E2" s="9">
        <f>VLOOKUP($A2,'Proj GC'!$A$24:$AM$43,E$1+1,FALSE)</f>
        <v>1.096115137898463</v>
      </c>
      <c r="F2" s="9">
        <f ca="1">VLOOKUP($A2,'Proj GC'!$A$24:$AM$43,F$1+1,FALSE)</f>
        <v>2.3816549760693517</v>
      </c>
      <c r="G2" s="9">
        <f>VLOOKUP($A2,'Proj GC'!$A$24:$AM$43,G$1+1,FALSE)</f>
        <v>1.8657683782754304</v>
      </c>
      <c r="H2" s="9">
        <f>VLOOKUP($A2,'Proj GC'!$A$24:$AM$43,H$1+1,FALSE)</f>
        <v>1.6572297723240432</v>
      </c>
      <c r="I2" s="9">
        <f ca="1">VLOOKUP($A2,'Proj GC'!$A$24:$AM$43,I$1+1,FALSE)</f>
        <v>0.95508276524656122</v>
      </c>
      <c r="J2" s="9">
        <f>VLOOKUP($A2,'Proj GC'!$A$24:$AM$43,J$1+1,FALSE)</f>
        <v>1.6507776156537948</v>
      </c>
      <c r="K2" s="9">
        <f>VLOOKUP($A2,'Proj GC'!$A$24:$AM$43,K$1+1,FALSE)</f>
        <v>1.2998789686601762</v>
      </c>
      <c r="L2" s="9">
        <f>VLOOKUP($A2,'Proj GC'!$A$24:$AM$43,L$1+1,FALSE)</f>
        <v>1.1587290563223693</v>
      </c>
      <c r="M2" s="9">
        <f>VLOOKUP($A2,'Proj GC'!$A$24:$AM$43,M$1+1,FALSE)</f>
        <v>1.7126292385225117</v>
      </c>
      <c r="N2" s="9">
        <f>VLOOKUP($A2,'Proj GC'!$A$24:$AM$43,N$1+1,FALSE)</f>
        <v>1.2986577263161534</v>
      </c>
      <c r="O2" s="9">
        <f>VLOOKUP($A2,'Proj GC'!$A$24:$AM$43,O$1+1,FALSE)</f>
        <v>2.1347691066014924</v>
      </c>
      <c r="P2" s="9">
        <f>VLOOKUP($A2,'Proj GC'!$A$24:$AM$43,P$1+1,FALSE)</f>
        <v>1.5494779726328798</v>
      </c>
      <c r="Q2" s="9">
        <f>VLOOKUP($A2,'Proj GC'!$A$24:$AM$43,Q$1+1,FALSE)</f>
        <v>2.2948225093433998</v>
      </c>
      <c r="R2" s="9">
        <f>VLOOKUP($A2,'Proj GC'!$A$24:$AM$43,R$1+1,FALSE)</f>
        <v>1.8125438226211816</v>
      </c>
      <c r="S2" s="9">
        <f ca="1">VLOOKUP($A2,'Proj GC'!$A$24:$AM$43,S$1+1,FALSE)</f>
        <v>2.0287854504809357</v>
      </c>
      <c r="T2" s="9">
        <f ca="1">VLOOKUP($A2,'Proj GC'!$A$24:$AM$43,T$1+1,FALSE)</f>
        <v>0.93936242816760307</v>
      </c>
      <c r="U2" s="9">
        <f>VLOOKUP($A2,'Proj GC'!$A$24:$AM$43,U$1+1,FALSE)</f>
        <v>1.1505840783796881</v>
      </c>
      <c r="V2" s="9">
        <f ca="1">VLOOKUP($A2,'Proj GC'!$A$24:$AM$43,V$1+1,FALSE)</f>
        <v>1.3702859961229799</v>
      </c>
      <c r="W2" s="9">
        <f>VLOOKUP($A2,'Proj GC'!$A$24:$AM$43,W$1+1,FALSE)</f>
        <v>1.1550812006241398</v>
      </c>
      <c r="X2" s="9">
        <f>VLOOKUP($A2,'Proj GC'!$A$24:$AM$43,X$1+1,FALSE)</f>
        <v>2.6768740613803148</v>
      </c>
      <c r="Y2" s="9">
        <f ca="1">VLOOKUP($A2,'Proj GC'!$A$24:$AM$43,Y$1+1,FALSE)</f>
        <v>1.6600020921496765</v>
      </c>
      <c r="Z2" s="9">
        <f ca="1">VLOOKUP($A2,'Proj GC'!$A$24:$AM$43,Z$1+1,FALSE)</f>
        <v>1.4760112023645084</v>
      </c>
      <c r="AA2" s="9">
        <f ca="1">VLOOKUP($A2,'Proj GC'!$A$24:$AM$43,AA$1+1,FALSE)</f>
        <v>0.89137757388696937</v>
      </c>
      <c r="AB2" s="9">
        <f>VLOOKUP($A2,'Proj GC'!$A$24:$AM$43,AB$1+1,FALSE)</f>
        <v>1.5726293869546719</v>
      </c>
      <c r="AC2" s="9">
        <f>VLOOKUP($A2,'Proj GC'!$A$24:$AM$43,AC$1+1,FALSE)</f>
        <v>0.86639501802193608</v>
      </c>
      <c r="AD2" s="9">
        <f>VLOOKUP($A2,'Proj GC'!$A$24:$AM$43,AD$1+1,FALSE)</f>
        <v>1.6624634607132078</v>
      </c>
      <c r="AE2" s="9">
        <f>VLOOKUP($A2,'Proj GC'!$A$24:$AM$43,AE$1+1,FALSE)</f>
        <v>0.9060094048880496</v>
      </c>
      <c r="AF2" s="9">
        <f>VLOOKUP($A2,'Proj GC'!$A$24:$AM$43,AF$1+1,FALSE)</f>
        <v>1.4879238255842906</v>
      </c>
      <c r="AG2" s="9">
        <f>VLOOKUP($A2,'Proj GC'!$A$24:$AM$43,AG$1+1,FALSE)</f>
        <v>1.8632233361142638</v>
      </c>
      <c r="AH2" s="9">
        <f>VLOOKUP($A2,'Proj GC'!$A$24:$AM$43,AH$1+1,FALSE)</f>
        <v>1.193694362781325</v>
      </c>
      <c r="AI2" s="9">
        <f>VLOOKUP($A2,'Proj GC'!$A$24:$AM$43,AI$1+1,FALSE)</f>
        <v>2.223082694463379</v>
      </c>
      <c r="AJ2" s="9">
        <f ca="1">VLOOKUP($A2,'Proj GC'!$A$24:$AM$43,AJ$1+1,FALSE)</f>
        <v>1.3477315552541111</v>
      </c>
      <c r="AK2" s="9">
        <f ca="1">VLOOKUP($A2,'Proj GC'!$A$24:$AM$43,AK$1+1,FALSE)</f>
        <v>1.4140537257329038</v>
      </c>
      <c r="AL2" s="9">
        <f>VLOOKUP($A2,'Proj GC'!$A$24:$AM$43,AL$1+1,FALSE)</f>
        <v>2.600511189054735</v>
      </c>
      <c r="AM2" s="9">
        <f>VLOOKUP($A2,'Proj GC'!$A$24:$AM$43,AM$1+1,FALSE)</f>
        <v>1.5994802794270424</v>
      </c>
      <c r="AN2" s="9">
        <f ca="1">IF(Fixtures!$D$6&lt;36,AVERAGE(OFFSET($A2,0,Fixtures!$D$6,1,3)),0)</f>
        <v>1.3671626218966051</v>
      </c>
      <c r="AO2" s="9">
        <f ca="1">IF(Fixtures!$D$6&lt;33,AVERAGE(OFFSET($A2,0,Fixtures!$D$6,1,6)),0)</f>
        <v>1.3931074053794033</v>
      </c>
      <c r="AP2" s="9">
        <f ca="1">IF(Fixtures!$D$6&lt;30,AVERAGE(OFFSET($A2,0,Fixtures!$D$6,1,9)),0)</f>
        <v>1.4581281160861372</v>
      </c>
      <c r="AQ2" s="9">
        <f ca="1">IF(Fixtures!$D$6&lt;27,AVERAGE(OFFSET($A2,0,Fixtures!$D$6,1,12)),0)</f>
        <v>0</v>
      </c>
      <c r="AR2" s="9">
        <f ca="1">IF(Fixtures!$D$6&lt;23,AVERAGE(OFFSET($A2,0,Fixtures!$D$6,1,16)),0)</f>
        <v>0</v>
      </c>
      <c r="AS2" s="9">
        <f ca="1">IF(OR(Fixtures!$D$6&lt;=0,Fixtures!$D$6&gt;39),AVERAGE(A2:AM2),AVERAGE(OFFSET($A2,0,Fixtures!$D$6,1,39-Fixtures!$D$6)))</f>
        <v>1.5614331865824929</v>
      </c>
    </row>
    <row r="3" spans="1:45" x14ac:dyDescent="0.25">
      <c r="A3" s="28" t="s">
        <v>131</v>
      </c>
      <c r="B3" s="9">
        <f>VLOOKUP($A3,'Proj GC'!$A$24:$AM$43,B$1+1,FALSE)</f>
        <v>1.2673185277616741</v>
      </c>
      <c r="C3" s="9">
        <f>VLOOKUP($A3,'Proj GC'!$A$24:$AM$43,C$1+1,FALSE)</f>
        <v>2.846680037763976</v>
      </c>
      <c r="D3" s="9">
        <f ca="1">VLOOKUP($A3,'Proj GC'!$A$24:$AM$43,D$1+1,FALSE)</f>
        <v>1.7653033762567991</v>
      </c>
      <c r="E3" s="9">
        <f>VLOOKUP($A3,'Proj GC'!$A$24:$AM$43,E$1+1,FALSE)</f>
        <v>2.7654731302699953</v>
      </c>
      <c r="F3" s="9">
        <f ca="1">VLOOKUP($A3,'Proj GC'!$A$24:$AM$43,F$1+1,FALSE)</f>
        <v>0.99895034699964425</v>
      </c>
      <c r="G3" s="9">
        <f>VLOOKUP($A3,'Proj GC'!$A$24:$AM$43,G$1+1,FALSE)</f>
        <v>1.3823360482211438</v>
      </c>
      <c r="H3" s="9">
        <f>VLOOKUP($A3,'Proj GC'!$A$24:$AM$43,H$1+1,FALSE)</f>
        <v>1.7009423969293016</v>
      </c>
      <c r="I3" s="9">
        <f>VLOOKUP($A3,'Proj GC'!$A$24:$AM$43,I$1+1,FALSE)</f>
        <v>2.2701869649646991</v>
      </c>
      <c r="J3" s="9">
        <f>VLOOKUP($A3,'Proj GC'!$A$24:$AM$43,J$1+1,FALSE)</f>
        <v>1.3810373370669069</v>
      </c>
      <c r="K3" s="9">
        <f>VLOOKUP($A3,'Proj GC'!$A$24:$AM$43,K$1+1,FALSE)</f>
        <v>1.228353116514443</v>
      </c>
      <c r="L3" s="9">
        <f>VLOOKUP($A3,'Proj GC'!$A$24:$AM$43,L$1+1,FALSE)</f>
        <v>1.8212688955860064</v>
      </c>
      <c r="M3" s="9">
        <f ca="1">VLOOKUP($A3,'Proj GC'!$A$24:$AM$43,M$1+1,FALSE)</f>
        <v>1.0156678946778177</v>
      </c>
      <c r="N3" s="9">
        <f>VLOOKUP($A3,'Proj GC'!$A$24:$AM$43,N$1+1,FALSE)</f>
        <v>1.6723882334368925</v>
      </c>
      <c r="O3" s="9">
        <f ca="1">VLOOKUP($A3,'Proj GC'!$A$24:$AM$43,O$1+1,FALSE)</f>
        <v>1.5037534157636012</v>
      </c>
      <c r="P3" s="9">
        <f>VLOOKUP($A3,'Proj GC'!$A$24:$AM$43,P$1+1,FALSE)</f>
        <v>1.7554937503657293</v>
      </c>
      <c r="Q3" s="9">
        <f ca="1">VLOOKUP($A3,'Proj GC'!$A$24:$AM$43,Q$1+1,FALSE)</f>
        <v>1.0940323368026967</v>
      </c>
      <c r="R3" s="9">
        <f>VLOOKUP($A3,'Proj GC'!$A$24:$AM$43,R$1+1,FALSE)</f>
        <v>1.7679208803286086</v>
      </c>
      <c r="S3" s="9">
        <f ca="1">VLOOKUP($A3,'Proj GC'!$A$24:$AM$43,S$1+1,FALSE)</f>
        <v>0.94792160090866917</v>
      </c>
      <c r="T3" s="9">
        <f>VLOOKUP($A3,'Proj GC'!$A$24:$AM$43,T$1+1,FALSE)</f>
        <v>2.3641026748057947</v>
      </c>
      <c r="U3" s="9">
        <f>VLOOKUP($A3,'Proj GC'!$A$24:$AM$43,U$1+1,FALSE)</f>
        <v>1.9814158437014762</v>
      </c>
      <c r="V3" s="9">
        <f>VLOOKUP($A3,'Proj GC'!$A$24:$AM$43,V$1+1,FALSE)</f>
        <v>0.96348159374794129</v>
      </c>
      <c r="W3" s="9">
        <f>VLOOKUP($A3,'Proj GC'!$A$24:$AM$43,W$1+1,FALSE)</f>
        <v>2.4403932638470041</v>
      </c>
      <c r="X3" s="9">
        <f>VLOOKUP($A3,'Proj GC'!$A$24:$AM$43,X$1+1,FALSE)</f>
        <v>1.5823094231859838</v>
      </c>
      <c r="Y3" s="9">
        <f ca="1">VLOOKUP($A3,'Proj GC'!$A$24:$AM$43,Y$1+1,FALSE)</f>
        <v>1.4332241363002989</v>
      </c>
      <c r="Z3" s="9">
        <f>VLOOKUP($A3,'Proj GC'!$A$24:$AM$43,Z$1+1,FALSE)</f>
        <v>1.9841223291577716</v>
      </c>
      <c r="AA3" s="9">
        <f ca="1">VLOOKUP($A3,'Proj GC'!$A$24:$AM$43,AA$1+1,FALSE)</f>
        <v>2.5327338984792935</v>
      </c>
      <c r="AB3" s="9">
        <f>VLOOKUP($A3,'Proj GC'!$A$24:$AM$43,AB$1+1,FALSE)</f>
        <v>1.9275215042307743</v>
      </c>
      <c r="AC3" s="9">
        <f>VLOOKUP($A3,'Proj GC'!$A$24:$AM$43,AC$1+1,FALSE)</f>
        <v>1.8182600444797068</v>
      </c>
      <c r="AD3" s="9">
        <f>VLOOKUP($A3,'Proj GC'!$A$24:$AM$43,AD$1+1,FALSE)</f>
        <v>1.2694156825475733</v>
      </c>
      <c r="AE3" s="9">
        <f>VLOOKUP($A3,'Proj GC'!$A$24:$AM$43,AE$1+1,FALSE)</f>
        <v>1.7623551959072694</v>
      </c>
      <c r="AF3" s="9">
        <f ca="1">VLOOKUP($A3,'Proj GC'!$A$24:$AM$43,AF$1+1,FALSE)</f>
        <v>2.1574802961825079</v>
      </c>
      <c r="AG3" s="9">
        <f>VLOOKUP($A3,'Proj GC'!$A$24:$AM$43,AG$1+1,FALSE)</f>
        <v>1.1656465752959266</v>
      </c>
      <c r="AH3" s="9">
        <f ca="1">VLOOKUP($A3,'Proj GC'!$A$24:$AM$43,AH$1+1,FALSE)</f>
        <v>1.4572093052369461</v>
      </c>
      <c r="AI3" s="9">
        <f>VLOOKUP($A3,'Proj GC'!$A$24:$AM$43,AI$1+1,FALSE)</f>
        <v>1.2235707218902958</v>
      </c>
      <c r="AJ3" s="9">
        <f>VLOOKUP($A3,'Proj GC'!$A$24:$AM$43,AJ$1+1,FALSE)</f>
        <v>1.2322323718543227</v>
      </c>
      <c r="AK3" s="9">
        <f ca="1">VLOOKUP($A3,'Proj GC'!$A$24:$AM$43,AK$1+1,FALSE)</f>
        <v>1.3600116580601251</v>
      </c>
      <c r="AL3" s="9">
        <f>VLOOKUP($A3,'Proj GC'!$A$24:$AM$43,AL$1+1,FALSE)</f>
        <v>1.6477682223774754</v>
      </c>
      <c r="AM3" s="9">
        <f ca="1">VLOOKUP($A3,'Proj GC'!$A$24:$AM$43,AM$1+1,FALSE)</f>
        <v>1.5696411295197246</v>
      </c>
      <c r="AN3" s="9">
        <f ca="1">IF(Fixtures!$D$6&lt;36,AVERAGE(OFFSET($A3,0,Fixtures!$D$6,1,3)),0)</f>
        <v>1.6717324104193514</v>
      </c>
      <c r="AO3" s="9">
        <f ca="1">IF(Fixtures!$D$6&lt;33,AVERAGE(OFFSET($A3,0,Fixtures!$D$6,1,6)),0)</f>
        <v>1.6834465497739597</v>
      </c>
      <c r="AP3" s="9">
        <f ca="1">IF(Fixtures!$D$6&lt;30,AVERAGE(OFFSET($A3,0,Fixtures!$D$6,1,9)),0)</f>
        <v>1.5570768552917025</v>
      </c>
      <c r="AQ3" s="9">
        <f ca="1">IF(Fixtures!$D$6&lt;27,AVERAGE(OFFSET($A3,0,Fixtures!$D$6,1,12)),0)</f>
        <v>0</v>
      </c>
      <c r="AR3" s="9">
        <f ca="1">IF(Fixtures!$D$6&lt;23,AVERAGE(OFFSET($A3,0,Fixtures!$D$6,1,16)),0)</f>
        <v>0</v>
      </c>
      <c r="AS3" s="9">
        <f ca="1">IF(OR(Fixtures!$D$6&lt;=0,Fixtures!$D$6&gt;39),AVERAGE(A3:AM3),AVERAGE(OFFSET($A3,0,Fixtures!$D$6,1,39-Fixtures!$D$6)))</f>
        <v>1.5492593922985538</v>
      </c>
    </row>
    <row r="4" spans="1:45" x14ac:dyDescent="0.25">
      <c r="A4" s="2" t="s">
        <v>121</v>
      </c>
      <c r="B4" s="9">
        <f>VLOOKUP($A4,'Proj GC'!$A$24:$AM$43,B$1+1,FALSE)</f>
        <v>1.5485302390330318</v>
      </c>
      <c r="C4" s="9">
        <f>VLOOKUP($A4,'Proj GC'!$A$24:$AM$43,C$1+1,FALSE)</f>
        <v>1.4478459990329244</v>
      </c>
      <c r="D4" s="9">
        <f>VLOOKUP($A4,'Proj GC'!$A$24:$AM$43,D$1+1,FALSE)</f>
        <v>1.6002959929841643</v>
      </c>
      <c r="E4" s="9">
        <f ca="1">VLOOKUP($A4,'Proj GC'!$A$24:$AM$43,E$1+1,FALSE)</f>
        <v>0.96129438603141137</v>
      </c>
      <c r="F4" s="9">
        <f ca="1">VLOOKUP($A4,'Proj GC'!$A$24:$AM$43,F$1+1,FALSE)</f>
        <v>1.1950026775728184</v>
      </c>
      <c r="G4" s="9">
        <f>VLOOKUP($A4,'Proj GC'!$A$24:$AM$43,G$1+1,FALSE)</f>
        <v>1.0751159963909429</v>
      </c>
      <c r="H4" s="9">
        <f ca="1">VLOOKUP($A4,'Proj GC'!$A$24:$AM$43,H$1+1,FALSE)</f>
        <v>1.2804074224084279</v>
      </c>
      <c r="I4" s="9">
        <f ca="1">VLOOKUP($A4,'Proj GC'!$A$24:$AM$43,I$1+1,FALSE)</f>
        <v>1.5511207193357381</v>
      </c>
      <c r="J4" s="9">
        <f>VLOOKUP($A4,'Proj GC'!$A$24:$AM$43,J$1+1,FALSE)</f>
        <v>1.1615104493342909</v>
      </c>
      <c r="K4" s="9">
        <f>VLOOKUP($A4,'Proj GC'!$A$24:$AM$43,K$1+1,FALSE)</f>
        <v>1.9947472403238702</v>
      </c>
      <c r="L4" s="9">
        <f>VLOOKUP($A4,'Proj GC'!$A$24:$AM$43,L$1+1,FALSE)</f>
        <v>1.4945685992331263</v>
      </c>
      <c r="M4" s="9">
        <f>VLOOKUP($A4,'Proj GC'!$A$24:$AM$43,M$1+1,FALSE)</f>
        <v>1.082726736223846</v>
      </c>
      <c r="N4" s="9">
        <f>VLOOKUP($A4,'Proj GC'!$A$24:$AM$43,N$1+1,FALSE)</f>
        <v>1.597652203052558</v>
      </c>
      <c r="O4" s="9">
        <f ca="1">VLOOKUP($A4,'Proj GC'!$A$24:$AM$43,O$1+1,FALSE)</f>
        <v>0.87774860778001973</v>
      </c>
      <c r="P4" s="9">
        <f>VLOOKUP($A4,'Proj GC'!$A$24:$AM$43,P$1+1,FALSE)</f>
        <v>1.2146184697312841</v>
      </c>
      <c r="Q4" s="9">
        <f>VLOOKUP($A4,'Proj GC'!$A$24:$AM$43,Q$1+1,FALSE)</f>
        <v>2.5012949316723079</v>
      </c>
      <c r="R4" s="9">
        <f ca="1">VLOOKUP($A4,'Proj GC'!$A$24:$AM$43,R$1+1,FALSE)</f>
        <v>1.3213043782359488</v>
      </c>
      <c r="S4" s="9">
        <f>VLOOKUP($A4,'Proj GC'!$A$24:$AM$43,S$1+1,FALSE)</f>
        <v>1.4694788864890815</v>
      </c>
      <c r="T4" s="9">
        <f>VLOOKUP($A4,'Proj GC'!$A$24:$AM$43,T$1+1,FALSE)</f>
        <v>1.6936570690286907</v>
      </c>
      <c r="U4" s="9">
        <f>VLOOKUP($A4,'Proj GC'!$A$24:$AM$43,U$1+1,FALSE)</f>
        <v>0.80956721075138993</v>
      </c>
      <c r="V4" s="9">
        <f>VLOOKUP($A4,'Proj GC'!$A$24:$AM$43,V$1+1,FALSE)</f>
        <v>1.5425012864534227</v>
      </c>
      <c r="W4" s="9">
        <f ca="1">VLOOKUP($A4,'Proj GC'!$A$24:$AM$43,W$1+1,FALSE)</f>
        <v>0.89243783056680326</v>
      </c>
      <c r="X4" s="9">
        <f ca="1">VLOOKUP($A4,'Proj GC'!$A$24:$AM$43,X$1+1,FALSE)</f>
        <v>2.225439592612958</v>
      </c>
      <c r="Y4" s="9">
        <f ca="1">VLOOKUP($A4,'Proj GC'!$A$24:$AM$43,Y$1+1,FALSE)</f>
        <v>0.83291113315213428</v>
      </c>
      <c r="Z4" s="9">
        <f>VLOOKUP($A4,'Proj GC'!$A$24:$AM$43,Z$1+1,FALSE)</f>
        <v>2.0772682423028836</v>
      </c>
      <c r="AA4" s="9">
        <f>VLOOKUP($A4,'Proj GC'!$A$24:$AM$43,AA$1+1,FALSE)</f>
        <v>1.1153986295683747</v>
      </c>
      <c r="AB4" s="9">
        <f ca="1">VLOOKUP($A4,'Proj GC'!$A$24:$AM$43,AB$1+1,FALSE)</f>
        <v>1.3791979954642193</v>
      </c>
      <c r="AC4" s="9">
        <f>VLOOKUP($A4,'Proj GC'!$A$24:$AM$43,AC$1+1,FALSE)</f>
        <v>1.0793181474145725</v>
      </c>
      <c r="AD4" s="9">
        <f>VLOOKUP($A4,'Proj GC'!$A$24:$AM$43,AD$1+1,FALSE)</f>
        <v>2.1443025633967854</v>
      </c>
      <c r="AE4" s="9">
        <f>VLOOKUP($A4,'Proj GC'!$A$24:$AM$43,AE$1+1,FALSE)</f>
        <v>1.3903292565543277</v>
      </c>
      <c r="AF4" s="9">
        <f ca="1">VLOOKUP($A4,'Proj GC'!$A$24:$AM$43,AF$1+1,FALSE)</f>
        <v>1.2593323522562991</v>
      </c>
      <c r="AG4" s="9">
        <f>VLOOKUP($A4,'Proj GC'!$A$24:$AM$43,AG$1+1,FALSE)</f>
        <v>1.1135559206698284</v>
      </c>
      <c r="AH4" s="9">
        <f>VLOOKUP($A4,'Proj GC'!$A$24:$AM$43,AH$1+1,FALSE)</f>
        <v>1.5534206440134664</v>
      </c>
      <c r="AI4" s="9">
        <f>VLOOKUP($A4,'Proj GC'!$A$24:$AM$43,AI$1+1,FALSE)</f>
        <v>0.84658324617833192</v>
      </c>
      <c r="AJ4" s="9">
        <f>VLOOKUP($A4,'Proj GC'!$A$24:$AM$43,AJ$1+1,FALSE)</f>
        <v>2.4299407845827652</v>
      </c>
      <c r="AK4" s="9">
        <f>VLOOKUP($A4,'Proj GC'!$A$24:$AM$43,AK$1+1,FALSE)</f>
        <v>1.0242197339463077</v>
      </c>
      <c r="AL4" s="9">
        <f ca="1">VLOOKUP($A4,'Proj GC'!$A$24:$AM$43,AL$1+1,FALSE)</f>
        <v>1.8957151694024039</v>
      </c>
      <c r="AM4" s="9">
        <f>VLOOKUP($A4,'Proj GC'!$A$24:$AM$43,AM$1+1,FALSE)</f>
        <v>1.7433905672231615</v>
      </c>
      <c r="AN4" s="9">
        <f ca="1">IF(Fixtures!$D$6&lt;36,AVERAGE(OFFSET($A4,0,Fixtures!$D$6,1,3)),0)</f>
        <v>1.5342729020918593</v>
      </c>
      <c r="AO4" s="9">
        <f ca="1">IF(Fixtures!$D$6&lt;33,AVERAGE(OFFSET($A4,0,Fixtures!$D$6,1,6)),0)</f>
        <v>1.3943393726260054</v>
      </c>
      <c r="AP4" s="9">
        <f ca="1">IF(Fixtures!$D$6&lt;30,AVERAGE(OFFSET($A4,0,Fixtures!$D$6,1,9)),0)</f>
        <v>1.4662201011700662</v>
      </c>
      <c r="AQ4" s="9">
        <f ca="1">IF(Fixtures!$D$6&lt;27,AVERAGE(OFFSET($A4,0,Fixtures!$D$6,1,12)),0)</f>
        <v>0</v>
      </c>
      <c r="AR4" s="9">
        <f ca="1">IF(Fixtures!$D$6&lt;23,AVERAGE(OFFSET($A4,0,Fixtures!$D$6,1,16)),0)</f>
        <v>0</v>
      </c>
      <c r="AS4" s="9">
        <f ca="1">IF(OR(Fixtures!$D$6&lt;=0,Fixtures!$D$6&gt;39),AVERAGE(A4:AM4),AVERAGE(OFFSET($A4,0,Fixtures!$D$6,1,39-Fixtures!$D$6)))</f>
        <v>1.4882755317585392</v>
      </c>
    </row>
    <row r="5" spans="1:45" x14ac:dyDescent="0.25">
      <c r="A5" s="28" t="s">
        <v>105</v>
      </c>
      <c r="B5" s="9">
        <f>VLOOKUP($A5,'Proj GC'!$A$24:$AM$43,B$1+1,FALSE)</f>
        <v>1.6402298057246669</v>
      </c>
      <c r="C5" s="9">
        <f>VLOOKUP($A5,'Proj GC'!$A$24:$AM$43,C$1+1,FALSE)</f>
        <v>1.0978165650110174</v>
      </c>
      <c r="D5" s="9">
        <f>VLOOKUP($A5,'Proj GC'!$A$24:$AM$43,D$1+1,FALSE)</f>
        <v>1.160313829200228</v>
      </c>
      <c r="E5" s="9">
        <f>VLOOKUP($A5,'Proj GC'!$A$24:$AM$43,E$1+1,FALSE)</f>
        <v>0.84892132175324198</v>
      </c>
      <c r="F5" s="9">
        <f>VLOOKUP($A5,'Proj GC'!$A$24:$AM$43,F$1+1,FALSE)</f>
        <v>1.2636082005299596</v>
      </c>
      <c r="G5" s="9">
        <f>VLOOKUP($A5,'Proj GC'!$A$24:$AM$43,G$1+1,FALSE)</f>
        <v>0.85223937823566953</v>
      </c>
      <c r="H5" s="9">
        <f>VLOOKUP($A5,'Proj GC'!$A$24:$AM$43,H$1+1,FALSE)</f>
        <v>0.9171391637637949</v>
      </c>
      <c r="I5" s="9">
        <f ca="1">VLOOKUP($A5,'Proj GC'!$A$24:$AM$43,I$1+1,FALSE)</f>
        <v>0.65767416951480984</v>
      </c>
      <c r="J5" s="9">
        <f>VLOOKUP($A5,'Proj GC'!$A$24:$AM$43,J$1+1,FALSE)</f>
        <v>1.9187032371900528</v>
      </c>
      <c r="K5" s="9">
        <f ca="1">VLOOKUP($A5,'Proj GC'!$A$24:$AM$43,K$1+1,FALSE)</f>
        <v>1.0433138963384292</v>
      </c>
      <c r="L5" s="9">
        <f>VLOOKUP($A5,'Proj GC'!$A$24:$AM$43,L$1+1,FALSE)</f>
        <v>1.3747191943096242</v>
      </c>
      <c r="M5" s="9">
        <f>VLOOKUP($A5,'Proj GC'!$A$24:$AM$43,M$1+1,FALSE)</f>
        <v>0.66846979370821891</v>
      </c>
      <c r="N5" s="9">
        <f>VLOOKUP($A5,'Proj GC'!$A$24:$AM$43,N$1+1,FALSE)</f>
        <v>1.9750451175668413</v>
      </c>
      <c r="O5" s="9">
        <f>VLOOKUP($A5,'Proj GC'!$A$24:$AM$43,O$1+1,FALSE)</f>
        <v>0.85493083081101517</v>
      </c>
      <c r="P5" s="9">
        <f ca="1">VLOOKUP($A5,'Proj GC'!$A$24:$AM$43,P$1+1,FALSE)</f>
        <v>0.9943802237087086</v>
      </c>
      <c r="Q5" s="9">
        <f>VLOOKUP($A5,'Proj GC'!$A$24:$AM$43,Q$1+1,FALSE)</f>
        <v>0.87927383388818403</v>
      </c>
      <c r="R5" s="9">
        <f ca="1">VLOOKUP($A5,'Proj GC'!$A$24:$AM$43,R$1+1,FALSE)</f>
        <v>1.0110212898538</v>
      </c>
      <c r="S5" s="9">
        <f ca="1">VLOOKUP($A5,'Proj GC'!$A$24:$AM$43,S$1+1,FALSE)</f>
        <v>1.2247789593659026</v>
      </c>
      <c r="T5" s="9">
        <f ca="1">VLOOKUP($A5,'Proj GC'!$A$24:$AM$43,T$1+1,FALSE)</f>
        <v>1.0890272205038978</v>
      </c>
      <c r="U5" s="9">
        <f>VLOOKUP($A5,'Proj GC'!$A$24:$AM$43,U$1+1,FALSE)</f>
        <v>1.3373269511969383</v>
      </c>
      <c r="V5" s="9">
        <f>VLOOKUP($A5,'Proj GC'!$A$24:$AM$43,V$1+1,FALSE)</f>
        <v>1.22273349267214</v>
      </c>
      <c r="W5" s="9">
        <f>VLOOKUP($A5,'Proj GC'!$A$24:$AM$43,W$1+1,FALSE)</f>
        <v>0.63924159709855954</v>
      </c>
      <c r="X5" s="9">
        <f ca="1">VLOOKUP($A5,'Proj GC'!$A$24:$AM$43,X$1+1,FALSE)</f>
        <v>0.94358493032308355</v>
      </c>
      <c r="Y5" s="9">
        <f>VLOOKUP($A5,'Proj GC'!$A$24:$AM$43,Y$1+1,FALSE)</f>
        <v>0.88072885351305386</v>
      </c>
      <c r="Z5" s="9">
        <f>VLOOKUP($A5,'Proj GC'!$A$24:$AM$43,Z$1+1,FALSE)</f>
        <v>1.5750704756546188</v>
      </c>
      <c r="AA5" s="9">
        <f>VLOOKUP($A5,'Proj GC'!$A$24:$AM$43,AA$1+1,FALSE)</f>
        <v>0.80873317225882402</v>
      </c>
      <c r="AB5" s="9">
        <f>VLOOKUP($A5,'Proj GC'!$A$24:$AM$43,AB$1+1,FALSE)</f>
        <v>1.2179729771465124</v>
      </c>
      <c r="AC5" s="9">
        <f>VLOOKUP($A5,'Proj GC'!$A$24:$AM$43,AC$1+1,FALSE)</f>
        <v>1.1432323054630054</v>
      </c>
      <c r="AD5" s="9">
        <f>VLOOKUP($A5,'Proj GC'!$A$24:$AM$43,AD$1+1,FALSE)</f>
        <v>0.95817268311404735</v>
      </c>
      <c r="AE5" s="9">
        <f ca="1">VLOOKUP($A5,'Proj GC'!$A$24:$AM$43,AE$1+1,FALSE)</f>
        <v>1.4968738561039585</v>
      </c>
      <c r="AF5" s="9">
        <f>VLOOKUP($A5,'Proj GC'!$A$24:$AM$43,AF$1+1,FALSE)</f>
        <v>1.2265950007083291</v>
      </c>
      <c r="AG5" s="9">
        <f>VLOOKUP($A5,'Proj GC'!$A$24:$AM$43,AG$1+1,FALSE)</f>
        <v>1.3765969715151092</v>
      </c>
      <c r="AH5" s="9">
        <f>VLOOKUP($A5,'Proj GC'!$A$24:$AM$43,AH$1+1,FALSE)</f>
        <v>0.95907373735627943</v>
      </c>
      <c r="AI5" s="9">
        <f ca="1">VLOOKUP($A5,'Proj GC'!$A$24:$AM$43,AI$1+1,FALSE)</f>
        <v>0.69307824531031204</v>
      </c>
      <c r="AJ5" s="9">
        <f ca="1">VLOOKUP($A5,'Proj GC'!$A$24:$AM$43,AJ$1+1,FALSE)</f>
        <v>0.75904674800040206</v>
      </c>
      <c r="AK5" s="9">
        <f ca="1">VLOOKUP($A5,'Proj GC'!$A$24:$AM$43,AK$1+1,FALSE)</f>
        <v>1.7572272450460438</v>
      </c>
      <c r="AL5" s="9">
        <f ca="1">VLOOKUP($A5,'Proj GC'!$A$24:$AM$43,AL$1+1,FALSE)</f>
        <v>0.70467698857666183</v>
      </c>
      <c r="AM5" s="9">
        <f>VLOOKUP($A5,'Proj GC'!$A$24:$AM$43,AM$1+1,FALSE)</f>
        <v>1.2615206400707057</v>
      </c>
      <c r="AN5" s="9">
        <f ca="1">IF(Fixtures!$D$6&lt;36,AVERAGE(OFFSET($A5,0,Fixtures!$D$6,1,3)),0)</f>
        <v>1.1064593219078551</v>
      </c>
      <c r="AO5" s="9">
        <f ca="1">IF(Fixtures!$D$6&lt;33,AVERAGE(OFFSET($A5,0,Fixtures!$D$6,1,6)),0)</f>
        <v>1.2365739656751604</v>
      </c>
      <c r="AP5" s="9">
        <f ca="1">IF(Fixtures!$D$6&lt;30,AVERAGE(OFFSET($A5,0,Fixtures!$D$6,1,9)),0)</f>
        <v>1.0922936138575507</v>
      </c>
      <c r="AQ5" s="9">
        <f ca="1">IF(Fixtures!$D$6&lt;27,AVERAGE(OFFSET($A5,0,Fixtures!$D$6,1,12)),0)</f>
        <v>0</v>
      </c>
      <c r="AR5" s="9">
        <f ca="1">IF(Fixtures!$D$6&lt;23,AVERAGE(OFFSET($A5,0,Fixtures!$D$6,1,16)),0)</f>
        <v>0</v>
      </c>
      <c r="AS5" s="9">
        <f ca="1">IF(OR(Fixtures!$D$6&lt;=0,Fixtures!$D$6&gt;39),AVERAGE(A5:AM5),AVERAGE(OFFSET($A5,0,Fixtures!$D$6,1,39-Fixtures!$D$6)))</f>
        <v>1.1295056165342807</v>
      </c>
    </row>
    <row r="6" spans="1:45" x14ac:dyDescent="0.25">
      <c r="A6" s="28" t="s">
        <v>52</v>
      </c>
      <c r="B6" s="9">
        <f ca="1">VLOOKUP($A6,'Proj GC'!$A$24:$AM$43,B$1+1,FALSE)</f>
        <v>1.4923251422144774</v>
      </c>
      <c r="C6" s="9">
        <f ca="1">VLOOKUP($A6,'Proj GC'!$A$24:$AM$43,C$1+1,FALSE)</f>
        <v>2.3378333367103541</v>
      </c>
      <c r="D6" s="9">
        <f ca="1">VLOOKUP($A6,'Proj GC'!$A$24:$AM$43,D$1+1,FALSE)</f>
        <v>1.0713463349190704</v>
      </c>
      <c r="E6" s="9">
        <f ca="1">VLOOKUP($A6,'Proj GC'!$A$24:$AM$43,E$1+1,FALSE)</f>
        <v>2.4064827889261666</v>
      </c>
      <c r="F6" s="9">
        <f ca="1">VLOOKUP($A6,'Proj GC'!$A$24:$AM$43,F$1+1,FALSE)</f>
        <v>1.1674802009453968</v>
      </c>
      <c r="G6" s="9">
        <f ca="1">VLOOKUP($A6,'Proj GC'!$A$24:$AM$43,G$1+1,FALSE)</f>
        <v>1.9191359008943316</v>
      </c>
      <c r="H6" s="9">
        <f ca="1">VLOOKUP($A6,'Proj GC'!$A$24:$AM$43,H$1+1,FALSE)</f>
        <v>1.3929650732386356</v>
      </c>
      <c r="I6" s="9">
        <f ca="1">VLOOKUP($A6,'Proj GC'!$A$24:$AM$43,I$1+1,FALSE)</f>
        <v>2.0630222960611109</v>
      </c>
      <c r="J6" s="9">
        <f ca="1">VLOOKUP($A6,'Proj GC'!$A$24:$AM$43,J$1+1,FALSE)</f>
        <v>1.041685737591475</v>
      </c>
      <c r="K6" s="9">
        <f ca="1">VLOOKUP($A6,'Proj GC'!$A$24:$AM$43,K$1+1,FALSE)</f>
        <v>1.0343634845508745</v>
      </c>
      <c r="L6" s="9">
        <f ca="1">VLOOKUP($A6,'Proj GC'!$A$24:$AM$43,L$1+1,FALSE)</f>
        <v>1.489832854645915</v>
      </c>
      <c r="M6" s="9">
        <f ca="1">VLOOKUP($A6,'Proj GC'!$A$24:$AM$43,M$1+1,FALSE)</f>
        <v>0.84447735086333675</v>
      </c>
      <c r="N6" s="9">
        <f ca="1">VLOOKUP($A6,'Proj GC'!$A$24:$AM$43,N$1+1,FALSE)</f>
        <v>1.3269191875694142</v>
      </c>
      <c r="O6" s="9">
        <f ca="1">VLOOKUP($A6,'Proj GC'!$A$24:$AM$43,O$1+1,FALSE)</f>
        <v>0.85860977538132965</v>
      </c>
      <c r="P6" s="9">
        <f ca="1">VLOOKUP($A6,'Proj GC'!$A$24:$AM$43,P$1+1,FALSE)</f>
        <v>1.4137779612666828</v>
      </c>
      <c r="Q6" s="9">
        <f ca="1">VLOOKUP($A6,'Proj GC'!$A$24:$AM$43,Q$1+1,FALSE)</f>
        <v>1.1685780854982781</v>
      </c>
      <c r="R6" s="9">
        <f ca="1">VLOOKUP($A6,'Proj GC'!$A$24:$AM$43,R$1+1,FALSE)</f>
        <v>1.0731191955254717</v>
      </c>
      <c r="S6" s="9">
        <f ca="1">VLOOKUP($A6,'Proj GC'!$A$24:$AM$43,S$1+1,FALSE)</f>
        <v>1.1174831364696738</v>
      </c>
      <c r="T6" s="9">
        <f ca="1">VLOOKUP($A6,'Proj GC'!$A$24:$AM$43,T$1+1,FALSE)</f>
        <v>1.2712200408257048</v>
      </c>
      <c r="U6" s="9">
        <f ca="1">VLOOKUP($A6,'Proj GC'!$A$24:$AM$43,U$1+1,FALSE)</f>
        <v>1.4945378877338866</v>
      </c>
      <c r="V6" s="9">
        <f ca="1">VLOOKUP($A6,'Proj GC'!$A$24:$AM$43,V$1+1,FALSE)</f>
        <v>1.3376285157230838</v>
      </c>
      <c r="W6" s="9">
        <f ca="1">VLOOKUP($A6,'Proj GC'!$A$24:$AM$43,W$1+1,FALSE)</f>
        <v>1.9985289258722652</v>
      </c>
      <c r="X6" s="9">
        <f ca="1">VLOOKUP($A6,'Proj GC'!$A$24:$AM$43,X$1+1,FALSE)</f>
        <v>1.4379166428484185</v>
      </c>
      <c r="Y6" s="9">
        <f ca="1">VLOOKUP($A6,'Proj GC'!$A$24:$AM$43,Y$1+1,FALSE)</f>
        <v>1.675018991357597</v>
      </c>
      <c r="Z6" s="9">
        <f ca="1">VLOOKUP($A6,'Proj GC'!$A$24:$AM$43,Z$1+1,FALSE)</f>
        <v>1.6294586197540981</v>
      </c>
      <c r="AA6" s="9">
        <f ca="1">VLOOKUP($A6,'Proj GC'!$A$24:$AM$43,AA$1+1,FALSE)</f>
        <v>1.537092839653843</v>
      </c>
      <c r="AB6" s="9">
        <f ca="1">VLOOKUP($A6,'Proj GC'!$A$24:$AM$43,AB$1+1,FALSE)</f>
        <v>1.6773069585975577</v>
      </c>
      <c r="AC6" s="9">
        <f ca="1">VLOOKUP($A6,'Proj GC'!$A$24:$AM$43,AC$1+1,FALSE)</f>
        <v>2.1410838080727213</v>
      </c>
      <c r="AD6" s="9">
        <f ca="1">VLOOKUP($A6,'Proj GC'!$A$24:$AM$43,AD$1+1,FALSE)</f>
        <v>1.0384063521019127</v>
      </c>
      <c r="AE6" s="9">
        <f ca="1">VLOOKUP($A6,'Proj GC'!$A$24:$AM$43,AE$1+1,FALSE)</f>
        <v>1.4840324308596715</v>
      </c>
      <c r="AF6" s="9">
        <f ca="1">VLOOKUP($A6,'Proj GC'!$A$24:$AM$43,AF$1+1,FALSE)</f>
        <v>1.2318732932382053</v>
      </c>
      <c r="AG6" s="9">
        <f ca="1">VLOOKUP($A6,'Proj GC'!$A$24:$AM$43,AG$1+1,FALSE)</f>
        <v>0.92485630774028449</v>
      </c>
      <c r="AH6" s="9">
        <f ca="1">VLOOKUP($A6,'Proj GC'!$A$24:$AM$43,AH$1+1,FALSE)</f>
        <v>1.2115970783247556</v>
      </c>
      <c r="AI6" s="9">
        <f ca="1">VLOOKUP($A6,'Proj GC'!$A$24:$AM$43,AI$1+1,FALSE)</f>
        <v>0.98539645629571571</v>
      </c>
      <c r="AJ6" s="9">
        <f ca="1">VLOOKUP($A6,'Proj GC'!$A$24:$AM$43,AJ$1+1,FALSE)</f>
        <v>1.8238576627279555</v>
      </c>
      <c r="AK6" s="9">
        <f ca="1">VLOOKUP($A6,'Proj GC'!$A$24:$AM$43,AK$1+1,FALSE)</f>
        <v>0.7788803849091297</v>
      </c>
      <c r="AL6" s="9">
        <f ca="1">VLOOKUP($A6,'Proj GC'!$A$24:$AM$43,AL$1+1,FALSE)</f>
        <v>1.5396364161379215</v>
      </c>
      <c r="AM6" s="9">
        <f ca="1">VLOOKUP($A6,'Proj GC'!$A$24:$AM$43,AM$1+1,FALSE)</f>
        <v>0.81449331925016766</v>
      </c>
      <c r="AN6" s="9">
        <f ca="1">IF(Fixtures!$D$6&lt;36,AVERAGE(OFFSET($A6,0,Fixtures!$D$6,1,3)),0)</f>
        <v>1.6189323729240641</v>
      </c>
      <c r="AO6" s="9">
        <f ca="1">IF(Fixtures!$D$6&lt;33,AVERAGE(OFFSET($A6,0,Fixtures!$D$6,1,6)),0)</f>
        <v>1.416259858435059</v>
      </c>
      <c r="AP6" s="9">
        <f ca="1">IF(Fixtures!$D$6&lt;30,AVERAGE(OFFSET($A6,0,Fixtures!$D$6,1,9)),0)</f>
        <v>1.3909344831065313</v>
      </c>
      <c r="AQ6" s="9">
        <f ca="1">IF(Fixtures!$D$6&lt;27,AVERAGE(OFFSET($A6,0,Fixtures!$D$6,1,12)),0)</f>
        <v>0</v>
      </c>
      <c r="AR6" s="9">
        <f ca="1">IF(Fixtures!$D$6&lt;23,AVERAGE(OFFSET($A6,0,Fixtures!$D$6,1,16)),0)</f>
        <v>0</v>
      </c>
      <c r="AS6" s="9">
        <f ca="1">IF(OR(Fixtures!$D$6&lt;=0,Fixtures!$D$6&gt;39),AVERAGE(A6:AM6),AVERAGE(OFFSET($A6,0,Fixtures!$D$6,1,39-Fixtures!$D$6)))</f>
        <v>1.3042850390213334</v>
      </c>
    </row>
    <row r="7" spans="1:45" x14ac:dyDescent="0.25">
      <c r="A7" s="28" t="s">
        <v>4</v>
      </c>
      <c r="B7" s="9">
        <f ca="1">VLOOKUP($A7,'Proj GC'!$A$24:$AM$43,B$1+1,FALSE)</f>
        <v>1.2032562020037088</v>
      </c>
      <c r="C7" s="9">
        <f ca="1">VLOOKUP($A7,'Proj GC'!$A$24:$AM$43,C$1+1,FALSE)</f>
        <v>1.7755033266033988</v>
      </c>
      <c r="D7" s="9">
        <f ca="1">VLOOKUP($A7,'Proj GC'!$A$24:$AM$43,D$1+1,FALSE)</f>
        <v>0.9408251476537941</v>
      </c>
      <c r="E7" s="9">
        <f ca="1">VLOOKUP($A7,'Proj GC'!$A$24:$AM$43,E$1+1,FALSE)</f>
        <v>1.9348224873320179</v>
      </c>
      <c r="F7" s="9">
        <f ca="1">VLOOKUP($A7,'Proj GC'!$A$24:$AM$43,F$1+1,FALSE)</f>
        <v>1.7142129933882599</v>
      </c>
      <c r="G7" s="9">
        <f ca="1">VLOOKUP($A7,'Proj GC'!$A$24:$AM$43,G$1+1,FALSE)</f>
        <v>1.8821954831222292</v>
      </c>
      <c r="H7" s="9">
        <f ca="1">VLOOKUP($A7,'Proj GC'!$A$24:$AM$43,H$1+1,FALSE)</f>
        <v>2.4731761971032906</v>
      </c>
      <c r="I7" s="9">
        <f ca="1">VLOOKUP($A7,'Proj GC'!$A$24:$AM$43,I$1+1,FALSE)</f>
        <v>1.1382361826434975</v>
      </c>
      <c r="J7" s="9">
        <f ca="1">VLOOKUP($A7,'Proj GC'!$A$24:$AM$43,J$1+1,FALSE)</f>
        <v>1.4229427616037034</v>
      </c>
      <c r="K7" s="9">
        <f ca="1">VLOOKUP($A7,'Proj GC'!$A$24:$AM$43,K$1+1,FALSE)</f>
        <v>1.6090206509156064</v>
      </c>
      <c r="L7" s="9">
        <f ca="1">VLOOKUP($A7,'Proj GC'!$A$24:$AM$43,L$1+1,FALSE)</f>
        <v>2.1067467519748839</v>
      </c>
      <c r="M7" s="9">
        <f ca="1">VLOOKUP($A7,'Proj GC'!$A$24:$AM$43,M$1+1,FALSE)</f>
        <v>2.2168031028036395</v>
      </c>
      <c r="N7" s="9">
        <f ca="1">VLOOKUP($A7,'Proj GC'!$A$24:$AM$43,N$1+1,FALSE)</f>
        <v>0.92563105089523168</v>
      </c>
      <c r="O7" s="9">
        <f ca="1">VLOOKUP($A7,'Proj GC'!$A$24:$AM$43,O$1+1,FALSE)</f>
        <v>1.7784414240250019</v>
      </c>
      <c r="P7" s="9">
        <f ca="1">VLOOKUP($A7,'Proj GC'!$A$24:$AM$43,P$1+1,FALSE)</f>
        <v>1.1994681680634527</v>
      </c>
      <c r="Q7" s="9">
        <f ca="1">VLOOKUP($A7,'Proj GC'!$A$24:$AM$43,Q$1+1,FALSE)</f>
        <v>1.2908101417425952</v>
      </c>
      <c r="R7" s="9">
        <f ca="1">VLOOKUP($A7,'Proj GC'!$A$24:$AM$43,R$1+1,FALSE)</f>
        <v>0.97545984667831909</v>
      </c>
      <c r="S7" s="9">
        <f ca="1">VLOOKUP($A7,'Proj GC'!$A$24:$AM$43,S$1+1,FALSE)</f>
        <v>2.779739835437955</v>
      </c>
      <c r="T7" s="9">
        <f ca="1">VLOOKUP($A7,'Proj GC'!$A$24:$AM$43,T$1+1,FALSE)</f>
        <v>1.6609444250164518</v>
      </c>
      <c r="U7" s="9">
        <f ca="1">VLOOKUP($A7,'Proj GC'!$A$24:$AM$43,U$1+1,FALSE)</f>
        <v>0.99178427816179315</v>
      </c>
      <c r="V7" s="9">
        <f ca="1">VLOOKUP($A7,'Proj GC'!$A$24:$AM$43,V$1+1,FALSE)</f>
        <v>1.6330617179069429</v>
      </c>
      <c r="W7" s="9">
        <f ca="1">VLOOKUP($A7,'Proj GC'!$A$24:$AM$43,W$1+1,FALSE)</f>
        <v>1.7237919441303213</v>
      </c>
      <c r="X7" s="9">
        <f ca="1">VLOOKUP($A7,'Proj GC'!$A$24:$AM$43,X$1+1,FALSE)</f>
        <v>2.7004425232429905</v>
      </c>
      <c r="Y7" s="9">
        <f ca="1">VLOOKUP($A7,'Proj GC'!$A$24:$AM$43,Y$1+1,FALSE)</f>
        <v>1.1947982323245669</v>
      </c>
      <c r="Z7" s="9">
        <f ca="1">VLOOKUP($A7,'Proj GC'!$A$24:$AM$43,Z$1+1,FALSE)</f>
        <v>1.2375173005304896</v>
      </c>
      <c r="AA7" s="9">
        <f ca="1">VLOOKUP($A7,'Proj GC'!$A$24:$AM$43,AA$1+1,FALSE)</f>
        <v>1.3498301629362071</v>
      </c>
      <c r="AB7" s="9">
        <f ca="1">VLOOKUP($A7,'Proj GC'!$A$24:$AM$43,AB$1+1,FALSE)</f>
        <v>1.348561991212561</v>
      </c>
      <c r="AC7" s="9">
        <f ca="1">VLOOKUP($A7,'Proj GC'!$A$24:$AM$43,AC$1+1,FALSE)</f>
        <v>1.7263478971146073</v>
      </c>
      <c r="AD7" s="9">
        <f ca="1">VLOOKUP($A7,'Proj GC'!$A$24:$AM$43,AD$1+1,FALSE)</f>
        <v>1.4683923788489193</v>
      </c>
      <c r="AE7" s="9">
        <f ca="1">VLOOKUP($A7,'Proj GC'!$A$24:$AM$43,AE$1+1,FALSE)</f>
        <v>2.308510367531496</v>
      </c>
      <c r="AF7" s="9">
        <f ca="1">VLOOKUP($A7,'Proj GC'!$A$24:$AM$43,AF$1+1,FALSE)</f>
        <v>1.2395651403376011</v>
      </c>
      <c r="AG7" s="9">
        <f ca="1">VLOOKUP($A7,'Proj GC'!$A$24:$AM$43,AG$1+1,FALSE)</f>
        <v>1.328030734897506</v>
      </c>
      <c r="AH7" s="9">
        <f ca="1">VLOOKUP($A7,'Proj GC'!$A$24:$AM$43,AH$1+1,FALSE)</f>
        <v>1.545101127372859</v>
      </c>
      <c r="AI7" s="9">
        <f ca="1">VLOOKUP($A7,'Proj GC'!$A$24:$AM$43,AI$1+1,FALSE)</f>
        <v>1.7209130907815342</v>
      </c>
      <c r="AJ7" s="9">
        <f ca="1">VLOOKUP($A7,'Proj GC'!$A$24:$AM$43,AJ$1+1,FALSE)</f>
        <v>2.3830069694023024</v>
      </c>
      <c r="AK7" s="9">
        <f ca="1">VLOOKUP($A7,'Proj GC'!$A$24:$AM$43,AK$1+1,FALSE)</f>
        <v>1.9374653292872404</v>
      </c>
      <c r="AL7" s="9">
        <f ca="1">VLOOKUP($A7,'Proj GC'!$A$24:$AM$43,AL$1+1,FALSE)</f>
        <v>1.3995216083063771</v>
      </c>
      <c r="AM7" s="9">
        <f ca="1">VLOOKUP($A7,'Proj GC'!$A$24:$AM$43,AM$1+1,FALSE)</f>
        <v>0.89968847603488189</v>
      </c>
      <c r="AN7" s="9">
        <f ca="1">IF(Fixtures!$D$6&lt;36,AVERAGE(OFFSET($A7,0,Fixtures!$D$6,1,3)),0)</f>
        <v>1.5144340890586958</v>
      </c>
      <c r="AO7" s="9">
        <f ca="1">IF(Fixtures!$D$6&lt;33,AVERAGE(OFFSET($A7,0,Fixtures!$D$6,1,6)),0)</f>
        <v>1.5699014183237818</v>
      </c>
      <c r="AP7" s="9">
        <f ca="1">IF(Fixtures!$D$6&lt;30,AVERAGE(OFFSET($A7,0,Fixtures!$D$6,1,9)),0)</f>
        <v>1.674269966388821</v>
      </c>
      <c r="AQ7" s="9">
        <f ca="1">IF(Fixtures!$D$6&lt;27,AVERAGE(OFFSET($A7,0,Fixtures!$D$6,1,12)),0)</f>
        <v>0</v>
      </c>
      <c r="AR7" s="9">
        <f ca="1">IF(Fixtures!$D$6&lt;23,AVERAGE(OFFSET($A7,0,Fixtures!$D$6,1,16)),0)</f>
        <v>0</v>
      </c>
      <c r="AS7" s="9">
        <f ca="1">IF(OR(Fixtures!$D$6&lt;=0,Fixtures!$D$6&gt;39),AVERAGE(A7:AM7),AVERAGE(OFFSET($A7,0,Fixtures!$D$6,1,39-Fixtures!$D$6)))</f>
        <v>1.6087587592606571</v>
      </c>
    </row>
    <row r="8" spans="1:45" x14ac:dyDescent="0.25">
      <c r="A8" s="28" t="s">
        <v>129</v>
      </c>
      <c r="B8" s="9">
        <f>VLOOKUP($A8,'Proj GC'!$A$24:$AM$43,B$1+1,FALSE)</f>
        <v>2.0809221982245796</v>
      </c>
      <c r="C8" s="9">
        <f ca="1">VLOOKUP($A8,'Proj GC'!$A$24:$AM$43,C$1+1,FALSE)</f>
        <v>1.5472864576152967</v>
      </c>
      <c r="D8" s="9">
        <f>VLOOKUP($A8,'Proj GC'!$A$24:$AM$43,D$1+1,FALSE)</f>
        <v>1.4909464018801504</v>
      </c>
      <c r="E8" s="9">
        <f ca="1">VLOOKUP($A8,'Proj GC'!$A$24:$AM$43,E$1+1,FALSE)</f>
        <v>2.7343000739411902</v>
      </c>
      <c r="F8" s="9">
        <f>VLOOKUP($A8,'Proj GC'!$A$24:$AM$43,F$1+1,FALSE)</f>
        <v>1.8363109225513135</v>
      </c>
      <c r="G8" s="9">
        <f ca="1">VLOOKUP($A8,'Proj GC'!$A$24:$AM$43,G$1+1,FALSE)</f>
        <v>2.3291821288136494</v>
      </c>
      <c r="H8" s="9">
        <f>VLOOKUP($A8,'Proj GC'!$A$24:$AM$43,H$1+1,FALSE)</f>
        <v>1.3302988788111523</v>
      </c>
      <c r="I8" s="9">
        <f>VLOOKUP($A8,'Proj GC'!$A$24:$AM$43,I$1+1,FALSE)</f>
        <v>1.4923484702171324</v>
      </c>
      <c r="J8" s="9">
        <f>VLOOKUP($A8,'Proj GC'!$A$24:$AM$43,J$1+1,FALSE)</f>
        <v>1.7082366115970589</v>
      </c>
      <c r="K8" s="9">
        <f>VLOOKUP($A8,'Proj GC'!$A$24:$AM$43,K$1+1,FALSE)</f>
        <v>1.8054842923255709</v>
      </c>
      <c r="L8" s="9">
        <f>VLOOKUP($A8,'Proj GC'!$A$24:$AM$43,L$1+1,FALSE)</f>
        <v>0.99467974397760794</v>
      </c>
      <c r="M8" s="9">
        <f>VLOOKUP($A8,'Proj GC'!$A$24:$AM$43,M$1+1,FALSE)</f>
        <v>1.3681773463238212</v>
      </c>
      <c r="N8" s="9">
        <f>VLOOKUP($A8,'Proj GC'!$A$24:$AM$43,N$1+1,FALSE)</f>
        <v>1.8952037141803015</v>
      </c>
      <c r="O8" s="9">
        <f ca="1">VLOOKUP($A8,'Proj GC'!$A$24:$AM$43,O$1+1,FALSE)</f>
        <v>1.1811002731908686</v>
      </c>
      <c r="P8" s="9">
        <f>VLOOKUP($A8,'Proj GC'!$A$24:$AM$43,P$1+1,FALSE)</f>
        <v>3.0732314367563185</v>
      </c>
      <c r="Q8" s="9">
        <f>VLOOKUP($A8,'Proj GC'!$A$24:$AM$43,Q$1+1,FALSE)</f>
        <v>1.7789049117990119</v>
      </c>
      <c r="R8" s="9">
        <f ca="1">VLOOKUP($A8,'Proj GC'!$A$24:$AM$43,R$1+1,FALSE)</f>
        <v>1.468247406262243</v>
      </c>
      <c r="S8" s="9">
        <f ca="1">VLOOKUP($A8,'Proj GC'!$A$24:$AM$43,S$1+1,FALSE)</f>
        <v>1.0964992418606248</v>
      </c>
      <c r="T8" s="9">
        <f>VLOOKUP($A8,'Proj GC'!$A$24:$AM$43,T$1+1,FALSE)</f>
        <v>1.902611223932053</v>
      </c>
      <c r="U8" s="9">
        <f>VLOOKUP($A8,'Proj GC'!$A$24:$AM$43,U$1+1,FALSE)</f>
        <v>2.4508584932236039</v>
      </c>
      <c r="V8" s="9">
        <f ca="1">VLOOKUP($A8,'Proj GC'!$A$24:$AM$43,V$1+1,FALSE)</f>
        <v>1.6234287693549221</v>
      </c>
      <c r="W8" s="9">
        <f>VLOOKUP($A8,'Proj GC'!$A$24:$AM$43,W$1+1,FALSE)</f>
        <v>1.9086198501576261</v>
      </c>
      <c r="X8" s="9">
        <f>VLOOKUP($A8,'Proj GC'!$A$24:$AM$43,X$1+1,FALSE)</f>
        <v>1.0401597240861939</v>
      </c>
      <c r="Y8" s="9">
        <f>VLOOKUP($A8,'Proj GC'!$A$24:$AM$43,Y$1+1,FALSE)</f>
        <v>2.6346105628344594</v>
      </c>
      <c r="Z8" s="9">
        <f ca="1">VLOOKUP($A8,'Proj GC'!$A$24:$AM$43,Z$1+1,FALSE)</f>
        <v>1.0784512377335469</v>
      </c>
      <c r="AA8" s="9">
        <f>VLOOKUP($A8,'Proj GC'!$A$24:$AM$43,AA$1+1,FALSE)</f>
        <v>2.1391056878080028</v>
      </c>
      <c r="AB8" s="9">
        <f ca="1">VLOOKUP($A8,'Proj GC'!$A$24:$AM$43,AB$1+1,FALSE)</f>
        <v>1.9057940335247032</v>
      </c>
      <c r="AC8" s="9">
        <f>VLOOKUP($A8,'Proj GC'!$A$24:$AM$43,AC$1+1,FALSE)</f>
        <v>2.9855617240799703</v>
      </c>
      <c r="AD8" s="9">
        <f>VLOOKUP($A8,'Proj GC'!$A$24:$AM$43,AD$1+1,FALSE)</f>
        <v>1.4270969735778238</v>
      </c>
      <c r="AE8" s="9">
        <f>VLOOKUP($A8,'Proj GC'!$A$24:$AM$43,AE$1+1,FALSE)</f>
        <v>1.2584138898028832</v>
      </c>
      <c r="AF8" s="9">
        <f ca="1">VLOOKUP($A8,'Proj GC'!$A$24:$AM$43,AF$1+1,FALSE)</f>
        <v>1.6945601190412645</v>
      </c>
      <c r="AG8" s="9">
        <f>VLOOKUP($A8,'Proj GC'!$A$24:$AM$43,AG$1+1,FALSE)</f>
        <v>1.3209478963998886</v>
      </c>
      <c r="AH8" s="9">
        <f>VLOOKUP($A8,'Proj GC'!$A$24:$AM$43,AH$1+1,FALSE)</f>
        <v>1.962965227831581</v>
      </c>
      <c r="AI8" s="9">
        <f>VLOOKUP($A8,'Proj GC'!$A$24:$AM$43,AI$1+1,FALSE)</f>
        <v>2.1420275673578888</v>
      </c>
      <c r="AJ8" s="9">
        <f>VLOOKUP($A8,'Proj GC'!$A$24:$AM$43,AJ$1+1,FALSE)</f>
        <v>1.3261108951587686</v>
      </c>
      <c r="AK8" s="9">
        <f ca="1">VLOOKUP($A8,'Proj GC'!$A$24:$AM$43,AK$1+1,FALSE)</f>
        <v>1.5731804724726588</v>
      </c>
      <c r="AL8" s="9">
        <f ca="1">VLOOKUP($A8,'Proj GC'!$A$24:$AM$43,AL$1+1,FALSE)</f>
        <v>1.0233613981363214</v>
      </c>
      <c r="AM8" s="9">
        <f>VLOOKUP($A8,'Proj GC'!$A$24:$AM$43,AM$1+1,FALSE)</f>
        <v>2.5522484309967473</v>
      </c>
      <c r="AN8" s="9">
        <f ca="1">IF(Fixtures!$D$6&lt;36,AVERAGE(OFFSET($A8,0,Fixtures!$D$6,1,3)),0)</f>
        <v>2.1061509103941654</v>
      </c>
      <c r="AO8" s="9">
        <f ca="1">IF(Fixtures!$D$6&lt;33,AVERAGE(OFFSET($A8,0,Fixtures!$D$6,1,6)),0)</f>
        <v>1.7653957727377554</v>
      </c>
      <c r="AP8" s="9">
        <f ca="1">IF(Fixtures!$D$6&lt;30,AVERAGE(OFFSET($A8,0,Fixtures!$D$6,1,9)),0)</f>
        <v>1.7803864807527523</v>
      </c>
      <c r="AQ8" s="9">
        <f ca="1">IF(Fixtures!$D$6&lt;27,AVERAGE(OFFSET($A8,0,Fixtures!$D$6,1,12)),0)</f>
        <v>0</v>
      </c>
      <c r="AR8" s="9">
        <f ca="1">IF(Fixtures!$D$6&lt;23,AVERAGE(OFFSET($A8,0,Fixtures!$D$6,1,16)),0)</f>
        <v>0</v>
      </c>
      <c r="AS8" s="9">
        <f ca="1">IF(OR(Fixtures!$D$6&lt;=0,Fixtures!$D$6&gt;39),AVERAGE(A8:AM8),AVERAGE(OFFSET($A8,0,Fixtures!$D$6,1,39-Fixtures!$D$6)))</f>
        <v>1.7643557190317081</v>
      </c>
    </row>
    <row r="9" spans="1:45" x14ac:dyDescent="0.25">
      <c r="A9" s="28" t="s">
        <v>104</v>
      </c>
      <c r="B9" s="9">
        <f ca="1">VLOOKUP($A9,'Proj GC'!$A$24:$AM$43,B$1+1,FALSE)</f>
        <v>0.98328059810863588</v>
      </c>
      <c r="C9" s="9">
        <f ca="1">VLOOKUP($A9,'Proj GC'!$A$24:$AM$43,C$1+1,FALSE)</f>
        <v>1.434351208272181</v>
      </c>
      <c r="D9" s="9">
        <f>VLOOKUP($A9,'Proj GC'!$A$24:$AM$43,D$1+1,FALSE)</f>
        <v>1.2129033112054894</v>
      </c>
      <c r="E9" s="9">
        <f>VLOOKUP($A9,'Proj GC'!$A$24:$AM$43,E$1+1,FALSE)</f>
        <v>2.4021127329330838</v>
      </c>
      <c r="F9" s="9">
        <f ca="1">VLOOKUP($A9,'Proj GC'!$A$24:$AM$43,F$1+1,FALSE)</f>
        <v>1.0768711114746998</v>
      </c>
      <c r="G9" s="9">
        <f>VLOOKUP($A9,'Proj GC'!$A$24:$AM$43,G$1+1,FALSE)</f>
        <v>1.9503349308085365</v>
      </c>
      <c r="H9" s="9">
        <f>VLOOKUP($A9,'Proj GC'!$A$24:$AM$43,H$1+1,FALSE)</f>
        <v>0.94836821530977944</v>
      </c>
      <c r="I9" s="9">
        <f>VLOOKUP($A9,'Proj GC'!$A$24:$AM$43,I$1+1,FALSE)</f>
        <v>2.3270188543956682</v>
      </c>
      <c r="J9" s="9">
        <f>VLOOKUP($A9,'Proj GC'!$A$24:$AM$43,J$1+1,FALSE)</f>
        <v>1.2474390981638035</v>
      </c>
      <c r="K9" s="9">
        <f ca="1">VLOOKUP($A9,'Proj GC'!$A$24:$AM$43,K$1+1,FALSE)</f>
        <v>1.3386782241866058</v>
      </c>
      <c r="L9" s="9">
        <f ca="1">VLOOKUP($A9,'Proj GC'!$A$24:$AM$43,L$1+1,FALSE)</f>
        <v>1.7376124497703367</v>
      </c>
      <c r="M9" s="9">
        <f>VLOOKUP($A9,'Proj GC'!$A$24:$AM$43,M$1+1,FALSE)</f>
        <v>1.7347105152085993</v>
      </c>
      <c r="N9" s="9">
        <f>VLOOKUP($A9,'Proj GC'!$A$24:$AM$43,N$1+1,FALSE)</f>
        <v>1.2495033565309974</v>
      </c>
      <c r="O9" s="9">
        <f>VLOOKUP($A9,'Proj GC'!$A$24:$AM$43,O$1+1,FALSE)</f>
        <v>2.72209332701319</v>
      </c>
      <c r="P9" s="9">
        <f>VLOOKUP($A9,'Proj GC'!$A$24:$AM$43,P$1+1,FALSE)</f>
        <v>0.90690173033719856</v>
      </c>
      <c r="Q9" s="9">
        <f ca="1">VLOOKUP($A9,'Proj GC'!$A$24:$AM$43,Q$1+1,FALSE)</f>
        <v>2.1236375986149878</v>
      </c>
      <c r="R9" s="9">
        <f>VLOOKUP($A9,'Proj GC'!$A$24:$AM$43,R$1+1,FALSE)</f>
        <v>1.9529989617548511</v>
      </c>
      <c r="S9" s="9">
        <f>VLOOKUP($A9,'Proj GC'!$A$24:$AM$43,S$1+1,FALSE)</f>
        <v>2.2345763264745266</v>
      </c>
      <c r="T9" s="9">
        <f>VLOOKUP($A9,'Proj GC'!$A$24:$AM$43,T$1+1,FALSE)</f>
        <v>1.1473619936994426</v>
      </c>
      <c r="U9" s="9">
        <f>VLOOKUP($A9,'Proj GC'!$A$24:$AM$43,U$1+1,FALSE)</f>
        <v>1.789738428364225</v>
      </c>
      <c r="V9" s="9">
        <f>VLOOKUP($A9,'Proj GC'!$A$24:$AM$43,V$1+1,FALSE)</f>
        <v>1.3593740898935689</v>
      </c>
      <c r="W9" s="9">
        <f>VLOOKUP($A9,'Proj GC'!$A$24:$AM$43,W$1+1,FALSE)</f>
        <v>1.3606524291867514</v>
      </c>
      <c r="X9" s="9">
        <f>VLOOKUP($A9,'Proj GC'!$A$24:$AM$43,X$1+1,FALSE)</f>
        <v>1.6219209774640628</v>
      </c>
      <c r="Y9" s="9">
        <f ca="1">VLOOKUP($A9,'Proj GC'!$A$24:$AM$43,Y$1+1,FALSE)</f>
        <v>1.5450194029019333</v>
      </c>
      <c r="Z9" s="9">
        <f ca="1">VLOOKUP($A9,'Proj GC'!$A$24:$AM$43,Z$1+1,FALSE)</f>
        <v>0.99973591075683288</v>
      </c>
      <c r="AA9" s="9">
        <f>VLOOKUP($A9,'Proj GC'!$A$24:$AM$43,AA$1+1,FALSE)</f>
        <v>1.7401888951132014</v>
      </c>
      <c r="AB9" s="9">
        <f>VLOOKUP($A9,'Proj GC'!$A$24:$AM$43,AB$1+1,FALSE)</f>
        <v>1.6742610505360545</v>
      </c>
      <c r="AC9" s="9">
        <f ca="1">VLOOKUP($A9,'Proj GC'!$A$24:$AM$43,AC$1+1,FALSE)</f>
        <v>1.410742275827642</v>
      </c>
      <c r="AD9" s="9">
        <f ca="1">VLOOKUP($A9,'Proj GC'!$A$24:$AM$43,AD$1+1,FALSE)</f>
        <v>2.4930048926121682</v>
      </c>
      <c r="AE9" s="9">
        <f ca="1">VLOOKUP($A9,'Proj GC'!$A$24:$AM$43,AE$1+1,FALSE)</f>
        <v>0.93305229984759541</v>
      </c>
      <c r="AF9" s="9">
        <f>VLOOKUP($A9,'Proj GC'!$A$24:$AM$43,AF$1+1,FALSE)</f>
        <v>1.8972859894786824</v>
      </c>
      <c r="AG9" s="9">
        <f>VLOOKUP($A9,'Proj GC'!$A$24:$AM$43,AG$1+1,FALSE)</f>
        <v>1.7927000819882599</v>
      </c>
      <c r="AH9" s="9">
        <f>VLOOKUP($A9,'Proj GC'!$A$24:$AM$43,AH$1+1,FALSE)</f>
        <v>1.2090849066949254</v>
      </c>
      <c r="AI9" s="9">
        <f>VLOOKUP($A9,'Proj GC'!$A$24:$AM$43,AI$1+1,FALSE)</f>
        <v>1.3011592148455808</v>
      </c>
      <c r="AJ9" s="9">
        <f>VLOOKUP($A9,'Proj GC'!$A$24:$AM$43,AJ$1+1,FALSE)</f>
        <v>2.8020264055801696</v>
      </c>
      <c r="AK9" s="9">
        <f>VLOOKUP($A9,'Proj GC'!$A$24:$AM$43,AK$1+1,FALSE)</f>
        <v>1.5574889790030764</v>
      </c>
      <c r="AL9" s="9">
        <f>VLOOKUP($A9,'Proj GC'!$A$24:$AM$43,AL$1+1,FALSE)</f>
        <v>1.6461547937619945</v>
      </c>
      <c r="AM9" s="9">
        <f ca="1">VLOOKUP($A9,'Proj GC'!$A$24:$AM$43,AM$1+1,FALSE)</f>
        <v>1.4801652179219524</v>
      </c>
      <c r="AN9" s="9">
        <f ca="1">IF(Fixtures!$D$6&lt;36,AVERAGE(OFFSET($A9,0,Fixtures!$D$6,1,3)),0)</f>
        <v>1.8593360729919548</v>
      </c>
      <c r="AO9" s="9">
        <f ca="1">IF(Fixtures!$D$6&lt;33,AVERAGE(OFFSET($A9,0,Fixtures!$D$6,1,6)),0)</f>
        <v>1.7001744317150671</v>
      </c>
      <c r="AP9" s="9">
        <f ca="1">IF(Fixtures!$D$6&lt;30,AVERAGE(OFFSET($A9,0,Fixtures!$D$6,1,9)),0)</f>
        <v>1.7237019019345645</v>
      </c>
      <c r="AQ9" s="9">
        <f ca="1">IF(Fixtures!$D$6&lt;27,AVERAGE(OFFSET($A9,0,Fixtures!$D$6,1,12)),0)</f>
        <v>0</v>
      </c>
      <c r="AR9" s="9">
        <f ca="1">IF(Fixtures!$D$6&lt;23,AVERAGE(OFFSET($A9,0,Fixtures!$D$6,1,16)),0)</f>
        <v>0</v>
      </c>
      <c r="AS9" s="9">
        <f ca="1">IF(OR(Fixtures!$D$6&lt;=0,Fixtures!$D$6&gt;39),AVERAGE(A9:AM9),AVERAGE(OFFSET($A9,0,Fixtures!$D$6,1,39-Fixtures!$D$6)))</f>
        <v>1.6830938423415087</v>
      </c>
    </row>
    <row r="10" spans="1:45" x14ac:dyDescent="0.25">
      <c r="A10" s="28" t="s">
        <v>60</v>
      </c>
      <c r="B10" s="9">
        <f>VLOOKUP($A10,'Proj GC'!$A$24:$AM$43,B$1+1,FALSE)</f>
        <v>1.2430505842100326</v>
      </c>
      <c r="C10" s="9">
        <f ca="1">VLOOKUP($A10,'Proj GC'!$A$24:$AM$43,C$1+1,FALSE)</f>
        <v>2.2796750440069475</v>
      </c>
      <c r="D10" s="9">
        <f ca="1">VLOOKUP($A10,'Proj GC'!$A$24:$AM$43,D$1+1,FALSE)</f>
        <v>0.91418713741949276</v>
      </c>
      <c r="E10" s="9">
        <f>VLOOKUP($A10,'Proj GC'!$A$24:$AM$43,E$1+1,FALSE)</f>
        <v>1.5912785441391177</v>
      </c>
      <c r="F10" s="9">
        <f>VLOOKUP($A10,'Proj GC'!$A$24:$AM$43,F$1+1,FALSE)</f>
        <v>1.4831309744450563</v>
      </c>
      <c r="G10" s="9">
        <f>VLOOKUP($A10,'Proj GC'!$A$24:$AM$43,G$1+1,FALSE)</f>
        <v>2.1965606511189355</v>
      </c>
      <c r="H10" s="9">
        <f>VLOOKUP($A10,'Proj GC'!$A$24:$AM$43,H$1+1,FALSE)</f>
        <v>1.1406940232768135</v>
      </c>
      <c r="I10" s="9">
        <f ca="1">VLOOKUP($A10,'Proj GC'!$A$24:$AM$43,I$1+1,FALSE)</f>
        <v>1.9419150160611285</v>
      </c>
      <c r="J10" s="9">
        <f>VLOOKUP($A10,'Proj GC'!$A$24:$AM$43,J$1+1,FALSE)</f>
        <v>0.86721504613887834</v>
      </c>
      <c r="K10" s="9">
        <f>VLOOKUP($A10,'Proj GC'!$A$24:$AM$43,K$1+1,FALSE)</f>
        <v>1.1898172358800072</v>
      </c>
      <c r="L10" s="9">
        <f ca="1">VLOOKUP($A10,'Proj GC'!$A$24:$AM$43,L$1+1,FALSE)</f>
        <v>0.85320973457341387</v>
      </c>
      <c r="M10" s="9">
        <f>VLOOKUP($A10,'Proj GC'!$A$24:$AM$43,M$1+1,FALSE)</f>
        <v>1.1013172923320735</v>
      </c>
      <c r="N10" s="9">
        <f ca="1">VLOOKUP($A10,'Proj GC'!$A$24:$AM$43,N$1+1,FALSE)</f>
        <v>1.2900231240060194</v>
      </c>
      <c r="O10" s="9">
        <f>VLOOKUP($A10,'Proj GC'!$A$24:$AM$43,O$1+1,FALSE)</f>
        <v>1.785878161441953</v>
      </c>
      <c r="P10" s="9">
        <f ca="1">VLOOKUP($A10,'Proj GC'!$A$24:$AM$43,P$1+1,FALSE)</f>
        <v>1.4128099731130308</v>
      </c>
      <c r="Q10" s="9">
        <f>VLOOKUP($A10,'Proj GC'!$A$24:$AM$43,Q$1+1,FALSE)</f>
        <v>1.5052910698380333</v>
      </c>
      <c r="R10" s="9">
        <f>VLOOKUP($A10,'Proj GC'!$A$24:$AM$43,R$1+1,FALSE)</f>
        <v>1.4242125104812331</v>
      </c>
      <c r="S10" s="9">
        <f>VLOOKUP($A10,'Proj GC'!$A$24:$AM$43,S$1+1,FALSE)</f>
        <v>2.489160066809057</v>
      </c>
      <c r="T10" s="9">
        <f>VLOOKUP($A10,'Proj GC'!$A$24:$AM$43,T$1+1,FALSE)</f>
        <v>1.1425816402237439</v>
      </c>
      <c r="U10" s="9">
        <f>VLOOKUP($A10,'Proj GC'!$A$24:$AM$43,U$1+1,FALSE)</f>
        <v>1.2442195342562514</v>
      </c>
      <c r="V10" s="9">
        <f>VLOOKUP($A10,'Proj GC'!$A$24:$AM$43,V$1+1,FALSE)</f>
        <v>1.5309922356633197</v>
      </c>
      <c r="W10" s="9">
        <f>VLOOKUP($A10,'Proj GC'!$A$24:$AM$43,W$1+1,FALSE)</f>
        <v>1.636588055857001</v>
      </c>
      <c r="X10" s="9">
        <f ca="1">VLOOKUP($A10,'Proj GC'!$A$24:$AM$43,X$1+1,FALSE)</f>
        <v>1.3535054497098058</v>
      </c>
      <c r="Y10" s="9">
        <f>VLOOKUP($A10,'Proj GC'!$A$24:$AM$43,Y$1+1,FALSE)</f>
        <v>2.1278926587829625</v>
      </c>
      <c r="Z10" s="9">
        <f ca="1">VLOOKUP($A10,'Proj GC'!$A$24:$AM$43,Z$1+1,FALSE)</f>
        <v>1.5889225687586506</v>
      </c>
      <c r="AA10" s="9">
        <f ca="1">VLOOKUP($A10,'Proj GC'!$A$24:$AM$43,AA$1+1,FALSE)</f>
        <v>1.3116118077141643</v>
      </c>
      <c r="AB10" s="9">
        <f>VLOOKUP($A10,'Proj GC'!$A$24:$AM$43,AB$1+1,FALSE)</f>
        <v>1.1091135109852732</v>
      </c>
      <c r="AC10" s="9">
        <f>VLOOKUP($A10,'Proj GC'!$A$24:$AM$43,AC$1+1,FALSE)</f>
        <v>1.7834420952782755</v>
      </c>
      <c r="AD10" s="9">
        <f ca="1">VLOOKUP($A10,'Proj GC'!$A$24:$AM$43,AD$1+1,FALSE)</f>
        <v>1.2241256921225374</v>
      </c>
      <c r="AE10" s="9">
        <f>VLOOKUP($A10,'Proj GC'!$A$24:$AM$43,AE$1+1,FALSE)</f>
        <v>0.82929690516979537</v>
      </c>
      <c r="AF10" s="9">
        <f>VLOOKUP($A10,'Proj GC'!$A$24:$AM$43,AF$1+1,FALSE)</f>
        <v>2.5622531621895717</v>
      </c>
      <c r="AG10" s="9">
        <f ca="1">VLOOKUP($A10,'Proj GC'!$A$24:$AM$43,AG$1+1,FALSE)</f>
        <v>0.89913992844826585</v>
      </c>
      <c r="AH10" s="9">
        <f>VLOOKUP($A10,'Proj GC'!$A$24:$AM$43,AH$1+1,FALSE)</f>
        <v>1.5800930745317434</v>
      </c>
      <c r="AI10" s="9">
        <f ca="1">VLOOKUP($A10,'Proj GC'!$A$24:$AM$43,AI$1+1,FALSE)</f>
        <v>0.98472177319661702</v>
      </c>
      <c r="AJ10" s="9">
        <f>VLOOKUP($A10,'Proj GC'!$A$24:$AM$43,AJ$1+1,FALSE)</f>
        <v>1.6392962767175827</v>
      </c>
      <c r="AK10" s="9">
        <f>VLOOKUP($A10,'Proj GC'!$A$24:$AM$43,AK$1+1,FALSE)</f>
        <v>1.7349326246314112</v>
      </c>
      <c r="AL10" s="9">
        <f>VLOOKUP($A10,'Proj GC'!$A$24:$AM$43,AL$1+1,FALSE)</f>
        <v>2.0433605647901865</v>
      </c>
      <c r="AM10" s="9">
        <f>VLOOKUP($A10,'Proj GC'!$A$24:$AM$43,AM$1+1,FALSE)</f>
        <v>1.0491806539288573</v>
      </c>
      <c r="AN10" s="9">
        <f ca="1">IF(Fixtures!$D$6&lt;36,AVERAGE(OFFSET($A10,0,Fixtures!$D$6,1,3)),0)</f>
        <v>1.3722270994620285</v>
      </c>
      <c r="AO10" s="9">
        <f ca="1">IF(Fixtures!$D$6&lt;33,AVERAGE(OFFSET($A10,0,Fixtures!$D$6,1,6)),0)</f>
        <v>1.4012285490322862</v>
      </c>
      <c r="AP10" s="9">
        <f ca="1">IF(Fixtures!$D$6&lt;30,AVERAGE(OFFSET($A10,0,Fixtures!$D$6,1,9)),0)</f>
        <v>1.4012758242932957</v>
      </c>
      <c r="AQ10" s="9">
        <f ca="1">IF(Fixtures!$D$6&lt;27,AVERAGE(OFFSET($A10,0,Fixtures!$D$6,1,12)),0)</f>
        <v>0</v>
      </c>
      <c r="AR10" s="9">
        <f ca="1">IF(Fixtures!$D$6&lt;23,AVERAGE(OFFSET($A10,0,Fixtures!$D$6,1,16)),0)</f>
        <v>0</v>
      </c>
      <c r="AS10" s="9">
        <f ca="1">IF(OR(Fixtures!$D$6&lt;=0,Fixtures!$D$6&gt;39),AVERAGE(A10:AM10),AVERAGE(OFFSET($A10,0,Fixtures!$D$6,1,39-Fixtures!$D$6)))</f>
        <v>1.4532463551658432</v>
      </c>
    </row>
    <row r="11" spans="1:45" x14ac:dyDescent="0.25">
      <c r="A11" s="28" t="s">
        <v>130</v>
      </c>
      <c r="B11" s="9">
        <f>VLOOKUP($A11,'Proj GC'!$A$24:$AM$43,B$1+1,FALSE)</f>
        <v>2.2518142677958934</v>
      </c>
      <c r="C11" s="9">
        <f>VLOOKUP($A11,'Proj GC'!$A$24:$AM$43,C$1+1,FALSE)</f>
        <v>1.1562129595346358</v>
      </c>
      <c r="D11" s="9">
        <f ca="1">VLOOKUP($A11,'Proj GC'!$A$24:$AM$43,D$1+1,FALSE)</f>
        <v>1.5569379726514012</v>
      </c>
      <c r="E11" s="9">
        <f ca="1">VLOOKUP($A11,'Proj GC'!$A$24:$AM$43,E$1+1,FALSE)</f>
        <v>1.4915834903121918</v>
      </c>
      <c r="F11" s="9">
        <f>VLOOKUP($A11,'Proj GC'!$A$24:$AM$43,F$1+1,FALSE)</f>
        <v>2.8236417633498085</v>
      </c>
      <c r="G11" s="9">
        <f>VLOOKUP($A11,'Proj GC'!$A$24:$AM$43,G$1+1,FALSE)</f>
        <v>0.9138977405546983</v>
      </c>
      <c r="H11" s="9">
        <f>VLOOKUP($A11,'Proj GC'!$A$24:$AM$43,H$1+1,FALSE)</f>
        <v>1.7412864821737444</v>
      </c>
      <c r="I11" s="9">
        <f>VLOOKUP($A11,'Proj GC'!$A$24:$AM$43,I$1+1,FALSE)</f>
        <v>1.2591422600159881</v>
      </c>
      <c r="J11" s="9">
        <f>VLOOKUP($A11,'Proj GC'!$A$24:$AM$43,J$1+1,FALSE)</f>
        <v>1.748092397812673</v>
      </c>
      <c r="K11" s="9">
        <f>VLOOKUP($A11,'Proj GC'!$A$24:$AM$43,K$1+1,FALSE)</f>
        <v>1.2570620775721877</v>
      </c>
      <c r="L11" s="9">
        <f ca="1">VLOOKUP($A11,'Proj GC'!$A$24:$AM$43,L$1+1,FALSE)</f>
        <v>1.4216250066084946</v>
      </c>
      <c r="M11" s="9">
        <f>VLOOKUP($A11,'Proj GC'!$A$24:$AM$43,M$1+1,FALSE)</f>
        <v>2.4206430815486253</v>
      </c>
      <c r="N11" s="9">
        <f>VLOOKUP($A11,'Proj GC'!$A$24:$AM$43,N$1+1,FALSE)</f>
        <v>1.9119220098146197</v>
      </c>
      <c r="O11" s="9">
        <f ca="1">VLOOKUP($A11,'Proj GC'!$A$24:$AM$43,O$1+1,FALSE)</f>
        <v>2.5122364004123656</v>
      </c>
      <c r="P11" s="9">
        <f>VLOOKUP($A11,'Proj GC'!$A$24:$AM$43,P$1+1,FALSE)</f>
        <v>1.3698605568438125</v>
      </c>
      <c r="Q11" s="9">
        <f ca="1">VLOOKUP($A11,'Proj GC'!$A$24:$AM$43,Q$1+1,FALSE)</f>
        <v>0.94025004046803562</v>
      </c>
      <c r="R11" s="9">
        <f>VLOOKUP($A11,'Proj GC'!$A$24:$AM$43,R$1+1,FALSE)</f>
        <v>2.3449699147333893</v>
      </c>
      <c r="S11" s="9">
        <f>VLOOKUP($A11,'Proj GC'!$A$24:$AM$43,S$1+1,FALSE)</f>
        <v>1.222259875069226</v>
      </c>
      <c r="T11" s="9">
        <f ca="1">VLOOKUP($A11,'Proj GC'!$A$24:$AM$43,T$1+1,FALSE)</f>
        <v>1.4454160627904584</v>
      </c>
      <c r="U11" s="9">
        <f>VLOOKUP($A11,'Proj GC'!$A$24:$AM$43,U$1+1,FALSE)</f>
        <v>1.2184120146693667</v>
      </c>
      <c r="V11" s="9">
        <f>VLOOKUP($A11,'Proj GC'!$A$24:$AM$43,V$1+1,FALSE)</f>
        <v>1.3111966013199337</v>
      </c>
      <c r="W11" s="9">
        <f>VLOOKUP($A11,'Proj GC'!$A$24:$AM$43,W$1+1,FALSE)</f>
        <v>1.2136683241209307</v>
      </c>
      <c r="X11" s="9">
        <f>VLOOKUP($A11,'Proj GC'!$A$24:$AM$43,X$1+1,FALSE)</f>
        <v>1.8065293069979413</v>
      </c>
      <c r="Y11" s="9">
        <f>VLOOKUP($A11,'Proj GC'!$A$24:$AM$43,Y$1+1,FALSE)</f>
        <v>1.9680647624189684</v>
      </c>
      <c r="Z11" s="9">
        <f>VLOOKUP($A11,'Proj GC'!$A$24:$AM$43,Z$1+1,FALSE)</f>
        <v>1.6588535409046019</v>
      </c>
      <c r="AA11" s="9">
        <f ca="1">VLOOKUP($A11,'Proj GC'!$A$24:$AM$43,AA$1+1,FALSE)</f>
        <v>1.0851782974098356</v>
      </c>
      <c r="AB11" s="9">
        <f ca="1">VLOOKUP($A11,'Proj GC'!$A$24:$AM$43,AB$1+1,FALSE)</f>
        <v>2.1400197377610373</v>
      </c>
      <c r="AC11" s="9">
        <f>VLOOKUP($A11,'Proj GC'!$A$24:$AM$43,AC$1+1,FALSE)</f>
        <v>1.5695037414037363</v>
      </c>
      <c r="AD11" s="9">
        <f ca="1">VLOOKUP($A11,'Proj GC'!$A$24:$AM$43,AD$1+1,FALSE)</f>
        <v>0.99086580925216272</v>
      </c>
      <c r="AE11" s="9">
        <f>VLOOKUP($A11,'Proj GC'!$A$24:$AM$43,AE$1+1,FALSE)</f>
        <v>1.8035448066218038</v>
      </c>
      <c r="AF11" s="9">
        <f>VLOOKUP($A11,'Proj GC'!$A$24:$AM$43,AF$1+1,FALSE)</f>
        <v>1.6344327803978791</v>
      </c>
      <c r="AG11" s="9">
        <f>VLOOKUP($A11,'Proj GC'!$A$24:$AM$43,AG$1+1,FALSE)</f>
        <v>2.7430920660074265</v>
      </c>
      <c r="AH11" s="9">
        <f>VLOOKUP($A11,'Proj GC'!$A$24:$AM$43,AH$1+1,FALSE)</f>
        <v>1.6871766146203322</v>
      </c>
      <c r="AI11" s="9">
        <f>VLOOKUP($A11,'Proj GC'!$A$24:$AM$43,AI$1+1,FALSE)</f>
        <v>1.9653801806377658</v>
      </c>
      <c r="AJ11" s="9">
        <f ca="1">VLOOKUP($A11,'Proj GC'!$A$24:$AM$43,AJ$1+1,FALSE)</f>
        <v>1.0074480612715921</v>
      </c>
      <c r="AK11" s="9">
        <f>VLOOKUP($A11,'Proj GC'!$A$24:$AM$43,AK$1+1,FALSE)</f>
        <v>1.7536130389684184</v>
      </c>
      <c r="AL11" s="9">
        <f ca="1">VLOOKUP($A11,'Proj GC'!$A$24:$AM$43,AL$1+1,FALSE)</f>
        <v>1.7510167184424541</v>
      </c>
      <c r="AM11" s="9">
        <f ca="1">VLOOKUP($A11,'Proj GC'!$A$24:$AM$43,AM$1+1,FALSE)</f>
        <v>1.3490050393431627</v>
      </c>
      <c r="AN11" s="9">
        <f ca="1">IF(Fixtures!$D$6&lt;36,AVERAGE(OFFSET($A11,0,Fixtures!$D$6,1,3)),0)</f>
        <v>1.566796429472312</v>
      </c>
      <c r="AO11" s="9">
        <f ca="1">IF(Fixtures!$D$6&lt;33,AVERAGE(OFFSET($A11,0,Fixtures!$D$6,1,6)),0)</f>
        <v>1.8135764902406741</v>
      </c>
      <c r="AP11" s="9">
        <f ca="1">IF(Fixtures!$D$6&lt;30,AVERAGE(OFFSET($A11,0,Fixtures!$D$6,1,9)),0)</f>
        <v>1.7268293108859707</v>
      </c>
      <c r="AQ11" s="9">
        <f ca="1">IF(Fixtures!$D$6&lt;27,AVERAGE(OFFSET($A11,0,Fixtures!$D$6,1,12)),0)</f>
        <v>0</v>
      </c>
      <c r="AR11" s="9">
        <f ca="1">IF(Fixtures!$D$6&lt;23,AVERAGE(OFFSET($A11,0,Fixtures!$D$6,1,16)),0)</f>
        <v>0</v>
      </c>
      <c r="AS11" s="9">
        <f ca="1">IF(OR(Fixtures!$D$6&lt;=0,Fixtures!$D$6&gt;39),AVERAGE(A11:AM11),AVERAGE(OFFSET($A11,0,Fixtures!$D$6,1,39-Fixtures!$D$6)))</f>
        <v>1.6995915495606475</v>
      </c>
    </row>
    <row r="12" spans="1:45" x14ac:dyDescent="0.25">
      <c r="A12" s="28" t="s">
        <v>10</v>
      </c>
      <c r="B12" s="9">
        <f ca="1">VLOOKUP($A12,'Proj GC'!$A$24:$AM$43,B$1+1,FALSE)</f>
        <v>1.8079699373774858</v>
      </c>
      <c r="C12" s="9">
        <f ca="1">VLOOKUP($A12,'Proj GC'!$A$24:$AM$43,C$1+1,FALSE)</f>
        <v>1.0253530868148368</v>
      </c>
      <c r="D12" s="9">
        <f ca="1">VLOOKUP($A12,'Proj GC'!$A$24:$AM$43,D$1+1,FALSE)</f>
        <v>1.4768548379418502</v>
      </c>
      <c r="E12" s="9">
        <f ca="1">VLOOKUP($A12,'Proj GC'!$A$24:$AM$43,E$1+1,FALSE)</f>
        <v>1.3808308771559705</v>
      </c>
      <c r="F12" s="9">
        <f ca="1">VLOOKUP($A12,'Proj GC'!$A$24:$AM$43,F$1+1,FALSE)</f>
        <v>1.0326115553027098</v>
      </c>
      <c r="G12" s="9">
        <f ca="1">VLOOKUP($A12,'Proj GC'!$A$24:$AM$43,G$1+1,FALSE)</f>
        <v>1.2010427889143294</v>
      </c>
      <c r="H12" s="9">
        <f ca="1">VLOOKUP($A12,'Proj GC'!$A$24:$AM$43,H$1+1,FALSE)</f>
        <v>1.1573102161029458</v>
      </c>
      <c r="I12" s="9">
        <f ca="1">VLOOKUP($A12,'Proj GC'!$A$24:$AM$43,I$1+1,FALSE)</f>
        <v>1.5237031385967623</v>
      </c>
      <c r="J12" s="9">
        <f ca="1">VLOOKUP($A12,'Proj GC'!$A$24:$AM$43,J$1+1,FALSE)</f>
        <v>0.91679983310067392</v>
      </c>
      <c r="K12" s="9">
        <f ca="1">VLOOKUP($A12,'Proj GC'!$A$24:$AM$43,K$1+1,FALSE)</f>
        <v>2.3855197837572737</v>
      </c>
      <c r="L12" s="9">
        <f ca="1">VLOOKUP($A12,'Proj GC'!$A$24:$AM$43,L$1+1,FALSE)</f>
        <v>0.97681261306118616</v>
      </c>
      <c r="M12" s="9">
        <f ca="1">VLOOKUP($A12,'Proj GC'!$A$24:$AM$43,M$1+1,FALSE)</f>
        <v>1.1077486788314301</v>
      </c>
      <c r="N12" s="9">
        <f ca="1">VLOOKUP($A12,'Proj GC'!$A$24:$AM$43,N$1+1,FALSE)</f>
        <v>1.4793254150550446</v>
      </c>
      <c r="O12" s="9">
        <f ca="1">VLOOKUP($A12,'Proj GC'!$A$24:$AM$43,O$1+1,FALSE)</f>
        <v>1.1396906829723428</v>
      </c>
      <c r="P12" s="9">
        <f ca="1">VLOOKUP($A12,'Proj GC'!$A$24:$AM$43,P$1+1,FALSE)</f>
        <v>1.325976359464915</v>
      </c>
      <c r="Q12" s="9">
        <f ca="1">VLOOKUP($A12,'Proj GC'!$A$24:$AM$43,Q$1+1,FALSE)</f>
        <v>2.3174683407307497</v>
      </c>
      <c r="R12" s="9">
        <f ca="1">VLOOKUP($A12,'Proj GC'!$A$24:$AM$43,R$1+1,FALSE)</f>
        <v>1.4253908711474208</v>
      </c>
      <c r="S12" s="9">
        <f ca="1">VLOOKUP($A12,'Proj GC'!$A$24:$AM$43,S$1+1,FALSE)</f>
        <v>1.5262245578448828</v>
      </c>
      <c r="T12" s="9">
        <f ca="1">VLOOKUP($A12,'Proj GC'!$A$24:$AM$43,T$1+1,FALSE)</f>
        <v>0.8073982227300347</v>
      </c>
      <c r="U12" s="9">
        <f ca="1">VLOOKUP($A12,'Proj GC'!$A$24:$AM$43,U$1+1,FALSE)</f>
        <v>1.3153603208633147</v>
      </c>
      <c r="V12" s="9">
        <f ca="1">VLOOKUP($A12,'Proj GC'!$A$24:$AM$43,V$1+1,FALSE)</f>
        <v>1.0620137775203928</v>
      </c>
      <c r="W12" s="9">
        <f ca="1">VLOOKUP($A12,'Proj GC'!$A$24:$AM$43,W$1+1,FALSE)</f>
        <v>1.660427807936131</v>
      </c>
      <c r="X12" s="9">
        <f ca="1">VLOOKUP($A12,'Proj GC'!$A$24:$AM$43,X$1+1,FALSE)</f>
        <v>0.83712106177927448</v>
      </c>
      <c r="Y12" s="9">
        <f ca="1">VLOOKUP($A12,'Proj GC'!$A$24:$AM$43,Y$1+1,FALSE)</f>
        <v>1.4815188852253951</v>
      </c>
      <c r="Z12" s="9">
        <f ca="1">VLOOKUP($A12,'Proj GC'!$A$24:$AM$43,Z$1+1,FALSE)</f>
        <v>1.4711049419692159</v>
      </c>
      <c r="AA12" s="9">
        <f ca="1">VLOOKUP($A12,'Proj GC'!$A$24:$AM$43,AA$1+1,FALSE)</f>
        <v>1.0293607367222002</v>
      </c>
      <c r="AB12" s="9">
        <f ca="1">VLOOKUP($A12,'Proj GC'!$A$24:$AM$43,AB$1+1,FALSE)</f>
        <v>1.9811196294517672</v>
      </c>
      <c r="AC12" s="9">
        <f ca="1">VLOOKUP($A12,'Proj GC'!$A$24:$AM$43,AC$1+1,FALSE)</f>
        <v>1.2601463724789967</v>
      </c>
      <c r="AD12" s="9">
        <f ca="1">VLOOKUP($A12,'Proj GC'!$A$24:$AM$43,AD$1+1,FALSE)</f>
        <v>1.4014624629609895</v>
      </c>
      <c r="AE12" s="9">
        <f ca="1">VLOOKUP($A12,'Proj GC'!$A$24:$AM$43,AE$1+1,FALSE)</f>
        <v>1.662695844566449</v>
      </c>
      <c r="AF12" s="9">
        <f ca="1">VLOOKUP($A12,'Proj GC'!$A$24:$AM$43,AF$1+1,FALSE)</f>
        <v>0.79435893827909865</v>
      </c>
      <c r="AG12" s="9">
        <f ca="1">VLOOKUP($A12,'Proj GC'!$A$24:$AM$43,AG$1+1,FALSE)</f>
        <v>2.1224327081595198</v>
      </c>
      <c r="AH12" s="9">
        <f ca="1">VLOOKUP($A12,'Proj GC'!$A$24:$AM$43,AH$1+1,FALSE)</f>
        <v>0.77209551463707371</v>
      </c>
      <c r="AI12" s="9">
        <f ca="1">VLOOKUP($A12,'Proj GC'!$A$24:$AM$43,AI$1+1,FALSE)</f>
        <v>1.9024182015218767</v>
      </c>
      <c r="AJ12" s="9">
        <f ca="1">VLOOKUP($A12,'Proj GC'!$A$24:$AM$43,AJ$1+1,FALSE)</f>
        <v>1.1583985369225387</v>
      </c>
      <c r="AK12" s="9">
        <f ca="1">VLOOKUP($A12,'Proj GC'!$A$24:$AM$43,AK$1+1,FALSE)</f>
        <v>1.0637711946396324</v>
      </c>
      <c r="AL12" s="9">
        <f ca="1">VLOOKUP($A12,'Proj GC'!$A$24:$AM$43,AL$1+1,FALSE)</f>
        <v>2.0450511943125842</v>
      </c>
      <c r="AM12" s="9">
        <f ca="1">VLOOKUP($A12,'Proj GC'!$A$24:$AM$43,AM$1+1,FALSE)</f>
        <v>1.6152643152589288</v>
      </c>
      <c r="AN12" s="9">
        <f ca="1">IF(Fixtures!$D$6&lt;36,AVERAGE(OFFSET($A12,0,Fixtures!$D$6,1,3)),0)</f>
        <v>1.5475761549639178</v>
      </c>
      <c r="AO12" s="9">
        <f ca="1">IF(Fixtures!$D$6&lt;33,AVERAGE(OFFSET($A12,0,Fixtures!$D$6,1,6)),0)</f>
        <v>1.5370359926494703</v>
      </c>
      <c r="AP12" s="9">
        <f ca="1">IF(Fixtures!$D$6&lt;30,AVERAGE(OFFSET($A12,0,Fixtures!$D$6,1,9)),0)</f>
        <v>1.4505698009975903</v>
      </c>
      <c r="AQ12" s="9">
        <f ca="1">IF(Fixtures!$D$6&lt;27,AVERAGE(OFFSET($A12,0,Fixtures!$D$6,1,12)),0)</f>
        <v>0</v>
      </c>
      <c r="AR12" s="9">
        <f ca="1">IF(Fixtures!$D$6&lt;23,AVERAGE(OFFSET($A12,0,Fixtures!$D$6,1,16)),0)</f>
        <v>0</v>
      </c>
      <c r="AS12" s="9">
        <f ca="1">IF(OR(Fixtures!$D$6&lt;=0,Fixtures!$D$6&gt;39),AVERAGE(A12:AM12),AVERAGE(OFFSET($A12,0,Fixtures!$D$6,1,39-Fixtures!$D$6)))</f>
        <v>1.4816012427657883</v>
      </c>
    </row>
    <row r="13" spans="1:45" x14ac:dyDescent="0.25">
      <c r="A13" s="80" t="s">
        <v>61</v>
      </c>
      <c r="B13" s="9">
        <f>VLOOKUP($A13,'Proj GC'!$A$24:$AM$43,B$1+1,FALSE)</f>
        <v>1.5344869677039377</v>
      </c>
      <c r="C13" s="9">
        <f>VLOOKUP($A13,'Proj GC'!$A$24:$AM$43,C$1+1,FALSE)</f>
        <v>1.0690755402582022</v>
      </c>
      <c r="D13" s="9">
        <f>VLOOKUP($A13,'Proj GC'!$A$24:$AM$43,D$1+1,FALSE)</f>
        <v>1.3154803524695207</v>
      </c>
      <c r="E13" s="9">
        <f>VLOOKUP($A13,'Proj GC'!$A$24:$AM$43,E$1+1,FALSE)</f>
        <v>1.406211855563988</v>
      </c>
      <c r="F13" s="9">
        <f ca="1">VLOOKUP($A13,'Proj GC'!$A$24:$AM$43,F$1+1,FALSE)</f>
        <v>1.1629776981084732</v>
      </c>
      <c r="G13" s="9">
        <f>VLOOKUP($A13,'Proj GC'!$A$24:$AM$43,G$1+1,FALSE)</f>
        <v>1.3672803893837961</v>
      </c>
      <c r="H13" s="9">
        <f>VLOOKUP($A13,'Proj GC'!$A$24:$AM$43,H$1+1,FALSE)</f>
        <v>1.2237315981342178</v>
      </c>
      <c r="I13" s="9">
        <f ca="1">VLOOKUP($A13,'Proj GC'!$A$24:$AM$43,I$1+1,FALSE)</f>
        <v>1.2139341520552898</v>
      </c>
      <c r="J13" s="9">
        <f ca="1">VLOOKUP($A13,'Proj GC'!$A$24:$AM$43,J$1+1,FALSE)</f>
        <v>0.7725714621159282</v>
      </c>
      <c r="K13" s="9">
        <f>VLOOKUP($A13,'Proj GC'!$A$24:$AM$43,K$1+1,FALSE)</f>
        <v>0.98174482129592444</v>
      </c>
      <c r="L13" s="9">
        <f ca="1">VLOOKUP($A13,'Proj GC'!$A$24:$AM$43,L$1+1,FALSE)</f>
        <v>1.1269812628197067</v>
      </c>
      <c r="M13" s="9">
        <f>VLOOKUP($A13,'Proj GC'!$A$24:$AM$43,M$1+1,FALSE)</f>
        <v>2.1387705866583611</v>
      </c>
      <c r="N13" s="9">
        <f>VLOOKUP($A13,'Proj GC'!$A$24:$AM$43,N$1+1,FALSE)</f>
        <v>0.71255997235151902</v>
      </c>
      <c r="O13" s="9">
        <f>VLOOKUP($A13,'Proj GC'!$A$24:$AM$43,O$1+1,FALSE)</f>
        <v>1.8283574008984647</v>
      </c>
      <c r="P13" s="9">
        <f ca="1">VLOOKUP($A13,'Proj GC'!$A$24:$AM$43,P$1+1,FALSE)</f>
        <v>0.73310668481658037</v>
      </c>
      <c r="Q13" s="9">
        <f>VLOOKUP($A13,'Proj GC'!$A$24:$AM$43,Q$1+1,FALSE)</f>
        <v>0.9499877206815347</v>
      </c>
      <c r="R13" s="9">
        <f ca="1">VLOOKUP($A13,'Proj GC'!$A$24:$AM$43,R$1+1,FALSE)</f>
        <v>1.958773964067124</v>
      </c>
      <c r="S13" s="9">
        <f>VLOOKUP($A13,'Proj GC'!$A$24:$AM$43,S$1+1,FALSE)</f>
        <v>1.0680711388099133</v>
      </c>
      <c r="T13" s="9">
        <f>VLOOKUP($A13,'Proj GC'!$A$24:$AM$43,T$1+1,FALSE)</f>
        <v>1.3576694552726438</v>
      </c>
      <c r="U13" s="9">
        <f ca="1">VLOOKUP($A13,'Proj GC'!$A$24:$AM$43,U$1+1,FALSE)</f>
        <v>1.1084315350077698</v>
      </c>
      <c r="V13" s="9">
        <f ca="1">VLOOKUP($A13,'Proj GC'!$A$24:$AM$43,V$1+1,FALSE)</f>
        <v>0.8461062800412299</v>
      </c>
      <c r="W13" s="9">
        <f>VLOOKUP($A13,'Proj GC'!$A$24:$AM$43,W$1+1,FALSE)</f>
        <v>1.7557245643560737</v>
      </c>
      <c r="X13" s="9">
        <f>VLOOKUP($A13,'Proj GC'!$A$24:$AM$43,X$1+1,FALSE)</f>
        <v>0.95298787176897692</v>
      </c>
      <c r="Y13" s="9">
        <f ca="1">VLOOKUP($A13,'Proj GC'!$A$24:$AM$43,Y$1+1,FALSE)</f>
        <v>1.6685591149893453</v>
      </c>
      <c r="Z13" s="9">
        <f>VLOOKUP($A13,'Proj GC'!$A$24:$AM$43,Z$1+1,FALSE)</f>
        <v>0.74514052258885377</v>
      </c>
      <c r="AA13" s="9">
        <f>VLOOKUP($A13,'Proj GC'!$A$24:$AM$43,AA$1+1,FALSE)</f>
        <v>1.887359264302666</v>
      </c>
      <c r="AB13" s="9">
        <f>VLOOKUP($A13,'Proj GC'!$A$24:$AM$43,AB$1+1,FALSE)</f>
        <v>0.98012291691990439</v>
      </c>
      <c r="AC13" s="9">
        <f>VLOOKUP($A13,'Proj GC'!$A$24:$AM$43,AC$1+1,FALSE)</f>
        <v>2.2015746483867265</v>
      </c>
      <c r="AD13" s="9">
        <f ca="1">VLOOKUP($A13,'Proj GC'!$A$24:$AM$43,AD$1+1,FALSE)</f>
        <v>0.78550053340711978</v>
      </c>
      <c r="AE13" s="9">
        <f>VLOOKUP($A13,'Proj GC'!$A$24:$AM$43,AE$1+1,FALSE)</f>
        <v>1.4085388505997922</v>
      </c>
      <c r="AF13" s="9">
        <f ca="1">VLOOKUP($A13,'Proj GC'!$A$24:$AM$43,AF$1+1,FALSE)</f>
        <v>1.3652560555879012</v>
      </c>
      <c r="AG13" s="9">
        <f>VLOOKUP($A13,'Proj GC'!$A$24:$AM$43,AG$1+1,FALSE)</f>
        <v>1.0223312439932852</v>
      </c>
      <c r="AH13" s="9">
        <f>VLOOKUP($A13,'Proj GC'!$A$24:$AM$43,AH$1+1,FALSE)</f>
        <v>1.4907128379865235</v>
      </c>
      <c r="AI13" s="9">
        <f ca="1">VLOOKUP($A13,'Proj GC'!$A$24:$AM$43,AI$1+1,FALSE)</f>
        <v>1.0518102309269157</v>
      </c>
      <c r="AJ13" s="9">
        <f>VLOOKUP($A13,'Proj GC'!$A$24:$AM$43,AJ$1+1,FALSE)</f>
        <v>1.2743563367427142</v>
      </c>
      <c r="AK13" s="9">
        <f>VLOOKUP($A13,'Proj GC'!$A$24:$AM$43,AK$1+1,FALSE)</f>
        <v>1.5323938171960614</v>
      </c>
      <c r="AL13" s="9">
        <f>VLOOKUP($A13,'Proj GC'!$A$24:$AM$43,AL$1+1,FALSE)</f>
        <v>0.94628909680269024</v>
      </c>
      <c r="AM13" s="9">
        <f>VLOOKUP($A13,'Proj GC'!$A$24:$AM$43,AM$1+1,FALSE)</f>
        <v>1.3629759822989149</v>
      </c>
      <c r="AN13" s="9">
        <f ca="1">IF(Fixtures!$D$6&lt;36,AVERAGE(OFFSET($A13,0,Fixtures!$D$6,1,3)),0)</f>
        <v>1.3223993662379168</v>
      </c>
      <c r="AO13" s="9">
        <f ca="1">IF(Fixtures!$D$6&lt;33,AVERAGE(OFFSET($A13,0,Fixtures!$D$6,1,6)),0)</f>
        <v>1.2938873748157882</v>
      </c>
      <c r="AP13" s="9">
        <f ca="1">IF(Fixtures!$D$6&lt;30,AVERAGE(OFFSET($A13,0,Fixtures!$D$6,1,9)),0)</f>
        <v>1.2866892949500981</v>
      </c>
      <c r="AQ13" s="9">
        <f ca="1">IF(Fixtures!$D$6&lt;27,AVERAGE(OFFSET($A13,0,Fixtures!$D$6,1,12)),0)</f>
        <v>0</v>
      </c>
      <c r="AR13" s="9">
        <f ca="1">IF(Fixtures!$D$6&lt;23,AVERAGE(OFFSET($A13,0,Fixtures!$D$6,1,16)),0)</f>
        <v>0</v>
      </c>
      <c r="AS13" s="9">
        <f ca="1">IF(OR(Fixtures!$D$6&lt;=0,Fixtures!$D$6&gt;39),AVERAGE(A13:AM13),AVERAGE(OFFSET($A13,0,Fixtures!$D$6,1,39-Fixtures!$D$6)))</f>
        <v>1.2851552125707124</v>
      </c>
    </row>
    <row r="14" spans="1:45" x14ac:dyDescent="0.25">
      <c r="A14" s="80" t="s">
        <v>82</v>
      </c>
      <c r="B14" s="9">
        <f ca="1">VLOOKUP($A14,'Proj GC'!$A$24:$AM$43,B$1+1,FALSE)</f>
        <v>1.4762634396734613</v>
      </c>
      <c r="C14" s="9">
        <f ca="1">VLOOKUP($A14,'Proj GC'!$A$24:$AM$43,C$1+1,FALSE)</f>
        <v>1.0675013576680057</v>
      </c>
      <c r="D14" s="9">
        <f ca="1">VLOOKUP($A14,'Proj GC'!$A$24:$AM$43,D$1+1,FALSE)</f>
        <v>1.8143096678108717</v>
      </c>
      <c r="E14" s="9">
        <f ca="1">VLOOKUP($A14,'Proj GC'!$A$24:$AM$43,E$1+1,FALSE)</f>
        <v>1.3306259570640011</v>
      </c>
      <c r="F14" s="9">
        <f ca="1">VLOOKUP($A14,'Proj GC'!$A$24:$AM$43,F$1+1,FALSE)</f>
        <v>1.1116330509476595</v>
      </c>
      <c r="G14" s="9">
        <f ca="1">VLOOKUP($A14,'Proj GC'!$A$24:$AM$43,G$1+1,FALSE)</f>
        <v>0.85411490610581953</v>
      </c>
      <c r="H14" s="9">
        <f ca="1">VLOOKUP($A14,'Proj GC'!$A$24:$AM$43,H$1+1,FALSE)</f>
        <v>2.3255946509444301</v>
      </c>
      <c r="I14" s="9">
        <f ca="1">VLOOKUP($A14,'Proj GC'!$A$24:$AM$43,I$1+1,FALSE)</f>
        <v>1.6685261646560363</v>
      </c>
      <c r="J14" s="9">
        <f ca="1">VLOOKUP($A14,'Proj GC'!$A$24:$AM$43,J$1+1,FALSE)</f>
        <v>1.4063767560827927</v>
      </c>
      <c r="K14" s="9">
        <f ca="1">VLOOKUP($A14,'Proj GC'!$A$24:$AM$43,K$1+1,FALSE)</f>
        <v>1.4867138999046343</v>
      </c>
      <c r="L14" s="9">
        <f ca="1">VLOOKUP($A14,'Proj GC'!$A$24:$AM$43,L$1+1,FALSE)</f>
        <v>0.81022940204263316</v>
      </c>
      <c r="M14" s="9">
        <f ca="1">VLOOKUP($A14,'Proj GC'!$A$24:$AM$43,M$1+1,FALSE)</f>
        <v>1.1436870612074626</v>
      </c>
      <c r="N14" s="9">
        <f ca="1">VLOOKUP($A14,'Proj GC'!$A$24:$AM$43,N$1+1,FALSE)</f>
        <v>1.0329702378840371</v>
      </c>
      <c r="O14" s="9">
        <f ca="1">VLOOKUP($A14,'Proj GC'!$A$24:$AM$43,O$1+1,FALSE)</f>
        <v>1.6662501750500895</v>
      </c>
      <c r="P14" s="9">
        <f ca="1">VLOOKUP($A14,'Proj GC'!$A$24:$AM$43,P$1+1,FALSE)</f>
        <v>1.4303890703422544</v>
      </c>
      <c r="Q14" s="9">
        <f ca="1">VLOOKUP($A14,'Proj GC'!$A$24:$AM$43,Q$1+1,FALSE)</f>
        <v>1.484512738229405</v>
      </c>
      <c r="R14" s="9">
        <f ca="1">VLOOKUP($A14,'Proj GC'!$A$24:$AM$43,R$1+1,FALSE)</f>
        <v>1.3199726928307052</v>
      </c>
      <c r="S14" s="9">
        <f ca="1">VLOOKUP($A14,'Proj GC'!$A$24:$AM$43,S$1+1,FALSE)</f>
        <v>1.3856728246653203</v>
      </c>
      <c r="T14" s="9">
        <f ca="1">VLOOKUP($A14,'Proj GC'!$A$24:$AM$43,T$1+1,FALSE)</f>
        <v>1.5290460743168215</v>
      </c>
      <c r="U14" s="9">
        <f ca="1">VLOOKUP($A14,'Proj GC'!$A$24:$AM$43,U$1+1,FALSE)</f>
        <v>0.98023785179038858</v>
      </c>
      <c r="V14" s="9">
        <f ca="1">VLOOKUP($A14,'Proj GC'!$A$24:$AM$43,V$1+1,FALSE)</f>
        <v>2.3938847195119393</v>
      </c>
      <c r="W14" s="9">
        <f ca="1">VLOOKUP($A14,'Proj GC'!$A$24:$AM$43,W$1+1,FALSE)</f>
        <v>1.6209283144912738</v>
      </c>
      <c r="X14" s="9">
        <f ca="1">VLOOKUP($A14,'Proj GC'!$A$24:$AM$43,X$1+1,FALSE)</f>
        <v>1.2254243689703228</v>
      </c>
      <c r="Y14" s="9">
        <f ca="1">VLOOKUP($A14,'Proj GC'!$A$24:$AM$43,Y$1+1,FALSE)</f>
        <v>0.77480290336651536</v>
      </c>
      <c r="Z14" s="9">
        <f ca="1">VLOOKUP($A14,'Proj GC'!$A$24:$AM$43,Z$1+1,FALSE)</f>
        <v>1.5315763350384708</v>
      </c>
      <c r="AA14" s="9">
        <f ca="1">VLOOKUP($A14,'Proj GC'!$A$24:$AM$43,AA$1+1,FALSE)</f>
        <v>1.2645651341757285</v>
      </c>
      <c r="AB14" s="9">
        <f ca="1">VLOOKUP($A14,'Proj GC'!$A$24:$AM$43,AB$1+1,FALSE)</f>
        <v>1.9090891191736985</v>
      </c>
      <c r="AC14" s="9">
        <f ca="1">VLOOKUP($A14,'Proj GC'!$A$24:$AM$43,AC$1+1,FALSE)</f>
        <v>1.0289485349664114</v>
      </c>
      <c r="AD14" s="9">
        <f ca="1">VLOOKUP($A14,'Proj GC'!$A$24:$AM$43,AD$1+1,FALSE)</f>
        <v>1.1624605151151459</v>
      </c>
      <c r="AE14" s="9">
        <f ca="1">VLOOKUP($A14,'Proj GC'!$A$24:$AM$43,AE$1+1,FALSE)</f>
        <v>1.0362324556106619</v>
      </c>
      <c r="AF14" s="9">
        <f ca="1">VLOOKUP($A14,'Proj GC'!$A$24:$AM$43,AF$1+1,FALSE)</f>
        <v>1.1613683780481263</v>
      </c>
      <c r="AG14" s="9">
        <f ca="1">VLOOKUP($A14,'Proj GC'!$A$24:$AM$43,AG$1+1,FALSE)</f>
        <v>1.4820334979229854</v>
      </c>
      <c r="AH14" s="9">
        <f ca="1">VLOOKUP($A14,'Proj GC'!$A$24:$AM$43,AH$1+1,FALSE)</f>
        <v>0.79714439473604892</v>
      </c>
      <c r="AI14" s="9">
        <f ca="1">VLOOKUP($A14,'Proj GC'!$A$24:$AM$43,AI$1+1,FALSE)</f>
        <v>2.0522222611684975</v>
      </c>
      <c r="AJ14" s="9">
        <f ca="1">VLOOKUP($A14,'Proj GC'!$A$24:$AM$43,AJ$1+1,FALSE)</f>
        <v>1.0657377780841342</v>
      </c>
      <c r="AK14" s="9">
        <f ca="1">VLOOKUP($A14,'Proj GC'!$A$24:$AM$43,AK$1+1,FALSE)</f>
        <v>1.9880665173105505</v>
      </c>
      <c r="AL14" s="9">
        <f ca="1">VLOOKUP($A14,'Proj GC'!$A$24:$AM$43,AL$1+1,FALSE)</f>
        <v>0.9200146342337403</v>
      </c>
      <c r="AM14" s="9">
        <f ca="1">VLOOKUP($A14,'Proj GC'!$A$24:$AM$43,AM$1+1,FALSE)</f>
        <v>2.1298751168824492</v>
      </c>
      <c r="AN14" s="9">
        <f ca="1">IF(Fixtures!$D$6&lt;36,AVERAGE(OFFSET($A14,0,Fixtures!$D$6,1,3)),0)</f>
        <v>1.366832723085085</v>
      </c>
      <c r="AO14" s="9">
        <f ca="1">IF(Fixtures!$D$6&lt;33,AVERAGE(OFFSET($A14,0,Fixtures!$D$6,1,6)),0)</f>
        <v>1.2966887501395048</v>
      </c>
      <c r="AP14" s="9">
        <f ca="1">IF(Fixtures!$D$6&lt;30,AVERAGE(OFFSET($A14,0,Fixtures!$D$6,1,9)),0)</f>
        <v>1.2994707705361899</v>
      </c>
      <c r="AQ14" s="9">
        <f ca="1">IF(Fixtures!$D$6&lt;27,AVERAGE(OFFSET($A14,0,Fixtures!$D$6,1,12)),0)</f>
        <v>0</v>
      </c>
      <c r="AR14" s="9">
        <f ca="1">IF(Fixtures!$D$6&lt;23,AVERAGE(OFFSET($A14,0,Fixtures!$D$6,1,16)),0)</f>
        <v>0</v>
      </c>
      <c r="AS14" s="9">
        <f ca="1">IF(OR(Fixtures!$D$6&lt;=0,Fixtures!$D$6&gt;39),AVERAGE(A14:AM14),AVERAGE(OFFSET($A14,0,Fixtures!$D$6,1,39-Fixtures!$D$6)))</f>
        <v>1.3944327669377039</v>
      </c>
    </row>
    <row r="15" spans="1:45" s="1" customFormat="1" x14ac:dyDescent="0.25"/>
    <row r="16" spans="1:45" x14ac:dyDescent="0.25">
      <c r="A16" s="29" t="s">
        <v>101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29</v>
      </c>
      <c r="AE16" s="2">
        <v>30</v>
      </c>
      <c r="AF16" s="2">
        <v>31</v>
      </c>
      <c r="AG16" s="2">
        <v>32</v>
      </c>
      <c r="AH16" s="2">
        <v>33</v>
      </c>
      <c r="AI16" s="2">
        <v>34</v>
      </c>
      <c r="AJ16" s="2">
        <v>35</v>
      </c>
      <c r="AK16" s="2">
        <v>36</v>
      </c>
      <c r="AL16" s="2">
        <v>37</v>
      </c>
      <c r="AM16" s="2">
        <v>38</v>
      </c>
      <c r="AN16" s="29" t="s">
        <v>55</v>
      </c>
      <c r="AO16" s="29" t="s">
        <v>56</v>
      </c>
      <c r="AP16" s="29" t="s">
        <v>57</v>
      </c>
      <c r="AQ16" s="29" t="s">
        <v>75</v>
      </c>
      <c r="AR16" s="29" t="s">
        <v>123</v>
      </c>
      <c r="AS16" s="29" t="s">
        <v>58</v>
      </c>
    </row>
    <row r="17" spans="1:45" x14ac:dyDescent="0.25">
      <c r="A17" s="28" t="s">
        <v>131</v>
      </c>
      <c r="B17" s="9">
        <f>MIN(VLOOKUP($A$16,$A$2:$AM$14,B$16+1,FALSE),VLOOKUP($A17,$A$2:$AM$14,B$16+1,FALSE))</f>
        <v>1.2430430152298781</v>
      </c>
      <c r="C17" s="9">
        <f t="shared" ref="C17:AM24" ca="1" si="0">MIN(VLOOKUP($A$16,$A$2:$AM$14,C$16+1,FALSE),VLOOKUP($A17,$A$2:$AM$14,C$16+1,FALSE))</f>
        <v>1.0287727267721989</v>
      </c>
      <c r="D17" s="9">
        <f t="shared" ca="1" si="0"/>
        <v>1.278886240230779</v>
      </c>
      <c r="E17" s="9">
        <f t="shared" si="0"/>
        <v>1.096115137898463</v>
      </c>
      <c r="F17" s="9">
        <f t="shared" ca="1" si="0"/>
        <v>0.99895034699964425</v>
      </c>
      <c r="G17" s="9">
        <f t="shared" si="0"/>
        <v>1.3823360482211438</v>
      </c>
      <c r="H17" s="9">
        <f t="shared" si="0"/>
        <v>1.6572297723240432</v>
      </c>
      <c r="I17" s="9">
        <f t="shared" ca="1" si="0"/>
        <v>0.95508276524656122</v>
      </c>
      <c r="J17" s="9">
        <f t="shared" si="0"/>
        <v>1.3810373370669069</v>
      </c>
      <c r="K17" s="9">
        <f t="shared" si="0"/>
        <v>1.228353116514443</v>
      </c>
      <c r="L17" s="9">
        <f t="shared" si="0"/>
        <v>1.1587290563223693</v>
      </c>
      <c r="M17" s="9">
        <f t="shared" ca="1" si="0"/>
        <v>1.0156678946778177</v>
      </c>
      <c r="N17" s="9">
        <f t="shared" si="0"/>
        <v>1.2986577263161534</v>
      </c>
      <c r="O17" s="9">
        <f t="shared" ca="1" si="0"/>
        <v>1.5037534157636012</v>
      </c>
      <c r="P17" s="9">
        <f t="shared" si="0"/>
        <v>1.5494779726328798</v>
      </c>
      <c r="Q17" s="9">
        <f t="shared" ca="1" si="0"/>
        <v>1.0940323368026967</v>
      </c>
      <c r="R17" s="9">
        <f t="shared" si="0"/>
        <v>1.7679208803286086</v>
      </c>
      <c r="S17" s="9">
        <f t="shared" ca="1" si="0"/>
        <v>0.94792160090866917</v>
      </c>
      <c r="T17" s="9">
        <f t="shared" ca="1" si="0"/>
        <v>0.93936242816760307</v>
      </c>
      <c r="U17" s="9">
        <f t="shared" si="0"/>
        <v>1.1505840783796881</v>
      </c>
      <c r="V17" s="9">
        <f t="shared" ca="1" si="0"/>
        <v>0.96348159374794129</v>
      </c>
      <c r="W17" s="9">
        <f t="shared" si="0"/>
        <v>1.1550812006241398</v>
      </c>
      <c r="X17" s="9">
        <f t="shared" si="0"/>
        <v>1.5823094231859838</v>
      </c>
      <c r="Y17" s="9">
        <f t="shared" ca="1" si="0"/>
        <v>1.4332241363002989</v>
      </c>
      <c r="Z17" s="9">
        <f t="shared" ca="1" si="0"/>
        <v>1.4760112023645084</v>
      </c>
      <c r="AA17" s="9">
        <f t="shared" ca="1" si="0"/>
        <v>0.89137757388696937</v>
      </c>
      <c r="AB17" s="9">
        <f t="shared" si="0"/>
        <v>1.5726293869546719</v>
      </c>
      <c r="AC17" s="9">
        <f t="shared" si="0"/>
        <v>0.86639501802193608</v>
      </c>
      <c r="AD17" s="9">
        <f t="shared" si="0"/>
        <v>1.2694156825475733</v>
      </c>
      <c r="AE17" s="9">
        <f t="shared" si="0"/>
        <v>0.9060094048880496</v>
      </c>
      <c r="AF17" s="9">
        <f t="shared" ca="1" si="0"/>
        <v>1.4879238255842906</v>
      </c>
      <c r="AG17" s="9">
        <f t="shared" si="0"/>
        <v>1.1656465752959266</v>
      </c>
      <c r="AH17" s="9">
        <f t="shared" ca="1" si="0"/>
        <v>1.193694362781325</v>
      </c>
      <c r="AI17" s="9">
        <f t="shared" si="0"/>
        <v>1.2235707218902958</v>
      </c>
      <c r="AJ17" s="9">
        <f t="shared" ca="1" si="0"/>
        <v>1.2322323718543227</v>
      </c>
      <c r="AK17" s="9">
        <f t="shared" ca="1" si="0"/>
        <v>1.3600116580601251</v>
      </c>
      <c r="AL17" s="9">
        <f t="shared" si="0"/>
        <v>1.6477682223774754</v>
      </c>
      <c r="AM17" s="9">
        <f t="shared" ca="1" si="0"/>
        <v>1.5696411295197246</v>
      </c>
      <c r="AN17" s="9">
        <f ca="1">IF(Fixtures!$D$6&lt;36,AVERAGE(OFFSET($A17,0,Fixtures!$D$6,1,3)),0)</f>
        <v>1.2361466958413938</v>
      </c>
      <c r="AO17" s="9">
        <f ca="1">IF(Fixtures!$D$6&lt;33,AVERAGE(OFFSET($A17,0,Fixtures!$D$6,1,6)),0)</f>
        <v>1.2113366488820747</v>
      </c>
      <c r="AP17" s="9">
        <f ca="1">IF(Fixtures!$D$6&lt;30,AVERAGE(OFFSET($A17,0,Fixtures!$D$6,1,9)),0)</f>
        <v>1.2130574833131549</v>
      </c>
      <c r="AQ17" s="9">
        <f ca="1">IF(Fixtures!$D$6&lt;27,AVERAGE(OFFSET($A17,0,Fixtures!$D$6,1,12)),0)</f>
        <v>0</v>
      </c>
      <c r="AR17" s="9">
        <f ca="1">IF(Fixtures!$D$6&lt;23,AVERAGE(OFFSET($A17,0,Fixtures!$D$6,1,16)),0)</f>
        <v>0</v>
      </c>
      <c r="AS17" s="9">
        <f ca="1">IF(OR(Fixtures!$D$6&lt;=0,Fixtures!$D$6&gt;39),AVERAGE(A17:AM17),AVERAGE(OFFSET($A17,0,Fixtures!$D$6,1,39-Fixtures!$D$6)))</f>
        <v>1.2912448633146434</v>
      </c>
    </row>
    <row r="18" spans="1:45" x14ac:dyDescent="0.25">
      <c r="A18" s="28" t="s">
        <v>121</v>
      </c>
      <c r="B18" s="9">
        <f t="shared" ref="B18:Q28" si="1">MIN(VLOOKUP($A$16,$A$2:$AM$14,B$16+1,FALSE),VLOOKUP($A18,$A$2:$AM$14,B$16+1,FALSE))</f>
        <v>1.2430430152298781</v>
      </c>
      <c r="C18" s="9">
        <f t="shared" ca="1" si="1"/>
        <v>1.0287727267721989</v>
      </c>
      <c r="D18" s="9">
        <f t="shared" ca="1" si="1"/>
        <v>1.278886240230779</v>
      </c>
      <c r="E18" s="9">
        <f t="shared" ca="1" si="1"/>
        <v>0.96129438603141137</v>
      </c>
      <c r="F18" s="9">
        <f t="shared" ca="1" si="1"/>
        <v>1.1950026775728184</v>
      </c>
      <c r="G18" s="9">
        <f t="shared" si="1"/>
        <v>1.0751159963909429</v>
      </c>
      <c r="H18" s="9">
        <f t="shared" ca="1" si="1"/>
        <v>1.2804074224084279</v>
      </c>
      <c r="I18" s="9">
        <f t="shared" ca="1" si="1"/>
        <v>0.95508276524656122</v>
      </c>
      <c r="J18" s="9">
        <f t="shared" si="1"/>
        <v>1.1615104493342909</v>
      </c>
      <c r="K18" s="9">
        <f t="shared" si="1"/>
        <v>1.2998789686601762</v>
      </c>
      <c r="L18" s="9">
        <f t="shared" si="1"/>
        <v>1.1587290563223693</v>
      </c>
      <c r="M18" s="9">
        <f t="shared" si="1"/>
        <v>1.082726736223846</v>
      </c>
      <c r="N18" s="9">
        <f t="shared" si="1"/>
        <v>1.2986577263161534</v>
      </c>
      <c r="O18" s="9">
        <f t="shared" ca="1" si="1"/>
        <v>0.87774860778001973</v>
      </c>
      <c r="P18" s="9">
        <f t="shared" si="1"/>
        <v>1.2146184697312841</v>
      </c>
      <c r="Q18" s="9">
        <f t="shared" si="1"/>
        <v>2.2948225093433998</v>
      </c>
      <c r="R18" s="9">
        <f t="shared" ca="1" si="0"/>
        <v>1.3213043782359488</v>
      </c>
      <c r="S18" s="9">
        <f t="shared" ca="1" si="0"/>
        <v>1.4694788864890815</v>
      </c>
      <c r="T18" s="9">
        <f t="shared" ca="1" si="0"/>
        <v>0.93936242816760307</v>
      </c>
      <c r="U18" s="9">
        <f t="shared" si="0"/>
        <v>0.80956721075138993</v>
      </c>
      <c r="V18" s="9">
        <f t="shared" ca="1" si="0"/>
        <v>1.3702859961229799</v>
      </c>
      <c r="W18" s="9">
        <f t="shared" ca="1" si="0"/>
        <v>0.89243783056680326</v>
      </c>
      <c r="X18" s="9">
        <f t="shared" ca="1" si="0"/>
        <v>2.225439592612958</v>
      </c>
      <c r="Y18" s="9">
        <f t="shared" ca="1" si="0"/>
        <v>0.83291113315213428</v>
      </c>
      <c r="Z18" s="9">
        <f t="shared" ca="1" si="0"/>
        <v>1.4760112023645084</v>
      </c>
      <c r="AA18" s="9">
        <f t="shared" ca="1" si="0"/>
        <v>0.89137757388696937</v>
      </c>
      <c r="AB18" s="9">
        <f t="shared" ca="1" si="0"/>
        <v>1.3791979954642193</v>
      </c>
      <c r="AC18" s="9">
        <f t="shared" si="0"/>
        <v>0.86639501802193608</v>
      </c>
      <c r="AD18" s="9">
        <f t="shared" si="0"/>
        <v>1.6624634607132078</v>
      </c>
      <c r="AE18" s="9">
        <f t="shared" si="0"/>
        <v>0.9060094048880496</v>
      </c>
      <c r="AF18" s="9">
        <f t="shared" ca="1" si="0"/>
        <v>1.2593323522562991</v>
      </c>
      <c r="AG18" s="9">
        <f t="shared" si="0"/>
        <v>1.1135559206698284</v>
      </c>
      <c r="AH18" s="9">
        <f t="shared" si="0"/>
        <v>1.193694362781325</v>
      </c>
      <c r="AI18" s="9">
        <f t="shared" si="0"/>
        <v>0.84658324617833192</v>
      </c>
      <c r="AJ18" s="9">
        <f t="shared" ca="1" si="0"/>
        <v>1.3477315552541111</v>
      </c>
      <c r="AK18" s="9">
        <f t="shared" ca="1" si="0"/>
        <v>1.0242197339463077</v>
      </c>
      <c r="AL18" s="9">
        <f t="shared" ca="1" si="0"/>
        <v>1.8957151694024039</v>
      </c>
      <c r="AM18" s="9">
        <f t="shared" si="0"/>
        <v>1.5994802794270424</v>
      </c>
      <c r="AN18" s="9">
        <f ca="1">IF(Fixtures!$D$6&lt;36,AVERAGE(OFFSET($A18,0,Fixtures!$D$6,1,3)),0)</f>
        <v>1.3026854913997876</v>
      </c>
      <c r="AO18" s="9">
        <f ca="1">IF(Fixtures!$D$6&lt;33,AVERAGE(OFFSET($A18,0,Fixtures!$D$6,1,6)),0)</f>
        <v>1.1978256920022567</v>
      </c>
      <c r="AP18" s="9">
        <f ca="1">IF(Fixtures!$D$6&lt;30,AVERAGE(OFFSET($A18,0,Fixtures!$D$6,1,9)),0)</f>
        <v>1.1749959240252563</v>
      </c>
      <c r="AQ18" s="9">
        <f ca="1">IF(Fixtures!$D$6&lt;27,AVERAGE(OFFSET($A18,0,Fixtures!$D$6,1,12)),0)</f>
        <v>0</v>
      </c>
      <c r="AR18" s="9">
        <f ca="1">IF(Fixtures!$D$6&lt;23,AVERAGE(OFFSET($A18,0,Fixtures!$D$6,1,16)),0)</f>
        <v>0</v>
      </c>
      <c r="AS18" s="9">
        <f ca="1">IF(OR(Fixtures!$D$6&lt;=0,Fixtures!$D$6&gt;39),AVERAGE(A18:AM18),AVERAGE(OFFSET($A18,0,Fixtures!$D$6,1,39-Fixtures!$D$6)))</f>
        <v>1.2578648749169219</v>
      </c>
    </row>
    <row r="19" spans="1:45" x14ac:dyDescent="0.25">
      <c r="A19" s="28" t="s">
        <v>105</v>
      </c>
      <c r="B19" s="9">
        <f t="shared" si="1"/>
        <v>1.2430430152298781</v>
      </c>
      <c r="C19" s="9">
        <f t="shared" ca="1" si="0"/>
        <v>1.0287727267721989</v>
      </c>
      <c r="D19" s="9">
        <f t="shared" ca="1" si="0"/>
        <v>1.160313829200228</v>
      </c>
      <c r="E19" s="9">
        <f t="shared" si="0"/>
        <v>0.84892132175324198</v>
      </c>
      <c r="F19" s="9">
        <f t="shared" ca="1" si="0"/>
        <v>1.2636082005299596</v>
      </c>
      <c r="G19" s="9">
        <f t="shared" si="0"/>
        <v>0.85223937823566953</v>
      </c>
      <c r="H19" s="9">
        <f t="shared" si="0"/>
        <v>0.9171391637637949</v>
      </c>
      <c r="I19" s="9">
        <f t="shared" ca="1" si="0"/>
        <v>0.65767416951480984</v>
      </c>
      <c r="J19" s="9">
        <f t="shared" si="0"/>
        <v>1.6507776156537948</v>
      </c>
      <c r="K19" s="9">
        <f t="shared" ca="1" si="0"/>
        <v>1.0433138963384292</v>
      </c>
      <c r="L19" s="9">
        <f t="shared" si="0"/>
        <v>1.1587290563223693</v>
      </c>
      <c r="M19" s="9">
        <f t="shared" si="0"/>
        <v>0.66846979370821891</v>
      </c>
      <c r="N19" s="9">
        <f t="shared" si="0"/>
        <v>1.2986577263161534</v>
      </c>
      <c r="O19" s="9">
        <f t="shared" si="0"/>
        <v>0.85493083081101517</v>
      </c>
      <c r="P19" s="9">
        <f t="shared" ca="1" si="0"/>
        <v>0.9943802237087086</v>
      </c>
      <c r="Q19" s="9">
        <f t="shared" si="0"/>
        <v>0.87927383388818403</v>
      </c>
      <c r="R19" s="9">
        <f t="shared" ca="1" si="0"/>
        <v>1.0110212898538</v>
      </c>
      <c r="S19" s="9">
        <f t="shared" ca="1" si="0"/>
        <v>1.2247789593659026</v>
      </c>
      <c r="T19" s="9">
        <f t="shared" ca="1" si="0"/>
        <v>0.93936242816760307</v>
      </c>
      <c r="U19" s="9">
        <f t="shared" si="0"/>
        <v>1.1505840783796881</v>
      </c>
      <c r="V19" s="9">
        <f t="shared" ca="1" si="0"/>
        <v>1.22273349267214</v>
      </c>
      <c r="W19" s="9">
        <f t="shared" si="0"/>
        <v>0.63924159709855954</v>
      </c>
      <c r="X19" s="9">
        <f t="shared" ca="1" si="0"/>
        <v>0.94358493032308355</v>
      </c>
      <c r="Y19" s="9">
        <f t="shared" ca="1" si="0"/>
        <v>0.88072885351305386</v>
      </c>
      <c r="Z19" s="9">
        <f t="shared" ca="1" si="0"/>
        <v>1.4760112023645084</v>
      </c>
      <c r="AA19" s="9">
        <f t="shared" ca="1" si="0"/>
        <v>0.80873317225882402</v>
      </c>
      <c r="AB19" s="9">
        <f t="shared" si="0"/>
        <v>1.2179729771465124</v>
      </c>
      <c r="AC19" s="9">
        <f t="shared" si="0"/>
        <v>0.86639501802193608</v>
      </c>
      <c r="AD19" s="9">
        <f t="shared" si="0"/>
        <v>0.95817268311404735</v>
      </c>
      <c r="AE19" s="9">
        <f t="shared" ca="1" si="0"/>
        <v>0.9060094048880496</v>
      </c>
      <c r="AF19" s="9">
        <f t="shared" si="0"/>
        <v>1.2265950007083291</v>
      </c>
      <c r="AG19" s="9">
        <f t="shared" si="0"/>
        <v>1.3765969715151092</v>
      </c>
      <c r="AH19" s="9">
        <f t="shared" si="0"/>
        <v>0.95907373735627943</v>
      </c>
      <c r="AI19" s="9">
        <f t="shared" ca="1" si="0"/>
        <v>0.69307824531031204</v>
      </c>
      <c r="AJ19" s="9">
        <f t="shared" ca="1" si="0"/>
        <v>0.75904674800040206</v>
      </c>
      <c r="AK19" s="9">
        <f t="shared" ca="1" si="0"/>
        <v>1.4140537257329038</v>
      </c>
      <c r="AL19" s="9">
        <f t="shared" ca="1" si="0"/>
        <v>0.70467698857666183</v>
      </c>
      <c r="AM19" s="9">
        <f t="shared" si="0"/>
        <v>1.2615206400707057</v>
      </c>
      <c r="AN19" s="9">
        <f ca="1">IF(Fixtures!$D$6&lt;36,AVERAGE(OFFSET($A19,0,Fixtures!$D$6,1,3)),0)</f>
        <v>1.0141802260941652</v>
      </c>
      <c r="AO19" s="9">
        <f ca="1">IF(Fixtures!$D$6&lt;33,AVERAGE(OFFSET($A19,0,Fixtures!$D$6,1,6)),0)</f>
        <v>1.0919570092323305</v>
      </c>
      <c r="AP19" s="9">
        <f ca="1">IF(Fixtures!$D$6&lt;30,AVERAGE(OFFSET($A19,0,Fixtures!$D$6,1,9)),0)</f>
        <v>0.99588230956233081</v>
      </c>
      <c r="AQ19" s="9">
        <f ca="1">IF(Fixtures!$D$6&lt;27,AVERAGE(OFFSET($A19,0,Fixtures!$D$6,1,12)),0)</f>
        <v>0</v>
      </c>
      <c r="AR19" s="9">
        <f ca="1">IF(Fixtures!$D$6&lt;23,AVERAGE(OFFSET($A19,0,Fixtures!$D$6,1,16)),0)</f>
        <v>0</v>
      </c>
      <c r="AS19" s="9">
        <f ca="1">IF(OR(Fixtures!$D$6&lt;=0,Fixtures!$D$6&gt;39),AVERAGE(A19:AM19),AVERAGE(OFFSET($A19,0,Fixtures!$D$6,1,39-Fixtures!$D$6)))</f>
        <v>1.0285993450367708</v>
      </c>
    </row>
    <row r="20" spans="1:45" x14ac:dyDescent="0.25">
      <c r="A20" s="28" t="s">
        <v>52</v>
      </c>
      <c r="B20" s="9">
        <f t="shared" ca="1" si="1"/>
        <v>1.2430430152298781</v>
      </c>
      <c r="C20" s="9">
        <f t="shared" ca="1" si="0"/>
        <v>1.0287727267721989</v>
      </c>
      <c r="D20" s="9">
        <f t="shared" ca="1" si="0"/>
        <v>1.0713463349190704</v>
      </c>
      <c r="E20" s="9">
        <f t="shared" ca="1" si="0"/>
        <v>1.096115137898463</v>
      </c>
      <c r="F20" s="9">
        <f t="shared" ca="1" si="0"/>
        <v>1.1674802009453968</v>
      </c>
      <c r="G20" s="9">
        <f t="shared" ca="1" si="0"/>
        <v>1.8657683782754304</v>
      </c>
      <c r="H20" s="9">
        <f t="shared" ca="1" si="0"/>
        <v>1.3929650732386356</v>
      </c>
      <c r="I20" s="9">
        <f t="shared" ca="1" si="0"/>
        <v>0.95508276524656122</v>
      </c>
      <c r="J20" s="9">
        <f t="shared" ca="1" si="0"/>
        <v>1.041685737591475</v>
      </c>
      <c r="K20" s="9">
        <f t="shared" ca="1" si="0"/>
        <v>1.0343634845508745</v>
      </c>
      <c r="L20" s="9">
        <f t="shared" ca="1" si="0"/>
        <v>1.1587290563223693</v>
      </c>
      <c r="M20" s="9">
        <f t="shared" ca="1" si="0"/>
        <v>0.84447735086333675</v>
      </c>
      <c r="N20" s="9">
        <f t="shared" ca="1" si="0"/>
        <v>1.2986577263161534</v>
      </c>
      <c r="O20" s="9">
        <f t="shared" ca="1" si="0"/>
        <v>0.85860977538132965</v>
      </c>
      <c r="P20" s="9">
        <f t="shared" ca="1" si="0"/>
        <v>1.4137779612666828</v>
      </c>
      <c r="Q20" s="9">
        <f t="shared" ca="1" si="0"/>
        <v>1.1685780854982781</v>
      </c>
      <c r="R20" s="9">
        <f t="shared" ca="1" si="0"/>
        <v>1.0731191955254717</v>
      </c>
      <c r="S20" s="9">
        <f t="shared" ca="1" si="0"/>
        <v>1.1174831364696738</v>
      </c>
      <c r="T20" s="9">
        <f t="shared" ca="1" si="0"/>
        <v>0.93936242816760307</v>
      </c>
      <c r="U20" s="9">
        <f t="shared" ca="1" si="0"/>
        <v>1.1505840783796881</v>
      </c>
      <c r="V20" s="9">
        <f t="shared" ca="1" si="0"/>
        <v>1.3376285157230838</v>
      </c>
      <c r="W20" s="9">
        <f t="shared" ca="1" si="0"/>
        <v>1.1550812006241398</v>
      </c>
      <c r="X20" s="9">
        <f t="shared" ca="1" si="0"/>
        <v>1.4379166428484185</v>
      </c>
      <c r="Y20" s="9">
        <f t="shared" ca="1" si="0"/>
        <v>1.6600020921496765</v>
      </c>
      <c r="Z20" s="9">
        <f t="shared" ca="1" si="0"/>
        <v>1.4760112023645084</v>
      </c>
      <c r="AA20" s="9">
        <f t="shared" ca="1" si="0"/>
        <v>0.89137757388696937</v>
      </c>
      <c r="AB20" s="9">
        <f t="shared" ca="1" si="0"/>
        <v>1.5726293869546719</v>
      </c>
      <c r="AC20" s="9">
        <f t="shared" ca="1" si="0"/>
        <v>0.86639501802193608</v>
      </c>
      <c r="AD20" s="9">
        <f t="shared" ca="1" si="0"/>
        <v>1.0384063521019127</v>
      </c>
      <c r="AE20" s="9">
        <f t="shared" ca="1" si="0"/>
        <v>0.9060094048880496</v>
      </c>
      <c r="AF20" s="9">
        <f t="shared" ca="1" si="0"/>
        <v>1.2318732932382053</v>
      </c>
      <c r="AG20" s="9">
        <f t="shared" ca="1" si="0"/>
        <v>0.92485630774028449</v>
      </c>
      <c r="AH20" s="9">
        <f t="shared" ca="1" si="0"/>
        <v>1.193694362781325</v>
      </c>
      <c r="AI20" s="9">
        <f t="shared" ca="1" si="0"/>
        <v>0.98539645629571571</v>
      </c>
      <c r="AJ20" s="9">
        <f t="shared" ca="1" si="0"/>
        <v>1.3477315552541111</v>
      </c>
      <c r="AK20" s="9">
        <f t="shared" ca="1" si="0"/>
        <v>0.7788803849091297</v>
      </c>
      <c r="AL20" s="9">
        <f t="shared" ca="1" si="0"/>
        <v>1.5396364161379215</v>
      </c>
      <c r="AM20" s="9">
        <f t="shared" ca="1" si="0"/>
        <v>0.81449331925016766</v>
      </c>
      <c r="AN20" s="9">
        <f ca="1">IF(Fixtures!$D$6&lt;36,AVERAGE(OFFSET($A20,0,Fixtures!$D$6,1,3)),0)</f>
        <v>1.1591435856928403</v>
      </c>
      <c r="AO20" s="9">
        <f ca="1">IF(Fixtures!$D$6&lt;33,AVERAGE(OFFSET($A20,0,Fixtures!$D$6,1,6)),0)</f>
        <v>1.0900282938241768</v>
      </c>
      <c r="AP20" s="9">
        <f ca="1">IF(Fixtures!$D$6&lt;30,AVERAGE(OFFSET($A20,0,Fixtures!$D$6,1,9)),0)</f>
        <v>1.1185546819195791</v>
      </c>
      <c r="AQ20" s="9">
        <f ca="1">IF(Fixtures!$D$6&lt;27,AVERAGE(OFFSET($A20,0,Fixtures!$D$6,1,12)),0)</f>
        <v>0</v>
      </c>
      <c r="AR20" s="9">
        <f ca="1">IF(Fixtures!$D$6&lt;23,AVERAGE(OFFSET($A20,0,Fixtures!$D$6,1,16)),0)</f>
        <v>0</v>
      </c>
      <c r="AS20" s="9">
        <f ca="1">IF(OR(Fixtures!$D$6&lt;=0,Fixtures!$D$6&gt;39),AVERAGE(A20:AM20),AVERAGE(OFFSET($A20,0,Fixtures!$D$6,1,39-Fixtures!$D$6)))</f>
        <v>1.1000001881311194</v>
      </c>
    </row>
    <row r="21" spans="1:45" x14ac:dyDescent="0.25">
      <c r="A21" s="28" t="s">
        <v>4</v>
      </c>
      <c r="B21" s="9">
        <f t="shared" ca="1" si="1"/>
        <v>1.2032562020037088</v>
      </c>
      <c r="C21" s="9">
        <f t="shared" ca="1" si="0"/>
        <v>1.0287727267721989</v>
      </c>
      <c r="D21" s="9">
        <f t="shared" ca="1" si="0"/>
        <v>0.9408251476537941</v>
      </c>
      <c r="E21" s="9">
        <f t="shared" ca="1" si="0"/>
        <v>1.096115137898463</v>
      </c>
      <c r="F21" s="9">
        <f t="shared" ca="1" si="0"/>
        <v>1.7142129933882599</v>
      </c>
      <c r="G21" s="9">
        <f t="shared" ca="1" si="0"/>
        <v>1.8657683782754304</v>
      </c>
      <c r="H21" s="9">
        <f t="shared" ca="1" si="0"/>
        <v>1.6572297723240432</v>
      </c>
      <c r="I21" s="9">
        <f t="shared" ca="1" si="0"/>
        <v>0.95508276524656122</v>
      </c>
      <c r="J21" s="9">
        <f t="shared" ca="1" si="0"/>
        <v>1.4229427616037034</v>
      </c>
      <c r="K21" s="9">
        <f t="shared" ca="1" si="0"/>
        <v>1.2998789686601762</v>
      </c>
      <c r="L21" s="9">
        <f t="shared" ca="1" si="0"/>
        <v>1.1587290563223693</v>
      </c>
      <c r="M21" s="9">
        <f t="shared" ca="1" si="0"/>
        <v>1.7126292385225117</v>
      </c>
      <c r="N21" s="9">
        <f t="shared" ca="1" si="0"/>
        <v>0.92563105089523168</v>
      </c>
      <c r="O21" s="9">
        <f t="shared" ca="1" si="0"/>
        <v>1.7784414240250019</v>
      </c>
      <c r="P21" s="9">
        <f t="shared" ca="1" si="0"/>
        <v>1.1994681680634527</v>
      </c>
      <c r="Q21" s="9">
        <f t="shared" ca="1" si="0"/>
        <v>1.2908101417425952</v>
      </c>
      <c r="R21" s="9">
        <f t="shared" ca="1" si="0"/>
        <v>0.97545984667831909</v>
      </c>
      <c r="S21" s="9">
        <f t="shared" ca="1" si="0"/>
        <v>2.0287854504809357</v>
      </c>
      <c r="T21" s="9">
        <f t="shared" ca="1" si="0"/>
        <v>0.93936242816760307</v>
      </c>
      <c r="U21" s="9">
        <f t="shared" ca="1" si="0"/>
        <v>0.99178427816179315</v>
      </c>
      <c r="V21" s="9">
        <f t="shared" ca="1" si="0"/>
        <v>1.3702859961229799</v>
      </c>
      <c r="W21" s="9">
        <f t="shared" ca="1" si="0"/>
        <v>1.1550812006241398</v>
      </c>
      <c r="X21" s="9">
        <f t="shared" ca="1" si="0"/>
        <v>2.6768740613803148</v>
      </c>
      <c r="Y21" s="9">
        <f t="shared" ca="1" si="0"/>
        <v>1.1947982323245669</v>
      </c>
      <c r="Z21" s="9">
        <f t="shared" ca="1" si="0"/>
        <v>1.2375173005304896</v>
      </c>
      <c r="AA21" s="9">
        <f t="shared" ca="1" si="0"/>
        <v>0.89137757388696937</v>
      </c>
      <c r="AB21" s="9">
        <f t="shared" ca="1" si="0"/>
        <v>1.348561991212561</v>
      </c>
      <c r="AC21" s="9">
        <f t="shared" ca="1" si="0"/>
        <v>0.86639501802193608</v>
      </c>
      <c r="AD21" s="9">
        <f t="shared" ca="1" si="0"/>
        <v>1.4683923788489193</v>
      </c>
      <c r="AE21" s="9">
        <f t="shared" ca="1" si="0"/>
        <v>0.9060094048880496</v>
      </c>
      <c r="AF21" s="9">
        <f t="shared" ca="1" si="0"/>
        <v>1.2395651403376011</v>
      </c>
      <c r="AG21" s="9">
        <f t="shared" ca="1" si="0"/>
        <v>1.328030734897506</v>
      </c>
      <c r="AH21" s="9">
        <f t="shared" ca="1" si="0"/>
        <v>1.193694362781325</v>
      </c>
      <c r="AI21" s="9">
        <f t="shared" ca="1" si="0"/>
        <v>1.7209130907815342</v>
      </c>
      <c r="AJ21" s="9">
        <f t="shared" ca="1" si="0"/>
        <v>1.3477315552541111</v>
      </c>
      <c r="AK21" s="9">
        <f t="shared" ca="1" si="0"/>
        <v>1.4140537257329038</v>
      </c>
      <c r="AL21" s="9">
        <f t="shared" ca="1" si="0"/>
        <v>1.3995216083063771</v>
      </c>
      <c r="AM21" s="9">
        <f t="shared" ca="1" si="0"/>
        <v>0.89968847603488189</v>
      </c>
      <c r="AN21" s="9">
        <f ca="1">IF(Fixtures!$D$6&lt;36,AVERAGE(OFFSET($A21,0,Fixtures!$D$6,1,3)),0)</f>
        <v>1.227783129361139</v>
      </c>
      <c r="AO21" s="9">
        <f ca="1">IF(Fixtures!$D$6&lt;33,AVERAGE(OFFSET($A21,0,Fixtures!$D$6,1,6)),0)</f>
        <v>1.1928257780344289</v>
      </c>
      <c r="AP21" s="9">
        <f ca="1">IF(Fixtures!$D$6&lt;30,AVERAGE(OFFSET($A21,0,Fixtures!$D$6,1,9)),0)</f>
        <v>1.2688104085581715</v>
      </c>
      <c r="AQ21" s="9">
        <f ca="1">IF(Fixtures!$D$6&lt;27,AVERAGE(OFFSET($A21,0,Fixtures!$D$6,1,12)),0)</f>
        <v>0</v>
      </c>
      <c r="AR21" s="9">
        <f ca="1">IF(Fixtures!$D$6&lt;23,AVERAGE(OFFSET($A21,0,Fixtures!$D$6,1,16)),0)</f>
        <v>0</v>
      </c>
      <c r="AS21" s="9">
        <f ca="1">IF(OR(Fixtures!$D$6&lt;=0,Fixtures!$D$6&gt;39),AVERAGE(A21:AM21),AVERAGE(OFFSET($A21,0,Fixtures!$D$6,1,39-Fixtures!$D$6)))</f>
        <v>1.2610464572581424</v>
      </c>
    </row>
    <row r="22" spans="1:45" x14ac:dyDescent="0.25">
      <c r="A22" s="28" t="s">
        <v>129</v>
      </c>
      <c r="B22" s="9">
        <f t="shared" si="1"/>
        <v>1.2430430152298781</v>
      </c>
      <c r="C22" s="9">
        <f t="shared" ca="1" si="0"/>
        <v>1.0287727267721989</v>
      </c>
      <c r="D22" s="9">
        <f t="shared" ca="1" si="0"/>
        <v>1.278886240230779</v>
      </c>
      <c r="E22" s="9">
        <f t="shared" ca="1" si="0"/>
        <v>1.096115137898463</v>
      </c>
      <c r="F22" s="9">
        <f t="shared" ca="1" si="0"/>
        <v>1.8363109225513135</v>
      </c>
      <c r="G22" s="9">
        <f t="shared" ca="1" si="0"/>
        <v>1.8657683782754304</v>
      </c>
      <c r="H22" s="9">
        <f t="shared" si="0"/>
        <v>1.3302988788111523</v>
      </c>
      <c r="I22" s="9">
        <f t="shared" ca="1" si="0"/>
        <v>0.95508276524656122</v>
      </c>
      <c r="J22" s="9">
        <f t="shared" si="0"/>
        <v>1.6507776156537948</v>
      </c>
      <c r="K22" s="9">
        <f t="shared" si="0"/>
        <v>1.2998789686601762</v>
      </c>
      <c r="L22" s="9">
        <f t="shared" si="0"/>
        <v>0.99467974397760794</v>
      </c>
      <c r="M22" s="9">
        <f t="shared" si="0"/>
        <v>1.3681773463238212</v>
      </c>
      <c r="N22" s="9">
        <f t="shared" si="0"/>
        <v>1.2986577263161534</v>
      </c>
      <c r="O22" s="9">
        <f t="shared" ca="1" si="0"/>
        <v>1.1811002731908686</v>
      </c>
      <c r="P22" s="9">
        <f t="shared" si="0"/>
        <v>1.5494779726328798</v>
      </c>
      <c r="Q22" s="9">
        <f t="shared" si="0"/>
        <v>1.7789049117990119</v>
      </c>
      <c r="R22" s="9">
        <f t="shared" ca="1" si="0"/>
        <v>1.468247406262243</v>
      </c>
      <c r="S22" s="9">
        <f t="shared" ca="1" si="0"/>
        <v>1.0964992418606248</v>
      </c>
      <c r="T22" s="9">
        <f t="shared" ca="1" si="0"/>
        <v>0.93936242816760307</v>
      </c>
      <c r="U22" s="9">
        <f t="shared" si="0"/>
        <v>1.1505840783796881</v>
      </c>
      <c r="V22" s="9">
        <f t="shared" ca="1" si="0"/>
        <v>1.3702859961229799</v>
      </c>
      <c r="W22" s="9">
        <f t="shared" si="0"/>
        <v>1.1550812006241398</v>
      </c>
      <c r="X22" s="9">
        <f t="shared" si="0"/>
        <v>1.0401597240861939</v>
      </c>
      <c r="Y22" s="9">
        <f t="shared" ca="1" si="0"/>
        <v>1.6600020921496765</v>
      </c>
      <c r="Z22" s="9">
        <f t="shared" ca="1" si="0"/>
        <v>1.0784512377335469</v>
      </c>
      <c r="AA22" s="9">
        <f t="shared" ca="1" si="0"/>
        <v>0.89137757388696937</v>
      </c>
      <c r="AB22" s="9">
        <f t="shared" ca="1" si="0"/>
        <v>1.5726293869546719</v>
      </c>
      <c r="AC22" s="9">
        <f t="shared" si="0"/>
        <v>0.86639501802193608</v>
      </c>
      <c r="AD22" s="9">
        <f t="shared" si="0"/>
        <v>1.4270969735778238</v>
      </c>
      <c r="AE22" s="9">
        <f t="shared" si="0"/>
        <v>0.9060094048880496</v>
      </c>
      <c r="AF22" s="9">
        <f t="shared" ca="1" si="0"/>
        <v>1.4879238255842906</v>
      </c>
      <c r="AG22" s="9">
        <f t="shared" si="0"/>
        <v>1.3209478963998886</v>
      </c>
      <c r="AH22" s="9">
        <f t="shared" si="0"/>
        <v>1.193694362781325</v>
      </c>
      <c r="AI22" s="9">
        <f t="shared" si="0"/>
        <v>2.1420275673578888</v>
      </c>
      <c r="AJ22" s="9">
        <f t="shared" ca="1" si="0"/>
        <v>1.3261108951587686</v>
      </c>
      <c r="AK22" s="9">
        <f t="shared" ca="1" si="0"/>
        <v>1.4140537257329038</v>
      </c>
      <c r="AL22" s="9">
        <f t="shared" ca="1" si="0"/>
        <v>1.0233613981363214</v>
      </c>
      <c r="AM22" s="9">
        <f t="shared" si="0"/>
        <v>1.5994802794270424</v>
      </c>
      <c r="AN22" s="9">
        <f ca="1">IF(Fixtures!$D$6&lt;36,AVERAGE(OFFSET($A22,0,Fixtures!$D$6,1,3)),0)</f>
        <v>1.2887071261848106</v>
      </c>
      <c r="AO22" s="9">
        <f ca="1">IF(Fixtures!$D$6&lt;33,AVERAGE(OFFSET($A22,0,Fixtures!$D$6,1,6)),0)</f>
        <v>1.2635004175711102</v>
      </c>
      <c r="AP22" s="9">
        <f ca="1">IF(Fixtures!$D$6&lt;30,AVERAGE(OFFSET($A22,0,Fixtures!$D$6,1,9)),0)</f>
        <v>1.3603150367471826</v>
      </c>
      <c r="AQ22" s="9">
        <f ca="1">IF(Fixtures!$D$6&lt;27,AVERAGE(OFFSET($A22,0,Fixtures!$D$6,1,12)),0)</f>
        <v>0</v>
      </c>
      <c r="AR22" s="9">
        <f ca="1">IF(Fixtures!$D$6&lt;23,AVERAGE(OFFSET($A22,0,Fixtures!$D$6,1,16)),0)</f>
        <v>0</v>
      </c>
      <c r="AS22" s="9">
        <f ca="1">IF(OR(Fixtures!$D$6&lt;=0,Fixtures!$D$6&gt;39),AVERAGE(A22:AM22),AVERAGE(OFFSET($A22,0,Fixtures!$D$6,1,39-Fixtures!$D$6)))</f>
        <v>1.3566442278350761</v>
      </c>
    </row>
    <row r="23" spans="1:45" x14ac:dyDescent="0.25">
      <c r="A23" s="28" t="s">
        <v>104</v>
      </c>
      <c r="B23" s="9">
        <f t="shared" ca="1" si="1"/>
        <v>0.98328059810863588</v>
      </c>
      <c r="C23" s="9">
        <f t="shared" ca="1" si="0"/>
        <v>1.0287727267721989</v>
      </c>
      <c r="D23" s="9">
        <f t="shared" ca="1" si="0"/>
        <v>1.2129033112054894</v>
      </c>
      <c r="E23" s="9">
        <f t="shared" si="0"/>
        <v>1.096115137898463</v>
      </c>
      <c r="F23" s="9">
        <f t="shared" ca="1" si="0"/>
        <v>1.0768711114746998</v>
      </c>
      <c r="G23" s="9">
        <f t="shared" si="0"/>
        <v>1.8657683782754304</v>
      </c>
      <c r="H23" s="9">
        <f t="shared" si="0"/>
        <v>0.94836821530977944</v>
      </c>
      <c r="I23" s="9">
        <f t="shared" ca="1" si="0"/>
        <v>0.95508276524656122</v>
      </c>
      <c r="J23" s="9">
        <f t="shared" si="0"/>
        <v>1.2474390981638035</v>
      </c>
      <c r="K23" s="9">
        <f t="shared" ca="1" si="0"/>
        <v>1.2998789686601762</v>
      </c>
      <c r="L23" s="9">
        <f t="shared" ca="1" si="0"/>
        <v>1.1587290563223693</v>
      </c>
      <c r="M23" s="9">
        <f t="shared" si="0"/>
        <v>1.7126292385225117</v>
      </c>
      <c r="N23" s="9">
        <f t="shared" si="0"/>
        <v>1.2495033565309974</v>
      </c>
      <c r="O23" s="9">
        <f t="shared" si="0"/>
        <v>2.1347691066014924</v>
      </c>
      <c r="P23" s="9">
        <f t="shared" si="0"/>
        <v>0.90690173033719856</v>
      </c>
      <c r="Q23" s="9">
        <f t="shared" ca="1" si="0"/>
        <v>2.1236375986149878</v>
      </c>
      <c r="R23" s="9">
        <f t="shared" si="0"/>
        <v>1.8125438226211816</v>
      </c>
      <c r="S23" s="9">
        <f t="shared" ca="1" si="0"/>
        <v>2.0287854504809357</v>
      </c>
      <c r="T23" s="9">
        <f t="shared" ca="1" si="0"/>
        <v>0.93936242816760307</v>
      </c>
      <c r="U23" s="9">
        <f t="shared" si="0"/>
        <v>1.1505840783796881</v>
      </c>
      <c r="V23" s="9">
        <f t="shared" ca="1" si="0"/>
        <v>1.3593740898935689</v>
      </c>
      <c r="W23" s="9">
        <f t="shared" si="0"/>
        <v>1.1550812006241398</v>
      </c>
      <c r="X23" s="9">
        <f t="shared" si="0"/>
        <v>1.6219209774640628</v>
      </c>
      <c r="Y23" s="9">
        <f t="shared" ca="1" si="0"/>
        <v>1.5450194029019333</v>
      </c>
      <c r="Z23" s="9">
        <f t="shared" ca="1" si="0"/>
        <v>0.99973591075683288</v>
      </c>
      <c r="AA23" s="9">
        <f t="shared" ca="1" si="0"/>
        <v>0.89137757388696937</v>
      </c>
      <c r="AB23" s="9">
        <f t="shared" si="0"/>
        <v>1.5726293869546719</v>
      </c>
      <c r="AC23" s="9">
        <f t="shared" ca="1" si="0"/>
        <v>0.86639501802193608</v>
      </c>
      <c r="AD23" s="9">
        <f t="shared" ca="1" si="0"/>
        <v>1.6624634607132078</v>
      </c>
      <c r="AE23" s="9">
        <f t="shared" ca="1" si="0"/>
        <v>0.9060094048880496</v>
      </c>
      <c r="AF23" s="9">
        <f t="shared" si="0"/>
        <v>1.4879238255842906</v>
      </c>
      <c r="AG23" s="9">
        <f t="shared" si="0"/>
        <v>1.7927000819882599</v>
      </c>
      <c r="AH23" s="9">
        <f t="shared" si="0"/>
        <v>1.193694362781325</v>
      </c>
      <c r="AI23" s="9">
        <f t="shared" si="0"/>
        <v>1.3011592148455808</v>
      </c>
      <c r="AJ23" s="9">
        <f t="shared" ca="1" si="0"/>
        <v>1.3477315552541111</v>
      </c>
      <c r="AK23" s="9">
        <f t="shared" ca="1" si="0"/>
        <v>1.4140537257329038</v>
      </c>
      <c r="AL23" s="9">
        <f t="shared" si="0"/>
        <v>1.6461547937619945</v>
      </c>
      <c r="AM23" s="9">
        <f t="shared" ca="1" si="0"/>
        <v>1.4801652179219524</v>
      </c>
      <c r="AN23" s="9">
        <f ca="1">IF(Fixtures!$D$6&lt;36,AVERAGE(OFFSET($A23,0,Fixtures!$D$6,1,3)),0)</f>
        <v>1.3671626218966051</v>
      </c>
      <c r="AO23" s="9">
        <f ca="1">IF(Fixtures!$D$6&lt;33,AVERAGE(OFFSET($A23,0,Fixtures!$D$6,1,6)),0)</f>
        <v>1.3813535296917359</v>
      </c>
      <c r="AP23" s="9">
        <f ca="1">IF(Fixtures!$D$6&lt;30,AVERAGE(OFFSET($A23,0,Fixtures!$D$6,1,9)),0)</f>
        <v>1.3478562567812704</v>
      </c>
      <c r="AQ23" s="9">
        <f ca="1">IF(Fixtures!$D$6&lt;27,AVERAGE(OFFSET($A23,0,Fixtures!$D$6,1,12)),0)</f>
        <v>0</v>
      </c>
      <c r="AR23" s="9">
        <f ca="1">IF(Fixtures!$D$6&lt;23,AVERAGE(OFFSET($A23,0,Fixtures!$D$6,1,16)),0)</f>
        <v>0</v>
      </c>
      <c r="AS23" s="9">
        <f ca="1">IF(OR(Fixtures!$D$6&lt;=0,Fixtures!$D$6&gt;39),AVERAGE(A23:AM23),AVERAGE(OFFSET($A23,0,Fixtures!$D$6,1,39-Fixtures!$D$6)))</f>
        <v>1.3892566707040237</v>
      </c>
    </row>
    <row r="24" spans="1:45" x14ac:dyDescent="0.25">
      <c r="A24" s="28" t="s">
        <v>60</v>
      </c>
      <c r="B24" s="9">
        <f t="shared" si="1"/>
        <v>1.2430430152298781</v>
      </c>
      <c r="C24" s="9">
        <f t="shared" ca="1" si="0"/>
        <v>1.0287727267721989</v>
      </c>
      <c r="D24" s="9">
        <f t="shared" ca="1" si="0"/>
        <v>0.91418713741949276</v>
      </c>
      <c r="E24" s="9">
        <f t="shared" si="0"/>
        <v>1.096115137898463</v>
      </c>
      <c r="F24" s="9">
        <f t="shared" ca="1" si="0"/>
        <v>1.4831309744450563</v>
      </c>
      <c r="G24" s="9">
        <f t="shared" si="0"/>
        <v>1.8657683782754304</v>
      </c>
      <c r="H24" s="9">
        <f t="shared" si="0"/>
        <v>1.1406940232768135</v>
      </c>
      <c r="I24" s="9">
        <f t="shared" ca="1" si="0"/>
        <v>0.95508276524656122</v>
      </c>
      <c r="J24" s="9">
        <f t="shared" si="0"/>
        <v>0.86721504613887834</v>
      </c>
      <c r="K24" s="9">
        <f t="shared" si="0"/>
        <v>1.1898172358800072</v>
      </c>
      <c r="L24" s="9">
        <f t="shared" ca="1" si="0"/>
        <v>0.85320973457341387</v>
      </c>
      <c r="M24" s="9">
        <f t="shared" si="0"/>
        <v>1.1013172923320735</v>
      </c>
      <c r="N24" s="9">
        <f t="shared" ref="C24:AM28" ca="1" si="2">MIN(VLOOKUP($A$16,$A$2:$AM$14,N$16+1,FALSE),VLOOKUP($A24,$A$2:$AM$14,N$16+1,FALSE))</f>
        <v>1.2900231240060194</v>
      </c>
      <c r="O24" s="9">
        <f t="shared" si="2"/>
        <v>1.785878161441953</v>
      </c>
      <c r="P24" s="9">
        <f t="shared" ca="1" si="2"/>
        <v>1.4128099731130308</v>
      </c>
      <c r="Q24" s="9">
        <f t="shared" si="2"/>
        <v>1.5052910698380333</v>
      </c>
      <c r="R24" s="9">
        <f t="shared" si="2"/>
        <v>1.4242125104812331</v>
      </c>
      <c r="S24" s="9">
        <f t="shared" ca="1" si="2"/>
        <v>2.0287854504809357</v>
      </c>
      <c r="T24" s="9">
        <f t="shared" ca="1" si="2"/>
        <v>0.93936242816760307</v>
      </c>
      <c r="U24" s="9">
        <f t="shared" si="2"/>
        <v>1.1505840783796881</v>
      </c>
      <c r="V24" s="9">
        <f t="shared" ca="1" si="2"/>
        <v>1.3702859961229799</v>
      </c>
      <c r="W24" s="9">
        <f t="shared" si="2"/>
        <v>1.1550812006241398</v>
      </c>
      <c r="X24" s="9">
        <f t="shared" ca="1" si="2"/>
        <v>1.3535054497098058</v>
      </c>
      <c r="Y24" s="9">
        <f t="shared" ca="1" si="2"/>
        <v>1.6600020921496765</v>
      </c>
      <c r="Z24" s="9">
        <f t="shared" ca="1" si="2"/>
        <v>1.4760112023645084</v>
      </c>
      <c r="AA24" s="9">
        <f t="shared" ca="1" si="2"/>
        <v>0.89137757388696937</v>
      </c>
      <c r="AB24" s="9">
        <f t="shared" si="2"/>
        <v>1.1091135109852732</v>
      </c>
      <c r="AC24" s="9">
        <f t="shared" si="2"/>
        <v>0.86639501802193608</v>
      </c>
      <c r="AD24" s="9">
        <f t="shared" ca="1" si="2"/>
        <v>1.2241256921225374</v>
      </c>
      <c r="AE24" s="9">
        <f t="shared" si="2"/>
        <v>0.82929690516979537</v>
      </c>
      <c r="AF24" s="9">
        <f t="shared" si="2"/>
        <v>1.4879238255842906</v>
      </c>
      <c r="AG24" s="9">
        <f t="shared" ca="1" si="2"/>
        <v>0.89913992844826585</v>
      </c>
      <c r="AH24" s="9">
        <f t="shared" si="2"/>
        <v>1.193694362781325</v>
      </c>
      <c r="AI24" s="9">
        <f t="shared" ca="1" si="2"/>
        <v>0.98472177319661702</v>
      </c>
      <c r="AJ24" s="9">
        <f t="shared" ca="1" si="2"/>
        <v>1.3477315552541111</v>
      </c>
      <c r="AK24" s="9">
        <f t="shared" ca="1" si="2"/>
        <v>1.4140537257329038</v>
      </c>
      <c r="AL24" s="9">
        <f t="shared" si="2"/>
        <v>2.0433605647901865</v>
      </c>
      <c r="AM24" s="9">
        <f t="shared" si="2"/>
        <v>1.0491806539288573</v>
      </c>
      <c r="AN24" s="9">
        <f ca="1">IF(Fixtures!$D$6&lt;36,AVERAGE(OFFSET($A24,0,Fixtures!$D$6,1,3)),0)</f>
        <v>1.0665447403765822</v>
      </c>
      <c r="AO24" s="9">
        <f ca="1">IF(Fixtures!$D$6&lt;33,AVERAGE(OFFSET($A24,0,Fixtures!$D$6,1,6)),0)</f>
        <v>1.0693324800553496</v>
      </c>
      <c r="AP24" s="9">
        <f ca="1">IF(Fixtures!$D$6&lt;30,AVERAGE(OFFSET($A24,0,Fixtures!$D$6,1,9)),0)</f>
        <v>1.1046825079515723</v>
      </c>
      <c r="AQ24" s="9">
        <f ca="1">IF(Fixtures!$D$6&lt;27,AVERAGE(OFFSET($A24,0,Fixtures!$D$6,1,12)),0)</f>
        <v>0</v>
      </c>
      <c r="AR24" s="9">
        <f ca="1">IF(Fixtures!$D$6&lt;23,AVERAGE(OFFSET($A24,0,Fixtures!$D$6,1,16)),0)</f>
        <v>0</v>
      </c>
      <c r="AS24" s="9">
        <f ca="1">IF(OR(Fixtures!$D$6&lt;=0,Fixtures!$D$6&gt;39),AVERAGE(A24:AM24),AVERAGE(OFFSET($A24,0,Fixtures!$D$6,1,39-Fixtures!$D$6)))</f>
        <v>1.2040614596680081</v>
      </c>
    </row>
    <row r="25" spans="1:45" x14ac:dyDescent="0.25">
      <c r="A25" s="28" t="s">
        <v>130</v>
      </c>
      <c r="B25" s="9">
        <f t="shared" si="1"/>
        <v>1.2430430152298781</v>
      </c>
      <c r="C25" s="9">
        <f t="shared" ca="1" si="2"/>
        <v>1.0287727267721989</v>
      </c>
      <c r="D25" s="9">
        <f t="shared" ca="1" si="2"/>
        <v>1.278886240230779</v>
      </c>
      <c r="E25" s="9">
        <f t="shared" ca="1" si="2"/>
        <v>1.096115137898463</v>
      </c>
      <c r="F25" s="9">
        <f t="shared" ca="1" si="2"/>
        <v>2.3816549760693517</v>
      </c>
      <c r="G25" s="9">
        <f t="shared" si="2"/>
        <v>0.9138977405546983</v>
      </c>
      <c r="H25" s="9">
        <f t="shared" si="2"/>
        <v>1.6572297723240432</v>
      </c>
      <c r="I25" s="9">
        <f t="shared" ca="1" si="2"/>
        <v>0.95508276524656122</v>
      </c>
      <c r="J25" s="9">
        <f t="shared" si="2"/>
        <v>1.6507776156537948</v>
      </c>
      <c r="K25" s="9">
        <f t="shared" si="2"/>
        <v>1.2570620775721877</v>
      </c>
      <c r="L25" s="9">
        <f t="shared" ca="1" si="2"/>
        <v>1.1587290563223693</v>
      </c>
      <c r="M25" s="9">
        <f t="shared" si="2"/>
        <v>1.7126292385225117</v>
      </c>
      <c r="N25" s="9">
        <f t="shared" si="2"/>
        <v>1.2986577263161534</v>
      </c>
      <c r="O25" s="9">
        <f t="shared" ca="1" si="2"/>
        <v>2.1347691066014924</v>
      </c>
      <c r="P25" s="9">
        <f t="shared" si="2"/>
        <v>1.3698605568438125</v>
      </c>
      <c r="Q25" s="9">
        <f t="shared" ca="1" si="2"/>
        <v>0.94025004046803562</v>
      </c>
      <c r="R25" s="9">
        <f t="shared" si="2"/>
        <v>1.8125438226211816</v>
      </c>
      <c r="S25" s="9">
        <f t="shared" ca="1" si="2"/>
        <v>1.222259875069226</v>
      </c>
      <c r="T25" s="9">
        <f t="shared" ca="1" si="2"/>
        <v>0.93936242816760307</v>
      </c>
      <c r="U25" s="9">
        <f t="shared" si="2"/>
        <v>1.1505840783796881</v>
      </c>
      <c r="V25" s="9">
        <f t="shared" ca="1" si="2"/>
        <v>1.3111966013199337</v>
      </c>
      <c r="W25" s="9">
        <f t="shared" si="2"/>
        <v>1.1550812006241398</v>
      </c>
      <c r="X25" s="9">
        <f t="shared" si="2"/>
        <v>1.8065293069979413</v>
      </c>
      <c r="Y25" s="9">
        <f t="shared" ca="1" si="2"/>
        <v>1.6600020921496765</v>
      </c>
      <c r="Z25" s="9">
        <f t="shared" ca="1" si="2"/>
        <v>1.4760112023645084</v>
      </c>
      <c r="AA25" s="9">
        <f t="shared" ca="1" si="2"/>
        <v>0.89137757388696937</v>
      </c>
      <c r="AB25" s="9">
        <f t="shared" ca="1" si="2"/>
        <v>1.5726293869546719</v>
      </c>
      <c r="AC25" s="9">
        <f t="shared" si="2"/>
        <v>0.86639501802193608</v>
      </c>
      <c r="AD25" s="9">
        <f t="shared" ca="1" si="2"/>
        <v>0.99086580925216272</v>
      </c>
      <c r="AE25" s="9">
        <f t="shared" si="2"/>
        <v>0.9060094048880496</v>
      </c>
      <c r="AF25" s="9">
        <f t="shared" si="2"/>
        <v>1.4879238255842906</v>
      </c>
      <c r="AG25" s="9">
        <f t="shared" si="2"/>
        <v>1.8632233361142638</v>
      </c>
      <c r="AH25" s="9">
        <f t="shared" si="2"/>
        <v>1.193694362781325</v>
      </c>
      <c r="AI25" s="9">
        <f t="shared" si="2"/>
        <v>1.9653801806377658</v>
      </c>
      <c r="AJ25" s="9">
        <f t="shared" ca="1" si="2"/>
        <v>1.0074480612715921</v>
      </c>
      <c r="AK25" s="9">
        <f t="shared" ca="1" si="2"/>
        <v>1.4140537257329038</v>
      </c>
      <c r="AL25" s="9">
        <f t="shared" ca="1" si="2"/>
        <v>1.7510167184424541</v>
      </c>
      <c r="AM25" s="9">
        <f t="shared" ca="1" si="2"/>
        <v>1.3490050393431627</v>
      </c>
      <c r="AN25" s="9">
        <f ca="1">IF(Fixtures!$D$6&lt;36,AVERAGE(OFFSET($A25,0,Fixtures!$D$6,1,3)),0)</f>
        <v>1.1432967380762571</v>
      </c>
      <c r="AO25" s="9">
        <f ca="1">IF(Fixtures!$D$6&lt;33,AVERAGE(OFFSET($A25,0,Fixtures!$D$6,1,6)),0)</f>
        <v>1.281174463469229</v>
      </c>
      <c r="AP25" s="9">
        <f ca="1">IF(Fixtures!$D$6&lt;30,AVERAGE(OFFSET($A25,0,Fixtures!$D$6,1,9)),0)</f>
        <v>1.3170632650562286</v>
      </c>
      <c r="AQ25" s="9">
        <f ca="1">IF(Fixtures!$D$6&lt;27,AVERAGE(OFFSET($A25,0,Fixtures!$D$6,1,12)),0)</f>
        <v>0</v>
      </c>
      <c r="AR25" s="9">
        <f ca="1">IF(Fixtures!$D$6&lt;23,AVERAGE(OFFSET($A25,0,Fixtures!$D$6,1,16)),0)</f>
        <v>0</v>
      </c>
      <c r="AS25" s="9">
        <f ca="1">IF(OR(Fixtures!$D$6&lt;=0,Fixtures!$D$6&gt;39),AVERAGE(A25:AM25),AVERAGE(OFFSET($A25,0,Fixtures!$D$6,1,39-Fixtures!$D$6)))</f>
        <v>1.3639704057520481</v>
      </c>
    </row>
    <row r="26" spans="1:45" x14ac:dyDescent="0.25">
      <c r="A26" s="28" t="s">
        <v>10</v>
      </c>
      <c r="B26" s="9">
        <f t="shared" ca="1" si="1"/>
        <v>1.2430430152298781</v>
      </c>
      <c r="C26" s="9">
        <f t="shared" ca="1" si="2"/>
        <v>1.0253530868148368</v>
      </c>
      <c r="D26" s="9">
        <f t="shared" ca="1" si="2"/>
        <v>1.278886240230779</v>
      </c>
      <c r="E26" s="9">
        <f t="shared" ca="1" si="2"/>
        <v>1.096115137898463</v>
      </c>
      <c r="F26" s="9">
        <f t="shared" ca="1" si="2"/>
        <v>1.0326115553027098</v>
      </c>
      <c r="G26" s="9">
        <f t="shared" ca="1" si="2"/>
        <v>1.2010427889143294</v>
      </c>
      <c r="H26" s="9">
        <f t="shared" ca="1" si="2"/>
        <v>1.1573102161029458</v>
      </c>
      <c r="I26" s="9">
        <f t="shared" ca="1" si="2"/>
        <v>0.95508276524656122</v>
      </c>
      <c r="J26" s="9">
        <f t="shared" ca="1" si="2"/>
        <v>0.91679983310067392</v>
      </c>
      <c r="K26" s="9">
        <f t="shared" ca="1" si="2"/>
        <v>1.2998789686601762</v>
      </c>
      <c r="L26" s="9">
        <f t="shared" ca="1" si="2"/>
        <v>0.97681261306118616</v>
      </c>
      <c r="M26" s="9">
        <f t="shared" ca="1" si="2"/>
        <v>1.1077486788314301</v>
      </c>
      <c r="N26" s="9">
        <f t="shared" ca="1" si="2"/>
        <v>1.2986577263161534</v>
      </c>
      <c r="O26" s="9">
        <f t="shared" ca="1" si="2"/>
        <v>1.1396906829723428</v>
      </c>
      <c r="P26" s="9">
        <f t="shared" ca="1" si="2"/>
        <v>1.325976359464915</v>
      </c>
      <c r="Q26" s="9">
        <f t="shared" ca="1" si="2"/>
        <v>2.2948225093433998</v>
      </c>
      <c r="R26" s="9">
        <f t="shared" ca="1" si="2"/>
        <v>1.4253908711474208</v>
      </c>
      <c r="S26" s="9">
        <f t="shared" ca="1" si="2"/>
        <v>1.5262245578448828</v>
      </c>
      <c r="T26" s="9">
        <f t="shared" ca="1" si="2"/>
        <v>0.8073982227300347</v>
      </c>
      <c r="U26" s="9">
        <f t="shared" ca="1" si="2"/>
        <v>1.1505840783796881</v>
      </c>
      <c r="V26" s="9">
        <f t="shared" ca="1" si="2"/>
        <v>1.0620137775203928</v>
      </c>
      <c r="W26" s="9">
        <f t="shared" ca="1" si="2"/>
        <v>1.1550812006241398</v>
      </c>
      <c r="X26" s="9">
        <f t="shared" ca="1" si="2"/>
        <v>0.83712106177927448</v>
      </c>
      <c r="Y26" s="9">
        <f t="shared" ca="1" si="2"/>
        <v>1.4815188852253951</v>
      </c>
      <c r="Z26" s="9">
        <f t="shared" ca="1" si="2"/>
        <v>1.4711049419692159</v>
      </c>
      <c r="AA26" s="9">
        <f t="shared" ca="1" si="2"/>
        <v>0.89137757388696937</v>
      </c>
      <c r="AB26" s="9">
        <f t="shared" ca="1" si="2"/>
        <v>1.5726293869546719</v>
      </c>
      <c r="AC26" s="9">
        <f t="shared" ca="1" si="2"/>
        <v>0.86639501802193608</v>
      </c>
      <c r="AD26" s="9">
        <f t="shared" ca="1" si="2"/>
        <v>1.4014624629609895</v>
      </c>
      <c r="AE26" s="9">
        <f t="shared" ca="1" si="2"/>
        <v>0.9060094048880496</v>
      </c>
      <c r="AF26" s="9">
        <f t="shared" ca="1" si="2"/>
        <v>0.79435893827909865</v>
      </c>
      <c r="AG26" s="9">
        <f t="shared" ca="1" si="2"/>
        <v>1.8632233361142638</v>
      </c>
      <c r="AH26" s="9">
        <f t="shared" ca="1" si="2"/>
        <v>0.77209551463707371</v>
      </c>
      <c r="AI26" s="9">
        <f t="shared" ca="1" si="2"/>
        <v>1.9024182015218767</v>
      </c>
      <c r="AJ26" s="9">
        <f t="shared" ca="1" si="2"/>
        <v>1.1583985369225387</v>
      </c>
      <c r="AK26" s="9">
        <f t="shared" ca="1" si="2"/>
        <v>1.0637711946396324</v>
      </c>
      <c r="AL26" s="9">
        <f t="shared" ca="1" si="2"/>
        <v>2.0450511943125842</v>
      </c>
      <c r="AM26" s="9">
        <f t="shared" ca="1" si="2"/>
        <v>1.5994802794270424</v>
      </c>
      <c r="AN26" s="9">
        <f ca="1">IF(Fixtures!$D$6&lt;36,AVERAGE(OFFSET($A26,0,Fixtures!$D$6,1,3)),0)</f>
        <v>1.2801622893125326</v>
      </c>
      <c r="AO26" s="9">
        <f ca="1">IF(Fixtures!$D$6&lt;33,AVERAGE(OFFSET($A26,0,Fixtures!$D$6,1,6)),0)</f>
        <v>1.2340130912031684</v>
      </c>
      <c r="AP26" s="9">
        <f ca="1">IF(Fixtures!$D$6&lt;30,AVERAGE(OFFSET($A26,0,Fixtures!$D$6,1,9)),0)</f>
        <v>1.2485545333667223</v>
      </c>
      <c r="AQ26" s="9">
        <f ca="1">IF(Fixtures!$D$6&lt;27,AVERAGE(OFFSET($A26,0,Fixtures!$D$6,1,12)),0)</f>
        <v>0</v>
      </c>
      <c r="AR26" s="9">
        <f ca="1">IF(Fixtures!$D$6&lt;23,AVERAGE(OFFSET($A26,0,Fixtures!$D$6,1,16)),0)</f>
        <v>0</v>
      </c>
      <c r="AS26" s="9">
        <f ca="1">IF(OR(Fixtures!$D$6&lt;=0,Fixtures!$D$6&gt;39),AVERAGE(A26:AM26),AVERAGE(OFFSET($A26,0,Fixtures!$D$6,1,39-Fixtures!$D$6)))</f>
        <v>1.3287744557233132</v>
      </c>
    </row>
    <row r="27" spans="1:45" x14ac:dyDescent="0.25">
      <c r="A27" s="80" t="s">
        <v>61</v>
      </c>
      <c r="B27" s="9">
        <f t="shared" si="1"/>
        <v>1.2430430152298781</v>
      </c>
      <c r="C27" s="9">
        <f t="shared" ca="1" si="2"/>
        <v>1.0287727267721989</v>
      </c>
      <c r="D27" s="9">
        <f t="shared" ca="1" si="2"/>
        <v>1.278886240230779</v>
      </c>
      <c r="E27" s="9">
        <f t="shared" si="2"/>
        <v>1.096115137898463</v>
      </c>
      <c r="F27" s="9">
        <f t="shared" ca="1" si="2"/>
        <v>1.1629776981084732</v>
      </c>
      <c r="G27" s="9">
        <f t="shared" si="2"/>
        <v>1.3672803893837961</v>
      </c>
      <c r="H27" s="9">
        <f t="shared" si="2"/>
        <v>1.2237315981342178</v>
      </c>
      <c r="I27" s="9">
        <f t="shared" ca="1" si="2"/>
        <v>0.95508276524656122</v>
      </c>
      <c r="J27" s="9">
        <f t="shared" ca="1" si="2"/>
        <v>0.7725714621159282</v>
      </c>
      <c r="K27" s="9">
        <f t="shared" si="2"/>
        <v>0.98174482129592444</v>
      </c>
      <c r="L27" s="9">
        <f t="shared" ca="1" si="2"/>
        <v>1.1269812628197067</v>
      </c>
      <c r="M27" s="9">
        <f t="shared" si="2"/>
        <v>1.7126292385225117</v>
      </c>
      <c r="N27" s="9">
        <f t="shared" si="2"/>
        <v>0.71255997235151902</v>
      </c>
      <c r="O27" s="9">
        <f t="shared" si="2"/>
        <v>1.8283574008984647</v>
      </c>
      <c r="P27" s="9">
        <f t="shared" ca="1" si="2"/>
        <v>0.73310668481658037</v>
      </c>
      <c r="Q27" s="9">
        <f t="shared" si="2"/>
        <v>0.9499877206815347</v>
      </c>
      <c r="R27" s="9">
        <f t="shared" ca="1" si="2"/>
        <v>1.8125438226211816</v>
      </c>
      <c r="S27" s="9">
        <f t="shared" ca="1" si="2"/>
        <v>1.0680711388099133</v>
      </c>
      <c r="T27" s="9">
        <f t="shared" ca="1" si="2"/>
        <v>0.93936242816760307</v>
      </c>
      <c r="U27" s="9">
        <f t="shared" ca="1" si="2"/>
        <v>1.1084315350077698</v>
      </c>
      <c r="V27" s="9">
        <f t="shared" ca="1" si="2"/>
        <v>0.8461062800412299</v>
      </c>
      <c r="W27" s="9">
        <f t="shared" si="2"/>
        <v>1.1550812006241398</v>
      </c>
      <c r="X27" s="9">
        <f t="shared" si="2"/>
        <v>0.95298787176897692</v>
      </c>
      <c r="Y27" s="9">
        <f t="shared" ca="1" si="2"/>
        <v>1.6600020921496765</v>
      </c>
      <c r="Z27" s="9">
        <f t="shared" ca="1" si="2"/>
        <v>0.74514052258885377</v>
      </c>
      <c r="AA27" s="9">
        <f t="shared" ca="1" si="2"/>
        <v>0.89137757388696937</v>
      </c>
      <c r="AB27" s="9">
        <f t="shared" si="2"/>
        <v>0.98012291691990439</v>
      </c>
      <c r="AC27" s="9">
        <f t="shared" si="2"/>
        <v>0.86639501802193608</v>
      </c>
      <c r="AD27" s="9">
        <f t="shared" ca="1" si="2"/>
        <v>0.78550053340711978</v>
      </c>
      <c r="AE27" s="9">
        <f t="shared" si="2"/>
        <v>0.9060094048880496</v>
      </c>
      <c r="AF27" s="9">
        <f t="shared" ca="1" si="2"/>
        <v>1.3652560555879012</v>
      </c>
      <c r="AG27" s="9">
        <f t="shared" si="2"/>
        <v>1.0223312439932852</v>
      </c>
      <c r="AH27" s="9">
        <f t="shared" si="2"/>
        <v>1.193694362781325</v>
      </c>
      <c r="AI27" s="9">
        <f t="shared" ca="1" si="2"/>
        <v>1.0518102309269157</v>
      </c>
      <c r="AJ27" s="9">
        <f t="shared" ca="1" si="2"/>
        <v>1.2743563367427142</v>
      </c>
      <c r="AK27" s="9">
        <f t="shared" ca="1" si="2"/>
        <v>1.4140537257329038</v>
      </c>
      <c r="AL27" s="9">
        <f t="shared" si="2"/>
        <v>0.94628909680269024</v>
      </c>
      <c r="AM27" s="9">
        <f t="shared" si="2"/>
        <v>1.3629759822989149</v>
      </c>
      <c r="AN27" s="9">
        <f ca="1">IF(Fixtures!$D$6&lt;36,AVERAGE(OFFSET($A27,0,Fixtures!$D$6,1,3)),0)</f>
        <v>0.87733948944965334</v>
      </c>
      <c r="AO27" s="9">
        <f ca="1">IF(Fixtures!$D$6&lt;33,AVERAGE(OFFSET($A27,0,Fixtures!$D$6,1,6)),0)</f>
        <v>0.98760252880303268</v>
      </c>
      <c r="AP27" s="9">
        <f ca="1">IF(Fixtures!$D$6&lt;30,AVERAGE(OFFSET($A27,0,Fixtures!$D$6,1,9)),0)</f>
        <v>1.0494973448076834</v>
      </c>
      <c r="AQ27" s="9">
        <f ca="1">IF(Fixtures!$D$6&lt;27,AVERAGE(OFFSET($A27,0,Fixtures!$D$6,1,12)),0)</f>
        <v>0</v>
      </c>
      <c r="AR27" s="9">
        <f ca="1">IF(Fixtures!$D$6&lt;23,AVERAGE(OFFSET($A27,0,Fixtures!$D$6,1,16)),0)</f>
        <v>0</v>
      </c>
      <c r="AS27" s="9">
        <f ca="1">IF(OR(Fixtures!$D$6&lt;=0,Fixtures!$D$6&gt;39),AVERAGE(A27:AM27),AVERAGE(OFFSET($A27,0,Fixtures!$D$6,1,39-Fixtures!$D$6)))</f>
        <v>1.097399575675305</v>
      </c>
    </row>
    <row r="28" spans="1:45" x14ac:dyDescent="0.25">
      <c r="A28" s="80" t="s">
        <v>82</v>
      </c>
      <c r="B28" s="9">
        <f t="shared" ca="1" si="1"/>
        <v>1.2430430152298781</v>
      </c>
      <c r="C28" s="9">
        <f t="shared" ca="1" si="2"/>
        <v>1.0287727267721989</v>
      </c>
      <c r="D28" s="9">
        <f t="shared" ca="1" si="2"/>
        <v>1.278886240230779</v>
      </c>
      <c r="E28" s="9">
        <f t="shared" ca="1" si="2"/>
        <v>1.096115137898463</v>
      </c>
      <c r="F28" s="9">
        <f t="shared" ca="1" si="2"/>
        <v>1.1116330509476595</v>
      </c>
      <c r="G28" s="9">
        <f t="shared" ca="1" si="2"/>
        <v>0.85411490610581953</v>
      </c>
      <c r="H28" s="9">
        <f t="shared" ca="1" si="2"/>
        <v>1.6572297723240432</v>
      </c>
      <c r="I28" s="9">
        <f t="shared" ca="1" si="2"/>
        <v>0.95508276524656122</v>
      </c>
      <c r="J28" s="9">
        <f t="shared" ca="1" si="2"/>
        <v>1.4063767560827927</v>
      </c>
      <c r="K28" s="9">
        <f t="shared" ca="1" si="2"/>
        <v>1.2998789686601762</v>
      </c>
      <c r="L28" s="9">
        <f t="shared" ca="1" si="2"/>
        <v>0.81022940204263316</v>
      </c>
      <c r="M28" s="9">
        <f t="shared" ca="1" si="2"/>
        <v>1.1436870612074626</v>
      </c>
      <c r="N28" s="9">
        <f t="shared" ca="1" si="2"/>
        <v>1.0329702378840371</v>
      </c>
      <c r="O28" s="9">
        <f t="shared" ca="1" si="2"/>
        <v>1.6662501750500895</v>
      </c>
      <c r="P28" s="9">
        <f t="shared" ca="1" si="2"/>
        <v>1.4303890703422544</v>
      </c>
      <c r="Q28" s="9">
        <f t="shared" ca="1" si="2"/>
        <v>1.484512738229405</v>
      </c>
      <c r="R28" s="9">
        <f t="shared" ca="1" si="2"/>
        <v>1.3199726928307052</v>
      </c>
      <c r="S28" s="9">
        <f t="shared" ca="1" si="2"/>
        <v>1.3856728246653203</v>
      </c>
      <c r="T28" s="9">
        <f t="shared" ca="1" si="2"/>
        <v>0.93936242816760307</v>
      </c>
      <c r="U28" s="9">
        <f t="shared" ca="1" si="2"/>
        <v>0.98023785179038858</v>
      </c>
      <c r="V28" s="9">
        <f t="shared" ca="1" si="2"/>
        <v>1.3702859961229799</v>
      </c>
      <c r="W28" s="9">
        <f t="shared" ca="1" si="2"/>
        <v>1.1550812006241398</v>
      </c>
      <c r="X28" s="9">
        <f t="shared" ca="1" si="2"/>
        <v>1.2254243689703228</v>
      </c>
      <c r="Y28" s="9">
        <f t="shared" ca="1" si="2"/>
        <v>0.77480290336651536</v>
      </c>
      <c r="Z28" s="9">
        <f t="shared" ca="1" si="2"/>
        <v>1.4760112023645084</v>
      </c>
      <c r="AA28" s="9">
        <f t="shared" ca="1" si="2"/>
        <v>0.89137757388696937</v>
      </c>
      <c r="AB28" s="9">
        <f t="shared" ca="1" si="2"/>
        <v>1.5726293869546719</v>
      </c>
      <c r="AC28" s="9">
        <f t="shared" ca="1" si="2"/>
        <v>0.86639501802193608</v>
      </c>
      <c r="AD28" s="9">
        <f t="shared" ca="1" si="2"/>
        <v>1.1624605151151459</v>
      </c>
      <c r="AE28" s="9">
        <f t="shared" ca="1" si="2"/>
        <v>0.9060094048880496</v>
      </c>
      <c r="AF28" s="9">
        <f t="shared" ca="1" si="2"/>
        <v>1.1613683780481263</v>
      </c>
      <c r="AG28" s="9">
        <f t="shared" ca="1" si="2"/>
        <v>1.4820334979229854</v>
      </c>
      <c r="AH28" s="9">
        <f t="shared" ca="1" si="2"/>
        <v>0.79714439473604892</v>
      </c>
      <c r="AI28" s="9">
        <f t="shared" ca="1" si="2"/>
        <v>2.0522222611684975</v>
      </c>
      <c r="AJ28" s="9">
        <f t="shared" ca="1" si="2"/>
        <v>1.0657377780841342</v>
      </c>
      <c r="AK28" s="9">
        <f t="shared" ca="1" si="2"/>
        <v>1.4140537257329038</v>
      </c>
      <c r="AL28" s="9">
        <f t="shared" ca="1" si="2"/>
        <v>0.9200146342337403</v>
      </c>
      <c r="AM28" s="9">
        <f t="shared" ca="1" si="2"/>
        <v>1.5994802794270424</v>
      </c>
      <c r="AN28" s="9">
        <f ca="1">IF(Fixtures!$D$6&lt;36,AVERAGE(OFFSET($A28,0,Fixtures!$D$6,1,3)),0)</f>
        <v>1.2004949733639181</v>
      </c>
      <c r="AO28" s="9">
        <f ca="1">IF(Fixtures!$D$6&lt;33,AVERAGE(OFFSET($A28,0,Fixtures!$D$6,1,6)),0)</f>
        <v>1.1918160334918193</v>
      </c>
      <c r="AP28" s="9">
        <f ca="1">IF(Fixtures!$D$6&lt;30,AVERAGE(OFFSET($A28,0,Fixtures!$D$6,1,9)),0)</f>
        <v>1.2295556261043996</v>
      </c>
      <c r="AQ28" s="9">
        <f ca="1">IF(Fixtures!$D$6&lt;27,AVERAGE(OFFSET($A28,0,Fixtures!$D$6,1,12)),0)</f>
        <v>0</v>
      </c>
      <c r="AR28" s="9">
        <f ca="1">IF(Fixtures!$D$6&lt;23,AVERAGE(OFFSET($A28,0,Fixtures!$D$6,1,16)),0)</f>
        <v>0</v>
      </c>
      <c r="AS28" s="9">
        <f ca="1">IF(OR(Fixtures!$D$6&lt;=0,Fixtures!$D$6&gt;39),AVERAGE(A28:AM28),AVERAGE(OFFSET($A28,0,Fixtures!$D$6,1,39-Fixtures!$D$6)))</f>
        <v>1.2499624395277737</v>
      </c>
    </row>
    <row r="29" spans="1:45" s="1" customFormat="1" x14ac:dyDescent="0.25"/>
    <row r="30" spans="1:45" x14ac:dyDescent="0.25">
      <c r="A30" s="29" t="s">
        <v>131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N30" s="2">
        <v>13</v>
      </c>
      <c r="O30" s="2">
        <v>14</v>
      </c>
      <c r="P30" s="2">
        <v>15</v>
      </c>
      <c r="Q30" s="2">
        <v>16</v>
      </c>
      <c r="R30" s="2">
        <v>17</v>
      </c>
      <c r="S30" s="2">
        <v>18</v>
      </c>
      <c r="T30" s="2">
        <v>19</v>
      </c>
      <c r="U30" s="2">
        <v>20</v>
      </c>
      <c r="V30" s="2">
        <v>21</v>
      </c>
      <c r="W30" s="2">
        <v>22</v>
      </c>
      <c r="X30" s="2">
        <v>23</v>
      </c>
      <c r="Y30" s="2">
        <v>24</v>
      </c>
      <c r="Z30" s="2">
        <v>25</v>
      </c>
      <c r="AA30" s="2">
        <v>26</v>
      </c>
      <c r="AB30" s="2">
        <v>27</v>
      </c>
      <c r="AC30" s="2">
        <v>28</v>
      </c>
      <c r="AD30" s="2">
        <v>29</v>
      </c>
      <c r="AE30" s="2">
        <v>30</v>
      </c>
      <c r="AF30" s="2">
        <v>31</v>
      </c>
      <c r="AG30" s="2">
        <v>32</v>
      </c>
      <c r="AH30" s="2">
        <v>33</v>
      </c>
      <c r="AI30" s="2">
        <v>34</v>
      </c>
      <c r="AJ30" s="2">
        <v>35</v>
      </c>
      <c r="AK30" s="2">
        <v>36</v>
      </c>
      <c r="AL30" s="2">
        <v>37</v>
      </c>
      <c r="AM30" s="2">
        <v>38</v>
      </c>
      <c r="AN30" s="29" t="s">
        <v>55</v>
      </c>
      <c r="AO30" s="29" t="s">
        <v>56</v>
      </c>
      <c r="AP30" s="29" t="s">
        <v>57</v>
      </c>
      <c r="AQ30" s="29" t="s">
        <v>75</v>
      </c>
      <c r="AR30" s="29" t="s">
        <v>123</v>
      </c>
      <c r="AS30" s="29" t="s">
        <v>58</v>
      </c>
    </row>
    <row r="31" spans="1:45" x14ac:dyDescent="0.25">
      <c r="A31" s="28" t="s">
        <v>101</v>
      </c>
      <c r="B31" s="9">
        <f>MIN(VLOOKUP($A$30,$A$2:$AM$14,B$16+1,FALSE),VLOOKUP($A31,$A$2:$AM$14,B$16+1,FALSE))</f>
        <v>1.2430430152298781</v>
      </c>
      <c r="C31" s="9">
        <f t="shared" ref="C31:AM38" ca="1" si="3">MIN(VLOOKUP($A$30,$A$2:$AM$14,C$16+1,FALSE),VLOOKUP($A31,$A$2:$AM$14,C$16+1,FALSE))</f>
        <v>1.0287727267721989</v>
      </c>
      <c r="D31" s="9">
        <f t="shared" ca="1" si="3"/>
        <v>1.278886240230779</v>
      </c>
      <c r="E31" s="9">
        <f t="shared" si="3"/>
        <v>1.096115137898463</v>
      </c>
      <c r="F31" s="9">
        <f t="shared" ca="1" si="3"/>
        <v>0.99895034699964425</v>
      </c>
      <c r="G31" s="9">
        <f t="shared" si="3"/>
        <v>1.3823360482211438</v>
      </c>
      <c r="H31" s="9">
        <f t="shared" si="3"/>
        <v>1.6572297723240432</v>
      </c>
      <c r="I31" s="9">
        <f t="shared" ca="1" si="3"/>
        <v>0.95508276524656122</v>
      </c>
      <c r="J31" s="9">
        <f t="shared" si="3"/>
        <v>1.3810373370669069</v>
      </c>
      <c r="K31" s="9">
        <f t="shared" si="3"/>
        <v>1.228353116514443</v>
      </c>
      <c r="L31" s="9">
        <f t="shared" si="3"/>
        <v>1.1587290563223693</v>
      </c>
      <c r="M31" s="9">
        <f t="shared" ca="1" si="3"/>
        <v>1.0156678946778177</v>
      </c>
      <c r="N31" s="9">
        <f t="shared" si="3"/>
        <v>1.2986577263161534</v>
      </c>
      <c r="O31" s="9">
        <f t="shared" ca="1" si="3"/>
        <v>1.5037534157636012</v>
      </c>
      <c r="P31" s="9">
        <f t="shared" si="3"/>
        <v>1.5494779726328798</v>
      </c>
      <c r="Q31" s="9">
        <f t="shared" ca="1" si="3"/>
        <v>1.0940323368026967</v>
      </c>
      <c r="R31" s="9">
        <f t="shared" si="3"/>
        <v>1.7679208803286086</v>
      </c>
      <c r="S31" s="9">
        <f t="shared" ca="1" si="3"/>
        <v>0.94792160090866917</v>
      </c>
      <c r="T31" s="9">
        <f t="shared" ca="1" si="3"/>
        <v>0.93936242816760307</v>
      </c>
      <c r="U31" s="9">
        <f t="shared" si="3"/>
        <v>1.1505840783796881</v>
      </c>
      <c r="V31" s="9">
        <f t="shared" ca="1" si="3"/>
        <v>0.96348159374794129</v>
      </c>
      <c r="W31" s="9">
        <f t="shared" si="3"/>
        <v>1.1550812006241398</v>
      </c>
      <c r="X31" s="9">
        <f t="shared" si="3"/>
        <v>1.5823094231859838</v>
      </c>
      <c r="Y31" s="9">
        <f t="shared" ca="1" si="3"/>
        <v>1.4332241363002989</v>
      </c>
      <c r="Z31" s="9">
        <f t="shared" ca="1" si="3"/>
        <v>1.4760112023645084</v>
      </c>
      <c r="AA31" s="9">
        <f t="shared" ca="1" si="3"/>
        <v>0.89137757388696937</v>
      </c>
      <c r="AB31" s="9">
        <f t="shared" si="3"/>
        <v>1.5726293869546719</v>
      </c>
      <c r="AC31" s="9">
        <f t="shared" si="3"/>
        <v>0.86639501802193608</v>
      </c>
      <c r="AD31" s="9">
        <f t="shared" si="3"/>
        <v>1.2694156825475733</v>
      </c>
      <c r="AE31" s="9">
        <f t="shared" si="3"/>
        <v>0.9060094048880496</v>
      </c>
      <c r="AF31" s="9">
        <f t="shared" ca="1" si="3"/>
        <v>1.4879238255842906</v>
      </c>
      <c r="AG31" s="9">
        <f t="shared" si="3"/>
        <v>1.1656465752959266</v>
      </c>
      <c r="AH31" s="9">
        <f t="shared" ca="1" si="3"/>
        <v>1.193694362781325</v>
      </c>
      <c r="AI31" s="9">
        <f t="shared" si="3"/>
        <v>1.2235707218902958</v>
      </c>
      <c r="AJ31" s="9">
        <f t="shared" ca="1" si="3"/>
        <v>1.2322323718543227</v>
      </c>
      <c r="AK31" s="9">
        <f t="shared" ca="1" si="3"/>
        <v>1.3600116580601251</v>
      </c>
      <c r="AL31" s="9">
        <f t="shared" si="3"/>
        <v>1.6477682223774754</v>
      </c>
      <c r="AM31" s="9">
        <f t="shared" ca="1" si="3"/>
        <v>1.5696411295197246</v>
      </c>
      <c r="AN31" s="9">
        <f ca="1">IF(Fixtures!$D$6&lt;36,AVERAGE(OFFSET($A31,0,Fixtures!$D$6,1,3)),0)</f>
        <v>1.2361466958413938</v>
      </c>
      <c r="AO31" s="9">
        <f ca="1">IF(Fixtures!$D$6&lt;33,AVERAGE(OFFSET($A31,0,Fixtures!$D$6,1,6)),0)</f>
        <v>1.2113366488820747</v>
      </c>
      <c r="AP31" s="9">
        <f ca="1">IF(Fixtures!$D$6&lt;30,AVERAGE(OFFSET($A31,0,Fixtures!$D$6,1,9)),0)</f>
        <v>1.2130574833131549</v>
      </c>
      <c r="AQ31" s="9">
        <f ca="1">IF(Fixtures!$D$6&lt;27,AVERAGE(OFFSET($A31,0,Fixtures!$D$6,1,12)),0)</f>
        <v>0</v>
      </c>
      <c r="AR31" s="9">
        <f ca="1">IF(Fixtures!$D$6&lt;23,AVERAGE(OFFSET($A31,0,Fixtures!$D$6,1,16)),0)</f>
        <v>0</v>
      </c>
      <c r="AS31" s="9">
        <f ca="1">IF(OR(Fixtures!$D$6&lt;=0,Fixtures!$D$6&gt;39),AVERAGE(A31:AM31),AVERAGE(OFFSET($A31,0,Fixtures!$D$6,1,39-Fixtures!$D$6)))</f>
        <v>1.2912448633146434</v>
      </c>
    </row>
    <row r="32" spans="1:45" x14ac:dyDescent="0.25">
      <c r="A32" s="28" t="s">
        <v>121</v>
      </c>
      <c r="B32" s="9">
        <f t="shared" ref="B32:Q42" si="4">MIN(VLOOKUP($A$30,$A$2:$AM$14,B$16+1,FALSE),VLOOKUP($A32,$A$2:$AM$14,B$16+1,FALSE))</f>
        <v>1.2673185277616741</v>
      </c>
      <c r="C32" s="9">
        <f t="shared" si="4"/>
        <v>1.4478459990329244</v>
      </c>
      <c r="D32" s="9">
        <f t="shared" ca="1" si="4"/>
        <v>1.6002959929841643</v>
      </c>
      <c r="E32" s="9">
        <f t="shared" ca="1" si="4"/>
        <v>0.96129438603141137</v>
      </c>
      <c r="F32" s="9">
        <f t="shared" ca="1" si="4"/>
        <v>0.99895034699964425</v>
      </c>
      <c r="G32" s="9">
        <f t="shared" si="4"/>
        <v>1.0751159963909429</v>
      </c>
      <c r="H32" s="9">
        <f t="shared" ca="1" si="4"/>
        <v>1.2804074224084279</v>
      </c>
      <c r="I32" s="9">
        <f t="shared" ca="1" si="4"/>
        <v>1.5511207193357381</v>
      </c>
      <c r="J32" s="9">
        <f t="shared" si="4"/>
        <v>1.1615104493342909</v>
      </c>
      <c r="K32" s="9">
        <f t="shared" si="4"/>
        <v>1.228353116514443</v>
      </c>
      <c r="L32" s="9">
        <f t="shared" si="4"/>
        <v>1.4945685992331263</v>
      </c>
      <c r="M32" s="9">
        <f t="shared" ca="1" si="4"/>
        <v>1.0156678946778177</v>
      </c>
      <c r="N32" s="9">
        <f t="shared" si="4"/>
        <v>1.597652203052558</v>
      </c>
      <c r="O32" s="9">
        <f t="shared" ca="1" si="4"/>
        <v>0.87774860778001973</v>
      </c>
      <c r="P32" s="9">
        <f t="shared" si="4"/>
        <v>1.2146184697312841</v>
      </c>
      <c r="Q32" s="9">
        <f t="shared" ca="1" si="4"/>
        <v>1.0940323368026967</v>
      </c>
      <c r="R32" s="9">
        <f t="shared" ca="1" si="3"/>
        <v>1.3213043782359488</v>
      </c>
      <c r="S32" s="9">
        <f t="shared" ca="1" si="3"/>
        <v>0.94792160090866917</v>
      </c>
      <c r="T32" s="9">
        <f t="shared" si="3"/>
        <v>1.6936570690286907</v>
      </c>
      <c r="U32" s="9">
        <f t="shared" si="3"/>
        <v>0.80956721075138993</v>
      </c>
      <c r="V32" s="9">
        <f t="shared" si="3"/>
        <v>0.96348159374794129</v>
      </c>
      <c r="W32" s="9">
        <f t="shared" ca="1" si="3"/>
        <v>0.89243783056680326</v>
      </c>
      <c r="X32" s="9">
        <f t="shared" ca="1" si="3"/>
        <v>1.5823094231859838</v>
      </c>
      <c r="Y32" s="9">
        <f t="shared" ca="1" si="3"/>
        <v>0.83291113315213428</v>
      </c>
      <c r="Z32" s="9">
        <f t="shared" si="3"/>
        <v>1.9841223291577716</v>
      </c>
      <c r="AA32" s="9">
        <f t="shared" ca="1" si="3"/>
        <v>1.1153986295683747</v>
      </c>
      <c r="AB32" s="9">
        <f t="shared" ca="1" si="3"/>
        <v>1.3791979954642193</v>
      </c>
      <c r="AC32" s="9">
        <f t="shared" si="3"/>
        <v>1.0793181474145725</v>
      </c>
      <c r="AD32" s="9">
        <f t="shared" si="3"/>
        <v>1.2694156825475733</v>
      </c>
      <c r="AE32" s="9">
        <f t="shared" si="3"/>
        <v>1.3903292565543277</v>
      </c>
      <c r="AF32" s="9">
        <f t="shared" ca="1" si="3"/>
        <v>1.2593323522562991</v>
      </c>
      <c r="AG32" s="9">
        <f t="shared" si="3"/>
        <v>1.1135559206698284</v>
      </c>
      <c r="AH32" s="9">
        <f t="shared" ca="1" si="3"/>
        <v>1.4572093052369461</v>
      </c>
      <c r="AI32" s="9">
        <f t="shared" si="3"/>
        <v>0.84658324617833192</v>
      </c>
      <c r="AJ32" s="9">
        <f t="shared" si="3"/>
        <v>1.2322323718543227</v>
      </c>
      <c r="AK32" s="9">
        <f t="shared" ca="1" si="3"/>
        <v>1.0242197339463077</v>
      </c>
      <c r="AL32" s="9">
        <f t="shared" ca="1" si="3"/>
        <v>1.6477682223774754</v>
      </c>
      <c r="AM32" s="9">
        <f t="shared" ca="1" si="3"/>
        <v>1.5696411295197246</v>
      </c>
      <c r="AN32" s="9">
        <f ca="1">IF(Fixtures!$D$6&lt;36,AVERAGE(OFFSET($A32,0,Fixtures!$D$6,1,3)),0)</f>
        <v>1.2426439418087885</v>
      </c>
      <c r="AO32" s="9">
        <f ca="1">IF(Fixtures!$D$6&lt;33,AVERAGE(OFFSET($A32,0,Fixtures!$D$6,1,6)),0)</f>
        <v>1.2485248924844701</v>
      </c>
      <c r="AP32" s="9">
        <f ca="1">IF(Fixtures!$D$6&lt;30,AVERAGE(OFFSET($A32,0,Fixtures!$D$6,1,9)),0)</f>
        <v>1.2252415864640467</v>
      </c>
      <c r="AQ32" s="9">
        <f ca="1">IF(Fixtures!$D$6&lt;27,AVERAGE(OFFSET($A32,0,Fixtures!$D$6,1,12)),0)</f>
        <v>0</v>
      </c>
      <c r="AR32" s="9">
        <f ca="1">IF(Fixtures!$D$6&lt;23,AVERAGE(OFFSET($A32,0,Fixtures!$D$6,1,16)),0)</f>
        <v>0</v>
      </c>
      <c r="AS32" s="9">
        <f ca="1">IF(OR(Fixtures!$D$6&lt;=0,Fixtures!$D$6&gt;39),AVERAGE(A32:AM32),AVERAGE(OFFSET($A32,0,Fixtures!$D$6,1,39-Fixtures!$D$6)))</f>
        <v>1.2724002803349939</v>
      </c>
    </row>
    <row r="33" spans="1:45" x14ac:dyDescent="0.25">
      <c r="A33" s="28" t="s">
        <v>105</v>
      </c>
      <c r="B33" s="9">
        <f t="shared" si="4"/>
        <v>1.2673185277616741</v>
      </c>
      <c r="C33" s="9">
        <f t="shared" si="3"/>
        <v>1.0978165650110174</v>
      </c>
      <c r="D33" s="9">
        <f t="shared" ca="1" si="3"/>
        <v>1.160313829200228</v>
      </c>
      <c r="E33" s="9">
        <f t="shared" si="3"/>
        <v>0.84892132175324198</v>
      </c>
      <c r="F33" s="9">
        <f t="shared" ca="1" si="3"/>
        <v>0.99895034699964425</v>
      </c>
      <c r="G33" s="9">
        <f t="shared" si="3"/>
        <v>0.85223937823566953</v>
      </c>
      <c r="H33" s="9">
        <f t="shared" si="3"/>
        <v>0.9171391637637949</v>
      </c>
      <c r="I33" s="9">
        <f t="shared" ca="1" si="3"/>
        <v>0.65767416951480984</v>
      </c>
      <c r="J33" s="9">
        <f t="shared" si="3"/>
        <v>1.3810373370669069</v>
      </c>
      <c r="K33" s="9">
        <f t="shared" ca="1" si="3"/>
        <v>1.0433138963384292</v>
      </c>
      <c r="L33" s="9">
        <f t="shared" si="3"/>
        <v>1.3747191943096242</v>
      </c>
      <c r="M33" s="9">
        <f t="shared" ca="1" si="3"/>
        <v>0.66846979370821891</v>
      </c>
      <c r="N33" s="9">
        <f t="shared" si="3"/>
        <v>1.6723882334368925</v>
      </c>
      <c r="O33" s="9">
        <f t="shared" ca="1" si="3"/>
        <v>0.85493083081101517</v>
      </c>
      <c r="P33" s="9">
        <f t="shared" ca="1" si="3"/>
        <v>0.9943802237087086</v>
      </c>
      <c r="Q33" s="9">
        <f t="shared" ca="1" si="3"/>
        <v>0.87927383388818403</v>
      </c>
      <c r="R33" s="9">
        <f t="shared" ca="1" si="3"/>
        <v>1.0110212898538</v>
      </c>
      <c r="S33" s="9">
        <f t="shared" ca="1" si="3"/>
        <v>0.94792160090866917</v>
      </c>
      <c r="T33" s="9">
        <f t="shared" ca="1" si="3"/>
        <v>1.0890272205038978</v>
      </c>
      <c r="U33" s="9">
        <f t="shared" si="3"/>
        <v>1.3373269511969383</v>
      </c>
      <c r="V33" s="9">
        <f t="shared" si="3"/>
        <v>0.96348159374794129</v>
      </c>
      <c r="W33" s="9">
        <f t="shared" si="3"/>
        <v>0.63924159709855954</v>
      </c>
      <c r="X33" s="9">
        <f t="shared" ca="1" si="3"/>
        <v>0.94358493032308355</v>
      </c>
      <c r="Y33" s="9">
        <f t="shared" ca="1" si="3"/>
        <v>0.88072885351305386</v>
      </c>
      <c r="Z33" s="9">
        <f t="shared" si="3"/>
        <v>1.5750704756546188</v>
      </c>
      <c r="AA33" s="9">
        <f t="shared" ca="1" si="3"/>
        <v>0.80873317225882402</v>
      </c>
      <c r="AB33" s="9">
        <f t="shared" si="3"/>
        <v>1.2179729771465124</v>
      </c>
      <c r="AC33" s="9">
        <f t="shared" si="3"/>
        <v>1.1432323054630054</v>
      </c>
      <c r="AD33" s="9">
        <f t="shared" si="3"/>
        <v>0.95817268311404735</v>
      </c>
      <c r="AE33" s="9">
        <f t="shared" ca="1" si="3"/>
        <v>1.4968738561039585</v>
      </c>
      <c r="AF33" s="9">
        <f t="shared" ca="1" si="3"/>
        <v>1.2265950007083291</v>
      </c>
      <c r="AG33" s="9">
        <f t="shared" si="3"/>
        <v>1.1656465752959266</v>
      </c>
      <c r="AH33" s="9">
        <f t="shared" ca="1" si="3"/>
        <v>0.95907373735627943</v>
      </c>
      <c r="AI33" s="9">
        <f t="shared" ca="1" si="3"/>
        <v>0.69307824531031204</v>
      </c>
      <c r="AJ33" s="9">
        <f t="shared" ca="1" si="3"/>
        <v>0.75904674800040206</v>
      </c>
      <c r="AK33" s="9">
        <f t="shared" ca="1" si="3"/>
        <v>1.3600116580601251</v>
      </c>
      <c r="AL33" s="9">
        <f t="shared" ca="1" si="3"/>
        <v>0.70467698857666183</v>
      </c>
      <c r="AM33" s="9">
        <f t="shared" ca="1" si="3"/>
        <v>1.2615206400707057</v>
      </c>
      <c r="AN33" s="9">
        <f ca="1">IF(Fixtures!$D$6&lt;36,AVERAGE(OFFSET($A33,0,Fixtures!$D$6,1,3)),0)</f>
        <v>1.1064593219078551</v>
      </c>
      <c r="AO33" s="9">
        <f ca="1">IF(Fixtures!$D$6&lt;33,AVERAGE(OFFSET($A33,0,Fixtures!$D$6,1,6)),0)</f>
        <v>1.2014155663052966</v>
      </c>
      <c r="AP33" s="9">
        <f ca="1">IF(Fixtures!$D$6&lt;30,AVERAGE(OFFSET($A33,0,Fixtures!$D$6,1,9)),0)</f>
        <v>1.068854680944308</v>
      </c>
      <c r="AQ33" s="9">
        <f ca="1">IF(Fixtures!$D$6&lt;27,AVERAGE(OFFSET($A33,0,Fixtures!$D$6,1,12)),0)</f>
        <v>0</v>
      </c>
      <c r="AR33" s="9">
        <f ca="1">IF(Fixtures!$D$6&lt;23,AVERAGE(OFFSET($A33,0,Fixtures!$D$6,1,16)),0)</f>
        <v>0</v>
      </c>
      <c r="AS33" s="9">
        <f ca="1">IF(OR(Fixtures!$D$6&lt;=0,Fixtures!$D$6&gt;39),AVERAGE(A33:AM33),AVERAGE(OFFSET($A33,0,Fixtures!$D$6,1,39-Fixtures!$D$6)))</f>
        <v>1.0788251179338555</v>
      </c>
    </row>
    <row r="34" spans="1:45" x14ac:dyDescent="0.25">
      <c r="A34" s="28" t="s">
        <v>52</v>
      </c>
      <c r="B34" s="9">
        <f t="shared" ca="1" si="4"/>
        <v>1.2673185277616741</v>
      </c>
      <c r="C34" s="9">
        <f t="shared" ca="1" si="3"/>
        <v>2.3378333367103541</v>
      </c>
      <c r="D34" s="9">
        <f t="shared" ca="1" si="3"/>
        <v>1.0713463349190704</v>
      </c>
      <c r="E34" s="9">
        <f t="shared" ca="1" si="3"/>
        <v>2.4064827889261666</v>
      </c>
      <c r="F34" s="9">
        <f t="shared" ca="1" si="3"/>
        <v>0.99895034699964425</v>
      </c>
      <c r="G34" s="9">
        <f t="shared" ca="1" si="3"/>
        <v>1.3823360482211438</v>
      </c>
      <c r="H34" s="9">
        <f t="shared" ca="1" si="3"/>
        <v>1.3929650732386356</v>
      </c>
      <c r="I34" s="9">
        <f t="shared" ca="1" si="3"/>
        <v>2.0630222960611109</v>
      </c>
      <c r="J34" s="9">
        <f t="shared" ca="1" si="3"/>
        <v>1.041685737591475</v>
      </c>
      <c r="K34" s="9">
        <f t="shared" ca="1" si="3"/>
        <v>1.0343634845508745</v>
      </c>
      <c r="L34" s="9">
        <f t="shared" ca="1" si="3"/>
        <v>1.489832854645915</v>
      </c>
      <c r="M34" s="9">
        <f t="shared" ca="1" si="3"/>
        <v>0.84447735086333675</v>
      </c>
      <c r="N34" s="9">
        <f t="shared" ca="1" si="3"/>
        <v>1.3269191875694142</v>
      </c>
      <c r="O34" s="9">
        <f t="shared" ca="1" si="3"/>
        <v>0.85860977538132965</v>
      </c>
      <c r="P34" s="9">
        <f t="shared" ca="1" si="3"/>
        <v>1.4137779612666828</v>
      </c>
      <c r="Q34" s="9">
        <f t="shared" ca="1" si="3"/>
        <v>1.0940323368026967</v>
      </c>
      <c r="R34" s="9">
        <f t="shared" ca="1" si="3"/>
        <v>1.0731191955254717</v>
      </c>
      <c r="S34" s="9">
        <f t="shared" ca="1" si="3"/>
        <v>0.94792160090866917</v>
      </c>
      <c r="T34" s="9">
        <f t="shared" ca="1" si="3"/>
        <v>1.2712200408257048</v>
      </c>
      <c r="U34" s="9">
        <f t="shared" ca="1" si="3"/>
        <v>1.4945378877338866</v>
      </c>
      <c r="V34" s="9">
        <f t="shared" ca="1" si="3"/>
        <v>0.96348159374794129</v>
      </c>
      <c r="W34" s="9">
        <f t="shared" ca="1" si="3"/>
        <v>1.9985289258722652</v>
      </c>
      <c r="X34" s="9">
        <f t="shared" ca="1" si="3"/>
        <v>1.4379166428484185</v>
      </c>
      <c r="Y34" s="9">
        <f t="shared" ca="1" si="3"/>
        <v>1.4332241363002989</v>
      </c>
      <c r="Z34" s="9">
        <f t="shared" ca="1" si="3"/>
        <v>1.6294586197540981</v>
      </c>
      <c r="AA34" s="9">
        <f t="shared" ca="1" si="3"/>
        <v>1.537092839653843</v>
      </c>
      <c r="AB34" s="9">
        <f t="shared" ca="1" si="3"/>
        <v>1.6773069585975577</v>
      </c>
      <c r="AC34" s="9">
        <f t="shared" ca="1" si="3"/>
        <v>1.8182600444797068</v>
      </c>
      <c r="AD34" s="9">
        <f t="shared" ca="1" si="3"/>
        <v>1.0384063521019127</v>
      </c>
      <c r="AE34" s="9">
        <f t="shared" ca="1" si="3"/>
        <v>1.4840324308596715</v>
      </c>
      <c r="AF34" s="9">
        <f t="shared" ca="1" si="3"/>
        <v>1.2318732932382053</v>
      </c>
      <c r="AG34" s="9">
        <f t="shared" ca="1" si="3"/>
        <v>0.92485630774028449</v>
      </c>
      <c r="AH34" s="9">
        <f t="shared" ca="1" si="3"/>
        <v>1.2115970783247556</v>
      </c>
      <c r="AI34" s="9">
        <f t="shared" ca="1" si="3"/>
        <v>0.98539645629571571</v>
      </c>
      <c r="AJ34" s="9">
        <f t="shared" ca="1" si="3"/>
        <v>1.2322323718543227</v>
      </c>
      <c r="AK34" s="9">
        <f t="shared" ca="1" si="3"/>
        <v>0.7788803849091297</v>
      </c>
      <c r="AL34" s="9">
        <f t="shared" ca="1" si="3"/>
        <v>1.5396364161379215</v>
      </c>
      <c r="AM34" s="9">
        <f t="shared" ca="1" si="3"/>
        <v>0.81449331925016766</v>
      </c>
      <c r="AN34" s="9">
        <f ca="1">IF(Fixtures!$D$6&lt;36,AVERAGE(OFFSET($A34,0,Fixtures!$D$6,1,3)),0)</f>
        <v>1.5113244517263924</v>
      </c>
      <c r="AO34" s="9">
        <f ca="1">IF(Fixtures!$D$6&lt;33,AVERAGE(OFFSET($A34,0,Fixtures!$D$6,1,6)),0)</f>
        <v>1.3624558978362231</v>
      </c>
      <c r="AP34" s="9">
        <f ca="1">IF(Fixtures!$D$6&lt;30,AVERAGE(OFFSET($A34,0,Fixtures!$D$6,1,9)),0)</f>
        <v>1.2893290326102371</v>
      </c>
      <c r="AQ34" s="9">
        <f ca="1">IF(Fixtures!$D$6&lt;27,AVERAGE(OFFSET($A34,0,Fixtures!$D$6,1,12)),0)</f>
        <v>0</v>
      </c>
      <c r="AR34" s="9">
        <f ca="1">IF(Fixtures!$D$6&lt;23,AVERAGE(OFFSET($A34,0,Fixtures!$D$6,1,16)),0)</f>
        <v>0</v>
      </c>
      <c r="AS34" s="9">
        <f ca="1">IF(OR(Fixtures!$D$6&lt;=0,Fixtures!$D$6&gt;39),AVERAGE(A34:AM34),AVERAGE(OFFSET($A34,0,Fixtures!$D$6,1,39-Fixtures!$D$6)))</f>
        <v>1.2280809511491129</v>
      </c>
    </row>
    <row r="35" spans="1:45" x14ac:dyDescent="0.25">
      <c r="A35" s="28" t="s">
        <v>4</v>
      </c>
      <c r="B35" s="9">
        <f t="shared" ca="1" si="4"/>
        <v>1.2032562020037088</v>
      </c>
      <c r="C35" s="9">
        <f t="shared" ca="1" si="3"/>
        <v>1.7755033266033988</v>
      </c>
      <c r="D35" s="9">
        <f t="shared" ca="1" si="3"/>
        <v>0.9408251476537941</v>
      </c>
      <c r="E35" s="9">
        <f t="shared" ca="1" si="3"/>
        <v>1.9348224873320179</v>
      </c>
      <c r="F35" s="9">
        <f t="shared" ca="1" si="3"/>
        <v>0.99895034699964425</v>
      </c>
      <c r="G35" s="9">
        <f t="shared" ca="1" si="3"/>
        <v>1.3823360482211438</v>
      </c>
      <c r="H35" s="9">
        <f t="shared" ca="1" si="3"/>
        <v>1.7009423969293016</v>
      </c>
      <c r="I35" s="9">
        <f t="shared" ca="1" si="3"/>
        <v>1.1382361826434975</v>
      </c>
      <c r="J35" s="9">
        <f t="shared" ca="1" si="3"/>
        <v>1.3810373370669069</v>
      </c>
      <c r="K35" s="9">
        <f t="shared" ca="1" si="3"/>
        <v>1.228353116514443</v>
      </c>
      <c r="L35" s="9">
        <f t="shared" ca="1" si="3"/>
        <v>1.8212688955860064</v>
      </c>
      <c r="M35" s="9">
        <f t="shared" ca="1" si="3"/>
        <v>1.0156678946778177</v>
      </c>
      <c r="N35" s="9">
        <f t="shared" ca="1" si="3"/>
        <v>0.92563105089523168</v>
      </c>
      <c r="O35" s="9">
        <f t="shared" ca="1" si="3"/>
        <v>1.5037534157636012</v>
      </c>
      <c r="P35" s="9">
        <f t="shared" ca="1" si="3"/>
        <v>1.1994681680634527</v>
      </c>
      <c r="Q35" s="9">
        <f t="shared" ca="1" si="3"/>
        <v>1.0940323368026967</v>
      </c>
      <c r="R35" s="9">
        <f t="shared" ca="1" si="3"/>
        <v>0.97545984667831909</v>
      </c>
      <c r="S35" s="9">
        <f t="shared" ca="1" si="3"/>
        <v>0.94792160090866917</v>
      </c>
      <c r="T35" s="9">
        <f t="shared" ca="1" si="3"/>
        <v>1.6609444250164518</v>
      </c>
      <c r="U35" s="9">
        <f t="shared" ca="1" si="3"/>
        <v>0.99178427816179315</v>
      </c>
      <c r="V35" s="9">
        <f t="shared" ca="1" si="3"/>
        <v>0.96348159374794129</v>
      </c>
      <c r="W35" s="9">
        <f t="shared" ca="1" si="3"/>
        <v>1.7237919441303213</v>
      </c>
      <c r="X35" s="9">
        <f t="shared" ca="1" si="3"/>
        <v>1.5823094231859838</v>
      </c>
      <c r="Y35" s="9">
        <f t="shared" ca="1" si="3"/>
        <v>1.1947982323245669</v>
      </c>
      <c r="Z35" s="9">
        <f t="shared" ca="1" si="3"/>
        <v>1.2375173005304896</v>
      </c>
      <c r="AA35" s="9">
        <f t="shared" ca="1" si="3"/>
        <v>1.3498301629362071</v>
      </c>
      <c r="AB35" s="9">
        <f t="shared" ca="1" si="3"/>
        <v>1.348561991212561</v>
      </c>
      <c r="AC35" s="9">
        <f t="shared" ca="1" si="3"/>
        <v>1.7263478971146073</v>
      </c>
      <c r="AD35" s="9">
        <f t="shared" ca="1" si="3"/>
        <v>1.2694156825475733</v>
      </c>
      <c r="AE35" s="9">
        <f t="shared" ca="1" si="3"/>
        <v>1.7623551959072694</v>
      </c>
      <c r="AF35" s="9">
        <f t="shared" ca="1" si="3"/>
        <v>1.2395651403376011</v>
      </c>
      <c r="AG35" s="9">
        <f t="shared" ca="1" si="3"/>
        <v>1.1656465752959266</v>
      </c>
      <c r="AH35" s="9">
        <f t="shared" ca="1" si="3"/>
        <v>1.4572093052369461</v>
      </c>
      <c r="AI35" s="9">
        <f t="shared" ca="1" si="3"/>
        <v>1.2235707218902958</v>
      </c>
      <c r="AJ35" s="9">
        <f t="shared" ca="1" si="3"/>
        <v>1.2322323718543227</v>
      </c>
      <c r="AK35" s="9">
        <f t="shared" ca="1" si="3"/>
        <v>1.3600116580601251</v>
      </c>
      <c r="AL35" s="9">
        <f t="shared" ca="1" si="3"/>
        <v>1.3995216083063771</v>
      </c>
      <c r="AM35" s="9">
        <f t="shared" ca="1" si="3"/>
        <v>0.89968847603488189</v>
      </c>
      <c r="AN35" s="9">
        <f ca="1">IF(Fixtures!$D$6&lt;36,AVERAGE(OFFSET($A35,0,Fixtures!$D$6,1,3)),0)</f>
        <v>1.4481085236249138</v>
      </c>
      <c r="AO35" s="9">
        <f ca="1">IF(Fixtures!$D$6&lt;33,AVERAGE(OFFSET($A35,0,Fixtures!$D$6,1,6)),0)</f>
        <v>1.4186487470692564</v>
      </c>
      <c r="AP35" s="9">
        <f ca="1">IF(Fixtures!$D$6&lt;30,AVERAGE(OFFSET($A35,0,Fixtures!$D$6,1,9)),0)</f>
        <v>1.3805449868219002</v>
      </c>
      <c r="AQ35" s="9">
        <f ca="1">IF(Fixtures!$D$6&lt;27,AVERAGE(OFFSET($A35,0,Fixtures!$D$6,1,12)),0)</f>
        <v>0</v>
      </c>
      <c r="AR35" s="9">
        <f ca="1">IF(Fixtures!$D$6&lt;23,AVERAGE(OFFSET($A35,0,Fixtures!$D$6,1,16)),0)</f>
        <v>0</v>
      </c>
      <c r="AS35" s="9">
        <f ca="1">IF(OR(Fixtures!$D$6&lt;=0,Fixtures!$D$6&gt;39),AVERAGE(A35:AM35),AVERAGE(OFFSET($A35,0,Fixtures!$D$6,1,39-Fixtures!$D$6)))</f>
        <v>1.3403438853165406</v>
      </c>
    </row>
    <row r="36" spans="1:45" x14ac:dyDescent="0.25">
      <c r="A36" s="28" t="s">
        <v>129</v>
      </c>
      <c r="B36" s="9">
        <f t="shared" si="4"/>
        <v>1.2673185277616741</v>
      </c>
      <c r="C36" s="9">
        <f t="shared" ca="1" si="3"/>
        <v>1.5472864576152967</v>
      </c>
      <c r="D36" s="9">
        <f t="shared" ca="1" si="3"/>
        <v>1.4909464018801504</v>
      </c>
      <c r="E36" s="9">
        <f t="shared" ca="1" si="3"/>
        <v>2.7343000739411902</v>
      </c>
      <c r="F36" s="9">
        <f t="shared" ca="1" si="3"/>
        <v>0.99895034699964425</v>
      </c>
      <c r="G36" s="9">
        <f t="shared" ca="1" si="3"/>
        <v>1.3823360482211438</v>
      </c>
      <c r="H36" s="9">
        <f t="shared" si="3"/>
        <v>1.3302988788111523</v>
      </c>
      <c r="I36" s="9">
        <f t="shared" si="3"/>
        <v>1.4923484702171324</v>
      </c>
      <c r="J36" s="9">
        <f t="shared" si="3"/>
        <v>1.3810373370669069</v>
      </c>
      <c r="K36" s="9">
        <f t="shared" si="3"/>
        <v>1.228353116514443</v>
      </c>
      <c r="L36" s="9">
        <f t="shared" si="3"/>
        <v>0.99467974397760794</v>
      </c>
      <c r="M36" s="9">
        <f t="shared" ca="1" si="3"/>
        <v>1.0156678946778177</v>
      </c>
      <c r="N36" s="9">
        <f t="shared" si="3"/>
        <v>1.6723882334368925</v>
      </c>
      <c r="O36" s="9">
        <f t="shared" ca="1" si="3"/>
        <v>1.1811002731908686</v>
      </c>
      <c r="P36" s="9">
        <f t="shared" si="3"/>
        <v>1.7554937503657293</v>
      </c>
      <c r="Q36" s="9">
        <f t="shared" ca="1" si="3"/>
        <v>1.0940323368026967</v>
      </c>
      <c r="R36" s="9">
        <f t="shared" ca="1" si="3"/>
        <v>1.468247406262243</v>
      </c>
      <c r="S36" s="9">
        <f t="shared" ca="1" si="3"/>
        <v>0.94792160090866917</v>
      </c>
      <c r="T36" s="9">
        <f t="shared" si="3"/>
        <v>1.902611223932053</v>
      </c>
      <c r="U36" s="9">
        <f t="shared" si="3"/>
        <v>1.9814158437014762</v>
      </c>
      <c r="V36" s="9">
        <f t="shared" ca="1" si="3"/>
        <v>0.96348159374794129</v>
      </c>
      <c r="W36" s="9">
        <f t="shared" si="3"/>
        <v>1.9086198501576261</v>
      </c>
      <c r="X36" s="9">
        <f t="shared" si="3"/>
        <v>1.0401597240861939</v>
      </c>
      <c r="Y36" s="9">
        <f t="shared" ca="1" si="3"/>
        <v>1.4332241363002989</v>
      </c>
      <c r="Z36" s="9">
        <f t="shared" ca="1" si="3"/>
        <v>1.0784512377335469</v>
      </c>
      <c r="AA36" s="9">
        <f t="shared" ca="1" si="3"/>
        <v>2.1391056878080028</v>
      </c>
      <c r="AB36" s="9">
        <f t="shared" ca="1" si="3"/>
        <v>1.9057940335247032</v>
      </c>
      <c r="AC36" s="9">
        <f t="shared" si="3"/>
        <v>1.8182600444797068</v>
      </c>
      <c r="AD36" s="9">
        <f t="shared" si="3"/>
        <v>1.2694156825475733</v>
      </c>
      <c r="AE36" s="9">
        <f t="shared" si="3"/>
        <v>1.2584138898028832</v>
      </c>
      <c r="AF36" s="9">
        <f t="shared" ca="1" si="3"/>
        <v>1.6945601190412645</v>
      </c>
      <c r="AG36" s="9">
        <f t="shared" si="3"/>
        <v>1.1656465752959266</v>
      </c>
      <c r="AH36" s="9">
        <f t="shared" ca="1" si="3"/>
        <v>1.4572093052369461</v>
      </c>
      <c r="AI36" s="9">
        <f t="shared" si="3"/>
        <v>1.2235707218902958</v>
      </c>
      <c r="AJ36" s="9">
        <f t="shared" si="3"/>
        <v>1.2322323718543227</v>
      </c>
      <c r="AK36" s="9">
        <f t="shared" ca="1" si="3"/>
        <v>1.3600116580601251</v>
      </c>
      <c r="AL36" s="9">
        <f t="shared" ca="1" si="3"/>
        <v>1.0233613981363214</v>
      </c>
      <c r="AM36" s="9">
        <f t="shared" ca="1" si="3"/>
        <v>1.5696411295197246</v>
      </c>
      <c r="AN36" s="9">
        <f ca="1">IF(Fixtures!$D$6&lt;36,AVERAGE(OFFSET($A36,0,Fixtures!$D$6,1,3)),0)</f>
        <v>1.6644899201839944</v>
      </c>
      <c r="AO36" s="9">
        <f ca="1">IF(Fixtures!$D$6&lt;33,AVERAGE(OFFSET($A36,0,Fixtures!$D$6,1,6)),0)</f>
        <v>1.518681724115343</v>
      </c>
      <c r="AP36" s="9">
        <f ca="1">IF(Fixtures!$D$6&lt;30,AVERAGE(OFFSET($A36,0,Fixtures!$D$6,1,9)),0)</f>
        <v>1.4472336381859581</v>
      </c>
      <c r="AQ36" s="9">
        <f ca="1">IF(Fixtures!$D$6&lt;27,AVERAGE(OFFSET($A36,0,Fixtures!$D$6,1,12)),0)</f>
        <v>0</v>
      </c>
      <c r="AR36" s="9">
        <f ca="1">IF(Fixtures!$D$6&lt;23,AVERAGE(OFFSET($A36,0,Fixtures!$D$6,1,16)),0)</f>
        <v>0</v>
      </c>
      <c r="AS36" s="9">
        <f ca="1">IF(OR(Fixtures!$D$6&lt;=0,Fixtures!$D$6&gt;39),AVERAGE(A36:AM36),AVERAGE(OFFSET($A36,0,Fixtures!$D$6,1,39-Fixtures!$D$6)))</f>
        <v>1.4148430774491496</v>
      </c>
    </row>
    <row r="37" spans="1:45" x14ac:dyDescent="0.25">
      <c r="A37" s="28" t="s">
        <v>104</v>
      </c>
      <c r="B37" s="9">
        <f t="shared" ca="1" si="4"/>
        <v>0.98328059810863588</v>
      </c>
      <c r="C37" s="9">
        <f t="shared" ca="1" si="3"/>
        <v>1.434351208272181</v>
      </c>
      <c r="D37" s="9">
        <f t="shared" ca="1" si="3"/>
        <v>1.2129033112054894</v>
      </c>
      <c r="E37" s="9">
        <f t="shared" si="3"/>
        <v>2.4021127329330838</v>
      </c>
      <c r="F37" s="9">
        <f t="shared" ca="1" si="3"/>
        <v>0.99895034699964425</v>
      </c>
      <c r="G37" s="9">
        <f t="shared" si="3"/>
        <v>1.3823360482211438</v>
      </c>
      <c r="H37" s="9">
        <f t="shared" si="3"/>
        <v>0.94836821530977944</v>
      </c>
      <c r="I37" s="9">
        <f t="shared" si="3"/>
        <v>2.2701869649646991</v>
      </c>
      <c r="J37" s="9">
        <f t="shared" si="3"/>
        <v>1.2474390981638035</v>
      </c>
      <c r="K37" s="9">
        <f t="shared" ca="1" si="3"/>
        <v>1.228353116514443</v>
      </c>
      <c r="L37" s="9">
        <f t="shared" ca="1" si="3"/>
        <v>1.7376124497703367</v>
      </c>
      <c r="M37" s="9">
        <f t="shared" ca="1" si="3"/>
        <v>1.0156678946778177</v>
      </c>
      <c r="N37" s="9">
        <f t="shared" si="3"/>
        <v>1.2495033565309974</v>
      </c>
      <c r="O37" s="9">
        <f t="shared" ca="1" si="3"/>
        <v>1.5037534157636012</v>
      </c>
      <c r="P37" s="9">
        <f t="shared" si="3"/>
        <v>0.90690173033719856</v>
      </c>
      <c r="Q37" s="9">
        <f t="shared" ca="1" si="3"/>
        <v>1.0940323368026967</v>
      </c>
      <c r="R37" s="9">
        <f t="shared" si="3"/>
        <v>1.7679208803286086</v>
      </c>
      <c r="S37" s="9">
        <f t="shared" ca="1" si="3"/>
        <v>0.94792160090866917</v>
      </c>
      <c r="T37" s="9">
        <f t="shared" si="3"/>
        <v>1.1473619936994426</v>
      </c>
      <c r="U37" s="9">
        <f t="shared" si="3"/>
        <v>1.789738428364225</v>
      </c>
      <c r="V37" s="9">
        <f t="shared" si="3"/>
        <v>0.96348159374794129</v>
      </c>
      <c r="W37" s="9">
        <f t="shared" si="3"/>
        <v>1.3606524291867514</v>
      </c>
      <c r="X37" s="9">
        <f t="shared" si="3"/>
        <v>1.5823094231859838</v>
      </c>
      <c r="Y37" s="9">
        <f t="shared" ca="1" si="3"/>
        <v>1.4332241363002989</v>
      </c>
      <c r="Z37" s="9">
        <f t="shared" ca="1" si="3"/>
        <v>0.99973591075683288</v>
      </c>
      <c r="AA37" s="9">
        <f t="shared" ca="1" si="3"/>
        <v>1.7401888951132014</v>
      </c>
      <c r="AB37" s="9">
        <f t="shared" si="3"/>
        <v>1.6742610505360545</v>
      </c>
      <c r="AC37" s="9">
        <f t="shared" ca="1" si="3"/>
        <v>1.410742275827642</v>
      </c>
      <c r="AD37" s="9">
        <f t="shared" ca="1" si="3"/>
        <v>1.2694156825475733</v>
      </c>
      <c r="AE37" s="9">
        <f t="shared" ca="1" si="3"/>
        <v>0.93305229984759541</v>
      </c>
      <c r="AF37" s="9">
        <f t="shared" ca="1" si="3"/>
        <v>1.8972859894786824</v>
      </c>
      <c r="AG37" s="9">
        <f t="shared" si="3"/>
        <v>1.1656465752959266</v>
      </c>
      <c r="AH37" s="9">
        <f t="shared" ca="1" si="3"/>
        <v>1.2090849066949254</v>
      </c>
      <c r="AI37" s="9">
        <f t="shared" si="3"/>
        <v>1.2235707218902958</v>
      </c>
      <c r="AJ37" s="9">
        <f t="shared" si="3"/>
        <v>1.2322323718543227</v>
      </c>
      <c r="AK37" s="9">
        <f t="shared" ca="1" si="3"/>
        <v>1.3600116580601251</v>
      </c>
      <c r="AL37" s="9">
        <f t="shared" si="3"/>
        <v>1.6461547937619945</v>
      </c>
      <c r="AM37" s="9">
        <f t="shared" ca="1" si="3"/>
        <v>1.4801652179219524</v>
      </c>
      <c r="AN37" s="9">
        <f ca="1">IF(Fixtures!$D$6&lt;36,AVERAGE(OFFSET($A37,0,Fixtures!$D$6,1,3)),0)</f>
        <v>1.4514730029704233</v>
      </c>
      <c r="AO37" s="9">
        <f ca="1">IF(Fixtures!$D$6&lt;33,AVERAGE(OFFSET($A37,0,Fixtures!$D$6,1,6)),0)</f>
        <v>1.3917339789222458</v>
      </c>
      <c r="AP37" s="9">
        <f ca="1">IF(Fixtures!$D$6&lt;30,AVERAGE(OFFSET($A37,0,Fixtures!$D$6,1,9)),0)</f>
        <v>1.3350324304414467</v>
      </c>
      <c r="AQ37" s="9">
        <f ca="1">IF(Fixtures!$D$6&lt;27,AVERAGE(OFFSET($A37,0,Fixtures!$D$6,1,12)),0)</f>
        <v>0</v>
      </c>
      <c r="AR37" s="9">
        <f ca="1">IF(Fixtures!$D$6&lt;23,AVERAGE(OFFSET($A37,0,Fixtures!$D$6,1,16)),0)</f>
        <v>0</v>
      </c>
      <c r="AS37" s="9">
        <f ca="1">IF(OR(Fixtures!$D$6&lt;=0,Fixtures!$D$6&gt;39),AVERAGE(A37:AM37),AVERAGE(OFFSET($A37,0,Fixtures!$D$6,1,39-Fixtures!$D$6)))</f>
        <v>1.3751352953097575</v>
      </c>
    </row>
    <row r="38" spans="1:45" x14ac:dyDescent="0.25">
      <c r="A38" s="28" t="s">
        <v>60</v>
      </c>
      <c r="B38" s="9">
        <f t="shared" si="4"/>
        <v>1.2430505842100326</v>
      </c>
      <c r="C38" s="9">
        <f t="shared" ca="1" si="3"/>
        <v>2.2796750440069475</v>
      </c>
      <c r="D38" s="9">
        <f t="shared" ca="1" si="3"/>
        <v>0.91418713741949276</v>
      </c>
      <c r="E38" s="9">
        <f t="shared" si="3"/>
        <v>1.5912785441391177</v>
      </c>
      <c r="F38" s="9">
        <f t="shared" ca="1" si="3"/>
        <v>0.99895034699964425</v>
      </c>
      <c r="G38" s="9">
        <f t="shared" si="3"/>
        <v>1.3823360482211438</v>
      </c>
      <c r="H38" s="9">
        <f t="shared" si="3"/>
        <v>1.1406940232768135</v>
      </c>
      <c r="I38" s="9">
        <f t="shared" ca="1" si="3"/>
        <v>1.9419150160611285</v>
      </c>
      <c r="J38" s="9">
        <f t="shared" si="3"/>
        <v>0.86721504613887834</v>
      </c>
      <c r="K38" s="9">
        <f t="shared" si="3"/>
        <v>1.1898172358800072</v>
      </c>
      <c r="L38" s="9">
        <f t="shared" ca="1" si="3"/>
        <v>0.85320973457341387</v>
      </c>
      <c r="M38" s="9">
        <f t="shared" ca="1" si="3"/>
        <v>1.0156678946778177</v>
      </c>
      <c r="N38" s="9">
        <f t="shared" ref="C38:AM42" ca="1" si="5">MIN(VLOOKUP($A$30,$A$2:$AM$14,N$16+1,FALSE),VLOOKUP($A38,$A$2:$AM$14,N$16+1,FALSE))</f>
        <v>1.2900231240060194</v>
      </c>
      <c r="O38" s="9">
        <f t="shared" ca="1" si="5"/>
        <v>1.5037534157636012</v>
      </c>
      <c r="P38" s="9">
        <f t="shared" ca="1" si="5"/>
        <v>1.4128099731130308</v>
      </c>
      <c r="Q38" s="9">
        <f t="shared" ca="1" si="5"/>
        <v>1.0940323368026967</v>
      </c>
      <c r="R38" s="9">
        <f t="shared" si="5"/>
        <v>1.4242125104812331</v>
      </c>
      <c r="S38" s="9">
        <f t="shared" ca="1" si="5"/>
        <v>0.94792160090866917</v>
      </c>
      <c r="T38" s="9">
        <f t="shared" si="5"/>
        <v>1.1425816402237439</v>
      </c>
      <c r="U38" s="9">
        <f t="shared" si="5"/>
        <v>1.2442195342562514</v>
      </c>
      <c r="V38" s="9">
        <f t="shared" si="5"/>
        <v>0.96348159374794129</v>
      </c>
      <c r="W38" s="9">
        <f t="shared" si="5"/>
        <v>1.636588055857001</v>
      </c>
      <c r="X38" s="9">
        <f t="shared" ca="1" si="5"/>
        <v>1.3535054497098058</v>
      </c>
      <c r="Y38" s="9">
        <f t="shared" ca="1" si="5"/>
        <v>1.4332241363002989</v>
      </c>
      <c r="Z38" s="9">
        <f t="shared" ca="1" si="5"/>
        <v>1.5889225687586506</v>
      </c>
      <c r="AA38" s="9">
        <f t="shared" ca="1" si="5"/>
        <v>1.3116118077141643</v>
      </c>
      <c r="AB38" s="9">
        <f t="shared" si="5"/>
        <v>1.1091135109852732</v>
      </c>
      <c r="AC38" s="9">
        <f t="shared" si="5"/>
        <v>1.7834420952782755</v>
      </c>
      <c r="AD38" s="9">
        <f t="shared" ca="1" si="5"/>
        <v>1.2241256921225374</v>
      </c>
      <c r="AE38" s="9">
        <f t="shared" si="5"/>
        <v>0.82929690516979537</v>
      </c>
      <c r="AF38" s="9">
        <f t="shared" ca="1" si="5"/>
        <v>2.1574802961825079</v>
      </c>
      <c r="AG38" s="9">
        <f t="shared" ca="1" si="5"/>
        <v>0.89913992844826585</v>
      </c>
      <c r="AH38" s="9">
        <f t="shared" ca="1" si="5"/>
        <v>1.4572093052369461</v>
      </c>
      <c r="AI38" s="9">
        <f t="shared" ca="1" si="5"/>
        <v>0.98472177319661702</v>
      </c>
      <c r="AJ38" s="9">
        <f t="shared" si="5"/>
        <v>1.2322323718543227</v>
      </c>
      <c r="AK38" s="9">
        <f t="shared" ca="1" si="5"/>
        <v>1.3600116580601251</v>
      </c>
      <c r="AL38" s="9">
        <f t="shared" si="5"/>
        <v>1.6477682223774754</v>
      </c>
      <c r="AM38" s="9">
        <f t="shared" ca="1" si="5"/>
        <v>1.0491806539288573</v>
      </c>
      <c r="AN38" s="9">
        <f ca="1">IF(Fixtures!$D$6&lt;36,AVERAGE(OFFSET($A38,0,Fixtures!$D$6,1,3)),0)</f>
        <v>1.3722270994620285</v>
      </c>
      <c r="AO38" s="9">
        <f ca="1">IF(Fixtures!$D$6&lt;33,AVERAGE(OFFSET($A38,0,Fixtures!$D$6,1,6)),0)</f>
        <v>1.3337664046977757</v>
      </c>
      <c r="AP38" s="9">
        <f ca="1">IF(Fixtures!$D$6&lt;30,AVERAGE(OFFSET($A38,0,Fixtures!$D$6,1,9)),0)</f>
        <v>1.2974179864971711</v>
      </c>
      <c r="AQ38" s="9">
        <f ca="1">IF(Fixtures!$D$6&lt;27,AVERAGE(OFFSET($A38,0,Fixtures!$D$6,1,12)),0)</f>
        <v>0</v>
      </c>
      <c r="AR38" s="9">
        <f ca="1">IF(Fixtures!$D$6&lt;23,AVERAGE(OFFSET($A38,0,Fixtures!$D$6,1,16)),0)</f>
        <v>0</v>
      </c>
      <c r="AS38" s="9">
        <f ca="1">IF(OR(Fixtures!$D$6&lt;=0,Fixtures!$D$6&gt;39),AVERAGE(A38:AM38),AVERAGE(OFFSET($A38,0,Fixtures!$D$6,1,39-Fixtures!$D$6)))</f>
        <v>1.3111435344034166</v>
      </c>
    </row>
    <row r="39" spans="1:45" x14ac:dyDescent="0.25">
      <c r="A39" s="28" t="s">
        <v>130</v>
      </c>
      <c r="B39" s="9">
        <f t="shared" si="4"/>
        <v>1.2673185277616741</v>
      </c>
      <c r="C39" s="9">
        <f t="shared" si="5"/>
        <v>1.1562129595346358</v>
      </c>
      <c r="D39" s="9">
        <f t="shared" ca="1" si="5"/>
        <v>1.5569379726514012</v>
      </c>
      <c r="E39" s="9">
        <f t="shared" ca="1" si="5"/>
        <v>1.4915834903121918</v>
      </c>
      <c r="F39" s="9">
        <f t="shared" ca="1" si="5"/>
        <v>0.99895034699964425</v>
      </c>
      <c r="G39" s="9">
        <f t="shared" si="5"/>
        <v>0.9138977405546983</v>
      </c>
      <c r="H39" s="9">
        <f t="shared" si="5"/>
        <v>1.7009423969293016</v>
      </c>
      <c r="I39" s="9">
        <f t="shared" si="5"/>
        <v>1.2591422600159881</v>
      </c>
      <c r="J39" s="9">
        <f t="shared" si="5"/>
        <v>1.3810373370669069</v>
      </c>
      <c r="K39" s="9">
        <f t="shared" si="5"/>
        <v>1.228353116514443</v>
      </c>
      <c r="L39" s="9">
        <f t="shared" ca="1" si="5"/>
        <v>1.4216250066084946</v>
      </c>
      <c r="M39" s="9">
        <f t="shared" ca="1" si="5"/>
        <v>1.0156678946778177</v>
      </c>
      <c r="N39" s="9">
        <f t="shared" si="5"/>
        <v>1.6723882334368925</v>
      </c>
      <c r="O39" s="9">
        <f t="shared" ca="1" si="5"/>
        <v>1.5037534157636012</v>
      </c>
      <c r="P39" s="9">
        <f t="shared" si="5"/>
        <v>1.3698605568438125</v>
      </c>
      <c r="Q39" s="9">
        <f t="shared" ca="1" si="5"/>
        <v>0.94025004046803562</v>
      </c>
      <c r="R39" s="9">
        <f t="shared" si="5"/>
        <v>1.7679208803286086</v>
      </c>
      <c r="S39" s="9">
        <f t="shared" ca="1" si="5"/>
        <v>0.94792160090866917</v>
      </c>
      <c r="T39" s="9">
        <f t="shared" ca="1" si="5"/>
        <v>1.4454160627904584</v>
      </c>
      <c r="U39" s="9">
        <f t="shared" si="5"/>
        <v>1.2184120146693667</v>
      </c>
      <c r="V39" s="9">
        <f t="shared" si="5"/>
        <v>0.96348159374794129</v>
      </c>
      <c r="W39" s="9">
        <f t="shared" si="5"/>
        <v>1.2136683241209307</v>
      </c>
      <c r="X39" s="9">
        <f t="shared" si="5"/>
        <v>1.5823094231859838</v>
      </c>
      <c r="Y39" s="9">
        <f t="shared" ca="1" si="5"/>
        <v>1.4332241363002989</v>
      </c>
      <c r="Z39" s="9">
        <f t="shared" si="5"/>
        <v>1.6588535409046019</v>
      </c>
      <c r="AA39" s="9">
        <f t="shared" ca="1" si="5"/>
        <v>1.0851782974098356</v>
      </c>
      <c r="AB39" s="9">
        <f t="shared" ca="1" si="5"/>
        <v>1.9275215042307743</v>
      </c>
      <c r="AC39" s="9">
        <f t="shared" si="5"/>
        <v>1.5695037414037363</v>
      </c>
      <c r="AD39" s="9">
        <f t="shared" ca="1" si="5"/>
        <v>0.99086580925216272</v>
      </c>
      <c r="AE39" s="9">
        <f t="shared" si="5"/>
        <v>1.7623551959072694</v>
      </c>
      <c r="AF39" s="9">
        <f t="shared" ca="1" si="5"/>
        <v>1.6344327803978791</v>
      </c>
      <c r="AG39" s="9">
        <f t="shared" si="5"/>
        <v>1.1656465752959266</v>
      </c>
      <c r="AH39" s="9">
        <f t="shared" ca="1" si="5"/>
        <v>1.4572093052369461</v>
      </c>
      <c r="AI39" s="9">
        <f t="shared" si="5"/>
        <v>1.2235707218902958</v>
      </c>
      <c r="AJ39" s="9">
        <f t="shared" ca="1" si="5"/>
        <v>1.0074480612715921</v>
      </c>
      <c r="AK39" s="9">
        <f t="shared" ca="1" si="5"/>
        <v>1.3600116580601251</v>
      </c>
      <c r="AL39" s="9">
        <f t="shared" ca="1" si="5"/>
        <v>1.6477682223774754</v>
      </c>
      <c r="AM39" s="9">
        <f t="shared" ca="1" si="5"/>
        <v>1.3490050393431627</v>
      </c>
      <c r="AN39" s="9">
        <f ca="1">IF(Fixtures!$D$6&lt;36,AVERAGE(OFFSET($A39,0,Fixtures!$D$6,1,3)),0)</f>
        <v>1.4959636849622244</v>
      </c>
      <c r="AO39" s="9">
        <f ca="1">IF(Fixtures!$D$6&lt;33,AVERAGE(OFFSET($A39,0,Fixtures!$D$6,1,6)),0)</f>
        <v>1.5083876010812913</v>
      </c>
      <c r="AP39" s="9">
        <f ca="1">IF(Fixtures!$D$6&lt;30,AVERAGE(OFFSET($A39,0,Fixtures!$D$6,1,9)),0)</f>
        <v>1.415394854987398</v>
      </c>
      <c r="AQ39" s="9">
        <f ca="1">IF(Fixtures!$D$6&lt;27,AVERAGE(OFFSET($A39,0,Fixtures!$D$6,1,12)),0)</f>
        <v>0</v>
      </c>
      <c r="AR39" s="9">
        <f ca="1">IF(Fixtures!$D$6&lt;23,AVERAGE(OFFSET($A39,0,Fixtures!$D$6,1,16)),0)</f>
        <v>0</v>
      </c>
      <c r="AS39" s="9">
        <f ca="1">IF(OR(Fixtures!$D$6&lt;=0,Fixtures!$D$6&gt;39),AVERAGE(A39:AM39),AVERAGE(OFFSET($A39,0,Fixtures!$D$6,1,39-Fixtures!$D$6)))</f>
        <v>1.4246115512222788</v>
      </c>
    </row>
    <row r="40" spans="1:45" x14ac:dyDescent="0.25">
      <c r="A40" s="28" t="s">
        <v>10</v>
      </c>
      <c r="B40" s="9">
        <f t="shared" ca="1" si="4"/>
        <v>1.2673185277616741</v>
      </c>
      <c r="C40" s="9">
        <f t="shared" ca="1" si="5"/>
        <v>1.0253530868148368</v>
      </c>
      <c r="D40" s="9">
        <f t="shared" ca="1" si="5"/>
        <v>1.4768548379418502</v>
      </c>
      <c r="E40" s="9">
        <f t="shared" ca="1" si="5"/>
        <v>1.3808308771559705</v>
      </c>
      <c r="F40" s="9">
        <f t="shared" ca="1" si="5"/>
        <v>0.99895034699964425</v>
      </c>
      <c r="G40" s="9">
        <f t="shared" ca="1" si="5"/>
        <v>1.2010427889143294</v>
      </c>
      <c r="H40" s="9">
        <f t="shared" ca="1" si="5"/>
        <v>1.1573102161029458</v>
      </c>
      <c r="I40" s="9">
        <f t="shared" ca="1" si="5"/>
        <v>1.5237031385967623</v>
      </c>
      <c r="J40" s="9">
        <f t="shared" ca="1" si="5"/>
        <v>0.91679983310067392</v>
      </c>
      <c r="K40" s="9">
        <f t="shared" ca="1" si="5"/>
        <v>1.228353116514443</v>
      </c>
      <c r="L40" s="9">
        <f t="shared" ca="1" si="5"/>
        <v>0.97681261306118616</v>
      </c>
      <c r="M40" s="9">
        <f t="shared" ca="1" si="5"/>
        <v>1.0156678946778177</v>
      </c>
      <c r="N40" s="9">
        <f t="shared" ca="1" si="5"/>
        <v>1.4793254150550446</v>
      </c>
      <c r="O40" s="9">
        <f t="shared" ca="1" si="5"/>
        <v>1.1396906829723428</v>
      </c>
      <c r="P40" s="9">
        <f t="shared" ca="1" si="5"/>
        <v>1.325976359464915</v>
      </c>
      <c r="Q40" s="9">
        <f t="shared" ca="1" si="5"/>
        <v>1.0940323368026967</v>
      </c>
      <c r="R40" s="9">
        <f t="shared" ca="1" si="5"/>
        <v>1.4253908711474208</v>
      </c>
      <c r="S40" s="9">
        <f t="shared" ca="1" si="5"/>
        <v>0.94792160090866917</v>
      </c>
      <c r="T40" s="9">
        <f t="shared" ca="1" si="5"/>
        <v>0.8073982227300347</v>
      </c>
      <c r="U40" s="9">
        <f t="shared" ca="1" si="5"/>
        <v>1.3153603208633147</v>
      </c>
      <c r="V40" s="9">
        <f t="shared" ca="1" si="5"/>
        <v>0.96348159374794129</v>
      </c>
      <c r="W40" s="9">
        <f t="shared" ca="1" si="5"/>
        <v>1.660427807936131</v>
      </c>
      <c r="X40" s="9">
        <f t="shared" ca="1" si="5"/>
        <v>0.83712106177927448</v>
      </c>
      <c r="Y40" s="9">
        <f t="shared" ca="1" si="5"/>
        <v>1.4332241363002989</v>
      </c>
      <c r="Z40" s="9">
        <f t="shared" ca="1" si="5"/>
        <v>1.4711049419692159</v>
      </c>
      <c r="AA40" s="9">
        <f t="shared" ca="1" si="5"/>
        <v>1.0293607367222002</v>
      </c>
      <c r="AB40" s="9">
        <f t="shared" ca="1" si="5"/>
        <v>1.9275215042307743</v>
      </c>
      <c r="AC40" s="9">
        <f t="shared" ca="1" si="5"/>
        <v>1.2601463724789967</v>
      </c>
      <c r="AD40" s="9">
        <f t="shared" ca="1" si="5"/>
        <v>1.2694156825475733</v>
      </c>
      <c r="AE40" s="9">
        <f t="shared" ca="1" si="5"/>
        <v>1.662695844566449</v>
      </c>
      <c r="AF40" s="9">
        <f t="shared" ca="1" si="5"/>
        <v>0.79435893827909865</v>
      </c>
      <c r="AG40" s="9">
        <f t="shared" ca="1" si="5"/>
        <v>1.1656465752959266</v>
      </c>
      <c r="AH40" s="9">
        <f t="shared" ca="1" si="5"/>
        <v>0.77209551463707371</v>
      </c>
      <c r="AI40" s="9">
        <f t="shared" ca="1" si="5"/>
        <v>1.2235707218902958</v>
      </c>
      <c r="AJ40" s="9">
        <f t="shared" ca="1" si="5"/>
        <v>1.1583985369225387</v>
      </c>
      <c r="AK40" s="9">
        <f t="shared" ca="1" si="5"/>
        <v>1.0637711946396324</v>
      </c>
      <c r="AL40" s="9">
        <f t="shared" ca="1" si="5"/>
        <v>1.6477682223774754</v>
      </c>
      <c r="AM40" s="9">
        <f t="shared" ca="1" si="5"/>
        <v>1.5696411295197246</v>
      </c>
      <c r="AN40" s="9">
        <f ca="1">IF(Fixtures!$D$6&lt;36,AVERAGE(OFFSET($A40,0,Fixtures!$D$6,1,3)),0)</f>
        <v>1.485694519752448</v>
      </c>
      <c r="AO40" s="9">
        <f ca="1">IF(Fixtures!$D$6&lt;33,AVERAGE(OFFSET($A40,0,Fixtures!$D$6,1,6)),0)</f>
        <v>1.3466308195664698</v>
      </c>
      <c r="AP40" s="9">
        <f ca="1">IF(Fixtures!$D$6&lt;30,AVERAGE(OFFSET($A40,0,Fixtures!$D$6,1,9)),0)</f>
        <v>1.2482055212054142</v>
      </c>
      <c r="AQ40" s="9">
        <f ca="1">IF(Fixtures!$D$6&lt;27,AVERAGE(OFFSET($A40,0,Fixtures!$D$6,1,12)),0)</f>
        <v>0</v>
      </c>
      <c r="AR40" s="9">
        <f ca="1">IF(Fixtures!$D$6&lt;23,AVERAGE(OFFSET($A40,0,Fixtures!$D$6,1,16)),0)</f>
        <v>0</v>
      </c>
      <c r="AS40" s="9">
        <f ca="1">IF(OR(Fixtures!$D$6&lt;=0,Fixtures!$D$6&gt;39),AVERAGE(A40:AM40),AVERAGE(OFFSET($A40,0,Fixtures!$D$6,1,39-Fixtures!$D$6)))</f>
        <v>1.2929191864487966</v>
      </c>
    </row>
    <row r="41" spans="1:45" x14ac:dyDescent="0.25">
      <c r="A41" s="80" t="s">
        <v>61</v>
      </c>
      <c r="B41" s="9">
        <f t="shared" si="4"/>
        <v>1.2673185277616741</v>
      </c>
      <c r="C41" s="9">
        <f t="shared" si="5"/>
        <v>1.0690755402582022</v>
      </c>
      <c r="D41" s="9">
        <f t="shared" ca="1" si="5"/>
        <v>1.3154803524695207</v>
      </c>
      <c r="E41" s="9">
        <f t="shared" si="5"/>
        <v>1.406211855563988</v>
      </c>
      <c r="F41" s="9">
        <f t="shared" ca="1" si="5"/>
        <v>0.99895034699964425</v>
      </c>
      <c r="G41" s="9">
        <f t="shared" si="5"/>
        <v>1.3672803893837961</v>
      </c>
      <c r="H41" s="9">
        <f t="shared" si="5"/>
        <v>1.2237315981342178</v>
      </c>
      <c r="I41" s="9">
        <f t="shared" ca="1" si="5"/>
        <v>1.2139341520552898</v>
      </c>
      <c r="J41" s="9">
        <f t="shared" ca="1" si="5"/>
        <v>0.7725714621159282</v>
      </c>
      <c r="K41" s="9">
        <f t="shared" si="5"/>
        <v>0.98174482129592444</v>
      </c>
      <c r="L41" s="9">
        <f t="shared" ca="1" si="5"/>
        <v>1.1269812628197067</v>
      </c>
      <c r="M41" s="9">
        <f t="shared" ca="1" si="5"/>
        <v>1.0156678946778177</v>
      </c>
      <c r="N41" s="9">
        <f t="shared" si="5"/>
        <v>0.71255997235151902</v>
      </c>
      <c r="O41" s="9">
        <f t="shared" ca="1" si="5"/>
        <v>1.5037534157636012</v>
      </c>
      <c r="P41" s="9">
        <f t="shared" ca="1" si="5"/>
        <v>0.73310668481658037</v>
      </c>
      <c r="Q41" s="9">
        <f t="shared" ca="1" si="5"/>
        <v>0.9499877206815347</v>
      </c>
      <c r="R41" s="9">
        <f t="shared" ca="1" si="5"/>
        <v>1.7679208803286086</v>
      </c>
      <c r="S41" s="9">
        <f t="shared" ca="1" si="5"/>
        <v>0.94792160090866917</v>
      </c>
      <c r="T41" s="9">
        <f t="shared" si="5"/>
        <v>1.3576694552726438</v>
      </c>
      <c r="U41" s="9">
        <f t="shared" ca="1" si="5"/>
        <v>1.1084315350077698</v>
      </c>
      <c r="V41" s="9">
        <f t="shared" ca="1" si="5"/>
        <v>0.8461062800412299</v>
      </c>
      <c r="W41" s="9">
        <f t="shared" si="5"/>
        <v>1.7557245643560737</v>
      </c>
      <c r="X41" s="9">
        <f t="shared" si="5"/>
        <v>0.95298787176897692</v>
      </c>
      <c r="Y41" s="9">
        <f t="shared" ca="1" si="5"/>
        <v>1.4332241363002989</v>
      </c>
      <c r="Z41" s="9">
        <f t="shared" si="5"/>
        <v>0.74514052258885377</v>
      </c>
      <c r="AA41" s="9">
        <f t="shared" ca="1" si="5"/>
        <v>1.887359264302666</v>
      </c>
      <c r="AB41" s="9">
        <f t="shared" si="5"/>
        <v>0.98012291691990439</v>
      </c>
      <c r="AC41" s="9">
        <f t="shared" si="5"/>
        <v>1.8182600444797068</v>
      </c>
      <c r="AD41" s="9">
        <f t="shared" ca="1" si="5"/>
        <v>0.78550053340711978</v>
      </c>
      <c r="AE41" s="9">
        <f t="shared" si="5"/>
        <v>1.4085388505997922</v>
      </c>
      <c r="AF41" s="9">
        <f t="shared" ca="1" si="5"/>
        <v>1.3652560555879012</v>
      </c>
      <c r="AG41" s="9">
        <f t="shared" si="5"/>
        <v>1.0223312439932852</v>
      </c>
      <c r="AH41" s="9">
        <f t="shared" ca="1" si="5"/>
        <v>1.4572093052369461</v>
      </c>
      <c r="AI41" s="9">
        <f t="shared" ca="1" si="5"/>
        <v>1.0518102309269157</v>
      </c>
      <c r="AJ41" s="9">
        <f t="shared" si="5"/>
        <v>1.2322323718543227</v>
      </c>
      <c r="AK41" s="9">
        <f t="shared" ca="1" si="5"/>
        <v>1.3600116580601251</v>
      </c>
      <c r="AL41" s="9">
        <f t="shared" si="5"/>
        <v>0.94628909680269024</v>
      </c>
      <c r="AM41" s="9">
        <f t="shared" ca="1" si="5"/>
        <v>1.3629759822989149</v>
      </c>
      <c r="AN41" s="9">
        <f ca="1">IF(Fixtures!$D$6&lt;36,AVERAGE(OFFSET($A41,0,Fixtures!$D$6,1,3)),0)</f>
        <v>1.1946278316022436</v>
      </c>
      <c r="AO41" s="9">
        <f ca="1">IF(Fixtures!$D$6&lt;33,AVERAGE(OFFSET($A41,0,Fixtures!$D$6,1,6)),0)</f>
        <v>1.2300016074979516</v>
      </c>
      <c r="AP41" s="9">
        <f ca="1">IF(Fixtures!$D$6&lt;30,AVERAGE(OFFSET($A41,0,Fixtures!$D$6,1,9)),0)</f>
        <v>1.2356957281117662</v>
      </c>
      <c r="AQ41" s="9">
        <f ca="1">IF(Fixtures!$D$6&lt;27,AVERAGE(OFFSET($A41,0,Fixtures!$D$6,1,12)),0)</f>
        <v>0</v>
      </c>
      <c r="AR41" s="9">
        <f ca="1">IF(Fixtures!$D$6&lt;23,AVERAGE(OFFSET($A41,0,Fixtures!$D$6,1,16)),0)</f>
        <v>0</v>
      </c>
      <c r="AS41" s="9">
        <f ca="1">IF(OR(Fixtures!$D$6&lt;=0,Fixtures!$D$6&gt;39),AVERAGE(A41:AM41),AVERAGE(OFFSET($A41,0,Fixtures!$D$6,1,39-Fixtures!$D$6)))</f>
        <v>1.2325448575139688</v>
      </c>
    </row>
    <row r="42" spans="1:45" x14ac:dyDescent="0.25">
      <c r="A42" s="80" t="s">
        <v>82</v>
      </c>
      <c r="B42" s="9">
        <f t="shared" ca="1" si="4"/>
        <v>1.2673185277616741</v>
      </c>
      <c r="C42" s="9">
        <f t="shared" ca="1" si="5"/>
        <v>1.0675013576680057</v>
      </c>
      <c r="D42" s="9">
        <f t="shared" ca="1" si="5"/>
        <v>1.7653033762567991</v>
      </c>
      <c r="E42" s="9">
        <f t="shared" ca="1" si="5"/>
        <v>1.3306259570640011</v>
      </c>
      <c r="F42" s="9">
        <f t="shared" ca="1" si="5"/>
        <v>0.99895034699964425</v>
      </c>
      <c r="G42" s="9">
        <f t="shared" ca="1" si="5"/>
        <v>0.85411490610581953</v>
      </c>
      <c r="H42" s="9">
        <f t="shared" ca="1" si="5"/>
        <v>1.7009423969293016</v>
      </c>
      <c r="I42" s="9">
        <f t="shared" ca="1" si="5"/>
        <v>1.6685261646560363</v>
      </c>
      <c r="J42" s="9">
        <f t="shared" ca="1" si="5"/>
        <v>1.3810373370669069</v>
      </c>
      <c r="K42" s="9">
        <f t="shared" ca="1" si="5"/>
        <v>1.228353116514443</v>
      </c>
      <c r="L42" s="9">
        <f t="shared" ca="1" si="5"/>
        <v>0.81022940204263316</v>
      </c>
      <c r="M42" s="9">
        <f t="shared" ca="1" si="5"/>
        <v>1.0156678946778177</v>
      </c>
      <c r="N42" s="9">
        <f t="shared" ca="1" si="5"/>
        <v>1.0329702378840371</v>
      </c>
      <c r="O42" s="9">
        <f t="shared" ca="1" si="5"/>
        <v>1.5037534157636012</v>
      </c>
      <c r="P42" s="9">
        <f t="shared" ca="1" si="5"/>
        <v>1.4303890703422544</v>
      </c>
      <c r="Q42" s="9">
        <f t="shared" ca="1" si="5"/>
        <v>1.0940323368026967</v>
      </c>
      <c r="R42" s="9">
        <f t="shared" ca="1" si="5"/>
        <v>1.3199726928307052</v>
      </c>
      <c r="S42" s="9">
        <f t="shared" ca="1" si="5"/>
        <v>0.94792160090866917</v>
      </c>
      <c r="T42" s="9">
        <f t="shared" ca="1" si="5"/>
        <v>1.5290460743168215</v>
      </c>
      <c r="U42" s="9">
        <f t="shared" ca="1" si="5"/>
        <v>0.98023785179038858</v>
      </c>
      <c r="V42" s="9">
        <f t="shared" ca="1" si="5"/>
        <v>0.96348159374794129</v>
      </c>
      <c r="W42" s="9">
        <f t="shared" ca="1" si="5"/>
        <v>1.6209283144912738</v>
      </c>
      <c r="X42" s="9">
        <f t="shared" ca="1" si="5"/>
        <v>1.2254243689703228</v>
      </c>
      <c r="Y42" s="9">
        <f t="shared" ca="1" si="5"/>
        <v>0.77480290336651536</v>
      </c>
      <c r="Z42" s="9">
        <f t="shared" ca="1" si="5"/>
        <v>1.5315763350384708</v>
      </c>
      <c r="AA42" s="9">
        <f t="shared" ca="1" si="5"/>
        <v>1.2645651341757285</v>
      </c>
      <c r="AB42" s="9">
        <f t="shared" ca="1" si="5"/>
        <v>1.9090891191736985</v>
      </c>
      <c r="AC42" s="9">
        <f t="shared" ca="1" si="5"/>
        <v>1.0289485349664114</v>
      </c>
      <c r="AD42" s="9">
        <f t="shared" ca="1" si="5"/>
        <v>1.1624605151151459</v>
      </c>
      <c r="AE42" s="9">
        <f t="shared" ca="1" si="5"/>
        <v>1.0362324556106619</v>
      </c>
      <c r="AF42" s="9">
        <f t="shared" ca="1" si="5"/>
        <v>1.1613683780481263</v>
      </c>
      <c r="AG42" s="9">
        <f t="shared" ca="1" si="5"/>
        <v>1.1656465752959266</v>
      </c>
      <c r="AH42" s="9">
        <f t="shared" ca="1" si="5"/>
        <v>0.79714439473604892</v>
      </c>
      <c r="AI42" s="9">
        <f t="shared" ca="1" si="5"/>
        <v>1.2235707218902958</v>
      </c>
      <c r="AJ42" s="9">
        <f t="shared" ca="1" si="5"/>
        <v>1.0657377780841342</v>
      </c>
      <c r="AK42" s="9">
        <f t="shared" ca="1" si="5"/>
        <v>1.3600116580601251</v>
      </c>
      <c r="AL42" s="9">
        <f t="shared" ca="1" si="5"/>
        <v>0.9200146342337403</v>
      </c>
      <c r="AM42" s="9">
        <f t="shared" ca="1" si="5"/>
        <v>1.5696411295197246</v>
      </c>
      <c r="AN42" s="9">
        <f ca="1">IF(Fixtures!$D$6&lt;36,AVERAGE(OFFSET($A42,0,Fixtures!$D$6,1,3)),0)</f>
        <v>1.366832723085085</v>
      </c>
      <c r="AO42" s="9">
        <f ca="1">IF(Fixtures!$D$6&lt;33,AVERAGE(OFFSET($A42,0,Fixtures!$D$6,1,6)),0)</f>
        <v>1.2439575963683283</v>
      </c>
      <c r="AP42" s="9">
        <f ca="1">IF(Fixtures!$D$6&lt;30,AVERAGE(OFFSET($A42,0,Fixtures!$D$6,1,9)),0)</f>
        <v>1.1722442747689388</v>
      </c>
      <c r="AQ42" s="9">
        <f ca="1">IF(Fixtures!$D$6&lt;27,AVERAGE(OFFSET($A42,0,Fixtures!$D$6,1,12)),0)</f>
        <v>0</v>
      </c>
      <c r="AR42" s="9">
        <f ca="1">IF(Fixtures!$D$6&lt;23,AVERAGE(OFFSET($A42,0,Fixtures!$D$6,1,16)),0)</f>
        <v>0</v>
      </c>
      <c r="AS42" s="9">
        <f ca="1">IF(OR(Fixtures!$D$6&lt;=0,Fixtures!$D$6&gt;39),AVERAGE(A42:AM42),AVERAGE(OFFSET($A42,0,Fixtures!$D$6,1,39-Fixtures!$D$6)))</f>
        <v>1.1999888245611698</v>
      </c>
    </row>
    <row r="44" spans="1:45" x14ac:dyDescent="0.25">
      <c r="A44" s="29" t="s">
        <v>121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2">
        <v>9</v>
      </c>
      <c r="K44" s="2">
        <v>10</v>
      </c>
      <c r="L44" s="2">
        <v>11</v>
      </c>
      <c r="M44" s="2">
        <v>12</v>
      </c>
      <c r="N44" s="2">
        <v>13</v>
      </c>
      <c r="O44" s="2">
        <v>14</v>
      </c>
      <c r="P44" s="2">
        <v>15</v>
      </c>
      <c r="Q44" s="2">
        <v>16</v>
      </c>
      <c r="R44" s="2">
        <v>17</v>
      </c>
      <c r="S44" s="2">
        <v>18</v>
      </c>
      <c r="T44" s="2">
        <v>19</v>
      </c>
      <c r="U44" s="2">
        <v>20</v>
      </c>
      <c r="V44" s="2">
        <v>21</v>
      </c>
      <c r="W44" s="2">
        <v>22</v>
      </c>
      <c r="X44" s="2">
        <v>23</v>
      </c>
      <c r="Y44" s="2">
        <v>24</v>
      </c>
      <c r="Z44" s="2">
        <v>25</v>
      </c>
      <c r="AA44" s="2">
        <v>26</v>
      </c>
      <c r="AB44" s="2">
        <v>27</v>
      </c>
      <c r="AC44" s="2">
        <v>28</v>
      </c>
      <c r="AD44" s="2">
        <v>29</v>
      </c>
      <c r="AE44" s="2">
        <v>30</v>
      </c>
      <c r="AF44" s="2">
        <v>31</v>
      </c>
      <c r="AG44" s="2">
        <v>32</v>
      </c>
      <c r="AH44" s="2">
        <v>33</v>
      </c>
      <c r="AI44" s="2">
        <v>34</v>
      </c>
      <c r="AJ44" s="2">
        <v>35</v>
      </c>
      <c r="AK44" s="2">
        <v>36</v>
      </c>
      <c r="AL44" s="2">
        <v>37</v>
      </c>
      <c r="AM44" s="2">
        <v>38</v>
      </c>
      <c r="AN44" s="29" t="s">
        <v>55</v>
      </c>
      <c r="AO44" s="29" t="s">
        <v>56</v>
      </c>
      <c r="AP44" s="29" t="s">
        <v>57</v>
      </c>
      <c r="AQ44" s="29" t="s">
        <v>75</v>
      </c>
      <c r="AR44" s="29" t="s">
        <v>123</v>
      </c>
      <c r="AS44" s="29" t="s">
        <v>58</v>
      </c>
    </row>
    <row r="45" spans="1:45" x14ac:dyDescent="0.25">
      <c r="A45" s="28" t="s">
        <v>101</v>
      </c>
      <c r="B45" s="9">
        <f>MIN(VLOOKUP($A$44,$A$2:$AM$14,B$16+1,FALSE),VLOOKUP($A45,$A$2:$AM$14,B$16+1,FALSE))</f>
        <v>1.2430430152298781</v>
      </c>
      <c r="C45" s="9">
        <f t="shared" ref="C45:AM52" ca="1" si="6">MIN(VLOOKUP($A$44,$A$2:$AM$14,C$16+1,FALSE),VLOOKUP($A45,$A$2:$AM$14,C$16+1,FALSE))</f>
        <v>1.0287727267721989</v>
      </c>
      <c r="D45" s="9">
        <f t="shared" ca="1" si="6"/>
        <v>1.278886240230779</v>
      </c>
      <c r="E45" s="9">
        <f t="shared" ca="1" si="6"/>
        <v>0.96129438603141137</v>
      </c>
      <c r="F45" s="9">
        <f t="shared" ca="1" si="6"/>
        <v>1.1950026775728184</v>
      </c>
      <c r="G45" s="9">
        <f t="shared" si="6"/>
        <v>1.0751159963909429</v>
      </c>
      <c r="H45" s="9">
        <f t="shared" ca="1" si="6"/>
        <v>1.2804074224084279</v>
      </c>
      <c r="I45" s="9">
        <f t="shared" ca="1" si="6"/>
        <v>0.95508276524656122</v>
      </c>
      <c r="J45" s="9">
        <f t="shared" si="6"/>
        <v>1.1615104493342909</v>
      </c>
      <c r="K45" s="9">
        <f t="shared" si="6"/>
        <v>1.2998789686601762</v>
      </c>
      <c r="L45" s="9">
        <f t="shared" si="6"/>
        <v>1.1587290563223693</v>
      </c>
      <c r="M45" s="9">
        <f t="shared" si="6"/>
        <v>1.082726736223846</v>
      </c>
      <c r="N45" s="9">
        <f t="shared" si="6"/>
        <v>1.2986577263161534</v>
      </c>
      <c r="O45" s="9">
        <f t="shared" ca="1" si="6"/>
        <v>0.87774860778001973</v>
      </c>
      <c r="P45" s="9">
        <f t="shared" si="6"/>
        <v>1.2146184697312841</v>
      </c>
      <c r="Q45" s="9">
        <f t="shared" si="6"/>
        <v>2.2948225093433998</v>
      </c>
      <c r="R45" s="9">
        <f t="shared" ca="1" si="6"/>
        <v>1.3213043782359488</v>
      </c>
      <c r="S45" s="9">
        <f t="shared" ca="1" si="6"/>
        <v>1.4694788864890815</v>
      </c>
      <c r="T45" s="9">
        <f t="shared" ca="1" si="6"/>
        <v>0.93936242816760307</v>
      </c>
      <c r="U45" s="9">
        <f t="shared" si="6"/>
        <v>0.80956721075138993</v>
      </c>
      <c r="V45" s="9">
        <f t="shared" ca="1" si="6"/>
        <v>1.3702859961229799</v>
      </c>
      <c r="W45" s="9">
        <f t="shared" ca="1" si="6"/>
        <v>0.89243783056680326</v>
      </c>
      <c r="X45" s="9">
        <f t="shared" ca="1" si="6"/>
        <v>2.225439592612958</v>
      </c>
      <c r="Y45" s="9">
        <f t="shared" ca="1" si="6"/>
        <v>0.83291113315213428</v>
      </c>
      <c r="Z45" s="9">
        <f t="shared" ca="1" si="6"/>
        <v>1.4760112023645084</v>
      </c>
      <c r="AA45" s="9">
        <f t="shared" ca="1" si="6"/>
        <v>0.89137757388696937</v>
      </c>
      <c r="AB45" s="9">
        <f t="shared" ca="1" si="6"/>
        <v>1.3791979954642193</v>
      </c>
      <c r="AC45" s="9">
        <f t="shared" si="6"/>
        <v>0.86639501802193608</v>
      </c>
      <c r="AD45" s="9">
        <f t="shared" si="6"/>
        <v>1.6624634607132078</v>
      </c>
      <c r="AE45" s="9">
        <f t="shared" si="6"/>
        <v>0.9060094048880496</v>
      </c>
      <c r="AF45" s="9">
        <f t="shared" ca="1" si="6"/>
        <v>1.2593323522562991</v>
      </c>
      <c r="AG45" s="9">
        <f t="shared" si="6"/>
        <v>1.1135559206698284</v>
      </c>
      <c r="AH45" s="9">
        <f t="shared" si="6"/>
        <v>1.193694362781325</v>
      </c>
      <c r="AI45" s="9">
        <f t="shared" si="6"/>
        <v>0.84658324617833192</v>
      </c>
      <c r="AJ45" s="9">
        <f t="shared" ca="1" si="6"/>
        <v>1.3477315552541111</v>
      </c>
      <c r="AK45" s="9">
        <f t="shared" ca="1" si="6"/>
        <v>1.0242197339463077</v>
      </c>
      <c r="AL45" s="9">
        <f t="shared" ca="1" si="6"/>
        <v>1.8957151694024039</v>
      </c>
      <c r="AM45" s="9">
        <f t="shared" si="6"/>
        <v>1.5994802794270424</v>
      </c>
      <c r="AN45" s="9">
        <f ca="1">IF(Fixtures!$D$6&lt;36,AVERAGE(OFFSET($A45,0,Fixtures!$D$6,1,3)),0)</f>
        <v>1.3026854913997876</v>
      </c>
      <c r="AO45" s="9">
        <f ca="1">IF(Fixtures!$D$6&lt;33,AVERAGE(OFFSET($A45,0,Fixtures!$D$6,1,6)),0)</f>
        <v>1.1978256920022567</v>
      </c>
      <c r="AP45" s="9">
        <f ca="1">IF(Fixtures!$D$6&lt;30,AVERAGE(OFFSET($A45,0,Fixtures!$D$6,1,9)),0)</f>
        <v>1.1749959240252563</v>
      </c>
      <c r="AQ45" s="9">
        <f ca="1">IF(Fixtures!$D$6&lt;27,AVERAGE(OFFSET($A45,0,Fixtures!$D$6,1,12)),0)</f>
        <v>0</v>
      </c>
      <c r="AR45" s="9">
        <f ca="1">IF(Fixtures!$D$6&lt;23,AVERAGE(OFFSET($A45,0,Fixtures!$D$6,1,16)),0)</f>
        <v>0</v>
      </c>
      <c r="AS45" s="9">
        <f ca="1">IF(OR(Fixtures!$D$6&lt;=0,Fixtures!$D$6&gt;39),AVERAGE(A45:AM45),AVERAGE(OFFSET($A45,0,Fixtures!$D$6,1,39-Fixtures!$D$6)))</f>
        <v>1.2578648749169219</v>
      </c>
    </row>
    <row r="46" spans="1:45" x14ac:dyDescent="0.25">
      <c r="A46" s="28" t="s">
        <v>131</v>
      </c>
      <c r="B46" s="9">
        <f t="shared" ref="B46:Q57" si="7">MIN(VLOOKUP($A$44,$A$2:$AM$14,B$16+1,FALSE),VLOOKUP($A46,$A$2:$AM$14,B$16+1,FALSE))</f>
        <v>1.2673185277616741</v>
      </c>
      <c r="C46" s="9">
        <f t="shared" si="7"/>
        <v>1.4478459990329244</v>
      </c>
      <c r="D46" s="9">
        <f t="shared" ca="1" si="7"/>
        <v>1.6002959929841643</v>
      </c>
      <c r="E46" s="9">
        <f t="shared" ca="1" si="7"/>
        <v>0.96129438603141137</v>
      </c>
      <c r="F46" s="9">
        <f t="shared" ca="1" si="7"/>
        <v>0.99895034699964425</v>
      </c>
      <c r="G46" s="9">
        <f t="shared" si="7"/>
        <v>1.0751159963909429</v>
      </c>
      <c r="H46" s="9">
        <f t="shared" ca="1" si="7"/>
        <v>1.2804074224084279</v>
      </c>
      <c r="I46" s="9">
        <f t="shared" ca="1" si="7"/>
        <v>1.5511207193357381</v>
      </c>
      <c r="J46" s="9">
        <f t="shared" si="7"/>
        <v>1.1615104493342909</v>
      </c>
      <c r="K46" s="9">
        <f t="shared" si="7"/>
        <v>1.228353116514443</v>
      </c>
      <c r="L46" s="9">
        <f t="shared" si="7"/>
        <v>1.4945685992331263</v>
      </c>
      <c r="M46" s="9">
        <f t="shared" ca="1" si="7"/>
        <v>1.0156678946778177</v>
      </c>
      <c r="N46" s="9">
        <f t="shared" si="7"/>
        <v>1.597652203052558</v>
      </c>
      <c r="O46" s="9">
        <f t="shared" ca="1" si="7"/>
        <v>0.87774860778001973</v>
      </c>
      <c r="P46" s="9">
        <f t="shared" si="7"/>
        <v>1.2146184697312841</v>
      </c>
      <c r="Q46" s="9">
        <f t="shared" ca="1" si="7"/>
        <v>1.0940323368026967</v>
      </c>
      <c r="R46" s="9">
        <f t="shared" ca="1" si="6"/>
        <v>1.3213043782359488</v>
      </c>
      <c r="S46" s="9">
        <f t="shared" ca="1" si="6"/>
        <v>0.94792160090866917</v>
      </c>
      <c r="T46" s="9">
        <f t="shared" si="6"/>
        <v>1.6936570690286907</v>
      </c>
      <c r="U46" s="9">
        <f t="shared" si="6"/>
        <v>0.80956721075138993</v>
      </c>
      <c r="V46" s="9">
        <f t="shared" si="6"/>
        <v>0.96348159374794129</v>
      </c>
      <c r="W46" s="9">
        <f t="shared" ca="1" si="6"/>
        <v>0.89243783056680326</v>
      </c>
      <c r="X46" s="9">
        <f t="shared" ca="1" si="6"/>
        <v>1.5823094231859838</v>
      </c>
      <c r="Y46" s="9">
        <f t="shared" ca="1" si="6"/>
        <v>0.83291113315213428</v>
      </c>
      <c r="Z46" s="9">
        <f t="shared" si="6"/>
        <v>1.9841223291577716</v>
      </c>
      <c r="AA46" s="9">
        <f t="shared" ca="1" si="6"/>
        <v>1.1153986295683747</v>
      </c>
      <c r="AB46" s="9">
        <f t="shared" ca="1" si="6"/>
        <v>1.3791979954642193</v>
      </c>
      <c r="AC46" s="9">
        <f t="shared" si="6"/>
        <v>1.0793181474145725</v>
      </c>
      <c r="AD46" s="9">
        <f t="shared" si="6"/>
        <v>1.2694156825475733</v>
      </c>
      <c r="AE46" s="9">
        <f t="shared" si="6"/>
        <v>1.3903292565543277</v>
      </c>
      <c r="AF46" s="9">
        <f t="shared" ca="1" si="6"/>
        <v>1.2593323522562991</v>
      </c>
      <c r="AG46" s="9">
        <f t="shared" si="6"/>
        <v>1.1135559206698284</v>
      </c>
      <c r="AH46" s="9">
        <f t="shared" ca="1" si="6"/>
        <v>1.4572093052369461</v>
      </c>
      <c r="AI46" s="9">
        <f t="shared" si="6"/>
        <v>0.84658324617833192</v>
      </c>
      <c r="AJ46" s="9">
        <f t="shared" si="6"/>
        <v>1.2322323718543227</v>
      </c>
      <c r="AK46" s="9">
        <f t="shared" ca="1" si="6"/>
        <v>1.0242197339463077</v>
      </c>
      <c r="AL46" s="9">
        <f t="shared" ca="1" si="6"/>
        <v>1.6477682223774754</v>
      </c>
      <c r="AM46" s="9">
        <f t="shared" ca="1" si="6"/>
        <v>1.5696411295197246</v>
      </c>
      <c r="AN46" s="9">
        <f ca="1">IF(Fixtures!$D$6&lt;36,AVERAGE(OFFSET($A46,0,Fixtures!$D$6,1,3)),0)</f>
        <v>1.2426439418087885</v>
      </c>
      <c r="AO46" s="9">
        <f ca="1">IF(Fixtures!$D$6&lt;33,AVERAGE(OFFSET($A46,0,Fixtures!$D$6,1,6)),0)</f>
        <v>1.2485248924844701</v>
      </c>
      <c r="AP46" s="9">
        <f ca="1">IF(Fixtures!$D$6&lt;30,AVERAGE(OFFSET($A46,0,Fixtures!$D$6,1,9)),0)</f>
        <v>1.2252415864640467</v>
      </c>
      <c r="AQ46" s="9">
        <f ca="1">IF(Fixtures!$D$6&lt;27,AVERAGE(OFFSET($A46,0,Fixtures!$D$6,1,12)),0)</f>
        <v>0</v>
      </c>
      <c r="AR46" s="9">
        <f ca="1">IF(Fixtures!$D$6&lt;23,AVERAGE(OFFSET($A46,0,Fixtures!$D$6,1,16)),0)</f>
        <v>0</v>
      </c>
      <c r="AS46" s="9">
        <f ca="1">IF(OR(Fixtures!$D$6&lt;=0,Fixtures!$D$6&gt;39),AVERAGE(A46:AM46),AVERAGE(OFFSET($A46,0,Fixtures!$D$6,1,39-Fixtures!$D$6)))</f>
        <v>1.2724002803349939</v>
      </c>
    </row>
    <row r="47" spans="1:45" x14ac:dyDescent="0.25">
      <c r="A47" s="28" t="s">
        <v>121</v>
      </c>
      <c r="B47" s="9">
        <f t="shared" si="7"/>
        <v>1.5485302390330318</v>
      </c>
      <c r="C47" s="9">
        <f t="shared" si="6"/>
        <v>1.4478459990329244</v>
      </c>
      <c r="D47" s="9">
        <f t="shared" si="6"/>
        <v>1.6002959929841643</v>
      </c>
      <c r="E47" s="9">
        <f t="shared" ca="1" si="6"/>
        <v>0.96129438603141137</v>
      </c>
      <c r="F47" s="9">
        <f t="shared" ca="1" si="6"/>
        <v>1.1950026775728184</v>
      </c>
      <c r="G47" s="9">
        <f t="shared" si="6"/>
        <v>1.0751159963909429</v>
      </c>
      <c r="H47" s="9">
        <f t="shared" ca="1" si="6"/>
        <v>1.2804074224084279</v>
      </c>
      <c r="I47" s="9">
        <f t="shared" ca="1" si="6"/>
        <v>1.5511207193357381</v>
      </c>
      <c r="J47" s="9">
        <f t="shared" si="6"/>
        <v>1.1615104493342909</v>
      </c>
      <c r="K47" s="9">
        <f t="shared" si="6"/>
        <v>1.9947472403238702</v>
      </c>
      <c r="L47" s="9">
        <f t="shared" si="6"/>
        <v>1.4945685992331263</v>
      </c>
      <c r="M47" s="9">
        <f t="shared" si="6"/>
        <v>1.082726736223846</v>
      </c>
      <c r="N47" s="9">
        <f t="shared" si="6"/>
        <v>1.597652203052558</v>
      </c>
      <c r="O47" s="9">
        <f t="shared" ca="1" si="6"/>
        <v>0.87774860778001973</v>
      </c>
      <c r="P47" s="9">
        <f t="shared" si="6"/>
        <v>1.2146184697312841</v>
      </c>
      <c r="Q47" s="9">
        <f t="shared" si="6"/>
        <v>2.5012949316723079</v>
      </c>
      <c r="R47" s="9">
        <f t="shared" ca="1" si="6"/>
        <v>1.3213043782359488</v>
      </c>
      <c r="S47" s="9">
        <f t="shared" si="6"/>
        <v>1.4694788864890815</v>
      </c>
      <c r="T47" s="9">
        <f t="shared" si="6"/>
        <v>1.6936570690286907</v>
      </c>
      <c r="U47" s="9">
        <f t="shared" si="6"/>
        <v>0.80956721075138993</v>
      </c>
      <c r="V47" s="9">
        <f t="shared" si="6"/>
        <v>1.5425012864534227</v>
      </c>
      <c r="W47" s="9">
        <f t="shared" ca="1" si="6"/>
        <v>0.89243783056680326</v>
      </c>
      <c r="X47" s="9">
        <f t="shared" ca="1" si="6"/>
        <v>2.225439592612958</v>
      </c>
      <c r="Y47" s="9">
        <f t="shared" ca="1" si="6"/>
        <v>0.83291113315213428</v>
      </c>
      <c r="Z47" s="9">
        <f t="shared" si="6"/>
        <v>2.0772682423028836</v>
      </c>
      <c r="AA47" s="9">
        <f t="shared" si="6"/>
        <v>1.1153986295683747</v>
      </c>
      <c r="AB47" s="9">
        <f t="shared" ca="1" si="6"/>
        <v>1.3791979954642193</v>
      </c>
      <c r="AC47" s="9">
        <f t="shared" si="6"/>
        <v>1.0793181474145725</v>
      </c>
      <c r="AD47" s="9">
        <f t="shared" si="6"/>
        <v>2.1443025633967854</v>
      </c>
      <c r="AE47" s="9">
        <f t="shared" si="6"/>
        <v>1.3903292565543277</v>
      </c>
      <c r="AF47" s="9">
        <f t="shared" ca="1" si="6"/>
        <v>1.2593323522562991</v>
      </c>
      <c r="AG47" s="9">
        <f t="shared" si="6"/>
        <v>1.1135559206698284</v>
      </c>
      <c r="AH47" s="9">
        <f t="shared" si="6"/>
        <v>1.5534206440134664</v>
      </c>
      <c r="AI47" s="9">
        <f t="shared" si="6"/>
        <v>0.84658324617833192</v>
      </c>
      <c r="AJ47" s="9">
        <f t="shared" si="6"/>
        <v>2.4299407845827652</v>
      </c>
      <c r="AK47" s="9">
        <f t="shared" si="6"/>
        <v>1.0242197339463077</v>
      </c>
      <c r="AL47" s="9">
        <f t="shared" ca="1" si="6"/>
        <v>1.8957151694024039</v>
      </c>
      <c r="AM47" s="9">
        <f t="shared" si="6"/>
        <v>1.7433905672231615</v>
      </c>
      <c r="AN47" s="9">
        <f ca="1">IF(Fixtures!$D$6&lt;36,AVERAGE(OFFSET($A47,0,Fixtures!$D$6,1,3)),0)</f>
        <v>1.5342729020918593</v>
      </c>
      <c r="AO47" s="9">
        <f ca="1">IF(Fixtures!$D$6&lt;33,AVERAGE(OFFSET($A47,0,Fixtures!$D$6,1,6)),0)</f>
        <v>1.3943393726260054</v>
      </c>
      <c r="AP47" s="9">
        <f ca="1">IF(Fixtures!$D$6&lt;30,AVERAGE(OFFSET($A47,0,Fixtures!$D$6,1,9)),0)</f>
        <v>1.4662201011700662</v>
      </c>
      <c r="AQ47" s="9">
        <f ca="1">IF(Fixtures!$D$6&lt;27,AVERAGE(OFFSET($A47,0,Fixtures!$D$6,1,12)),0)</f>
        <v>0</v>
      </c>
      <c r="AR47" s="9">
        <f ca="1">IF(Fixtures!$D$6&lt;23,AVERAGE(OFFSET($A47,0,Fixtures!$D$6,1,16)),0)</f>
        <v>0</v>
      </c>
      <c r="AS47" s="9">
        <f ca="1">IF(OR(Fixtures!$D$6&lt;=0,Fixtures!$D$6&gt;39),AVERAGE(A47:AM47),AVERAGE(OFFSET($A47,0,Fixtures!$D$6,1,39-Fixtures!$D$6)))</f>
        <v>1.4882755317585392</v>
      </c>
    </row>
    <row r="48" spans="1:45" x14ac:dyDescent="0.25">
      <c r="A48" s="28" t="s">
        <v>105</v>
      </c>
      <c r="B48" s="9">
        <f t="shared" si="7"/>
        <v>1.5485302390330318</v>
      </c>
      <c r="C48" s="9">
        <f t="shared" si="6"/>
        <v>1.0978165650110174</v>
      </c>
      <c r="D48" s="9">
        <f t="shared" si="6"/>
        <v>1.160313829200228</v>
      </c>
      <c r="E48" s="9">
        <f t="shared" ca="1" si="6"/>
        <v>0.84892132175324198</v>
      </c>
      <c r="F48" s="9">
        <f t="shared" ca="1" si="6"/>
        <v>1.1950026775728184</v>
      </c>
      <c r="G48" s="9">
        <f t="shared" si="6"/>
        <v>0.85223937823566953</v>
      </c>
      <c r="H48" s="9">
        <f t="shared" ca="1" si="6"/>
        <v>0.9171391637637949</v>
      </c>
      <c r="I48" s="9">
        <f t="shared" ca="1" si="6"/>
        <v>0.65767416951480984</v>
      </c>
      <c r="J48" s="9">
        <f t="shared" si="6"/>
        <v>1.1615104493342909</v>
      </c>
      <c r="K48" s="9">
        <f t="shared" ca="1" si="6"/>
        <v>1.0433138963384292</v>
      </c>
      <c r="L48" s="9">
        <f t="shared" si="6"/>
        <v>1.3747191943096242</v>
      </c>
      <c r="M48" s="9">
        <f t="shared" si="6"/>
        <v>0.66846979370821891</v>
      </c>
      <c r="N48" s="9">
        <f t="shared" si="6"/>
        <v>1.597652203052558</v>
      </c>
      <c r="O48" s="9">
        <f t="shared" ca="1" si="6"/>
        <v>0.85493083081101517</v>
      </c>
      <c r="P48" s="9">
        <f t="shared" ca="1" si="6"/>
        <v>0.9943802237087086</v>
      </c>
      <c r="Q48" s="9">
        <f t="shared" si="6"/>
        <v>0.87927383388818403</v>
      </c>
      <c r="R48" s="9">
        <f t="shared" ca="1" si="6"/>
        <v>1.0110212898538</v>
      </c>
      <c r="S48" s="9">
        <f t="shared" ca="1" si="6"/>
        <v>1.2247789593659026</v>
      </c>
      <c r="T48" s="9">
        <f t="shared" ca="1" si="6"/>
        <v>1.0890272205038978</v>
      </c>
      <c r="U48" s="9">
        <f t="shared" si="6"/>
        <v>0.80956721075138993</v>
      </c>
      <c r="V48" s="9">
        <f t="shared" si="6"/>
        <v>1.22273349267214</v>
      </c>
      <c r="W48" s="9">
        <f t="shared" ca="1" si="6"/>
        <v>0.63924159709855954</v>
      </c>
      <c r="X48" s="9">
        <f t="shared" ca="1" si="6"/>
        <v>0.94358493032308355</v>
      </c>
      <c r="Y48" s="9">
        <f t="shared" ca="1" si="6"/>
        <v>0.83291113315213428</v>
      </c>
      <c r="Z48" s="9">
        <f t="shared" si="6"/>
        <v>1.5750704756546188</v>
      </c>
      <c r="AA48" s="9">
        <f t="shared" si="6"/>
        <v>0.80873317225882402</v>
      </c>
      <c r="AB48" s="9">
        <f t="shared" ca="1" si="6"/>
        <v>1.2179729771465124</v>
      </c>
      <c r="AC48" s="9">
        <f t="shared" si="6"/>
        <v>1.0793181474145725</v>
      </c>
      <c r="AD48" s="9">
        <f t="shared" si="6"/>
        <v>0.95817268311404735</v>
      </c>
      <c r="AE48" s="9">
        <f t="shared" ca="1" si="6"/>
        <v>1.3903292565543277</v>
      </c>
      <c r="AF48" s="9">
        <f t="shared" ca="1" si="6"/>
        <v>1.2265950007083291</v>
      </c>
      <c r="AG48" s="9">
        <f t="shared" si="6"/>
        <v>1.1135559206698284</v>
      </c>
      <c r="AH48" s="9">
        <f t="shared" si="6"/>
        <v>0.95907373735627943</v>
      </c>
      <c r="AI48" s="9">
        <f t="shared" ca="1" si="6"/>
        <v>0.69307824531031204</v>
      </c>
      <c r="AJ48" s="9">
        <f t="shared" ca="1" si="6"/>
        <v>0.75904674800040206</v>
      </c>
      <c r="AK48" s="9">
        <f t="shared" ca="1" si="6"/>
        <v>1.0242197339463077</v>
      </c>
      <c r="AL48" s="9">
        <f t="shared" ca="1" si="6"/>
        <v>0.70467698857666183</v>
      </c>
      <c r="AM48" s="9">
        <f t="shared" si="6"/>
        <v>1.2615206400707057</v>
      </c>
      <c r="AN48" s="9">
        <f ca="1">IF(Fixtures!$D$6&lt;36,AVERAGE(OFFSET($A48,0,Fixtures!$D$6,1,3)),0)</f>
        <v>1.0851546025583774</v>
      </c>
      <c r="AO48" s="9">
        <f ca="1">IF(Fixtures!$D$6&lt;33,AVERAGE(OFFSET($A48,0,Fixtures!$D$6,1,6)),0)</f>
        <v>1.1643239976012696</v>
      </c>
      <c r="AP48" s="9">
        <f ca="1">IF(Fixtures!$D$6&lt;30,AVERAGE(OFFSET($A48,0,Fixtures!$D$6,1,9)),0)</f>
        <v>1.0441269684749568</v>
      </c>
      <c r="AQ48" s="9">
        <f ca="1">IF(Fixtures!$D$6&lt;27,AVERAGE(OFFSET($A48,0,Fixtures!$D$6,1,12)),0)</f>
        <v>0</v>
      </c>
      <c r="AR48" s="9">
        <f ca="1">IF(Fixtures!$D$6&lt;23,AVERAGE(OFFSET($A48,0,Fixtures!$D$6,1,16)),0)</f>
        <v>0</v>
      </c>
      <c r="AS48" s="9">
        <f ca="1">IF(OR(Fixtures!$D$6&lt;=0,Fixtures!$D$6&gt;39),AVERAGE(A48:AM48),AVERAGE(OFFSET($A48,0,Fixtures!$D$6,1,39-Fixtures!$D$6)))</f>
        <v>1.032296673239024</v>
      </c>
    </row>
    <row r="49" spans="1:45" x14ac:dyDescent="0.25">
      <c r="A49" s="28" t="s">
        <v>52</v>
      </c>
      <c r="B49" s="9">
        <f t="shared" ca="1" si="7"/>
        <v>1.4923251422144774</v>
      </c>
      <c r="C49" s="9">
        <f t="shared" ca="1" si="6"/>
        <v>1.4478459990329244</v>
      </c>
      <c r="D49" s="9">
        <f t="shared" ca="1" si="6"/>
        <v>1.0713463349190704</v>
      </c>
      <c r="E49" s="9">
        <f t="shared" ca="1" si="6"/>
        <v>0.96129438603141137</v>
      </c>
      <c r="F49" s="9">
        <f t="shared" ca="1" si="6"/>
        <v>1.1674802009453968</v>
      </c>
      <c r="G49" s="9">
        <f t="shared" ca="1" si="6"/>
        <v>1.0751159963909429</v>
      </c>
      <c r="H49" s="9">
        <f t="shared" ca="1" si="6"/>
        <v>1.2804074224084279</v>
      </c>
      <c r="I49" s="9">
        <f t="shared" ca="1" si="6"/>
        <v>1.5511207193357381</v>
      </c>
      <c r="J49" s="9">
        <f t="shared" ca="1" si="6"/>
        <v>1.041685737591475</v>
      </c>
      <c r="K49" s="9">
        <f t="shared" ca="1" si="6"/>
        <v>1.0343634845508745</v>
      </c>
      <c r="L49" s="9">
        <f t="shared" ca="1" si="6"/>
        <v>1.489832854645915</v>
      </c>
      <c r="M49" s="9">
        <f t="shared" ca="1" si="6"/>
        <v>0.84447735086333675</v>
      </c>
      <c r="N49" s="9">
        <f t="shared" ca="1" si="6"/>
        <v>1.3269191875694142</v>
      </c>
      <c r="O49" s="9">
        <f t="shared" ca="1" si="6"/>
        <v>0.85860977538132965</v>
      </c>
      <c r="P49" s="9">
        <f t="shared" ca="1" si="6"/>
        <v>1.2146184697312841</v>
      </c>
      <c r="Q49" s="9">
        <f t="shared" ca="1" si="6"/>
        <v>1.1685780854982781</v>
      </c>
      <c r="R49" s="9">
        <f t="shared" ca="1" si="6"/>
        <v>1.0731191955254717</v>
      </c>
      <c r="S49" s="9">
        <f t="shared" ca="1" si="6"/>
        <v>1.1174831364696738</v>
      </c>
      <c r="T49" s="9">
        <f t="shared" ca="1" si="6"/>
        <v>1.2712200408257048</v>
      </c>
      <c r="U49" s="9">
        <f t="shared" ca="1" si="6"/>
        <v>0.80956721075138993</v>
      </c>
      <c r="V49" s="9">
        <f t="shared" ca="1" si="6"/>
        <v>1.3376285157230838</v>
      </c>
      <c r="W49" s="9">
        <f t="shared" ca="1" si="6"/>
        <v>0.89243783056680326</v>
      </c>
      <c r="X49" s="9">
        <f t="shared" ca="1" si="6"/>
        <v>1.4379166428484185</v>
      </c>
      <c r="Y49" s="9">
        <f t="shared" ca="1" si="6"/>
        <v>0.83291113315213428</v>
      </c>
      <c r="Z49" s="9">
        <f t="shared" ca="1" si="6"/>
        <v>1.6294586197540981</v>
      </c>
      <c r="AA49" s="9">
        <f t="shared" ca="1" si="6"/>
        <v>1.1153986295683747</v>
      </c>
      <c r="AB49" s="9">
        <f t="shared" ca="1" si="6"/>
        <v>1.3791979954642193</v>
      </c>
      <c r="AC49" s="9">
        <f t="shared" ca="1" si="6"/>
        <v>1.0793181474145725</v>
      </c>
      <c r="AD49" s="9">
        <f t="shared" ca="1" si="6"/>
        <v>1.0384063521019127</v>
      </c>
      <c r="AE49" s="9">
        <f t="shared" ca="1" si="6"/>
        <v>1.3903292565543277</v>
      </c>
      <c r="AF49" s="9">
        <f t="shared" ca="1" si="6"/>
        <v>1.2318732932382053</v>
      </c>
      <c r="AG49" s="9">
        <f t="shared" ca="1" si="6"/>
        <v>0.92485630774028449</v>
      </c>
      <c r="AH49" s="9">
        <f t="shared" ca="1" si="6"/>
        <v>1.2115970783247556</v>
      </c>
      <c r="AI49" s="9">
        <f t="shared" ca="1" si="6"/>
        <v>0.84658324617833192</v>
      </c>
      <c r="AJ49" s="9">
        <f t="shared" ca="1" si="6"/>
        <v>1.8238576627279555</v>
      </c>
      <c r="AK49" s="9">
        <f t="shared" ca="1" si="6"/>
        <v>0.7788803849091297</v>
      </c>
      <c r="AL49" s="9">
        <f t="shared" ca="1" si="6"/>
        <v>1.5396364161379215</v>
      </c>
      <c r="AM49" s="9">
        <f t="shared" ca="1" si="6"/>
        <v>0.81449331925016766</v>
      </c>
      <c r="AN49" s="9">
        <f ca="1">IF(Fixtures!$D$6&lt;36,AVERAGE(OFFSET($A49,0,Fixtures!$D$6,1,3)),0)</f>
        <v>1.1656408316602349</v>
      </c>
      <c r="AO49" s="9">
        <f ca="1">IF(Fixtures!$D$6&lt;33,AVERAGE(OFFSET($A49,0,Fixtures!$D$6,1,6)),0)</f>
        <v>1.1739968920855872</v>
      </c>
      <c r="AP49" s="9">
        <f ca="1">IF(Fixtures!$D$6&lt;30,AVERAGE(OFFSET($A49,0,Fixtures!$D$6,1,9)),0)</f>
        <v>1.2140021488605075</v>
      </c>
      <c r="AQ49" s="9">
        <f ca="1">IF(Fixtures!$D$6&lt;27,AVERAGE(OFFSET($A49,0,Fixtures!$D$6,1,12)),0)</f>
        <v>0</v>
      </c>
      <c r="AR49" s="9">
        <f ca="1">IF(Fixtures!$D$6&lt;23,AVERAGE(OFFSET($A49,0,Fixtures!$D$6,1,16)),0)</f>
        <v>0</v>
      </c>
      <c r="AS49" s="9">
        <f ca="1">IF(OR(Fixtures!$D$6&lt;=0,Fixtures!$D$6&gt;39),AVERAGE(A49:AM49),AVERAGE(OFFSET($A49,0,Fixtures!$D$6,1,39-Fixtures!$D$6)))</f>
        <v>1.1715857883368155</v>
      </c>
    </row>
    <row r="50" spans="1:45" x14ac:dyDescent="0.25">
      <c r="A50" s="28" t="s">
        <v>4</v>
      </c>
      <c r="B50" s="9">
        <f t="shared" ca="1" si="7"/>
        <v>1.2032562020037088</v>
      </c>
      <c r="C50" s="9">
        <f t="shared" ca="1" si="6"/>
        <v>1.4478459990329244</v>
      </c>
      <c r="D50" s="9">
        <f t="shared" ca="1" si="6"/>
        <v>0.9408251476537941</v>
      </c>
      <c r="E50" s="9">
        <f t="shared" ca="1" si="6"/>
        <v>0.96129438603141137</v>
      </c>
      <c r="F50" s="9">
        <f t="shared" ca="1" si="6"/>
        <v>1.1950026775728184</v>
      </c>
      <c r="G50" s="9">
        <f t="shared" ca="1" si="6"/>
        <v>1.0751159963909429</v>
      </c>
      <c r="H50" s="9">
        <f t="shared" ca="1" si="6"/>
        <v>1.2804074224084279</v>
      </c>
      <c r="I50" s="9">
        <f t="shared" ca="1" si="6"/>
        <v>1.1382361826434975</v>
      </c>
      <c r="J50" s="9">
        <f t="shared" ca="1" si="6"/>
        <v>1.1615104493342909</v>
      </c>
      <c r="K50" s="9">
        <f t="shared" ca="1" si="6"/>
        <v>1.6090206509156064</v>
      </c>
      <c r="L50" s="9">
        <f t="shared" ca="1" si="6"/>
        <v>1.4945685992331263</v>
      </c>
      <c r="M50" s="9">
        <f t="shared" ca="1" si="6"/>
        <v>1.082726736223846</v>
      </c>
      <c r="N50" s="9">
        <f t="shared" ca="1" si="6"/>
        <v>0.92563105089523168</v>
      </c>
      <c r="O50" s="9">
        <f t="shared" ca="1" si="6"/>
        <v>0.87774860778001973</v>
      </c>
      <c r="P50" s="9">
        <f t="shared" ca="1" si="6"/>
        <v>1.1994681680634527</v>
      </c>
      <c r="Q50" s="9">
        <f t="shared" ca="1" si="6"/>
        <v>1.2908101417425952</v>
      </c>
      <c r="R50" s="9">
        <f t="shared" ca="1" si="6"/>
        <v>0.97545984667831909</v>
      </c>
      <c r="S50" s="9">
        <f t="shared" ca="1" si="6"/>
        <v>1.4694788864890815</v>
      </c>
      <c r="T50" s="9">
        <f t="shared" ca="1" si="6"/>
        <v>1.6609444250164518</v>
      </c>
      <c r="U50" s="9">
        <f t="shared" ca="1" si="6"/>
        <v>0.80956721075138993</v>
      </c>
      <c r="V50" s="9">
        <f t="shared" ca="1" si="6"/>
        <v>1.5425012864534227</v>
      </c>
      <c r="W50" s="9">
        <f t="shared" ca="1" si="6"/>
        <v>0.89243783056680326</v>
      </c>
      <c r="X50" s="9">
        <f t="shared" ca="1" si="6"/>
        <v>2.225439592612958</v>
      </c>
      <c r="Y50" s="9">
        <f t="shared" ca="1" si="6"/>
        <v>0.83291113315213428</v>
      </c>
      <c r="Z50" s="9">
        <f t="shared" ca="1" si="6"/>
        <v>1.2375173005304896</v>
      </c>
      <c r="AA50" s="9">
        <f t="shared" ca="1" si="6"/>
        <v>1.1153986295683747</v>
      </c>
      <c r="AB50" s="9">
        <f t="shared" ca="1" si="6"/>
        <v>1.348561991212561</v>
      </c>
      <c r="AC50" s="9">
        <f t="shared" ca="1" si="6"/>
        <v>1.0793181474145725</v>
      </c>
      <c r="AD50" s="9">
        <f t="shared" ca="1" si="6"/>
        <v>1.4683923788489193</v>
      </c>
      <c r="AE50" s="9">
        <f t="shared" ca="1" si="6"/>
        <v>1.3903292565543277</v>
      </c>
      <c r="AF50" s="9">
        <f t="shared" ca="1" si="6"/>
        <v>1.2395651403376011</v>
      </c>
      <c r="AG50" s="9">
        <f t="shared" ca="1" si="6"/>
        <v>1.1135559206698284</v>
      </c>
      <c r="AH50" s="9">
        <f t="shared" ca="1" si="6"/>
        <v>1.545101127372859</v>
      </c>
      <c r="AI50" s="9">
        <f t="shared" ca="1" si="6"/>
        <v>0.84658324617833192</v>
      </c>
      <c r="AJ50" s="9">
        <f t="shared" ca="1" si="6"/>
        <v>2.3830069694023024</v>
      </c>
      <c r="AK50" s="9">
        <f t="shared" ca="1" si="6"/>
        <v>1.0242197339463077</v>
      </c>
      <c r="AL50" s="9">
        <f t="shared" ca="1" si="6"/>
        <v>1.3995216083063771</v>
      </c>
      <c r="AM50" s="9">
        <f t="shared" ca="1" si="6"/>
        <v>0.89968847603488189</v>
      </c>
      <c r="AN50" s="9">
        <f ca="1">IF(Fixtures!$D$6&lt;36,AVERAGE(OFFSET($A50,0,Fixtures!$D$6,1,3)),0)</f>
        <v>1.2987575058253509</v>
      </c>
      <c r="AO50" s="9">
        <f ca="1">IF(Fixtures!$D$6&lt;33,AVERAGE(OFFSET($A50,0,Fixtures!$D$6,1,6)),0)</f>
        <v>1.2732871391729683</v>
      </c>
      <c r="AP50" s="9">
        <f ca="1">IF(Fixtures!$D$6&lt;30,AVERAGE(OFFSET($A50,0,Fixtures!$D$6,1,9)),0)</f>
        <v>1.3793793531101448</v>
      </c>
      <c r="AQ50" s="9">
        <f ca="1">IF(Fixtures!$D$6&lt;27,AVERAGE(OFFSET($A50,0,Fixtures!$D$6,1,12)),0)</f>
        <v>0</v>
      </c>
      <c r="AR50" s="9">
        <f ca="1">IF(Fixtures!$D$6&lt;23,AVERAGE(OFFSET($A50,0,Fixtures!$D$6,1,16)),0)</f>
        <v>0</v>
      </c>
      <c r="AS50" s="9">
        <f ca="1">IF(OR(Fixtures!$D$6&lt;=0,Fixtures!$D$6&gt;39),AVERAGE(A50:AM50),AVERAGE(OFFSET($A50,0,Fixtures!$D$6,1,39-Fixtures!$D$6)))</f>
        <v>1.3114869996899059</v>
      </c>
    </row>
    <row r="51" spans="1:45" x14ac:dyDescent="0.25">
      <c r="A51" s="28" t="s">
        <v>129</v>
      </c>
      <c r="B51" s="9">
        <f t="shared" si="7"/>
        <v>1.5485302390330318</v>
      </c>
      <c r="C51" s="9">
        <f t="shared" ca="1" si="6"/>
        <v>1.4478459990329244</v>
      </c>
      <c r="D51" s="9">
        <f t="shared" si="6"/>
        <v>1.4909464018801504</v>
      </c>
      <c r="E51" s="9">
        <f t="shared" ca="1" si="6"/>
        <v>0.96129438603141137</v>
      </c>
      <c r="F51" s="9">
        <f t="shared" ca="1" si="6"/>
        <v>1.1950026775728184</v>
      </c>
      <c r="G51" s="9">
        <f t="shared" ca="1" si="6"/>
        <v>1.0751159963909429</v>
      </c>
      <c r="H51" s="9">
        <f t="shared" ca="1" si="6"/>
        <v>1.2804074224084279</v>
      </c>
      <c r="I51" s="9">
        <f t="shared" ca="1" si="6"/>
        <v>1.4923484702171324</v>
      </c>
      <c r="J51" s="9">
        <f t="shared" si="6"/>
        <v>1.1615104493342909</v>
      </c>
      <c r="K51" s="9">
        <f t="shared" si="6"/>
        <v>1.8054842923255709</v>
      </c>
      <c r="L51" s="9">
        <f t="shared" si="6"/>
        <v>0.99467974397760794</v>
      </c>
      <c r="M51" s="9">
        <f t="shared" si="6"/>
        <v>1.082726736223846</v>
      </c>
      <c r="N51" s="9">
        <f t="shared" si="6"/>
        <v>1.597652203052558</v>
      </c>
      <c r="O51" s="9">
        <f t="shared" ca="1" si="6"/>
        <v>0.87774860778001973</v>
      </c>
      <c r="P51" s="9">
        <f t="shared" si="6"/>
        <v>1.2146184697312841</v>
      </c>
      <c r="Q51" s="9">
        <f t="shared" si="6"/>
        <v>1.7789049117990119</v>
      </c>
      <c r="R51" s="9">
        <f t="shared" ca="1" si="6"/>
        <v>1.3213043782359488</v>
      </c>
      <c r="S51" s="9">
        <f t="shared" ca="1" si="6"/>
        <v>1.0964992418606248</v>
      </c>
      <c r="T51" s="9">
        <f t="shared" si="6"/>
        <v>1.6936570690286907</v>
      </c>
      <c r="U51" s="9">
        <f t="shared" si="6"/>
        <v>0.80956721075138993</v>
      </c>
      <c r="V51" s="9">
        <f t="shared" ca="1" si="6"/>
        <v>1.5425012864534227</v>
      </c>
      <c r="W51" s="9">
        <f t="shared" ca="1" si="6"/>
        <v>0.89243783056680326</v>
      </c>
      <c r="X51" s="9">
        <f t="shared" ca="1" si="6"/>
        <v>1.0401597240861939</v>
      </c>
      <c r="Y51" s="9">
        <f t="shared" ca="1" si="6"/>
        <v>0.83291113315213428</v>
      </c>
      <c r="Z51" s="9">
        <f t="shared" ca="1" si="6"/>
        <v>1.0784512377335469</v>
      </c>
      <c r="AA51" s="9">
        <f t="shared" si="6"/>
        <v>1.1153986295683747</v>
      </c>
      <c r="AB51" s="9">
        <f t="shared" ca="1" si="6"/>
        <v>1.3791979954642193</v>
      </c>
      <c r="AC51" s="9">
        <f t="shared" si="6"/>
        <v>1.0793181474145725</v>
      </c>
      <c r="AD51" s="9">
        <f t="shared" si="6"/>
        <v>1.4270969735778238</v>
      </c>
      <c r="AE51" s="9">
        <f t="shared" si="6"/>
        <v>1.2584138898028832</v>
      </c>
      <c r="AF51" s="9">
        <f t="shared" ca="1" si="6"/>
        <v>1.2593323522562991</v>
      </c>
      <c r="AG51" s="9">
        <f t="shared" si="6"/>
        <v>1.1135559206698284</v>
      </c>
      <c r="AH51" s="9">
        <f t="shared" si="6"/>
        <v>1.5534206440134664</v>
      </c>
      <c r="AI51" s="9">
        <f t="shared" si="6"/>
        <v>0.84658324617833192</v>
      </c>
      <c r="AJ51" s="9">
        <f t="shared" si="6"/>
        <v>1.3261108951587686</v>
      </c>
      <c r="AK51" s="9">
        <f t="shared" ca="1" si="6"/>
        <v>1.0242197339463077</v>
      </c>
      <c r="AL51" s="9">
        <f t="shared" ca="1" si="6"/>
        <v>1.0233613981363214</v>
      </c>
      <c r="AM51" s="9">
        <f t="shared" si="6"/>
        <v>1.7433905672231615</v>
      </c>
      <c r="AN51" s="9">
        <f ca="1">IF(Fixtures!$D$6&lt;36,AVERAGE(OFFSET($A51,0,Fixtures!$D$6,1,3)),0)</f>
        <v>1.2952043721522053</v>
      </c>
      <c r="AO51" s="9">
        <f ca="1">IF(Fixtures!$D$6&lt;33,AVERAGE(OFFSET($A51,0,Fixtures!$D$6,1,6)),0)</f>
        <v>1.2528192131976044</v>
      </c>
      <c r="AP51" s="9">
        <f ca="1">IF(Fixtures!$D$6&lt;30,AVERAGE(OFFSET($A51,0,Fixtures!$D$6,1,9)),0)</f>
        <v>1.2492255627262436</v>
      </c>
      <c r="AQ51" s="9">
        <f ca="1">IF(Fixtures!$D$6&lt;27,AVERAGE(OFFSET($A51,0,Fixtures!$D$6,1,12)),0)</f>
        <v>0</v>
      </c>
      <c r="AR51" s="9">
        <f ca="1">IF(Fixtures!$D$6&lt;23,AVERAGE(OFFSET($A51,0,Fixtures!$D$6,1,16)),0)</f>
        <v>0</v>
      </c>
      <c r="AS51" s="9">
        <f ca="1">IF(OR(Fixtures!$D$6&lt;=0,Fixtures!$D$6&gt;39),AVERAGE(A51:AM51),AVERAGE(OFFSET($A51,0,Fixtures!$D$6,1,39-Fixtures!$D$6)))</f>
        <v>1.2528334803201651</v>
      </c>
    </row>
    <row r="52" spans="1:45" x14ac:dyDescent="0.25">
      <c r="A52" s="28" t="s">
        <v>104</v>
      </c>
      <c r="B52" s="9">
        <f t="shared" ca="1" si="7"/>
        <v>0.98328059810863588</v>
      </c>
      <c r="C52" s="9">
        <f t="shared" ca="1" si="6"/>
        <v>1.434351208272181</v>
      </c>
      <c r="D52" s="9">
        <f t="shared" si="6"/>
        <v>1.2129033112054894</v>
      </c>
      <c r="E52" s="9">
        <f t="shared" ca="1" si="6"/>
        <v>0.96129438603141137</v>
      </c>
      <c r="F52" s="9">
        <f t="shared" ca="1" si="6"/>
        <v>1.0768711114746998</v>
      </c>
      <c r="G52" s="9">
        <f t="shared" si="6"/>
        <v>1.0751159963909429</v>
      </c>
      <c r="H52" s="9">
        <f t="shared" ca="1" si="6"/>
        <v>0.94836821530977944</v>
      </c>
      <c r="I52" s="9">
        <f t="shared" ca="1" si="6"/>
        <v>1.5511207193357381</v>
      </c>
      <c r="J52" s="9">
        <f t="shared" si="6"/>
        <v>1.1615104493342909</v>
      </c>
      <c r="K52" s="9">
        <f t="shared" ca="1" si="6"/>
        <v>1.3386782241866058</v>
      </c>
      <c r="L52" s="9">
        <f t="shared" ca="1" si="6"/>
        <v>1.4945685992331263</v>
      </c>
      <c r="M52" s="9">
        <f t="shared" si="6"/>
        <v>1.082726736223846</v>
      </c>
      <c r="N52" s="9">
        <f t="shared" ref="C52:AM57" si="8">MIN(VLOOKUP($A$44,$A$2:$AM$14,N$16+1,FALSE),VLOOKUP($A52,$A$2:$AM$14,N$16+1,FALSE))</f>
        <v>1.2495033565309974</v>
      </c>
      <c r="O52" s="9">
        <f t="shared" ca="1" si="8"/>
        <v>0.87774860778001973</v>
      </c>
      <c r="P52" s="9">
        <f t="shared" si="8"/>
        <v>0.90690173033719856</v>
      </c>
      <c r="Q52" s="9">
        <f t="shared" ca="1" si="8"/>
        <v>2.1236375986149878</v>
      </c>
      <c r="R52" s="9">
        <f t="shared" ca="1" si="8"/>
        <v>1.3213043782359488</v>
      </c>
      <c r="S52" s="9">
        <f t="shared" si="8"/>
        <v>1.4694788864890815</v>
      </c>
      <c r="T52" s="9">
        <f t="shared" si="8"/>
        <v>1.1473619936994426</v>
      </c>
      <c r="U52" s="9">
        <f t="shared" si="8"/>
        <v>0.80956721075138993</v>
      </c>
      <c r="V52" s="9">
        <f t="shared" si="8"/>
        <v>1.3593740898935689</v>
      </c>
      <c r="W52" s="9">
        <f t="shared" ca="1" si="8"/>
        <v>0.89243783056680326</v>
      </c>
      <c r="X52" s="9">
        <f t="shared" ca="1" si="8"/>
        <v>1.6219209774640628</v>
      </c>
      <c r="Y52" s="9">
        <f t="shared" ca="1" si="8"/>
        <v>0.83291113315213428</v>
      </c>
      <c r="Z52" s="9">
        <f t="shared" ca="1" si="8"/>
        <v>0.99973591075683288</v>
      </c>
      <c r="AA52" s="9">
        <f t="shared" si="8"/>
        <v>1.1153986295683747</v>
      </c>
      <c r="AB52" s="9">
        <f t="shared" ca="1" si="8"/>
        <v>1.3791979954642193</v>
      </c>
      <c r="AC52" s="9">
        <f t="shared" ca="1" si="8"/>
        <v>1.0793181474145725</v>
      </c>
      <c r="AD52" s="9">
        <f t="shared" ca="1" si="8"/>
        <v>2.1443025633967854</v>
      </c>
      <c r="AE52" s="9">
        <f t="shared" ca="1" si="8"/>
        <v>0.93305229984759541</v>
      </c>
      <c r="AF52" s="9">
        <f t="shared" ca="1" si="8"/>
        <v>1.2593323522562991</v>
      </c>
      <c r="AG52" s="9">
        <f t="shared" si="8"/>
        <v>1.1135559206698284</v>
      </c>
      <c r="AH52" s="9">
        <f t="shared" si="8"/>
        <v>1.2090849066949254</v>
      </c>
      <c r="AI52" s="9">
        <f t="shared" si="8"/>
        <v>0.84658324617833192</v>
      </c>
      <c r="AJ52" s="9">
        <f t="shared" si="8"/>
        <v>2.4299407845827652</v>
      </c>
      <c r="AK52" s="9">
        <f t="shared" si="8"/>
        <v>1.0242197339463077</v>
      </c>
      <c r="AL52" s="9">
        <f t="shared" ca="1" si="8"/>
        <v>1.6461547937619945</v>
      </c>
      <c r="AM52" s="9">
        <f t="shared" ca="1" si="8"/>
        <v>1.4801652179219524</v>
      </c>
      <c r="AN52" s="9">
        <f ca="1">IF(Fixtures!$D$6&lt;36,AVERAGE(OFFSET($A52,0,Fixtures!$D$6,1,3)),0)</f>
        <v>1.5342729020918593</v>
      </c>
      <c r="AO52" s="9">
        <f ca="1">IF(Fixtures!$D$6&lt;33,AVERAGE(OFFSET($A52,0,Fixtures!$D$6,1,6)),0)</f>
        <v>1.3181265465082168</v>
      </c>
      <c r="AP52" s="9">
        <f ca="1">IF(Fixtures!$D$6&lt;30,AVERAGE(OFFSET($A52,0,Fixtures!$D$6,1,9)),0)</f>
        <v>1.377152024056147</v>
      </c>
      <c r="AQ52" s="9">
        <f ca="1">IF(Fixtures!$D$6&lt;27,AVERAGE(OFFSET($A52,0,Fixtures!$D$6,1,12)),0)</f>
        <v>0</v>
      </c>
      <c r="AR52" s="9">
        <f ca="1">IF(Fixtures!$D$6&lt;23,AVERAGE(OFFSET($A52,0,Fixtures!$D$6,1,16)),0)</f>
        <v>0</v>
      </c>
      <c r="AS52" s="9">
        <f ca="1">IF(OR(Fixtures!$D$6&lt;=0,Fixtures!$D$6&gt;39),AVERAGE(A52:AM52),AVERAGE(OFFSET($A52,0,Fixtures!$D$6,1,39-Fixtures!$D$6)))</f>
        <v>1.3787423301779649</v>
      </c>
    </row>
    <row r="53" spans="1:45" x14ac:dyDescent="0.25">
      <c r="A53" s="28" t="s">
        <v>60</v>
      </c>
      <c r="B53" s="9">
        <f t="shared" si="7"/>
        <v>1.2430505842100326</v>
      </c>
      <c r="C53" s="9">
        <f t="shared" ca="1" si="8"/>
        <v>1.4478459990329244</v>
      </c>
      <c r="D53" s="9">
        <f t="shared" ca="1" si="8"/>
        <v>0.91418713741949276</v>
      </c>
      <c r="E53" s="9">
        <f t="shared" ca="1" si="8"/>
        <v>0.96129438603141137</v>
      </c>
      <c r="F53" s="9">
        <f t="shared" ca="1" si="8"/>
        <v>1.1950026775728184</v>
      </c>
      <c r="G53" s="9">
        <f t="shared" si="8"/>
        <v>1.0751159963909429</v>
      </c>
      <c r="H53" s="9">
        <f t="shared" ca="1" si="8"/>
        <v>1.1406940232768135</v>
      </c>
      <c r="I53" s="9">
        <f t="shared" ca="1" si="8"/>
        <v>1.5511207193357381</v>
      </c>
      <c r="J53" s="9">
        <f t="shared" si="8"/>
        <v>0.86721504613887834</v>
      </c>
      <c r="K53" s="9">
        <f t="shared" si="8"/>
        <v>1.1898172358800072</v>
      </c>
      <c r="L53" s="9">
        <f t="shared" ca="1" si="8"/>
        <v>0.85320973457341387</v>
      </c>
      <c r="M53" s="9">
        <f t="shared" si="8"/>
        <v>1.082726736223846</v>
      </c>
      <c r="N53" s="9">
        <f t="shared" ca="1" si="8"/>
        <v>1.2900231240060194</v>
      </c>
      <c r="O53" s="9">
        <f t="shared" ca="1" si="8"/>
        <v>0.87774860778001973</v>
      </c>
      <c r="P53" s="9">
        <f t="shared" ca="1" si="8"/>
        <v>1.2146184697312841</v>
      </c>
      <c r="Q53" s="9">
        <f t="shared" si="8"/>
        <v>1.5052910698380333</v>
      </c>
      <c r="R53" s="9">
        <f t="shared" ca="1" si="8"/>
        <v>1.3213043782359488</v>
      </c>
      <c r="S53" s="9">
        <f t="shared" si="8"/>
        <v>1.4694788864890815</v>
      </c>
      <c r="T53" s="9">
        <f t="shared" si="8"/>
        <v>1.1425816402237439</v>
      </c>
      <c r="U53" s="9">
        <f t="shared" si="8"/>
        <v>0.80956721075138993</v>
      </c>
      <c r="V53" s="9">
        <f t="shared" si="8"/>
        <v>1.5309922356633197</v>
      </c>
      <c r="W53" s="9">
        <f t="shared" ca="1" si="8"/>
        <v>0.89243783056680326</v>
      </c>
      <c r="X53" s="9">
        <f t="shared" ca="1" si="8"/>
        <v>1.3535054497098058</v>
      </c>
      <c r="Y53" s="9">
        <f t="shared" ca="1" si="8"/>
        <v>0.83291113315213428</v>
      </c>
      <c r="Z53" s="9">
        <f t="shared" ca="1" si="8"/>
        <v>1.5889225687586506</v>
      </c>
      <c r="AA53" s="9">
        <f t="shared" ca="1" si="8"/>
        <v>1.1153986295683747</v>
      </c>
      <c r="AB53" s="9">
        <f t="shared" ca="1" si="8"/>
        <v>1.1091135109852732</v>
      </c>
      <c r="AC53" s="9">
        <f t="shared" si="8"/>
        <v>1.0793181474145725</v>
      </c>
      <c r="AD53" s="9">
        <f t="shared" ca="1" si="8"/>
        <v>1.2241256921225374</v>
      </c>
      <c r="AE53" s="9">
        <f t="shared" si="8"/>
        <v>0.82929690516979537</v>
      </c>
      <c r="AF53" s="9">
        <f t="shared" ca="1" si="8"/>
        <v>1.2593323522562991</v>
      </c>
      <c r="AG53" s="9">
        <f t="shared" ca="1" si="8"/>
        <v>0.89913992844826585</v>
      </c>
      <c r="AH53" s="9">
        <f t="shared" si="8"/>
        <v>1.5534206440134664</v>
      </c>
      <c r="AI53" s="9">
        <f t="shared" ca="1" si="8"/>
        <v>0.84658324617833192</v>
      </c>
      <c r="AJ53" s="9">
        <f t="shared" si="8"/>
        <v>1.6392962767175827</v>
      </c>
      <c r="AK53" s="9">
        <f t="shared" si="8"/>
        <v>1.0242197339463077</v>
      </c>
      <c r="AL53" s="9">
        <f t="shared" ca="1" si="8"/>
        <v>1.8957151694024039</v>
      </c>
      <c r="AM53" s="9">
        <f t="shared" si="8"/>
        <v>1.0491806539288573</v>
      </c>
      <c r="AN53" s="9">
        <f ca="1">IF(Fixtures!$D$6&lt;36,AVERAGE(OFFSET($A53,0,Fixtures!$D$6,1,3)),0)</f>
        <v>1.1375191168407943</v>
      </c>
      <c r="AO53" s="9">
        <f ca="1">IF(Fixtures!$D$6&lt;33,AVERAGE(OFFSET($A53,0,Fixtures!$D$6,1,6)),0)</f>
        <v>1.0667210893994572</v>
      </c>
      <c r="AP53" s="9">
        <f ca="1">IF(Fixtures!$D$6&lt;30,AVERAGE(OFFSET($A53,0,Fixtures!$D$6,1,9)),0)</f>
        <v>1.1599585225895694</v>
      </c>
      <c r="AQ53" s="9">
        <f ca="1">IF(Fixtures!$D$6&lt;27,AVERAGE(OFFSET($A53,0,Fixtures!$D$6,1,12)),0)</f>
        <v>0</v>
      </c>
      <c r="AR53" s="9">
        <f ca="1">IF(Fixtures!$D$6&lt;23,AVERAGE(OFFSET($A53,0,Fixtures!$D$6,1,16)),0)</f>
        <v>0</v>
      </c>
      <c r="AS53" s="9">
        <f ca="1">IF(OR(Fixtures!$D$6&lt;=0,Fixtures!$D$6&gt;39),AVERAGE(A53:AM53),AVERAGE(OFFSET($A53,0,Fixtures!$D$6,1,39-Fixtures!$D$6)))</f>
        <v>1.2007285217153079</v>
      </c>
    </row>
    <row r="54" spans="1:45" x14ac:dyDescent="0.25">
      <c r="A54" s="28" t="s">
        <v>130</v>
      </c>
      <c r="B54" s="9">
        <f t="shared" si="7"/>
        <v>1.5485302390330318</v>
      </c>
      <c r="C54" s="9">
        <f t="shared" si="8"/>
        <v>1.1562129595346358</v>
      </c>
      <c r="D54" s="9">
        <f t="shared" ca="1" si="8"/>
        <v>1.5569379726514012</v>
      </c>
      <c r="E54" s="9">
        <f t="shared" ca="1" si="8"/>
        <v>0.96129438603141137</v>
      </c>
      <c r="F54" s="9">
        <f t="shared" ca="1" si="8"/>
        <v>1.1950026775728184</v>
      </c>
      <c r="G54" s="9">
        <f t="shared" si="8"/>
        <v>0.9138977405546983</v>
      </c>
      <c r="H54" s="9">
        <f t="shared" ca="1" si="8"/>
        <v>1.2804074224084279</v>
      </c>
      <c r="I54" s="9">
        <f t="shared" ca="1" si="8"/>
        <v>1.2591422600159881</v>
      </c>
      <c r="J54" s="9">
        <f t="shared" si="8"/>
        <v>1.1615104493342909</v>
      </c>
      <c r="K54" s="9">
        <f t="shared" si="8"/>
        <v>1.2570620775721877</v>
      </c>
      <c r="L54" s="9">
        <f t="shared" ca="1" si="8"/>
        <v>1.4216250066084946</v>
      </c>
      <c r="M54" s="9">
        <f t="shared" si="8"/>
        <v>1.082726736223846</v>
      </c>
      <c r="N54" s="9">
        <f t="shared" si="8"/>
        <v>1.597652203052558</v>
      </c>
      <c r="O54" s="9">
        <f t="shared" ca="1" si="8"/>
        <v>0.87774860778001973</v>
      </c>
      <c r="P54" s="9">
        <f t="shared" si="8"/>
        <v>1.2146184697312841</v>
      </c>
      <c r="Q54" s="9">
        <f t="shared" ca="1" si="8"/>
        <v>0.94025004046803562</v>
      </c>
      <c r="R54" s="9">
        <f t="shared" ca="1" si="8"/>
        <v>1.3213043782359488</v>
      </c>
      <c r="S54" s="9">
        <f t="shared" si="8"/>
        <v>1.222259875069226</v>
      </c>
      <c r="T54" s="9">
        <f t="shared" ca="1" si="8"/>
        <v>1.4454160627904584</v>
      </c>
      <c r="U54" s="9">
        <f t="shared" si="8"/>
        <v>0.80956721075138993</v>
      </c>
      <c r="V54" s="9">
        <f t="shared" si="8"/>
        <v>1.3111966013199337</v>
      </c>
      <c r="W54" s="9">
        <f t="shared" ca="1" si="8"/>
        <v>0.89243783056680326</v>
      </c>
      <c r="X54" s="9">
        <f t="shared" ca="1" si="8"/>
        <v>1.8065293069979413</v>
      </c>
      <c r="Y54" s="9">
        <f t="shared" ca="1" si="8"/>
        <v>0.83291113315213428</v>
      </c>
      <c r="Z54" s="9">
        <f t="shared" si="8"/>
        <v>1.6588535409046019</v>
      </c>
      <c r="AA54" s="9">
        <f t="shared" ca="1" si="8"/>
        <v>1.0851782974098356</v>
      </c>
      <c r="AB54" s="9">
        <f t="shared" ca="1" si="8"/>
        <v>1.3791979954642193</v>
      </c>
      <c r="AC54" s="9">
        <f t="shared" si="8"/>
        <v>1.0793181474145725</v>
      </c>
      <c r="AD54" s="9">
        <f t="shared" ca="1" si="8"/>
        <v>0.99086580925216272</v>
      </c>
      <c r="AE54" s="9">
        <f t="shared" si="8"/>
        <v>1.3903292565543277</v>
      </c>
      <c r="AF54" s="9">
        <f t="shared" ca="1" si="8"/>
        <v>1.2593323522562991</v>
      </c>
      <c r="AG54" s="9">
        <f t="shared" si="8"/>
        <v>1.1135559206698284</v>
      </c>
      <c r="AH54" s="9">
        <f t="shared" si="8"/>
        <v>1.5534206440134664</v>
      </c>
      <c r="AI54" s="9">
        <f t="shared" si="8"/>
        <v>0.84658324617833192</v>
      </c>
      <c r="AJ54" s="9">
        <f t="shared" ca="1" si="8"/>
        <v>1.0074480612715921</v>
      </c>
      <c r="AK54" s="9">
        <f t="shared" si="8"/>
        <v>1.0242197339463077</v>
      </c>
      <c r="AL54" s="9">
        <f t="shared" ca="1" si="8"/>
        <v>1.7510167184424541</v>
      </c>
      <c r="AM54" s="9">
        <f t="shared" ca="1" si="8"/>
        <v>1.3490050393431627</v>
      </c>
      <c r="AN54" s="9">
        <f ca="1">IF(Fixtures!$D$6&lt;36,AVERAGE(OFFSET($A54,0,Fixtures!$D$6,1,3)),0)</f>
        <v>1.1497939840436515</v>
      </c>
      <c r="AO54" s="9">
        <f ca="1">IF(Fixtures!$D$6&lt;33,AVERAGE(OFFSET($A54,0,Fixtures!$D$6,1,6)),0)</f>
        <v>1.2020999136019015</v>
      </c>
      <c r="AP54" s="9">
        <f ca="1">IF(Fixtures!$D$6&lt;30,AVERAGE(OFFSET($A54,0,Fixtures!$D$6,1,9)),0)</f>
        <v>1.1800057147860887</v>
      </c>
      <c r="AQ54" s="9">
        <f ca="1">IF(Fixtures!$D$6&lt;27,AVERAGE(OFFSET($A54,0,Fixtures!$D$6,1,12)),0)</f>
        <v>0</v>
      </c>
      <c r="AR54" s="9">
        <f ca="1">IF(Fixtures!$D$6&lt;23,AVERAGE(OFFSET($A54,0,Fixtures!$D$6,1,16)),0)</f>
        <v>0</v>
      </c>
      <c r="AS54" s="9">
        <f ca="1">IF(OR(Fixtures!$D$6&lt;=0,Fixtures!$D$6&gt;39),AVERAGE(A54:AM54),AVERAGE(OFFSET($A54,0,Fixtures!$D$6,1,39-Fixtures!$D$6)))</f>
        <v>1.228691077067227</v>
      </c>
    </row>
    <row r="55" spans="1:45" x14ac:dyDescent="0.25">
      <c r="A55" s="28" t="s">
        <v>10</v>
      </c>
      <c r="B55" s="9">
        <f t="shared" ca="1" si="7"/>
        <v>1.5485302390330318</v>
      </c>
      <c r="C55" s="9">
        <f t="shared" ca="1" si="8"/>
        <v>1.0253530868148368</v>
      </c>
      <c r="D55" s="9">
        <f t="shared" ca="1" si="8"/>
        <v>1.4768548379418502</v>
      </c>
      <c r="E55" s="9">
        <f t="shared" ca="1" si="8"/>
        <v>0.96129438603141137</v>
      </c>
      <c r="F55" s="9">
        <f t="shared" ca="1" si="8"/>
        <v>1.0326115553027098</v>
      </c>
      <c r="G55" s="9">
        <f t="shared" ca="1" si="8"/>
        <v>1.0751159963909429</v>
      </c>
      <c r="H55" s="9">
        <f t="shared" ca="1" si="8"/>
        <v>1.1573102161029458</v>
      </c>
      <c r="I55" s="9">
        <f t="shared" ca="1" si="8"/>
        <v>1.5237031385967623</v>
      </c>
      <c r="J55" s="9">
        <f t="shared" ca="1" si="8"/>
        <v>0.91679983310067392</v>
      </c>
      <c r="K55" s="9">
        <f t="shared" ca="1" si="8"/>
        <v>1.9947472403238702</v>
      </c>
      <c r="L55" s="9">
        <f t="shared" ca="1" si="8"/>
        <v>0.97681261306118616</v>
      </c>
      <c r="M55" s="9">
        <f t="shared" ca="1" si="8"/>
        <v>1.082726736223846</v>
      </c>
      <c r="N55" s="9">
        <f t="shared" ca="1" si="8"/>
        <v>1.4793254150550446</v>
      </c>
      <c r="O55" s="9">
        <f t="shared" ca="1" si="8"/>
        <v>0.87774860778001973</v>
      </c>
      <c r="P55" s="9">
        <f t="shared" ca="1" si="8"/>
        <v>1.2146184697312841</v>
      </c>
      <c r="Q55" s="9">
        <f t="shared" ca="1" si="8"/>
        <v>2.3174683407307497</v>
      </c>
      <c r="R55" s="9">
        <f t="shared" ca="1" si="8"/>
        <v>1.3213043782359488</v>
      </c>
      <c r="S55" s="9">
        <f t="shared" ca="1" si="8"/>
        <v>1.4694788864890815</v>
      </c>
      <c r="T55" s="9">
        <f t="shared" ca="1" si="8"/>
        <v>0.8073982227300347</v>
      </c>
      <c r="U55" s="9">
        <f t="shared" ca="1" si="8"/>
        <v>0.80956721075138993</v>
      </c>
      <c r="V55" s="9">
        <f t="shared" ca="1" si="8"/>
        <v>1.0620137775203928</v>
      </c>
      <c r="W55" s="9">
        <f t="shared" ca="1" si="8"/>
        <v>0.89243783056680326</v>
      </c>
      <c r="X55" s="9">
        <f t="shared" ca="1" si="8"/>
        <v>0.83712106177927448</v>
      </c>
      <c r="Y55" s="9">
        <f t="shared" ca="1" si="8"/>
        <v>0.83291113315213428</v>
      </c>
      <c r="Z55" s="9">
        <f t="shared" ca="1" si="8"/>
        <v>1.4711049419692159</v>
      </c>
      <c r="AA55" s="9">
        <f t="shared" ca="1" si="8"/>
        <v>1.0293607367222002</v>
      </c>
      <c r="AB55" s="9">
        <f t="shared" ca="1" si="8"/>
        <v>1.3791979954642193</v>
      </c>
      <c r="AC55" s="9">
        <f t="shared" ca="1" si="8"/>
        <v>1.0793181474145725</v>
      </c>
      <c r="AD55" s="9">
        <f t="shared" ca="1" si="8"/>
        <v>1.4014624629609895</v>
      </c>
      <c r="AE55" s="9">
        <f t="shared" ca="1" si="8"/>
        <v>1.3903292565543277</v>
      </c>
      <c r="AF55" s="9">
        <f t="shared" ca="1" si="8"/>
        <v>0.79435893827909865</v>
      </c>
      <c r="AG55" s="9">
        <f t="shared" ca="1" si="8"/>
        <v>1.1135559206698284</v>
      </c>
      <c r="AH55" s="9">
        <f t="shared" ca="1" si="8"/>
        <v>0.77209551463707371</v>
      </c>
      <c r="AI55" s="9">
        <f t="shared" ca="1" si="8"/>
        <v>0.84658324617833192</v>
      </c>
      <c r="AJ55" s="9">
        <f t="shared" ca="1" si="8"/>
        <v>1.1583985369225387</v>
      </c>
      <c r="AK55" s="9">
        <f t="shared" ca="1" si="8"/>
        <v>1.0242197339463077</v>
      </c>
      <c r="AL55" s="9">
        <f t="shared" ca="1" si="8"/>
        <v>1.8957151694024039</v>
      </c>
      <c r="AM55" s="9">
        <f t="shared" ca="1" si="8"/>
        <v>1.6152643152589288</v>
      </c>
      <c r="AN55" s="9">
        <f ca="1">IF(Fixtures!$D$6&lt;36,AVERAGE(OFFSET($A55,0,Fixtures!$D$6,1,3)),0)</f>
        <v>1.286659535279927</v>
      </c>
      <c r="AO55" s="9">
        <f ca="1">IF(Fixtures!$D$6&lt;33,AVERAGE(OFFSET($A55,0,Fixtures!$D$6,1,6)),0)</f>
        <v>1.1930371202238395</v>
      </c>
      <c r="AP55" s="9">
        <f ca="1">IF(Fixtures!$D$6&lt;30,AVERAGE(OFFSET($A55,0,Fixtures!$D$6,1,9)),0)</f>
        <v>1.1039222243423312</v>
      </c>
      <c r="AQ55" s="9">
        <f ca="1">IF(Fixtures!$D$6&lt;27,AVERAGE(OFFSET($A55,0,Fixtures!$D$6,1,12)),0)</f>
        <v>0</v>
      </c>
      <c r="AR55" s="9">
        <f ca="1">IF(Fixtures!$D$6&lt;23,AVERAGE(OFFSET($A55,0,Fixtures!$D$6,1,16)),0)</f>
        <v>0</v>
      </c>
      <c r="AS55" s="9">
        <f ca="1">IF(OR(Fixtures!$D$6&lt;=0,Fixtures!$D$6&gt;39),AVERAGE(A55:AM55),AVERAGE(OFFSET($A55,0,Fixtures!$D$6,1,39-Fixtures!$D$6)))</f>
        <v>1.2058749364740515</v>
      </c>
    </row>
    <row r="56" spans="1:45" x14ac:dyDescent="0.25">
      <c r="A56" s="80" t="s">
        <v>61</v>
      </c>
      <c r="B56" s="9">
        <f t="shared" si="7"/>
        <v>1.5344869677039377</v>
      </c>
      <c r="C56" s="9">
        <f t="shared" si="8"/>
        <v>1.0690755402582022</v>
      </c>
      <c r="D56" s="9">
        <f t="shared" si="8"/>
        <v>1.3154803524695207</v>
      </c>
      <c r="E56" s="9">
        <f t="shared" ca="1" si="8"/>
        <v>0.96129438603141137</v>
      </c>
      <c r="F56" s="9">
        <f t="shared" ca="1" si="8"/>
        <v>1.1629776981084732</v>
      </c>
      <c r="G56" s="9">
        <f t="shared" si="8"/>
        <v>1.0751159963909429</v>
      </c>
      <c r="H56" s="9">
        <f t="shared" ca="1" si="8"/>
        <v>1.2237315981342178</v>
      </c>
      <c r="I56" s="9">
        <f t="shared" ca="1" si="8"/>
        <v>1.2139341520552898</v>
      </c>
      <c r="J56" s="9">
        <f t="shared" ca="1" si="8"/>
        <v>0.7725714621159282</v>
      </c>
      <c r="K56" s="9">
        <f t="shared" si="8"/>
        <v>0.98174482129592444</v>
      </c>
      <c r="L56" s="9">
        <f t="shared" ca="1" si="8"/>
        <v>1.1269812628197067</v>
      </c>
      <c r="M56" s="9">
        <f t="shared" si="8"/>
        <v>1.082726736223846</v>
      </c>
      <c r="N56" s="9">
        <f t="shared" si="8"/>
        <v>0.71255997235151902</v>
      </c>
      <c r="O56" s="9">
        <f t="shared" ca="1" si="8"/>
        <v>0.87774860778001973</v>
      </c>
      <c r="P56" s="9">
        <f t="shared" ca="1" si="8"/>
        <v>0.73310668481658037</v>
      </c>
      <c r="Q56" s="9">
        <f t="shared" si="8"/>
        <v>0.9499877206815347</v>
      </c>
      <c r="R56" s="9">
        <f t="shared" ca="1" si="8"/>
        <v>1.3213043782359488</v>
      </c>
      <c r="S56" s="9">
        <f t="shared" si="8"/>
        <v>1.0680711388099133</v>
      </c>
      <c r="T56" s="9">
        <f t="shared" si="8"/>
        <v>1.3576694552726438</v>
      </c>
      <c r="U56" s="9">
        <f t="shared" ca="1" si="8"/>
        <v>0.80956721075138993</v>
      </c>
      <c r="V56" s="9">
        <f t="shared" ca="1" si="8"/>
        <v>0.8461062800412299</v>
      </c>
      <c r="W56" s="9">
        <f t="shared" ca="1" si="8"/>
        <v>0.89243783056680326</v>
      </c>
      <c r="X56" s="9">
        <f t="shared" ca="1" si="8"/>
        <v>0.95298787176897692</v>
      </c>
      <c r="Y56" s="9">
        <f t="shared" ca="1" si="8"/>
        <v>0.83291113315213428</v>
      </c>
      <c r="Z56" s="9">
        <f t="shared" si="8"/>
        <v>0.74514052258885377</v>
      </c>
      <c r="AA56" s="9">
        <f t="shared" si="8"/>
        <v>1.1153986295683747</v>
      </c>
      <c r="AB56" s="9">
        <f t="shared" ca="1" si="8"/>
        <v>0.98012291691990439</v>
      </c>
      <c r="AC56" s="9">
        <f t="shared" si="8"/>
        <v>1.0793181474145725</v>
      </c>
      <c r="AD56" s="9">
        <f t="shared" ca="1" si="8"/>
        <v>0.78550053340711978</v>
      </c>
      <c r="AE56" s="9">
        <f t="shared" si="8"/>
        <v>1.3903292565543277</v>
      </c>
      <c r="AF56" s="9">
        <f t="shared" ca="1" si="8"/>
        <v>1.2593323522562991</v>
      </c>
      <c r="AG56" s="9">
        <f t="shared" si="8"/>
        <v>1.0223312439932852</v>
      </c>
      <c r="AH56" s="9">
        <f t="shared" si="8"/>
        <v>1.4907128379865235</v>
      </c>
      <c r="AI56" s="9">
        <f t="shared" ca="1" si="8"/>
        <v>0.84658324617833192</v>
      </c>
      <c r="AJ56" s="9">
        <f t="shared" si="8"/>
        <v>1.2743563367427142</v>
      </c>
      <c r="AK56" s="9">
        <f t="shared" si="8"/>
        <v>1.0242197339463077</v>
      </c>
      <c r="AL56" s="9">
        <f t="shared" ca="1" si="8"/>
        <v>0.94628909680269024</v>
      </c>
      <c r="AM56" s="9">
        <f t="shared" si="8"/>
        <v>1.3629759822989149</v>
      </c>
      <c r="AN56" s="9">
        <f ca="1">IF(Fixtures!$D$6&lt;36,AVERAGE(OFFSET($A56,0,Fixtures!$D$6,1,3)),0)</f>
        <v>0.94831386591386557</v>
      </c>
      <c r="AO56" s="9">
        <f ca="1">IF(Fixtures!$D$6&lt;33,AVERAGE(OFFSET($A56,0,Fixtures!$D$6,1,6)),0)</f>
        <v>1.0861557417575849</v>
      </c>
      <c r="AP56" s="9">
        <f ca="1">IF(Fixtures!$D$6&lt;30,AVERAGE(OFFSET($A56,0,Fixtures!$D$6,1,9)),0)</f>
        <v>1.1253985412725642</v>
      </c>
      <c r="AQ56" s="9">
        <f ca="1">IF(Fixtures!$D$6&lt;27,AVERAGE(OFFSET($A56,0,Fixtures!$D$6,1,12)),0)</f>
        <v>0</v>
      </c>
      <c r="AR56" s="9">
        <f ca="1">IF(Fixtures!$D$6&lt;23,AVERAGE(OFFSET($A56,0,Fixtures!$D$6,1,16)),0)</f>
        <v>0</v>
      </c>
      <c r="AS56" s="9">
        <f ca="1">IF(OR(Fixtures!$D$6&lt;=0,Fixtures!$D$6&gt;39),AVERAGE(A56:AM56),AVERAGE(OFFSET($A56,0,Fixtures!$D$6,1,39-Fixtures!$D$6)))</f>
        <v>1.1218393070417494</v>
      </c>
    </row>
    <row r="57" spans="1:45" x14ac:dyDescent="0.25">
      <c r="A57" s="80" t="s">
        <v>82</v>
      </c>
      <c r="B57" s="9">
        <f t="shared" ca="1" si="7"/>
        <v>1.4762634396734613</v>
      </c>
      <c r="C57" s="9">
        <f t="shared" ca="1" si="8"/>
        <v>1.0675013576680057</v>
      </c>
      <c r="D57" s="9">
        <f t="shared" ca="1" si="8"/>
        <v>1.6002959929841643</v>
      </c>
      <c r="E57" s="9">
        <f t="shared" ca="1" si="8"/>
        <v>0.96129438603141137</v>
      </c>
      <c r="F57" s="9">
        <f t="shared" ca="1" si="8"/>
        <v>1.1116330509476595</v>
      </c>
      <c r="G57" s="9">
        <f t="shared" ca="1" si="8"/>
        <v>0.85411490610581953</v>
      </c>
      <c r="H57" s="9">
        <f t="shared" ca="1" si="8"/>
        <v>1.2804074224084279</v>
      </c>
      <c r="I57" s="9">
        <f t="shared" ca="1" si="8"/>
        <v>1.5511207193357381</v>
      </c>
      <c r="J57" s="9">
        <f t="shared" ca="1" si="8"/>
        <v>1.1615104493342909</v>
      </c>
      <c r="K57" s="9">
        <f t="shared" ca="1" si="8"/>
        <v>1.4867138999046343</v>
      </c>
      <c r="L57" s="9">
        <f t="shared" ca="1" si="8"/>
        <v>0.81022940204263316</v>
      </c>
      <c r="M57" s="9">
        <f t="shared" ca="1" si="8"/>
        <v>1.082726736223846</v>
      </c>
      <c r="N57" s="9">
        <f t="shared" ca="1" si="8"/>
        <v>1.0329702378840371</v>
      </c>
      <c r="O57" s="9">
        <f t="shared" ca="1" si="8"/>
        <v>0.87774860778001973</v>
      </c>
      <c r="P57" s="9">
        <f t="shared" ca="1" si="8"/>
        <v>1.2146184697312841</v>
      </c>
      <c r="Q57" s="9">
        <f t="shared" ca="1" si="8"/>
        <v>1.484512738229405</v>
      </c>
      <c r="R57" s="9">
        <f t="shared" ca="1" si="8"/>
        <v>1.3199726928307052</v>
      </c>
      <c r="S57" s="9">
        <f t="shared" ca="1" si="8"/>
        <v>1.3856728246653203</v>
      </c>
      <c r="T57" s="9">
        <f t="shared" ca="1" si="8"/>
        <v>1.5290460743168215</v>
      </c>
      <c r="U57" s="9">
        <f t="shared" ca="1" si="8"/>
        <v>0.80956721075138993</v>
      </c>
      <c r="V57" s="9">
        <f t="shared" ca="1" si="8"/>
        <v>1.5425012864534227</v>
      </c>
      <c r="W57" s="9">
        <f t="shared" ca="1" si="8"/>
        <v>0.89243783056680326</v>
      </c>
      <c r="X57" s="9">
        <f t="shared" ca="1" si="8"/>
        <v>1.2254243689703228</v>
      </c>
      <c r="Y57" s="9">
        <f t="shared" ca="1" si="8"/>
        <v>0.77480290336651536</v>
      </c>
      <c r="Z57" s="9">
        <f t="shared" ca="1" si="8"/>
        <v>1.5315763350384708</v>
      </c>
      <c r="AA57" s="9">
        <f t="shared" ca="1" si="8"/>
        <v>1.1153986295683747</v>
      </c>
      <c r="AB57" s="9">
        <f t="shared" ca="1" si="8"/>
        <v>1.3791979954642193</v>
      </c>
      <c r="AC57" s="9">
        <f t="shared" ca="1" si="8"/>
        <v>1.0289485349664114</v>
      </c>
      <c r="AD57" s="9">
        <f t="shared" ca="1" si="8"/>
        <v>1.1624605151151459</v>
      </c>
      <c r="AE57" s="9">
        <f t="shared" ca="1" si="8"/>
        <v>1.0362324556106619</v>
      </c>
      <c r="AF57" s="9">
        <f t="shared" ca="1" si="8"/>
        <v>1.1613683780481263</v>
      </c>
      <c r="AG57" s="9">
        <f t="shared" ca="1" si="8"/>
        <v>1.1135559206698284</v>
      </c>
      <c r="AH57" s="9">
        <f t="shared" ca="1" si="8"/>
        <v>0.79714439473604892</v>
      </c>
      <c r="AI57" s="9">
        <f t="shared" ca="1" si="8"/>
        <v>0.84658324617833192</v>
      </c>
      <c r="AJ57" s="9">
        <f t="shared" ca="1" si="8"/>
        <v>1.0657377780841342</v>
      </c>
      <c r="AK57" s="9">
        <f t="shared" ca="1" si="8"/>
        <v>1.0242197339463077</v>
      </c>
      <c r="AL57" s="9">
        <f t="shared" ca="1" si="8"/>
        <v>0.9200146342337403</v>
      </c>
      <c r="AM57" s="9">
        <f t="shared" ca="1" si="8"/>
        <v>1.7433905672231615</v>
      </c>
      <c r="AN57" s="9">
        <f ca="1">AVERAGE(OFFSET($A57,0,Fixtures!$D$6,1,3))</f>
        <v>1.1902023485152589</v>
      </c>
      <c r="AO57" s="9">
        <f ca="1">AVERAGE(OFFSET($A57,0,Fixtures!$D$6,1,6))</f>
        <v>1.1469606333123987</v>
      </c>
      <c r="AP57" s="9">
        <f ca="1">AVERAGE(OFFSET($A57,0,Fixtures!$D$6,1,9))</f>
        <v>1.065692135430323</v>
      </c>
      <c r="AQ57" s="9">
        <f ca="1">AVERAGE(OFFSET($A57,0,Fixtures!$D$6,1,12))</f>
        <v>1.1065711795230098</v>
      </c>
      <c r="AR57" s="9">
        <f ca="1">AVERAGE(OFFSET($A57,0,Fixtures!$D$6,1,16))</f>
        <v>1.1117675281910691</v>
      </c>
      <c r="AS57" s="9">
        <f ca="1">IF(OR(Fixtures!$D$6&lt;=0,Fixtures!$D$6&gt;39),AVERAGE(A57:AM57),AVERAGE(OFFSET($A57,0,Fixtures!$D$6,1,39-Fixtures!$D$6)))</f>
        <v>1.1065711795230098</v>
      </c>
    </row>
    <row r="59" spans="1:45" x14ac:dyDescent="0.25">
      <c r="A59" s="29" t="s">
        <v>105</v>
      </c>
      <c r="B59" s="2">
        <v>1</v>
      </c>
      <c r="C59" s="2">
        <v>2</v>
      </c>
      <c r="D59" s="2">
        <v>3</v>
      </c>
      <c r="E59" s="2">
        <v>4</v>
      </c>
      <c r="F59" s="2">
        <v>5</v>
      </c>
      <c r="G59" s="2">
        <v>6</v>
      </c>
      <c r="H59" s="2">
        <v>7</v>
      </c>
      <c r="I59" s="2">
        <v>8</v>
      </c>
      <c r="J59" s="2">
        <v>9</v>
      </c>
      <c r="K59" s="2">
        <v>10</v>
      </c>
      <c r="L59" s="2">
        <v>11</v>
      </c>
      <c r="M59" s="2">
        <v>12</v>
      </c>
      <c r="N59" s="2">
        <v>13</v>
      </c>
      <c r="O59" s="2">
        <v>14</v>
      </c>
      <c r="P59" s="2">
        <v>15</v>
      </c>
      <c r="Q59" s="2">
        <v>16</v>
      </c>
      <c r="R59" s="2">
        <v>17</v>
      </c>
      <c r="S59" s="2">
        <v>18</v>
      </c>
      <c r="T59" s="2">
        <v>19</v>
      </c>
      <c r="U59" s="2">
        <v>20</v>
      </c>
      <c r="V59" s="2">
        <v>21</v>
      </c>
      <c r="W59" s="2">
        <v>22</v>
      </c>
      <c r="X59" s="2">
        <v>23</v>
      </c>
      <c r="Y59" s="2">
        <v>24</v>
      </c>
      <c r="Z59" s="2">
        <v>25</v>
      </c>
      <c r="AA59" s="2">
        <v>26</v>
      </c>
      <c r="AB59" s="2">
        <v>27</v>
      </c>
      <c r="AC59" s="2">
        <v>28</v>
      </c>
      <c r="AD59" s="2">
        <v>29</v>
      </c>
      <c r="AE59" s="2">
        <v>30</v>
      </c>
      <c r="AF59" s="2">
        <v>31</v>
      </c>
      <c r="AG59" s="2">
        <v>32</v>
      </c>
      <c r="AH59" s="2">
        <v>33</v>
      </c>
      <c r="AI59" s="2">
        <v>34</v>
      </c>
      <c r="AJ59" s="2">
        <v>35</v>
      </c>
      <c r="AK59" s="2">
        <v>36</v>
      </c>
      <c r="AL59" s="2">
        <v>37</v>
      </c>
      <c r="AM59" s="2">
        <v>38</v>
      </c>
      <c r="AN59" s="29" t="s">
        <v>55</v>
      </c>
      <c r="AO59" s="29" t="s">
        <v>56</v>
      </c>
      <c r="AP59" s="29" t="s">
        <v>57</v>
      </c>
      <c r="AQ59" s="29" t="s">
        <v>75</v>
      </c>
      <c r="AR59" s="29" t="s">
        <v>123</v>
      </c>
      <c r="AS59" s="29" t="s">
        <v>58</v>
      </c>
    </row>
    <row r="60" spans="1:45" x14ac:dyDescent="0.25">
      <c r="A60" s="28" t="s">
        <v>101</v>
      </c>
      <c r="B60" s="9">
        <f>MIN(VLOOKUP($A$59,$A$2:$AM$14,B$16+1,FALSE),VLOOKUP($A60,$A$2:$AM$14,B$16+1,FALSE))</f>
        <v>1.2430430152298781</v>
      </c>
      <c r="C60" s="9">
        <f t="shared" ref="C60:AM67" ca="1" si="9">MIN(VLOOKUP($A$59,$A$2:$AM$14,C$16+1,FALSE),VLOOKUP($A60,$A$2:$AM$14,C$16+1,FALSE))</f>
        <v>1.0287727267721989</v>
      </c>
      <c r="D60" s="9">
        <f t="shared" ca="1" si="9"/>
        <v>1.160313829200228</v>
      </c>
      <c r="E60" s="9">
        <f t="shared" si="9"/>
        <v>0.84892132175324198</v>
      </c>
      <c r="F60" s="9">
        <f t="shared" ca="1" si="9"/>
        <v>1.2636082005299596</v>
      </c>
      <c r="G60" s="9">
        <f t="shared" si="9"/>
        <v>0.85223937823566953</v>
      </c>
      <c r="H60" s="9">
        <f t="shared" si="9"/>
        <v>0.9171391637637949</v>
      </c>
      <c r="I60" s="9">
        <f t="shared" ca="1" si="9"/>
        <v>0.65767416951480984</v>
      </c>
      <c r="J60" s="9">
        <f t="shared" si="9"/>
        <v>1.6507776156537948</v>
      </c>
      <c r="K60" s="9">
        <f t="shared" ca="1" si="9"/>
        <v>1.0433138963384292</v>
      </c>
      <c r="L60" s="9">
        <f t="shared" si="9"/>
        <v>1.1587290563223693</v>
      </c>
      <c r="M60" s="9">
        <f t="shared" si="9"/>
        <v>0.66846979370821891</v>
      </c>
      <c r="N60" s="9">
        <f t="shared" si="9"/>
        <v>1.2986577263161534</v>
      </c>
      <c r="O60" s="9">
        <f t="shared" si="9"/>
        <v>0.85493083081101517</v>
      </c>
      <c r="P60" s="9">
        <f t="shared" ca="1" si="9"/>
        <v>0.9943802237087086</v>
      </c>
      <c r="Q60" s="9">
        <f t="shared" si="9"/>
        <v>0.87927383388818403</v>
      </c>
      <c r="R60" s="9">
        <f t="shared" ca="1" si="9"/>
        <v>1.0110212898538</v>
      </c>
      <c r="S60" s="9">
        <f t="shared" ca="1" si="9"/>
        <v>1.2247789593659026</v>
      </c>
      <c r="T60" s="9">
        <f t="shared" ca="1" si="9"/>
        <v>0.93936242816760307</v>
      </c>
      <c r="U60" s="9">
        <f t="shared" si="9"/>
        <v>1.1505840783796881</v>
      </c>
      <c r="V60" s="9">
        <f t="shared" ca="1" si="9"/>
        <v>1.22273349267214</v>
      </c>
      <c r="W60" s="9">
        <f t="shared" si="9"/>
        <v>0.63924159709855954</v>
      </c>
      <c r="X60" s="9">
        <f t="shared" ca="1" si="9"/>
        <v>0.94358493032308355</v>
      </c>
      <c r="Y60" s="9">
        <f t="shared" ca="1" si="9"/>
        <v>0.88072885351305386</v>
      </c>
      <c r="Z60" s="9">
        <f t="shared" ca="1" si="9"/>
        <v>1.4760112023645084</v>
      </c>
      <c r="AA60" s="9">
        <f t="shared" ca="1" si="9"/>
        <v>0.80873317225882402</v>
      </c>
      <c r="AB60" s="9">
        <f t="shared" si="9"/>
        <v>1.2179729771465124</v>
      </c>
      <c r="AC60" s="9">
        <f t="shared" si="9"/>
        <v>0.86639501802193608</v>
      </c>
      <c r="AD60" s="9">
        <f t="shared" si="9"/>
        <v>0.95817268311404735</v>
      </c>
      <c r="AE60" s="9">
        <f t="shared" ca="1" si="9"/>
        <v>0.9060094048880496</v>
      </c>
      <c r="AF60" s="9">
        <f t="shared" si="9"/>
        <v>1.2265950007083291</v>
      </c>
      <c r="AG60" s="9">
        <f t="shared" si="9"/>
        <v>1.3765969715151092</v>
      </c>
      <c r="AH60" s="9">
        <f t="shared" si="9"/>
        <v>0.95907373735627943</v>
      </c>
      <c r="AI60" s="9">
        <f t="shared" ca="1" si="9"/>
        <v>0.69307824531031204</v>
      </c>
      <c r="AJ60" s="9">
        <f t="shared" ca="1" si="9"/>
        <v>0.75904674800040206</v>
      </c>
      <c r="AK60" s="9">
        <f t="shared" ca="1" si="9"/>
        <v>1.4140537257329038</v>
      </c>
      <c r="AL60" s="9">
        <f t="shared" ca="1" si="9"/>
        <v>0.70467698857666183</v>
      </c>
      <c r="AM60" s="9">
        <f t="shared" si="9"/>
        <v>1.2615206400707057</v>
      </c>
      <c r="AN60" s="9">
        <f ca="1">IF(Fixtures!$D$6&lt;36,AVERAGE(OFFSET($A60,0,Fixtures!$D$6,1,3)),0)</f>
        <v>1.0141802260941652</v>
      </c>
      <c r="AO60" s="9">
        <f ca="1">IF(Fixtures!$D$6&lt;33,AVERAGE(OFFSET($A60,0,Fixtures!$D$6,1,6)),0)</f>
        <v>1.0919570092323305</v>
      </c>
      <c r="AP60" s="9">
        <f ca="1">IF(Fixtures!$D$6&lt;30,AVERAGE(OFFSET($A60,0,Fixtures!$D$6,1,9)),0)</f>
        <v>0.99588230956233081</v>
      </c>
      <c r="AQ60" s="9">
        <f ca="1">IF(Fixtures!$D$6&lt;27,AVERAGE(OFFSET($A60,0,Fixtures!$D$6,1,12)),0)</f>
        <v>0</v>
      </c>
      <c r="AR60" s="9">
        <f ca="1">IF(Fixtures!$D$6&lt;23,AVERAGE(OFFSET($A60,0,Fixtures!$D$6,1,16)),0)</f>
        <v>0</v>
      </c>
      <c r="AS60" s="9">
        <f ca="1">IF(OR(Fixtures!$D$6&lt;=0,Fixtures!$D$6&gt;39),AVERAGE(A60:AM60),AVERAGE(OFFSET($A60,0,Fixtures!$D$6,1,39-Fixtures!$D$6)))</f>
        <v>1.0285993450367708</v>
      </c>
    </row>
    <row r="61" spans="1:45" x14ac:dyDescent="0.25">
      <c r="A61" s="28" t="s">
        <v>131</v>
      </c>
      <c r="B61" s="9">
        <f t="shared" ref="B61:Q71" si="10">MIN(VLOOKUP($A$59,$A$2:$AM$14,B$16+1,FALSE),VLOOKUP($A61,$A$2:$AM$14,B$16+1,FALSE))</f>
        <v>1.2673185277616741</v>
      </c>
      <c r="C61" s="9">
        <f t="shared" si="10"/>
        <v>1.0978165650110174</v>
      </c>
      <c r="D61" s="9">
        <f t="shared" ca="1" si="10"/>
        <v>1.160313829200228</v>
      </c>
      <c r="E61" s="9">
        <f t="shared" si="10"/>
        <v>0.84892132175324198</v>
      </c>
      <c r="F61" s="9">
        <f t="shared" ca="1" si="10"/>
        <v>0.99895034699964425</v>
      </c>
      <c r="G61" s="9">
        <f t="shared" si="10"/>
        <v>0.85223937823566953</v>
      </c>
      <c r="H61" s="9">
        <f t="shared" si="10"/>
        <v>0.9171391637637949</v>
      </c>
      <c r="I61" s="9">
        <f t="shared" ca="1" si="10"/>
        <v>0.65767416951480984</v>
      </c>
      <c r="J61" s="9">
        <f t="shared" si="10"/>
        <v>1.3810373370669069</v>
      </c>
      <c r="K61" s="9">
        <f t="shared" ca="1" si="10"/>
        <v>1.0433138963384292</v>
      </c>
      <c r="L61" s="9">
        <f t="shared" si="10"/>
        <v>1.3747191943096242</v>
      </c>
      <c r="M61" s="9">
        <f t="shared" ca="1" si="10"/>
        <v>0.66846979370821891</v>
      </c>
      <c r="N61" s="9">
        <f t="shared" si="10"/>
        <v>1.6723882334368925</v>
      </c>
      <c r="O61" s="9">
        <f t="shared" ca="1" si="10"/>
        <v>0.85493083081101517</v>
      </c>
      <c r="P61" s="9">
        <f t="shared" ca="1" si="10"/>
        <v>0.9943802237087086</v>
      </c>
      <c r="Q61" s="9">
        <f t="shared" ca="1" si="10"/>
        <v>0.87927383388818403</v>
      </c>
      <c r="R61" s="9">
        <f t="shared" ca="1" si="9"/>
        <v>1.0110212898538</v>
      </c>
      <c r="S61" s="9">
        <f t="shared" ca="1" si="9"/>
        <v>0.94792160090866917</v>
      </c>
      <c r="T61" s="9">
        <f t="shared" ca="1" si="9"/>
        <v>1.0890272205038978</v>
      </c>
      <c r="U61" s="9">
        <f t="shared" si="9"/>
        <v>1.3373269511969383</v>
      </c>
      <c r="V61" s="9">
        <f t="shared" si="9"/>
        <v>0.96348159374794129</v>
      </c>
      <c r="W61" s="9">
        <f t="shared" si="9"/>
        <v>0.63924159709855954</v>
      </c>
      <c r="X61" s="9">
        <f t="shared" ca="1" si="9"/>
        <v>0.94358493032308355</v>
      </c>
      <c r="Y61" s="9">
        <f t="shared" ca="1" si="9"/>
        <v>0.88072885351305386</v>
      </c>
      <c r="Z61" s="9">
        <f t="shared" si="9"/>
        <v>1.5750704756546188</v>
      </c>
      <c r="AA61" s="9">
        <f t="shared" ca="1" si="9"/>
        <v>0.80873317225882402</v>
      </c>
      <c r="AB61" s="9">
        <f t="shared" si="9"/>
        <v>1.2179729771465124</v>
      </c>
      <c r="AC61" s="9">
        <f t="shared" si="9"/>
        <v>1.1432323054630054</v>
      </c>
      <c r="AD61" s="9">
        <f t="shared" si="9"/>
        <v>0.95817268311404735</v>
      </c>
      <c r="AE61" s="9">
        <f t="shared" ca="1" si="9"/>
        <v>1.4968738561039585</v>
      </c>
      <c r="AF61" s="9">
        <f t="shared" ca="1" si="9"/>
        <v>1.2265950007083291</v>
      </c>
      <c r="AG61" s="9">
        <f t="shared" si="9"/>
        <v>1.1656465752959266</v>
      </c>
      <c r="AH61" s="9">
        <f t="shared" ca="1" si="9"/>
        <v>0.95907373735627943</v>
      </c>
      <c r="AI61" s="9">
        <f t="shared" ca="1" si="9"/>
        <v>0.69307824531031204</v>
      </c>
      <c r="AJ61" s="9">
        <f t="shared" ca="1" si="9"/>
        <v>0.75904674800040206</v>
      </c>
      <c r="AK61" s="9">
        <f t="shared" ca="1" si="9"/>
        <v>1.3600116580601251</v>
      </c>
      <c r="AL61" s="9">
        <f t="shared" ca="1" si="9"/>
        <v>0.70467698857666183</v>
      </c>
      <c r="AM61" s="9">
        <f t="shared" ca="1" si="9"/>
        <v>1.2615206400707057</v>
      </c>
      <c r="AN61" s="9">
        <f ca="1">IF(Fixtures!$D$6&lt;36,AVERAGE(OFFSET($A61,0,Fixtures!$D$6,1,3)),0)</f>
        <v>1.1064593219078551</v>
      </c>
      <c r="AO61" s="9">
        <f ca="1">IF(Fixtures!$D$6&lt;33,AVERAGE(OFFSET($A61,0,Fixtures!$D$6,1,6)),0)</f>
        <v>1.2014155663052966</v>
      </c>
      <c r="AP61" s="9">
        <f ca="1">IF(Fixtures!$D$6&lt;30,AVERAGE(OFFSET($A61,0,Fixtures!$D$6,1,9)),0)</f>
        <v>1.068854680944308</v>
      </c>
      <c r="AQ61" s="9">
        <f ca="1">IF(Fixtures!$D$6&lt;27,AVERAGE(OFFSET($A61,0,Fixtures!$D$6,1,12)),0)</f>
        <v>0</v>
      </c>
      <c r="AR61" s="9">
        <f ca="1">IF(Fixtures!$D$6&lt;23,AVERAGE(OFFSET($A61,0,Fixtures!$D$6,1,16)),0)</f>
        <v>0</v>
      </c>
      <c r="AS61" s="9">
        <f ca="1">IF(OR(Fixtures!$D$6&lt;=0,Fixtures!$D$6&gt;39),AVERAGE(A61:AM61),AVERAGE(OFFSET($A61,0,Fixtures!$D$6,1,39-Fixtures!$D$6)))</f>
        <v>1.0788251179338555</v>
      </c>
    </row>
    <row r="62" spans="1:45" x14ac:dyDescent="0.25">
      <c r="A62" s="28" t="s">
        <v>121</v>
      </c>
      <c r="B62" s="9">
        <f t="shared" si="10"/>
        <v>1.5485302390330318</v>
      </c>
      <c r="C62" s="9">
        <f t="shared" si="9"/>
        <v>1.0978165650110174</v>
      </c>
      <c r="D62" s="9">
        <f t="shared" si="9"/>
        <v>1.160313829200228</v>
      </c>
      <c r="E62" s="9">
        <f t="shared" ca="1" si="9"/>
        <v>0.84892132175324198</v>
      </c>
      <c r="F62" s="9">
        <f t="shared" ca="1" si="9"/>
        <v>1.1950026775728184</v>
      </c>
      <c r="G62" s="9">
        <f t="shared" si="9"/>
        <v>0.85223937823566953</v>
      </c>
      <c r="H62" s="9">
        <f t="shared" ca="1" si="9"/>
        <v>0.9171391637637949</v>
      </c>
      <c r="I62" s="9">
        <f t="shared" ca="1" si="9"/>
        <v>0.65767416951480984</v>
      </c>
      <c r="J62" s="9">
        <f t="shared" si="9"/>
        <v>1.1615104493342909</v>
      </c>
      <c r="K62" s="9">
        <f t="shared" ca="1" si="9"/>
        <v>1.0433138963384292</v>
      </c>
      <c r="L62" s="9">
        <f t="shared" si="9"/>
        <v>1.3747191943096242</v>
      </c>
      <c r="M62" s="9">
        <f t="shared" si="9"/>
        <v>0.66846979370821891</v>
      </c>
      <c r="N62" s="9">
        <f t="shared" si="9"/>
        <v>1.597652203052558</v>
      </c>
      <c r="O62" s="9">
        <f t="shared" ca="1" si="9"/>
        <v>0.85493083081101517</v>
      </c>
      <c r="P62" s="9">
        <f t="shared" ca="1" si="9"/>
        <v>0.9943802237087086</v>
      </c>
      <c r="Q62" s="9">
        <f t="shared" si="9"/>
        <v>0.87927383388818403</v>
      </c>
      <c r="R62" s="9">
        <f t="shared" ca="1" si="9"/>
        <v>1.0110212898538</v>
      </c>
      <c r="S62" s="9">
        <f t="shared" ca="1" si="9"/>
        <v>1.2247789593659026</v>
      </c>
      <c r="T62" s="9">
        <f t="shared" ca="1" si="9"/>
        <v>1.0890272205038978</v>
      </c>
      <c r="U62" s="9">
        <f t="shared" si="9"/>
        <v>0.80956721075138993</v>
      </c>
      <c r="V62" s="9">
        <f t="shared" si="9"/>
        <v>1.22273349267214</v>
      </c>
      <c r="W62" s="9">
        <f t="shared" ca="1" si="9"/>
        <v>0.63924159709855954</v>
      </c>
      <c r="X62" s="9">
        <f t="shared" ca="1" si="9"/>
        <v>0.94358493032308355</v>
      </c>
      <c r="Y62" s="9">
        <f t="shared" ca="1" si="9"/>
        <v>0.83291113315213428</v>
      </c>
      <c r="Z62" s="9">
        <f t="shared" si="9"/>
        <v>1.5750704756546188</v>
      </c>
      <c r="AA62" s="9">
        <f t="shared" si="9"/>
        <v>0.80873317225882402</v>
      </c>
      <c r="AB62" s="9">
        <f t="shared" ca="1" si="9"/>
        <v>1.2179729771465124</v>
      </c>
      <c r="AC62" s="9">
        <f t="shared" si="9"/>
        <v>1.0793181474145725</v>
      </c>
      <c r="AD62" s="9">
        <f t="shared" si="9"/>
        <v>0.95817268311404735</v>
      </c>
      <c r="AE62" s="9">
        <f t="shared" ca="1" si="9"/>
        <v>1.3903292565543277</v>
      </c>
      <c r="AF62" s="9">
        <f t="shared" ca="1" si="9"/>
        <v>1.2265950007083291</v>
      </c>
      <c r="AG62" s="9">
        <f t="shared" si="9"/>
        <v>1.1135559206698284</v>
      </c>
      <c r="AH62" s="9">
        <f t="shared" si="9"/>
        <v>0.95907373735627943</v>
      </c>
      <c r="AI62" s="9">
        <f t="shared" ca="1" si="9"/>
        <v>0.69307824531031204</v>
      </c>
      <c r="AJ62" s="9">
        <f t="shared" ca="1" si="9"/>
        <v>0.75904674800040206</v>
      </c>
      <c r="AK62" s="9">
        <f t="shared" ca="1" si="9"/>
        <v>1.0242197339463077</v>
      </c>
      <c r="AL62" s="9">
        <f t="shared" ca="1" si="9"/>
        <v>0.70467698857666183</v>
      </c>
      <c r="AM62" s="9">
        <f t="shared" si="9"/>
        <v>1.2615206400707057</v>
      </c>
      <c r="AN62" s="9">
        <f ca="1">IF(Fixtures!$D$6&lt;36,AVERAGE(OFFSET($A62,0,Fixtures!$D$6,1,3)),0)</f>
        <v>1.0851546025583774</v>
      </c>
      <c r="AO62" s="9">
        <f ca="1">IF(Fixtures!$D$6&lt;33,AVERAGE(OFFSET($A62,0,Fixtures!$D$6,1,6)),0)</f>
        <v>1.1643239976012696</v>
      </c>
      <c r="AP62" s="9">
        <f ca="1">IF(Fixtures!$D$6&lt;30,AVERAGE(OFFSET($A62,0,Fixtures!$D$6,1,9)),0)</f>
        <v>1.0441269684749568</v>
      </c>
      <c r="AQ62" s="9">
        <f ca="1">IF(Fixtures!$D$6&lt;27,AVERAGE(OFFSET($A62,0,Fixtures!$D$6,1,12)),0)</f>
        <v>0</v>
      </c>
      <c r="AR62" s="9">
        <f ca="1">IF(Fixtures!$D$6&lt;23,AVERAGE(OFFSET($A62,0,Fixtures!$D$6,1,16)),0)</f>
        <v>0</v>
      </c>
      <c r="AS62" s="9">
        <f ca="1">IF(OR(Fixtures!$D$6&lt;=0,Fixtures!$D$6&gt;39),AVERAGE(A62:AM62),AVERAGE(OFFSET($A62,0,Fixtures!$D$6,1,39-Fixtures!$D$6)))</f>
        <v>1.032296673239024</v>
      </c>
    </row>
    <row r="63" spans="1:45" x14ac:dyDescent="0.25">
      <c r="A63" s="28" t="s">
        <v>52</v>
      </c>
      <c r="B63" s="9">
        <f t="shared" ca="1" si="10"/>
        <v>1.4923251422144774</v>
      </c>
      <c r="C63" s="9">
        <f t="shared" ca="1" si="9"/>
        <v>1.0978165650110174</v>
      </c>
      <c r="D63" s="9">
        <f t="shared" ca="1" si="9"/>
        <v>1.0713463349190704</v>
      </c>
      <c r="E63" s="9">
        <f t="shared" ca="1" si="9"/>
        <v>0.84892132175324198</v>
      </c>
      <c r="F63" s="9">
        <f t="shared" ca="1" si="9"/>
        <v>1.1674802009453968</v>
      </c>
      <c r="G63" s="9">
        <f t="shared" ca="1" si="9"/>
        <v>0.85223937823566953</v>
      </c>
      <c r="H63" s="9">
        <f t="shared" ca="1" si="9"/>
        <v>0.9171391637637949</v>
      </c>
      <c r="I63" s="9">
        <f t="shared" ca="1" si="9"/>
        <v>0.65767416951480984</v>
      </c>
      <c r="J63" s="9">
        <f t="shared" ca="1" si="9"/>
        <v>1.041685737591475</v>
      </c>
      <c r="K63" s="9">
        <f t="shared" ca="1" si="9"/>
        <v>1.0343634845508745</v>
      </c>
      <c r="L63" s="9">
        <f t="shared" ca="1" si="9"/>
        <v>1.3747191943096242</v>
      </c>
      <c r="M63" s="9">
        <f t="shared" ca="1" si="9"/>
        <v>0.66846979370821891</v>
      </c>
      <c r="N63" s="9">
        <f t="shared" ca="1" si="9"/>
        <v>1.3269191875694142</v>
      </c>
      <c r="O63" s="9">
        <f t="shared" ca="1" si="9"/>
        <v>0.85493083081101517</v>
      </c>
      <c r="P63" s="9">
        <f t="shared" ca="1" si="9"/>
        <v>0.9943802237087086</v>
      </c>
      <c r="Q63" s="9">
        <f t="shared" ca="1" si="9"/>
        <v>0.87927383388818403</v>
      </c>
      <c r="R63" s="9">
        <f t="shared" ca="1" si="9"/>
        <v>1.0110212898538</v>
      </c>
      <c r="S63" s="9">
        <f t="shared" ca="1" si="9"/>
        <v>1.1174831364696738</v>
      </c>
      <c r="T63" s="9">
        <f t="shared" ca="1" si="9"/>
        <v>1.0890272205038978</v>
      </c>
      <c r="U63" s="9">
        <f t="shared" ca="1" si="9"/>
        <v>1.3373269511969383</v>
      </c>
      <c r="V63" s="9">
        <f t="shared" ca="1" si="9"/>
        <v>1.22273349267214</v>
      </c>
      <c r="W63" s="9">
        <f t="shared" ca="1" si="9"/>
        <v>0.63924159709855954</v>
      </c>
      <c r="X63" s="9">
        <f t="shared" ca="1" si="9"/>
        <v>0.94358493032308355</v>
      </c>
      <c r="Y63" s="9">
        <f t="shared" ca="1" si="9"/>
        <v>0.88072885351305386</v>
      </c>
      <c r="Z63" s="9">
        <f t="shared" ca="1" si="9"/>
        <v>1.5750704756546188</v>
      </c>
      <c r="AA63" s="9">
        <f t="shared" ca="1" si="9"/>
        <v>0.80873317225882402</v>
      </c>
      <c r="AB63" s="9">
        <f t="shared" ca="1" si="9"/>
        <v>1.2179729771465124</v>
      </c>
      <c r="AC63" s="9">
        <f t="shared" ca="1" si="9"/>
        <v>1.1432323054630054</v>
      </c>
      <c r="AD63" s="9">
        <f t="shared" ca="1" si="9"/>
        <v>0.95817268311404735</v>
      </c>
      <c r="AE63" s="9">
        <f t="shared" ca="1" si="9"/>
        <v>1.4840324308596715</v>
      </c>
      <c r="AF63" s="9">
        <f t="shared" ca="1" si="9"/>
        <v>1.2265950007083291</v>
      </c>
      <c r="AG63" s="9">
        <f t="shared" ca="1" si="9"/>
        <v>0.92485630774028449</v>
      </c>
      <c r="AH63" s="9">
        <f t="shared" ca="1" si="9"/>
        <v>0.95907373735627943</v>
      </c>
      <c r="AI63" s="9">
        <f t="shared" ca="1" si="9"/>
        <v>0.69307824531031204</v>
      </c>
      <c r="AJ63" s="9">
        <f t="shared" ca="1" si="9"/>
        <v>0.75904674800040206</v>
      </c>
      <c r="AK63" s="9">
        <f t="shared" ca="1" si="9"/>
        <v>0.7788803849091297</v>
      </c>
      <c r="AL63" s="9">
        <f t="shared" ca="1" si="9"/>
        <v>0.70467698857666183</v>
      </c>
      <c r="AM63" s="9">
        <f t="shared" ca="1" si="9"/>
        <v>0.81449331925016766</v>
      </c>
      <c r="AN63" s="9">
        <f ca="1">IF(Fixtures!$D$6&lt;36,AVERAGE(OFFSET($A63,0,Fixtures!$D$6,1,3)),0)</f>
        <v>1.1064593219078551</v>
      </c>
      <c r="AO63" s="9">
        <f ca="1">IF(Fixtures!$D$6&lt;33,AVERAGE(OFFSET($A63,0,Fixtures!$D$6,1,6)),0)</f>
        <v>1.1591436175053085</v>
      </c>
      <c r="AP63" s="9">
        <f ca="1">IF(Fixtures!$D$6&lt;30,AVERAGE(OFFSET($A63,0,Fixtures!$D$6,1,9)),0)</f>
        <v>1.0406733817443161</v>
      </c>
      <c r="AQ63" s="9">
        <f ca="1">IF(Fixtures!$D$6&lt;27,AVERAGE(OFFSET($A63,0,Fixtures!$D$6,1,12)),0)</f>
        <v>0</v>
      </c>
      <c r="AR63" s="9">
        <f ca="1">IF(Fixtures!$D$6&lt;23,AVERAGE(OFFSET($A63,0,Fixtures!$D$6,1,16)),0)</f>
        <v>0</v>
      </c>
      <c r="AS63" s="9">
        <f ca="1">IF(OR(Fixtures!$D$6&lt;=0,Fixtures!$D$6&gt;39),AVERAGE(A63:AM63),AVERAGE(OFFSET($A63,0,Fixtures!$D$6,1,39-Fixtures!$D$6)))</f>
        <v>0.97200926070290039</v>
      </c>
    </row>
    <row r="64" spans="1:45" x14ac:dyDescent="0.25">
      <c r="A64" s="28" t="s">
        <v>4</v>
      </c>
      <c r="B64" s="9">
        <f t="shared" ca="1" si="10"/>
        <v>1.2032562020037088</v>
      </c>
      <c r="C64" s="9">
        <f t="shared" ca="1" si="9"/>
        <v>1.0978165650110174</v>
      </c>
      <c r="D64" s="9">
        <f t="shared" ca="1" si="9"/>
        <v>0.9408251476537941</v>
      </c>
      <c r="E64" s="9">
        <f t="shared" ca="1" si="9"/>
        <v>0.84892132175324198</v>
      </c>
      <c r="F64" s="9">
        <f t="shared" ca="1" si="9"/>
        <v>1.2636082005299596</v>
      </c>
      <c r="G64" s="9">
        <f t="shared" ca="1" si="9"/>
        <v>0.85223937823566953</v>
      </c>
      <c r="H64" s="9">
        <f t="shared" ca="1" si="9"/>
        <v>0.9171391637637949</v>
      </c>
      <c r="I64" s="9">
        <f t="shared" ca="1" si="9"/>
        <v>0.65767416951480984</v>
      </c>
      <c r="J64" s="9">
        <f t="shared" ca="1" si="9"/>
        <v>1.4229427616037034</v>
      </c>
      <c r="K64" s="9">
        <f t="shared" ca="1" si="9"/>
        <v>1.0433138963384292</v>
      </c>
      <c r="L64" s="9">
        <f t="shared" ca="1" si="9"/>
        <v>1.3747191943096242</v>
      </c>
      <c r="M64" s="9">
        <f t="shared" ca="1" si="9"/>
        <v>0.66846979370821891</v>
      </c>
      <c r="N64" s="9">
        <f t="shared" ca="1" si="9"/>
        <v>0.92563105089523168</v>
      </c>
      <c r="O64" s="9">
        <f t="shared" ca="1" si="9"/>
        <v>0.85493083081101517</v>
      </c>
      <c r="P64" s="9">
        <f t="shared" ca="1" si="9"/>
        <v>0.9943802237087086</v>
      </c>
      <c r="Q64" s="9">
        <f t="shared" ca="1" si="9"/>
        <v>0.87927383388818403</v>
      </c>
      <c r="R64" s="9">
        <f t="shared" ca="1" si="9"/>
        <v>0.97545984667831909</v>
      </c>
      <c r="S64" s="9">
        <f t="shared" ca="1" si="9"/>
        <v>1.2247789593659026</v>
      </c>
      <c r="T64" s="9">
        <f t="shared" ca="1" si="9"/>
        <v>1.0890272205038978</v>
      </c>
      <c r="U64" s="9">
        <f t="shared" ca="1" si="9"/>
        <v>0.99178427816179315</v>
      </c>
      <c r="V64" s="9">
        <f t="shared" ca="1" si="9"/>
        <v>1.22273349267214</v>
      </c>
      <c r="W64" s="9">
        <f t="shared" ca="1" si="9"/>
        <v>0.63924159709855954</v>
      </c>
      <c r="X64" s="9">
        <f t="shared" ca="1" si="9"/>
        <v>0.94358493032308355</v>
      </c>
      <c r="Y64" s="9">
        <f t="shared" ca="1" si="9"/>
        <v>0.88072885351305386</v>
      </c>
      <c r="Z64" s="9">
        <f t="shared" ca="1" si="9"/>
        <v>1.2375173005304896</v>
      </c>
      <c r="AA64" s="9">
        <f t="shared" ca="1" si="9"/>
        <v>0.80873317225882402</v>
      </c>
      <c r="AB64" s="9">
        <f t="shared" ca="1" si="9"/>
        <v>1.2179729771465124</v>
      </c>
      <c r="AC64" s="9">
        <f t="shared" ca="1" si="9"/>
        <v>1.1432323054630054</v>
      </c>
      <c r="AD64" s="9">
        <f t="shared" ca="1" si="9"/>
        <v>0.95817268311404735</v>
      </c>
      <c r="AE64" s="9">
        <f t="shared" ca="1" si="9"/>
        <v>1.4968738561039585</v>
      </c>
      <c r="AF64" s="9">
        <f t="shared" ca="1" si="9"/>
        <v>1.2265950007083291</v>
      </c>
      <c r="AG64" s="9">
        <f t="shared" ca="1" si="9"/>
        <v>1.328030734897506</v>
      </c>
      <c r="AH64" s="9">
        <f t="shared" ca="1" si="9"/>
        <v>0.95907373735627943</v>
      </c>
      <c r="AI64" s="9">
        <f t="shared" ca="1" si="9"/>
        <v>0.69307824531031204</v>
      </c>
      <c r="AJ64" s="9">
        <f t="shared" ca="1" si="9"/>
        <v>0.75904674800040206</v>
      </c>
      <c r="AK64" s="9">
        <f t="shared" ca="1" si="9"/>
        <v>1.7572272450460438</v>
      </c>
      <c r="AL64" s="9">
        <f t="shared" ca="1" si="9"/>
        <v>0.70467698857666183</v>
      </c>
      <c r="AM64" s="9">
        <f t="shared" ca="1" si="9"/>
        <v>0.89968847603488189</v>
      </c>
      <c r="AN64" s="9">
        <f ca="1">IF(Fixtures!$D$6&lt;36,AVERAGE(OFFSET($A64,0,Fixtures!$D$6,1,3)),0)</f>
        <v>1.1064593219078551</v>
      </c>
      <c r="AO64" s="9">
        <f ca="1">IF(Fixtures!$D$6&lt;33,AVERAGE(OFFSET($A64,0,Fixtures!$D$6,1,6)),0)</f>
        <v>1.2284795929055596</v>
      </c>
      <c r="AP64" s="9">
        <f ca="1">IF(Fixtures!$D$6&lt;30,AVERAGE(OFFSET($A64,0,Fixtures!$D$6,1,9)),0)</f>
        <v>1.0868973653444836</v>
      </c>
      <c r="AQ64" s="9">
        <f ca="1">IF(Fixtures!$D$6&lt;27,AVERAGE(OFFSET($A64,0,Fixtures!$D$6,1,12)),0)</f>
        <v>0</v>
      </c>
      <c r="AR64" s="9">
        <f ca="1">IF(Fixtures!$D$6&lt;23,AVERAGE(OFFSET($A64,0,Fixtures!$D$6,1,16)),0)</f>
        <v>0</v>
      </c>
      <c r="AS64" s="9">
        <f ca="1">IF(OR(Fixtures!$D$6&lt;=0,Fixtures!$D$6&gt;39),AVERAGE(A64:AM64),AVERAGE(OFFSET($A64,0,Fixtures!$D$6,1,39-Fixtures!$D$6)))</f>
        <v>1.0953057498131618</v>
      </c>
    </row>
    <row r="65" spans="1:45" x14ac:dyDescent="0.25">
      <c r="A65" s="28" t="s">
        <v>129</v>
      </c>
      <c r="B65" s="9">
        <f t="shared" si="10"/>
        <v>1.6402298057246669</v>
      </c>
      <c r="C65" s="9">
        <f t="shared" ca="1" si="9"/>
        <v>1.0978165650110174</v>
      </c>
      <c r="D65" s="9">
        <f t="shared" si="9"/>
        <v>1.160313829200228</v>
      </c>
      <c r="E65" s="9">
        <f t="shared" ca="1" si="9"/>
        <v>0.84892132175324198</v>
      </c>
      <c r="F65" s="9">
        <f t="shared" si="9"/>
        <v>1.2636082005299596</v>
      </c>
      <c r="G65" s="9">
        <f t="shared" ca="1" si="9"/>
        <v>0.85223937823566953</v>
      </c>
      <c r="H65" s="9">
        <f t="shared" si="9"/>
        <v>0.9171391637637949</v>
      </c>
      <c r="I65" s="9">
        <f t="shared" ca="1" si="9"/>
        <v>0.65767416951480984</v>
      </c>
      <c r="J65" s="9">
        <f t="shared" si="9"/>
        <v>1.7082366115970589</v>
      </c>
      <c r="K65" s="9">
        <f t="shared" ca="1" si="9"/>
        <v>1.0433138963384292</v>
      </c>
      <c r="L65" s="9">
        <f t="shared" si="9"/>
        <v>0.99467974397760794</v>
      </c>
      <c r="M65" s="9">
        <f t="shared" si="9"/>
        <v>0.66846979370821891</v>
      </c>
      <c r="N65" s="9">
        <f t="shared" si="9"/>
        <v>1.8952037141803015</v>
      </c>
      <c r="O65" s="9">
        <f t="shared" ca="1" si="9"/>
        <v>0.85493083081101517</v>
      </c>
      <c r="P65" s="9">
        <f t="shared" ca="1" si="9"/>
        <v>0.9943802237087086</v>
      </c>
      <c r="Q65" s="9">
        <f t="shared" si="9"/>
        <v>0.87927383388818403</v>
      </c>
      <c r="R65" s="9">
        <f t="shared" ca="1" si="9"/>
        <v>1.0110212898538</v>
      </c>
      <c r="S65" s="9">
        <f t="shared" ca="1" si="9"/>
        <v>1.0964992418606248</v>
      </c>
      <c r="T65" s="9">
        <f t="shared" ca="1" si="9"/>
        <v>1.0890272205038978</v>
      </c>
      <c r="U65" s="9">
        <f t="shared" si="9"/>
        <v>1.3373269511969383</v>
      </c>
      <c r="V65" s="9">
        <f t="shared" ca="1" si="9"/>
        <v>1.22273349267214</v>
      </c>
      <c r="W65" s="9">
        <f t="shared" si="9"/>
        <v>0.63924159709855954</v>
      </c>
      <c r="X65" s="9">
        <f t="shared" ca="1" si="9"/>
        <v>0.94358493032308355</v>
      </c>
      <c r="Y65" s="9">
        <f t="shared" si="9"/>
        <v>0.88072885351305386</v>
      </c>
      <c r="Z65" s="9">
        <f t="shared" ca="1" si="9"/>
        <v>1.0784512377335469</v>
      </c>
      <c r="AA65" s="9">
        <f t="shared" si="9"/>
        <v>0.80873317225882402</v>
      </c>
      <c r="AB65" s="9">
        <f t="shared" ca="1" si="9"/>
        <v>1.2179729771465124</v>
      </c>
      <c r="AC65" s="9">
        <f t="shared" si="9"/>
        <v>1.1432323054630054</v>
      </c>
      <c r="AD65" s="9">
        <f t="shared" si="9"/>
        <v>0.95817268311404735</v>
      </c>
      <c r="AE65" s="9">
        <f t="shared" ca="1" si="9"/>
        <v>1.2584138898028832</v>
      </c>
      <c r="AF65" s="9">
        <f t="shared" ca="1" si="9"/>
        <v>1.2265950007083291</v>
      </c>
      <c r="AG65" s="9">
        <f t="shared" si="9"/>
        <v>1.3209478963998886</v>
      </c>
      <c r="AH65" s="9">
        <f t="shared" si="9"/>
        <v>0.95907373735627943</v>
      </c>
      <c r="AI65" s="9">
        <f t="shared" ca="1" si="9"/>
        <v>0.69307824531031204</v>
      </c>
      <c r="AJ65" s="9">
        <f t="shared" ca="1" si="9"/>
        <v>0.75904674800040206</v>
      </c>
      <c r="AK65" s="9">
        <f t="shared" ca="1" si="9"/>
        <v>1.5731804724726588</v>
      </c>
      <c r="AL65" s="9">
        <f t="shared" ca="1" si="9"/>
        <v>0.70467698857666183</v>
      </c>
      <c r="AM65" s="9">
        <f t="shared" si="9"/>
        <v>1.2615206400707057</v>
      </c>
      <c r="AN65" s="9">
        <f ca="1">IF(Fixtures!$D$6&lt;36,AVERAGE(OFFSET($A65,0,Fixtures!$D$6,1,3)),0)</f>
        <v>1.1064593219078551</v>
      </c>
      <c r="AO65" s="9">
        <f ca="1">IF(Fixtures!$D$6&lt;33,AVERAGE(OFFSET($A65,0,Fixtures!$D$6,1,6)),0)</f>
        <v>1.1875557921057778</v>
      </c>
      <c r="AP65" s="9">
        <f ca="1">IF(Fixtures!$D$6&lt;30,AVERAGE(OFFSET($A65,0,Fixtures!$D$6,1,9)),0)</f>
        <v>1.0596148314779623</v>
      </c>
      <c r="AQ65" s="9">
        <f ca="1">IF(Fixtures!$D$6&lt;27,AVERAGE(OFFSET($A65,0,Fixtures!$D$6,1,12)),0)</f>
        <v>0</v>
      </c>
      <c r="AR65" s="9">
        <f ca="1">IF(Fixtures!$D$6&lt;23,AVERAGE(OFFSET($A65,0,Fixtures!$D$6,1,16)),0)</f>
        <v>0</v>
      </c>
      <c r="AS65" s="9">
        <f ca="1">IF(OR(Fixtures!$D$6&lt;=0,Fixtures!$D$6&gt;39),AVERAGE(A65:AM65),AVERAGE(OFFSET($A65,0,Fixtures!$D$6,1,39-Fixtures!$D$6)))</f>
        <v>1.0896592987018072</v>
      </c>
    </row>
    <row r="66" spans="1:45" x14ac:dyDescent="0.25">
      <c r="A66" s="28" t="s">
        <v>104</v>
      </c>
      <c r="B66" s="9">
        <f t="shared" ca="1" si="10"/>
        <v>0.98328059810863588</v>
      </c>
      <c r="C66" s="9">
        <f t="shared" ca="1" si="9"/>
        <v>1.0978165650110174</v>
      </c>
      <c r="D66" s="9">
        <f t="shared" si="9"/>
        <v>1.160313829200228</v>
      </c>
      <c r="E66" s="9">
        <f t="shared" si="9"/>
        <v>0.84892132175324198</v>
      </c>
      <c r="F66" s="9">
        <f t="shared" ca="1" si="9"/>
        <v>1.0768711114746998</v>
      </c>
      <c r="G66" s="9">
        <f t="shared" si="9"/>
        <v>0.85223937823566953</v>
      </c>
      <c r="H66" s="9">
        <f t="shared" si="9"/>
        <v>0.9171391637637949</v>
      </c>
      <c r="I66" s="9">
        <f t="shared" ca="1" si="9"/>
        <v>0.65767416951480984</v>
      </c>
      <c r="J66" s="9">
        <f t="shared" si="9"/>
        <v>1.2474390981638035</v>
      </c>
      <c r="K66" s="9">
        <f t="shared" ca="1" si="9"/>
        <v>1.0433138963384292</v>
      </c>
      <c r="L66" s="9">
        <f t="shared" ca="1" si="9"/>
        <v>1.3747191943096242</v>
      </c>
      <c r="M66" s="9">
        <f t="shared" si="9"/>
        <v>0.66846979370821891</v>
      </c>
      <c r="N66" s="9">
        <f t="shared" si="9"/>
        <v>1.2495033565309974</v>
      </c>
      <c r="O66" s="9">
        <f t="shared" si="9"/>
        <v>0.85493083081101517</v>
      </c>
      <c r="P66" s="9">
        <f t="shared" ca="1" si="9"/>
        <v>0.90690173033719856</v>
      </c>
      <c r="Q66" s="9">
        <f t="shared" ca="1" si="9"/>
        <v>0.87927383388818403</v>
      </c>
      <c r="R66" s="9">
        <f t="shared" ca="1" si="9"/>
        <v>1.0110212898538</v>
      </c>
      <c r="S66" s="9">
        <f t="shared" ca="1" si="9"/>
        <v>1.2247789593659026</v>
      </c>
      <c r="T66" s="9">
        <f t="shared" ca="1" si="9"/>
        <v>1.0890272205038978</v>
      </c>
      <c r="U66" s="9">
        <f t="shared" si="9"/>
        <v>1.3373269511969383</v>
      </c>
      <c r="V66" s="9">
        <f t="shared" si="9"/>
        <v>1.22273349267214</v>
      </c>
      <c r="W66" s="9">
        <f t="shared" si="9"/>
        <v>0.63924159709855954</v>
      </c>
      <c r="X66" s="9">
        <f t="shared" ca="1" si="9"/>
        <v>0.94358493032308355</v>
      </c>
      <c r="Y66" s="9">
        <f t="shared" ca="1" si="9"/>
        <v>0.88072885351305386</v>
      </c>
      <c r="Z66" s="9">
        <f t="shared" ca="1" si="9"/>
        <v>0.99973591075683288</v>
      </c>
      <c r="AA66" s="9">
        <f t="shared" si="9"/>
        <v>0.80873317225882402</v>
      </c>
      <c r="AB66" s="9">
        <f t="shared" si="9"/>
        <v>1.2179729771465124</v>
      </c>
      <c r="AC66" s="9">
        <f t="shared" ca="1" si="9"/>
        <v>1.1432323054630054</v>
      </c>
      <c r="AD66" s="9">
        <f t="shared" ca="1" si="9"/>
        <v>0.95817268311404735</v>
      </c>
      <c r="AE66" s="9">
        <f t="shared" ca="1" si="9"/>
        <v>0.93305229984759541</v>
      </c>
      <c r="AF66" s="9">
        <f t="shared" si="9"/>
        <v>1.2265950007083291</v>
      </c>
      <c r="AG66" s="9">
        <f t="shared" si="9"/>
        <v>1.3765969715151092</v>
      </c>
      <c r="AH66" s="9">
        <f t="shared" si="9"/>
        <v>0.95907373735627943</v>
      </c>
      <c r="AI66" s="9">
        <f t="shared" ca="1" si="9"/>
        <v>0.69307824531031204</v>
      </c>
      <c r="AJ66" s="9">
        <f t="shared" ca="1" si="9"/>
        <v>0.75904674800040206</v>
      </c>
      <c r="AK66" s="9">
        <f t="shared" ca="1" si="9"/>
        <v>1.5574889790030764</v>
      </c>
      <c r="AL66" s="9">
        <f t="shared" ca="1" si="9"/>
        <v>0.70467698857666183</v>
      </c>
      <c r="AM66" s="9">
        <f t="shared" ca="1" si="9"/>
        <v>1.2615206400707057</v>
      </c>
      <c r="AN66" s="9">
        <f ca="1">IF(Fixtures!$D$6&lt;36,AVERAGE(OFFSET($A66,0,Fixtures!$D$6,1,3)),0)</f>
        <v>1.1064593219078551</v>
      </c>
      <c r="AO66" s="9">
        <f ca="1">IF(Fixtures!$D$6&lt;33,AVERAGE(OFFSET($A66,0,Fixtures!$D$6,1,6)),0)</f>
        <v>1.1426037062990999</v>
      </c>
      <c r="AP66" s="9">
        <f ca="1">IF(Fixtures!$D$6&lt;30,AVERAGE(OFFSET($A66,0,Fixtures!$D$6,1,9)),0)</f>
        <v>1.0296467742735103</v>
      </c>
      <c r="AQ66" s="9">
        <f ca="1">IF(Fixtures!$D$6&lt;27,AVERAGE(OFFSET($A66,0,Fixtures!$D$6,1,12)),0)</f>
        <v>0</v>
      </c>
      <c r="AR66" s="9">
        <f ca="1">IF(Fixtures!$D$6&lt;23,AVERAGE(OFFSET($A66,0,Fixtures!$D$6,1,16)),0)</f>
        <v>0</v>
      </c>
      <c r="AS66" s="9">
        <f ca="1">IF(OR(Fixtures!$D$6&lt;=0,Fixtures!$D$6&gt;39),AVERAGE(A66:AM66),AVERAGE(OFFSET($A66,0,Fixtures!$D$6,1,39-Fixtures!$D$6)))</f>
        <v>1.0658756313426698</v>
      </c>
    </row>
    <row r="67" spans="1:45" x14ac:dyDescent="0.25">
      <c r="A67" s="28" t="s">
        <v>60</v>
      </c>
      <c r="B67" s="9">
        <f t="shared" si="10"/>
        <v>1.2430505842100326</v>
      </c>
      <c r="C67" s="9">
        <f t="shared" ca="1" si="9"/>
        <v>1.0978165650110174</v>
      </c>
      <c r="D67" s="9">
        <f t="shared" ca="1" si="9"/>
        <v>0.91418713741949276</v>
      </c>
      <c r="E67" s="9">
        <f t="shared" si="9"/>
        <v>0.84892132175324198</v>
      </c>
      <c r="F67" s="9">
        <f t="shared" si="9"/>
        <v>1.2636082005299596</v>
      </c>
      <c r="G67" s="9">
        <f t="shared" si="9"/>
        <v>0.85223937823566953</v>
      </c>
      <c r="H67" s="9">
        <f t="shared" si="9"/>
        <v>0.9171391637637949</v>
      </c>
      <c r="I67" s="9">
        <f t="shared" ca="1" si="9"/>
        <v>0.65767416951480984</v>
      </c>
      <c r="J67" s="9">
        <f t="shared" si="9"/>
        <v>0.86721504613887834</v>
      </c>
      <c r="K67" s="9">
        <f t="shared" ca="1" si="9"/>
        <v>1.0433138963384292</v>
      </c>
      <c r="L67" s="9">
        <f t="shared" ca="1" si="9"/>
        <v>0.85320973457341387</v>
      </c>
      <c r="M67" s="9">
        <f t="shared" si="9"/>
        <v>0.66846979370821891</v>
      </c>
      <c r="N67" s="9">
        <f t="shared" ref="C67:AM71" ca="1" si="11">MIN(VLOOKUP($A$59,$A$2:$AM$14,N$16+1,FALSE),VLOOKUP($A67,$A$2:$AM$14,N$16+1,FALSE))</f>
        <v>1.2900231240060194</v>
      </c>
      <c r="O67" s="9">
        <f t="shared" si="11"/>
        <v>0.85493083081101517</v>
      </c>
      <c r="P67" s="9">
        <f t="shared" ca="1" si="11"/>
        <v>0.9943802237087086</v>
      </c>
      <c r="Q67" s="9">
        <f t="shared" si="11"/>
        <v>0.87927383388818403</v>
      </c>
      <c r="R67" s="9">
        <f t="shared" ca="1" si="11"/>
        <v>1.0110212898538</v>
      </c>
      <c r="S67" s="9">
        <f t="shared" ca="1" si="11"/>
        <v>1.2247789593659026</v>
      </c>
      <c r="T67" s="9">
        <f t="shared" ca="1" si="11"/>
        <v>1.0890272205038978</v>
      </c>
      <c r="U67" s="9">
        <f t="shared" si="11"/>
        <v>1.2442195342562514</v>
      </c>
      <c r="V67" s="9">
        <f t="shared" si="11"/>
        <v>1.22273349267214</v>
      </c>
      <c r="W67" s="9">
        <f t="shared" si="11"/>
        <v>0.63924159709855954</v>
      </c>
      <c r="X67" s="9">
        <f t="shared" ca="1" si="11"/>
        <v>0.94358493032308355</v>
      </c>
      <c r="Y67" s="9">
        <f t="shared" si="11"/>
        <v>0.88072885351305386</v>
      </c>
      <c r="Z67" s="9">
        <f t="shared" ca="1" si="11"/>
        <v>1.5750704756546188</v>
      </c>
      <c r="AA67" s="9">
        <f t="shared" ca="1" si="11"/>
        <v>0.80873317225882402</v>
      </c>
      <c r="AB67" s="9">
        <f t="shared" si="11"/>
        <v>1.1091135109852732</v>
      </c>
      <c r="AC67" s="9">
        <f t="shared" si="11"/>
        <v>1.1432323054630054</v>
      </c>
      <c r="AD67" s="9">
        <f t="shared" ca="1" si="11"/>
        <v>0.95817268311404735</v>
      </c>
      <c r="AE67" s="9">
        <f t="shared" ca="1" si="11"/>
        <v>0.82929690516979537</v>
      </c>
      <c r="AF67" s="9">
        <f t="shared" si="11"/>
        <v>1.2265950007083291</v>
      </c>
      <c r="AG67" s="9">
        <f t="shared" ca="1" si="11"/>
        <v>0.89913992844826585</v>
      </c>
      <c r="AH67" s="9">
        <f t="shared" si="11"/>
        <v>0.95907373735627943</v>
      </c>
      <c r="AI67" s="9">
        <f t="shared" ca="1" si="11"/>
        <v>0.69307824531031204</v>
      </c>
      <c r="AJ67" s="9">
        <f t="shared" ca="1" si="11"/>
        <v>0.75904674800040206</v>
      </c>
      <c r="AK67" s="9">
        <f t="shared" ca="1" si="11"/>
        <v>1.7349326246314112</v>
      </c>
      <c r="AL67" s="9">
        <f t="shared" ca="1" si="11"/>
        <v>0.70467698857666183</v>
      </c>
      <c r="AM67" s="9">
        <f t="shared" si="11"/>
        <v>1.0491806539288573</v>
      </c>
      <c r="AN67" s="9">
        <f ca="1">IF(Fixtures!$D$6&lt;36,AVERAGE(OFFSET($A67,0,Fixtures!$D$6,1,3)),0)</f>
        <v>1.0701728331874421</v>
      </c>
      <c r="AO67" s="9">
        <f ca="1">IF(Fixtures!$D$6&lt;33,AVERAGE(OFFSET($A67,0,Fixtures!$D$6,1,6)),0)</f>
        <v>1.0275917223147861</v>
      </c>
      <c r="AP67" s="9">
        <f ca="1">IF(Fixtures!$D$6&lt;30,AVERAGE(OFFSET($A67,0,Fixtures!$D$6,1,9)),0)</f>
        <v>0.95297211828396777</v>
      </c>
      <c r="AQ67" s="9">
        <f ca="1">IF(Fixtures!$D$6&lt;27,AVERAGE(OFFSET($A67,0,Fixtures!$D$6,1,12)),0)</f>
        <v>0</v>
      </c>
      <c r="AR67" s="9">
        <f ca="1">IF(Fixtures!$D$6&lt;23,AVERAGE(OFFSET($A67,0,Fixtures!$D$6,1,16)),0)</f>
        <v>0</v>
      </c>
      <c r="AS67" s="9">
        <f ca="1">IF(OR(Fixtures!$D$6&lt;=0,Fixtures!$D$6&gt;39),AVERAGE(A67:AM67),AVERAGE(OFFSET($A67,0,Fixtures!$D$6,1,39-Fixtures!$D$6)))</f>
        <v>1.0054616109743868</v>
      </c>
    </row>
    <row r="68" spans="1:45" x14ac:dyDescent="0.25">
      <c r="A68" s="28" t="s">
        <v>130</v>
      </c>
      <c r="B68" s="9">
        <f t="shared" si="10"/>
        <v>1.6402298057246669</v>
      </c>
      <c r="C68" s="9">
        <f t="shared" si="11"/>
        <v>1.0978165650110174</v>
      </c>
      <c r="D68" s="9">
        <f t="shared" ca="1" si="11"/>
        <v>1.160313829200228</v>
      </c>
      <c r="E68" s="9">
        <f t="shared" ca="1" si="11"/>
        <v>0.84892132175324198</v>
      </c>
      <c r="F68" s="9">
        <f t="shared" si="11"/>
        <v>1.2636082005299596</v>
      </c>
      <c r="G68" s="9">
        <f t="shared" si="11"/>
        <v>0.85223937823566953</v>
      </c>
      <c r="H68" s="9">
        <f t="shared" si="11"/>
        <v>0.9171391637637949</v>
      </c>
      <c r="I68" s="9">
        <f t="shared" ca="1" si="11"/>
        <v>0.65767416951480984</v>
      </c>
      <c r="J68" s="9">
        <f t="shared" si="11"/>
        <v>1.748092397812673</v>
      </c>
      <c r="K68" s="9">
        <f t="shared" ca="1" si="11"/>
        <v>1.0433138963384292</v>
      </c>
      <c r="L68" s="9">
        <f t="shared" ca="1" si="11"/>
        <v>1.3747191943096242</v>
      </c>
      <c r="M68" s="9">
        <f t="shared" si="11"/>
        <v>0.66846979370821891</v>
      </c>
      <c r="N68" s="9">
        <f t="shared" si="11"/>
        <v>1.9119220098146197</v>
      </c>
      <c r="O68" s="9">
        <f t="shared" ca="1" si="11"/>
        <v>0.85493083081101517</v>
      </c>
      <c r="P68" s="9">
        <f t="shared" ca="1" si="11"/>
        <v>0.9943802237087086</v>
      </c>
      <c r="Q68" s="9">
        <f t="shared" ca="1" si="11"/>
        <v>0.87927383388818403</v>
      </c>
      <c r="R68" s="9">
        <f t="shared" ca="1" si="11"/>
        <v>1.0110212898538</v>
      </c>
      <c r="S68" s="9">
        <f t="shared" ca="1" si="11"/>
        <v>1.222259875069226</v>
      </c>
      <c r="T68" s="9">
        <f t="shared" ca="1" si="11"/>
        <v>1.0890272205038978</v>
      </c>
      <c r="U68" s="9">
        <f t="shared" si="11"/>
        <v>1.2184120146693667</v>
      </c>
      <c r="V68" s="9">
        <f t="shared" si="11"/>
        <v>1.22273349267214</v>
      </c>
      <c r="W68" s="9">
        <f t="shared" si="11"/>
        <v>0.63924159709855954</v>
      </c>
      <c r="X68" s="9">
        <f t="shared" ca="1" si="11"/>
        <v>0.94358493032308355</v>
      </c>
      <c r="Y68" s="9">
        <f t="shared" si="11"/>
        <v>0.88072885351305386</v>
      </c>
      <c r="Z68" s="9">
        <f t="shared" si="11"/>
        <v>1.5750704756546188</v>
      </c>
      <c r="AA68" s="9">
        <f t="shared" ca="1" si="11"/>
        <v>0.80873317225882402</v>
      </c>
      <c r="AB68" s="9">
        <f t="shared" ca="1" si="11"/>
        <v>1.2179729771465124</v>
      </c>
      <c r="AC68" s="9">
        <f t="shared" si="11"/>
        <v>1.1432323054630054</v>
      </c>
      <c r="AD68" s="9">
        <f t="shared" ca="1" si="11"/>
        <v>0.95817268311404735</v>
      </c>
      <c r="AE68" s="9">
        <f t="shared" ca="1" si="11"/>
        <v>1.4968738561039585</v>
      </c>
      <c r="AF68" s="9">
        <f t="shared" si="11"/>
        <v>1.2265950007083291</v>
      </c>
      <c r="AG68" s="9">
        <f t="shared" si="11"/>
        <v>1.3765969715151092</v>
      </c>
      <c r="AH68" s="9">
        <f t="shared" si="11"/>
        <v>0.95907373735627943</v>
      </c>
      <c r="AI68" s="9">
        <f t="shared" ca="1" si="11"/>
        <v>0.69307824531031204</v>
      </c>
      <c r="AJ68" s="9">
        <f t="shared" ca="1" si="11"/>
        <v>0.75904674800040206</v>
      </c>
      <c r="AK68" s="9">
        <f t="shared" ca="1" si="11"/>
        <v>1.7536130389684184</v>
      </c>
      <c r="AL68" s="9">
        <f t="shared" ca="1" si="11"/>
        <v>0.70467698857666183</v>
      </c>
      <c r="AM68" s="9">
        <f t="shared" ca="1" si="11"/>
        <v>1.2615206400707057</v>
      </c>
      <c r="AN68" s="9">
        <f ca="1">IF(Fixtures!$D$6&lt;36,AVERAGE(OFFSET($A68,0,Fixtures!$D$6,1,3)),0)</f>
        <v>1.1064593219078551</v>
      </c>
      <c r="AO68" s="9">
        <f ca="1">IF(Fixtures!$D$6&lt;33,AVERAGE(OFFSET($A68,0,Fixtures!$D$6,1,6)),0)</f>
        <v>1.2365739656751604</v>
      </c>
      <c r="AP68" s="9">
        <f ca="1">IF(Fixtures!$D$6&lt;30,AVERAGE(OFFSET($A68,0,Fixtures!$D$6,1,9)),0)</f>
        <v>1.0922936138575507</v>
      </c>
      <c r="AQ68" s="9">
        <f ca="1">IF(Fixtures!$D$6&lt;27,AVERAGE(OFFSET($A68,0,Fixtures!$D$6,1,12)),0)</f>
        <v>0</v>
      </c>
      <c r="AR68" s="9">
        <f ca="1">IF(Fixtures!$D$6&lt;23,AVERAGE(OFFSET($A68,0,Fixtures!$D$6,1,16)),0)</f>
        <v>0</v>
      </c>
      <c r="AS68" s="9">
        <f ca="1">IF(OR(Fixtures!$D$6&lt;=0,Fixtures!$D$6&gt;39),AVERAGE(A68:AM68),AVERAGE(OFFSET($A68,0,Fixtures!$D$6,1,39-Fixtures!$D$6)))</f>
        <v>1.1292044326944788</v>
      </c>
    </row>
    <row r="69" spans="1:45" x14ac:dyDescent="0.25">
      <c r="A69" s="28" t="s">
        <v>10</v>
      </c>
      <c r="B69" s="9">
        <f t="shared" ca="1" si="10"/>
        <v>1.6402298057246669</v>
      </c>
      <c r="C69" s="9">
        <f t="shared" ca="1" si="11"/>
        <v>1.0253530868148368</v>
      </c>
      <c r="D69" s="9">
        <f t="shared" ca="1" si="11"/>
        <v>1.160313829200228</v>
      </c>
      <c r="E69" s="9">
        <f t="shared" ca="1" si="11"/>
        <v>0.84892132175324198</v>
      </c>
      <c r="F69" s="9">
        <f t="shared" ca="1" si="11"/>
        <v>1.0326115553027098</v>
      </c>
      <c r="G69" s="9">
        <f t="shared" ca="1" si="11"/>
        <v>0.85223937823566953</v>
      </c>
      <c r="H69" s="9">
        <f t="shared" ca="1" si="11"/>
        <v>0.9171391637637949</v>
      </c>
      <c r="I69" s="9">
        <f t="shared" ca="1" si="11"/>
        <v>0.65767416951480984</v>
      </c>
      <c r="J69" s="9">
        <f t="shared" ca="1" si="11"/>
        <v>0.91679983310067392</v>
      </c>
      <c r="K69" s="9">
        <f t="shared" ca="1" si="11"/>
        <v>1.0433138963384292</v>
      </c>
      <c r="L69" s="9">
        <f t="shared" ca="1" si="11"/>
        <v>0.97681261306118616</v>
      </c>
      <c r="M69" s="9">
        <f t="shared" ca="1" si="11"/>
        <v>0.66846979370821891</v>
      </c>
      <c r="N69" s="9">
        <f t="shared" ca="1" si="11"/>
        <v>1.4793254150550446</v>
      </c>
      <c r="O69" s="9">
        <f t="shared" ca="1" si="11"/>
        <v>0.85493083081101517</v>
      </c>
      <c r="P69" s="9">
        <f t="shared" ca="1" si="11"/>
        <v>0.9943802237087086</v>
      </c>
      <c r="Q69" s="9">
        <f t="shared" ca="1" si="11"/>
        <v>0.87927383388818403</v>
      </c>
      <c r="R69" s="9">
        <f t="shared" ca="1" si="11"/>
        <v>1.0110212898538</v>
      </c>
      <c r="S69" s="9">
        <f t="shared" ca="1" si="11"/>
        <v>1.2247789593659026</v>
      </c>
      <c r="T69" s="9">
        <f t="shared" ca="1" si="11"/>
        <v>0.8073982227300347</v>
      </c>
      <c r="U69" s="9">
        <f t="shared" ca="1" si="11"/>
        <v>1.3153603208633147</v>
      </c>
      <c r="V69" s="9">
        <f t="shared" ca="1" si="11"/>
        <v>1.0620137775203928</v>
      </c>
      <c r="W69" s="9">
        <f t="shared" ca="1" si="11"/>
        <v>0.63924159709855954</v>
      </c>
      <c r="X69" s="9">
        <f t="shared" ca="1" si="11"/>
        <v>0.83712106177927448</v>
      </c>
      <c r="Y69" s="9">
        <f t="shared" ca="1" si="11"/>
        <v>0.88072885351305386</v>
      </c>
      <c r="Z69" s="9">
        <f t="shared" ca="1" si="11"/>
        <v>1.4711049419692159</v>
      </c>
      <c r="AA69" s="9">
        <f t="shared" ca="1" si="11"/>
        <v>0.80873317225882402</v>
      </c>
      <c r="AB69" s="9">
        <f t="shared" ca="1" si="11"/>
        <v>1.2179729771465124</v>
      </c>
      <c r="AC69" s="9">
        <f t="shared" ca="1" si="11"/>
        <v>1.1432323054630054</v>
      </c>
      <c r="AD69" s="9">
        <f t="shared" ca="1" si="11"/>
        <v>0.95817268311404735</v>
      </c>
      <c r="AE69" s="9">
        <f t="shared" ca="1" si="11"/>
        <v>1.4968738561039585</v>
      </c>
      <c r="AF69" s="9">
        <f t="shared" ca="1" si="11"/>
        <v>0.79435893827909865</v>
      </c>
      <c r="AG69" s="9">
        <f t="shared" ca="1" si="11"/>
        <v>1.3765969715151092</v>
      </c>
      <c r="AH69" s="9">
        <f t="shared" ca="1" si="11"/>
        <v>0.77209551463707371</v>
      </c>
      <c r="AI69" s="9">
        <f t="shared" ca="1" si="11"/>
        <v>0.69307824531031204</v>
      </c>
      <c r="AJ69" s="9">
        <f t="shared" ca="1" si="11"/>
        <v>0.75904674800040206</v>
      </c>
      <c r="AK69" s="9">
        <f t="shared" ca="1" si="11"/>
        <v>1.0637711946396324</v>
      </c>
      <c r="AL69" s="9">
        <f t="shared" ca="1" si="11"/>
        <v>0.70467698857666183</v>
      </c>
      <c r="AM69" s="9">
        <f t="shared" ca="1" si="11"/>
        <v>1.2615206400707057</v>
      </c>
      <c r="AN69" s="9">
        <f ca="1">IF(Fixtures!$D$6&lt;36,AVERAGE(OFFSET($A69,0,Fixtures!$D$6,1,3)),0)</f>
        <v>1.1064593219078551</v>
      </c>
      <c r="AO69" s="9">
        <f ca="1">IF(Fixtures!$D$6&lt;33,AVERAGE(OFFSET($A69,0,Fixtures!$D$6,1,6)),0)</f>
        <v>1.1645346219369552</v>
      </c>
      <c r="AP69" s="9">
        <f ca="1">IF(Fixtures!$D$6&lt;30,AVERAGE(OFFSET($A69,0,Fixtures!$D$6,1,9)),0)</f>
        <v>1.0234920266188354</v>
      </c>
      <c r="AQ69" s="9">
        <f ca="1">IF(Fixtures!$D$6&lt;27,AVERAGE(OFFSET($A69,0,Fixtures!$D$6,1,12)),0)</f>
        <v>0</v>
      </c>
      <c r="AR69" s="9">
        <f ca="1">IF(Fixtures!$D$6&lt;23,AVERAGE(OFFSET($A69,0,Fixtures!$D$6,1,16)),0)</f>
        <v>0</v>
      </c>
      <c r="AS69" s="9">
        <f ca="1">IF(OR(Fixtures!$D$6&lt;=0,Fixtures!$D$6&gt;39),AVERAGE(A69:AM69),AVERAGE(OFFSET($A69,0,Fixtures!$D$6,1,39-Fixtures!$D$6)))</f>
        <v>1.0201164219047101</v>
      </c>
    </row>
    <row r="70" spans="1:45" x14ac:dyDescent="0.25">
      <c r="A70" s="80" t="s">
        <v>61</v>
      </c>
      <c r="B70" s="9">
        <f t="shared" si="10"/>
        <v>1.5344869677039377</v>
      </c>
      <c r="C70" s="9">
        <f t="shared" si="11"/>
        <v>1.0690755402582022</v>
      </c>
      <c r="D70" s="9">
        <f t="shared" si="11"/>
        <v>1.160313829200228</v>
      </c>
      <c r="E70" s="9">
        <f t="shared" si="11"/>
        <v>0.84892132175324198</v>
      </c>
      <c r="F70" s="9">
        <f t="shared" ca="1" si="11"/>
        <v>1.1629776981084732</v>
      </c>
      <c r="G70" s="9">
        <f t="shared" si="11"/>
        <v>0.85223937823566953</v>
      </c>
      <c r="H70" s="9">
        <f t="shared" si="11"/>
        <v>0.9171391637637949</v>
      </c>
      <c r="I70" s="9">
        <f t="shared" ca="1" si="11"/>
        <v>0.65767416951480984</v>
      </c>
      <c r="J70" s="9">
        <f t="shared" ca="1" si="11"/>
        <v>0.7725714621159282</v>
      </c>
      <c r="K70" s="9">
        <f t="shared" ca="1" si="11"/>
        <v>0.98174482129592444</v>
      </c>
      <c r="L70" s="9">
        <f t="shared" ca="1" si="11"/>
        <v>1.1269812628197067</v>
      </c>
      <c r="M70" s="9">
        <f t="shared" si="11"/>
        <v>0.66846979370821891</v>
      </c>
      <c r="N70" s="9">
        <f t="shared" si="11"/>
        <v>0.71255997235151902</v>
      </c>
      <c r="O70" s="9">
        <f t="shared" si="11"/>
        <v>0.85493083081101517</v>
      </c>
      <c r="P70" s="9">
        <f t="shared" ca="1" si="11"/>
        <v>0.73310668481658037</v>
      </c>
      <c r="Q70" s="9">
        <f t="shared" si="11"/>
        <v>0.87927383388818403</v>
      </c>
      <c r="R70" s="9">
        <f t="shared" ca="1" si="11"/>
        <v>1.0110212898538</v>
      </c>
      <c r="S70" s="9">
        <f t="shared" ca="1" si="11"/>
        <v>1.0680711388099133</v>
      </c>
      <c r="T70" s="9">
        <f t="shared" ca="1" si="11"/>
        <v>1.0890272205038978</v>
      </c>
      <c r="U70" s="9">
        <f t="shared" ca="1" si="11"/>
        <v>1.1084315350077698</v>
      </c>
      <c r="V70" s="9">
        <f t="shared" ca="1" si="11"/>
        <v>0.8461062800412299</v>
      </c>
      <c r="W70" s="9">
        <f t="shared" si="11"/>
        <v>0.63924159709855954</v>
      </c>
      <c r="X70" s="9">
        <f t="shared" ca="1" si="11"/>
        <v>0.94358493032308355</v>
      </c>
      <c r="Y70" s="9">
        <f t="shared" ca="1" si="11"/>
        <v>0.88072885351305386</v>
      </c>
      <c r="Z70" s="9">
        <f t="shared" si="11"/>
        <v>0.74514052258885377</v>
      </c>
      <c r="AA70" s="9">
        <f t="shared" si="11"/>
        <v>0.80873317225882402</v>
      </c>
      <c r="AB70" s="9">
        <f t="shared" si="11"/>
        <v>0.98012291691990439</v>
      </c>
      <c r="AC70" s="9">
        <f t="shared" si="11"/>
        <v>1.1432323054630054</v>
      </c>
      <c r="AD70" s="9">
        <f t="shared" ca="1" si="11"/>
        <v>0.78550053340711978</v>
      </c>
      <c r="AE70" s="9">
        <f t="shared" ca="1" si="11"/>
        <v>1.4085388505997922</v>
      </c>
      <c r="AF70" s="9">
        <f t="shared" ca="1" si="11"/>
        <v>1.2265950007083291</v>
      </c>
      <c r="AG70" s="9">
        <f t="shared" si="11"/>
        <v>1.0223312439932852</v>
      </c>
      <c r="AH70" s="9">
        <f t="shared" si="11"/>
        <v>0.95907373735627943</v>
      </c>
      <c r="AI70" s="9">
        <f t="shared" ca="1" si="11"/>
        <v>0.69307824531031204</v>
      </c>
      <c r="AJ70" s="9">
        <f t="shared" ca="1" si="11"/>
        <v>0.75904674800040206</v>
      </c>
      <c r="AK70" s="9">
        <f t="shared" ca="1" si="11"/>
        <v>1.5323938171960614</v>
      </c>
      <c r="AL70" s="9">
        <f t="shared" ca="1" si="11"/>
        <v>0.70467698857666183</v>
      </c>
      <c r="AM70" s="9">
        <f t="shared" si="11"/>
        <v>1.2615206400707057</v>
      </c>
      <c r="AN70" s="9">
        <f ca="1">IF(Fixtures!$D$6&lt;36,AVERAGE(OFFSET($A70,0,Fixtures!$D$6,1,3)),0)</f>
        <v>0.9696185852633431</v>
      </c>
      <c r="AO70" s="9">
        <f ca="1">IF(Fixtures!$D$6&lt;33,AVERAGE(OFFSET($A70,0,Fixtures!$D$6,1,6)),0)</f>
        <v>1.0943868085152393</v>
      </c>
      <c r="AP70" s="9">
        <f ca="1">IF(Fixtures!$D$6&lt;30,AVERAGE(OFFSET($A70,0,Fixtures!$D$6,1,9)),0)</f>
        <v>0.99750217575093658</v>
      </c>
      <c r="AQ70" s="9">
        <f ca="1">IF(Fixtures!$D$6&lt;27,AVERAGE(OFFSET($A70,0,Fixtures!$D$6,1,12)),0)</f>
        <v>0</v>
      </c>
      <c r="AR70" s="9">
        <f ca="1">IF(Fixtures!$D$6&lt;23,AVERAGE(OFFSET($A70,0,Fixtures!$D$6,1,16)),0)</f>
        <v>0</v>
      </c>
      <c r="AS70" s="9">
        <f ca="1">IF(OR(Fixtures!$D$6&lt;=0,Fixtures!$D$6&gt;39),AVERAGE(A70:AM70),AVERAGE(OFFSET($A70,0,Fixtures!$D$6,1,39-Fixtures!$D$6)))</f>
        <v>1.0396759189668214</v>
      </c>
    </row>
    <row r="71" spans="1:45" x14ac:dyDescent="0.25">
      <c r="A71" s="80" t="s">
        <v>82</v>
      </c>
      <c r="B71" s="9">
        <f t="shared" ca="1" si="10"/>
        <v>1.4762634396734613</v>
      </c>
      <c r="C71" s="9">
        <f t="shared" ca="1" si="11"/>
        <v>1.0675013576680057</v>
      </c>
      <c r="D71" s="9">
        <f t="shared" ca="1" si="11"/>
        <v>1.160313829200228</v>
      </c>
      <c r="E71" s="9">
        <f t="shared" ca="1" si="11"/>
        <v>0.84892132175324198</v>
      </c>
      <c r="F71" s="9">
        <f t="shared" ca="1" si="11"/>
        <v>1.1116330509476595</v>
      </c>
      <c r="G71" s="9">
        <f t="shared" ca="1" si="11"/>
        <v>0.85223937823566953</v>
      </c>
      <c r="H71" s="9">
        <f t="shared" ca="1" si="11"/>
        <v>0.9171391637637949</v>
      </c>
      <c r="I71" s="9">
        <f t="shared" ca="1" si="11"/>
        <v>0.65767416951480984</v>
      </c>
      <c r="J71" s="9">
        <f t="shared" ca="1" si="11"/>
        <v>1.4063767560827927</v>
      </c>
      <c r="K71" s="9">
        <f t="shared" ca="1" si="11"/>
        <v>1.0433138963384292</v>
      </c>
      <c r="L71" s="9">
        <f t="shared" ca="1" si="11"/>
        <v>0.81022940204263316</v>
      </c>
      <c r="M71" s="9">
        <f t="shared" ca="1" si="11"/>
        <v>0.66846979370821891</v>
      </c>
      <c r="N71" s="9">
        <f t="shared" ca="1" si="11"/>
        <v>1.0329702378840371</v>
      </c>
      <c r="O71" s="9">
        <f t="shared" ca="1" si="11"/>
        <v>0.85493083081101517</v>
      </c>
      <c r="P71" s="9">
        <f t="shared" ca="1" si="11"/>
        <v>0.9943802237087086</v>
      </c>
      <c r="Q71" s="9">
        <f t="shared" ca="1" si="11"/>
        <v>0.87927383388818403</v>
      </c>
      <c r="R71" s="9">
        <f t="shared" ca="1" si="11"/>
        <v>1.0110212898538</v>
      </c>
      <c r="S71" s="9">
        <f t="shared" ca="1" si="11"/>
        <v>1.2247789593659026</v>
      </c>
      <c r="T71" s="9">
        <f t="shared" ca="1" si="11"/>
        <v>1.0890272205038978</v>
      </c>
      <c r="U71" s="9">
        <f t="shared" ca="1" si="11"/>
        <v>0.98023785179038858</v>
      </c>
      <c r="V71" s="9">
        <f t="shared" ca="1" si="11"/>
        <v>1.22273349267214</v>
      </c>
      <c r="W71" s="9">
        <f t="shared" ca="1" si="11"/>
        <v>0.63924159709855954</v>
      </c>
      <c r="X71" s="9">
        <f t="shared" ca="1" si="11"/>
        <v>0.94358493032308355</v>
      </c>
      <c r="Y71" s="9">
        <f t="shared" ca="1" si="11"/>
        <v>0.77480290336651536</v>
      </c>
      <c r="Z71" s="9">
        <f t="shared" ca="1" si="11"/>
        <v>1.5315763350384708</v>
      </c>
      <c r="AA71" s="9">
        <f t="shared" ca="1" si="11"/>
        <v>0.80873317225882402</v>
      </c>
      <c r="AB71" s="9">
        <f t="shared" ca="1" si="11"/>
        <v>1.2179729771465124</v>
      </c>
      <c r="AC71" s="9">
        <f t="shared" ca="1" si="11"/>
        <v>1.0289485349664114</v>
      </c>
      <c r="AD71" s="9">
        <f t="shared" ca="1" si="11"/>
        <v>0.95817268311404735</v>
      </c>
      <c r="AE71" s="9">
        <f t="shared" ca="1" si="11"/>
        <v>1.0362324556106619</v>
      </c>
      <c r="AF71" s="9">
        <f t="shared" ca="1" si="11"/>
        <v>1.1613683780481263</v>
      </c>
      <c r="AG71" s="9">
        <f t="shared" ca="1" si="11"/>
        <v>1.3765969715151092</v>
      </c>
      <c r="AH71" s="9">
        <f t="shared" ca="1" si="11"/>
        <v>0.79714439473604892</v>
      </c>
      <c r="AI71" s="9">
        <f t="shared" ca="1" si="11"/>
        <v>0.69307824531031204</v>
      </c>
      <c r="AJ71" s="9">
        <f t="shared" ca="1" si="11"/>
        <v>0.75904674800040206</v>
      </c>
      <c r="AK71" s="9">
        <f t="shared" ca="1" si="11"/>
        <v>1.7572272450460438</v>
      </c>
      <c r="AL71" s="9">
        <f t="shared" ca="1" si="11"/>
        <v>0.70467698857666183</v>
      </c>
      <c r="AM71" s="9">
        <f t="shared" ca="1" si="11"/>
        <v>1.2615206400707057</v>
      </c>
      <c r="AN71" s="9">
        <f ca="1">IF(Fixtures!$D$6&lt;36,AVERAGE(OFFSET($A71,0,Fixtures!$D$6,1,3)),0)</f>
        <v>1.0683647317423237</v>
      </c>
      <c r="AO71" s="9">
        <f ca="1">IF(Fixtures!$D$6&lt;33,AVERAGE(OFFSET($A71,0,Fixtures!$D$6,1,6)),0)</f>
        <v>1.1298820000668115</v>
      </c>
      <c r="AP71" s="9">
        <f ca="1">IF(Fixtures!$D$6&lt;30,AVERAGE(OFFSET($A71,0,Fixtures!$D$6,1,9)),0)</f>
        <v>1.0031734876052925</v>
      </c>
      <c r="AQ71" s="9">
        <f ca="1">IF(Fixtures!$D$6&lt;27,AVERAGE(OFFSET($A71,0,Fixtures!$D$6,1,12)),0)</f>
        <v>0</v>
      </c>
      <c r="AR71" s="9">
        <f ca="1">IF(Fixtures!$D$6&lt;23,AVERAGE(OFFSET($A71,0,Fixtures!$D$6,1,16)),0)</f>
        <v>0</v>
      </c>
      <c r="AS71" s="9">
        <f ca="1">IF(OR(Fixtures!$D$6&lt;=0,Fixtures!$D$6&gt;39),AVERAGE(A71:AM71),AVERAGE(OFFSET($A71,0,Fixtures!$D$6,1,39-Fixtures!$D$6)))</f>
        <v>1.0626655218450871</v>
      </c>
    </row>
    <row r="73" spans="1:45" x14ac:dyDescent="0.25">
      <c r="A73" s="29" t="s">
        <v>52</v>
      </c>
      <c r="B73" s="2">
        <v>1</v>
      </c>
      <c r="C73" s="2">
        <v>2</v>
      </c>
      <c r="D73" s="2">
        <v>3</v>
      </c>
      <c r="E73" s="2">
        <v>4</v>
      </c>
      <c r="F73" s="2">
        <v>5</v>
      </c>
      <c r="G73" s="2">
        <v>6</v>
      </c>
      <c r="H73" s="2">
        <v>7</v>
      </c>
      <c r="I73" s="2">
        <v>8</v>
      </c>
      <c r="J73" s="2">
        <v>9</v>
      </c>
      <c r="K73" s="2">
        <v>10</v>
      </c>
      <c r="L73" s="2">
        <v>11</v>
      </c>
      <c r="M73" s="2">
        <v>12</v>
      </c>
      <c r="N73" s="2">
        <v>13</v>
      </c>
      <c r="O73" s="2">
        <v>14</v>
      </c>
      <c r="P73" s="2">
        <v>15</v>
      </c>
      <c r="Q73" s="2">
        <v>16</v>
      </c>
      <c r="R73" s="2">
        <v>17</v>
      </c>
      <c r="S73" s="2">
        <v>18</v>
      </c>
      <c r="T73" s="2">
        <v>19</v>
      </c>
      <c r="U73" s="2">
        <v>20</v>
      </c>
      <c r="V73" s="2">
        <v>21</v>
      </c>
      <c r="W73" s="2">
        <v>22</v>
      </c>
      <c r="X73" s="2">
        <v>23</v>
      </c>
      <c r="Y73" s="2">
        <v>24</v>
      </c>
      <c r="Z73" s="2">
        <v>25</v>
      </c>
      <c r="AA73" s="2">
        <v>26</v>
      </c>
      <c r="AB73" s="2">
        <v>27</v>
      </c>
      <c r="AC73" s="2">
        <v>28</v>
      </c>
      <c r="AD73" s="2">
        <v>29</v>
      </c>
      <c r="AE73" s="2">
        <v>30</v>
      </c>
      <c r="AF73" s="2">
        <v>31</v>
      </c>
      <c r="AG73" s="2">
        <v>32</v>
      </c>
      <c r="AH73" s="2">
        <v>33</v>
      </c>
      <c r="AI73" s="2">
        <v>34</v>
      </c>
      <c r="AJ73" s="2">
        <v>35</v>
      </c>
      <c r="AK73" s="2">
        <v>36</v>
      </c>
      <c r="AL73" s="2">
        <v>37</v>
      </c>
      <c r="AM73" s="2">
        <v>38</v>
      </c>
      <c r="AN73" s="29" t="s">
        <v>55</v>
      </c>
      <c r="AO73" s="29" t="s">
        <v>56</v>
      </c>
      <c r="AP73" s="29" t="s">
        <v>57</v>
      </c>
      <c r="AQ73" s="29" t="s">
        <v>75</v>
      </c>
      <c r="AR73" s="29" t="s">
        <v>123</v>
      </c>
      <c r="AS73" s="29" t="s">
        <v>58</v>
      </c>
    </row>
    <row r="74" spans="1:45" x14ac:dyDescent="0.25">
      <c r="A74" s="28" t="s">
        <v>101</v>
      </c>
      <c r="B74" s="9">
        <f ca="1">MIN(VLOOKUP($A$73,$A$2:$AM$14,B$16+1,FALSE),VLOOKUP($A74,$A$2:$AM$14,B$16+1,FALSE))</f>
        <v>1.2430430152298781</v>
      </c>
      <c r="C74" s="9">
        <f t="shared" ref="C74:AM81" ca="1" si="12">MIN(VLOOKUP($A$73,$A$2:$AM$14,C$16+1,FALSE),VLOOKUP($A74,$A$2:$AM$14,C$16+1,FALSE))</f>
        <v>1.0287727267721989</v>
      </c>
      <c r="D74" s="9">
        <f t="shared" ca="1" si="12"/>
        <v>1.0713463349190704</v>
      </c>
      <c r="E74" s="9">
        <f t="shared" ca="1" si="12"/>
        <v>1.096115137898463</v>
      </c>
      <c r="F74" s="9">
        <f t="shared" ca="1" si="12"/>
        <v>1.1674802009453968</v>
      </c>
      <c r="G74" s="9">
        <f t="shared" ca="1" si="12"/>
        <v>1.8657683782754304</v>
      </c>
      <c r="H74" s="9">
        <f t="shared" ca="1" si="12"/>
        <v>1.3929650732386356</v>
      </c>
      <c r="I74" s="9">
        <f t="shared" ca="1" si="12"/>
        <v>0.95508276524656122</v>
      </c>
      <c r="J74" s="9">
        <f t="shared" ca="1" si="12"/>
        <v>1.041685737591475</v>
      </c>
      <c r="K74" s="9">
        <f t="shared" ca="1" si="12"/>
        <v>1.0343634845508745</v>
      </c>
      <c r="L74" s="9">
        <f t="shared" ca="1" si="12"/>
        <v>1.1587290563223693</v>
      </c>
      <c r="M74" s="9">
        <f t="shared" ca="1" si="12"/>
        <v>0.84447735086333675</v>
      </c>
      <c r="N74" s="9">
        <f t="shared" ca="1" si="12"/>
        <v>1.2986577263161534</v>
      </c>
      <c r="O74" s="9">
        <f t="shared" ca="1" si="12"/>
        <v>0.85860977538132965</v>
      </c>
      <c r="P74" s="9">
        <f t="shared" ca="1" si="12"/>
        <v>1.4137779612666828</v>
      </c>
      <c r="Q74" s="9">
        <f t="shared" ca="1" si="12"/>
        <v>1.1685780854982781</v>
      </c>
      <c r="R74" s="9">
        <f t="shared" ca="1" si="12"/>
        <v>1.0731191955254717</v>
      </c>
      <c r="S74" s="9">
        <f t="shared" ca="1" si="12"/>
        <v>1.1174831364696738</v>
      </c>
      <c r="T74" s="9">
        <f t="shared" ca="1" si="12"/>
        <v>0.93936242816760307</v>
      </c>
      <c r="U74" s="9">
        <f t="shared" ca="1" si="12"/>
        <v>1.1505840783796881</v>
      </c>
      <c r="V74" s="9">
        <f t="shared" ca="1" si="12"/>
        <v>1.3376285157230838</v>
      </c>
      <c r="W74" s="9">
        <f t="shared" ca="1" si="12"/>
        <v>1.1550812006241398</v>
      </c>
      <c r="X74" s="9">
        <f t="shared" ca="1" si="12"/>
        <v>1.4379166428484185</v>
      </c>
      <c r="Y74" s="9">
        <f t="shared" ca="1" si="12"/>
        <v>1.6600020921496765</v>
      </c>
      <c r="Z74" s="9">
        <f t="shared" ca="1" si="12"/>
        <v>1.4760112023645084</v>
      </c>
      <c r="AA74" s="9">
        <f t="shared" ca="1" si="12"/>
        <v>0.89137757388696937</v>
      </c>
      <c r="AB74" s="9">
        <f t="shared" ca="1" si="12"/>
        <v>1.5726293869546719</v>
      </c>
      <c r="AC74" s="9">
        <f t="shared" ca="1" si="12"/>
        <v>0.86639501802193608</v>
      </c>
      <c r="AD74" s="9">
        <f t="shared" ca="1" si="12"/>
        <v>1.0384063521019127</v>
      </c>
      <c r="AE74" s="9">
        <f t="shared" ca="1" si="12"/>
        <v>0.9060094048880496</v>
      </c>
      <c r="AF74" s="9">
        <f t="shared" ca="1" si="12"/>
        <v>1.2318732932382053</v>
      </c>
      <c r="AG74" s="9">
        <f t="shared" ca="1" si="12"/>
        <v>0.92485630774028449</v>
      </c>
      <c r="AH74" s="9">
        <f t="shared" ca="1" si="12"/>
        <v>1.193694362781325</v>
      </c>
      <c r="AI74" s="9">
        <f t="shared" ca="1" si="12"/>
        <v>0.98539645629571571</v>
      </c>
      <c r="AJ74" s="9">
        <f t="shared" ca="1" si="12"/>
        <v>1.3477315552541111</v>
      </c>
      <c r="AK74" s="9">
        <f t="shared" ca="1" si="12"/>
        <v>0.7788803849091297</v>
      </c>
      <c r="AL74" s="9">
        <f t="shared" ca="1" si="12"/>
        <v>1.5396364161379215</v>
      </c>
      <c r="AM74" s="9">
        <f t="shared" ca="1" si="12"/>
        <v>0.81449331925016766</v>
      </c>
      <c r="AN74" s="9">
        <f ca="1">IF(Fixtures!$D$6&lt;36,AVERAGE(OFFSET($A74,0,Fixtures!$D$6,1,3)),0)</f>
        <v>1.1591435856928403</v>
      </c>
      <c r="AO74" s="9">
        <f ca="1">IF(Fixtures!$D$6&lt;33,AVERAGE(OFFSET($A74,0,Fixtures!$D$6,1,6)),0)</f>
        <v>1.0900282938241768</v>
      </c>
      <c r="AP74" s="9">
        <f ca="1">IF(Fixtures!$D$6&lt;30,AVERAGE(OFFSET($A74,0,Fixtures!$D$6,1,9)),0)</f>
        <v>1.1185546819195791</v>
      </c>
      <c r="AQ74" s="9">
        <f ca="1">IF(Fixtures!$D$6&lt;27,AVERAGE(OFFSET($A74,0,Fixtures!$D$6,1,12)),0)</f>
        <v>0</v>
      </c>
      <c r="AR74" s="9">
        <f ca="1">IF(Fixtures!$D$6&lt;23,AVERAGE(OFFSET($A74,0,Fixtures!$D$6,1,16)),0)</f>
        <v>0</v>
      </c>
      <c r="AS74" s="9">
        <f ca="1">IF(OR(Fixtures!$D$6&lt;=0,Fixtures!$D$6&gt;39),AVERAGE(A74:AM74),AVERAGE(OFFSET($A74,0,Fixtures!$D$6,1,39-Fixtures!$D$6)))</f>
        <v>1.1000001881311194</v>
      </c>
    </row>
    <row r="75" spans="1:45" x14ac:dyDescent="0.25">
      <c r="A75" s="28" t="s">
        <v>131</v>
      </c>
      <c r="B75" s="9">
        <f t="shared" ref="B75:Q85" ca="1" si="13">MIN(VLOOKUP($A$73,$A$2:$AM$14,B$16+1,FALSE),VLOOKUP($A75,$A$2:$AM$14,B$16+1,FALSE))</f>
        <v>1.2673185277616741</v>
      </c>
      <c r="C75" s="9">
        <f t="shared" ca="1" si="13"/>
        <v>2.3378333367103541</v>
      </c>
      <c r="D75" s="9">
        <f t="shared" ca="1" si="13"/>
        <v>1.0713463349190704</v>
      </c>
      <c r="E75" s="9">
        <f t="shared" ca="1" si="13"/>
        <v>2.4064827889261666</v>
      </c>
      <c r="F75" s="9">
        <f t="shared" ca="1" si="13"/>
        <v>0.99895034699964425</v>
      </c>
      <c r="G75" s="9">
        <f t="shared" ca="1" si="13"/>
        <v>1.3823360482211438</v>
      </c>
      <c r="H75" s="9">
        <f t="shared" ca="1" si="13"/>
        <v>1.3929650732386356</v>
      </c>
      <c r="I75" s="9">
        <f t="shared" ca="1" si="13"/>
        <v>2.0630222960611109</v>
      </c>
      <c r="J75" s="9">
        <f t="shared" ca="1" si="13"/>
        <v>1.041685737591475</v>
      </c>
      <c r="K75" s="9">
        <f t="shared" ca="1" si="13"/>
        <v>1.0343634845508745</v>
      </c>
      <c r="L75" s="9">
        <f t="shared" ca="1" si="13"/>
        <v>1.489832854645915</v>
      </c>
      <c r="M75" s="9">
        <f t="shared" ca="1" si="13"/>
        <v>0.84447735086333675</v>
      </c>
      <c r="N75" s="9">
        <f t="shared" ca="1" si="13"/>
        <v>1.3269191875694142</v>
      </c>
      <c r="O75" s="9">
        <f t="shared" ca="1" si="13"/>
        <v>0.85860977538132965</v>
      </c>
      <c r="P75" s="9">
        <f t="shared" ca="1" si="13"/>
        <v>1.4137779612666828</v>
      </c>
      <c r="Q75" s="9">
        <f t="shared" ca="1" si="13"/>
        <v>1.0940323368026967</v>
      </c>
      <c r="R75" s="9">
        <f t="shared" ca="1" si="12"/>
        <v>1.0731191955254717</v>
      </c>
      <c r="S75" s="9">
        <f t="shared" ca="1" si="12"/>
        <v>0.94792160090866917</v>
      </c>
      <c r="T75" s="9">
        <f t="shared" ca="1" si="12"/>
        <v>1.2712200408257048</v>
      </c>
      <c r="U75" s="9">
        <f t="shared" ca="1" si="12"/>
        <v>1.4945378877338866</v>
      </c>
      <c r="V75" s="9">
        <f t="shared" ca="1" si="12"/>
        <v>0.96348159374794129</v>
      </c>
      <c r="W75" s="9">
        <f t="shared" ca="1" si="12"/>
        <v>1.9985289258722652</v>
      </c>
      <c r="X75" s="9">
        <f t="shared" ca="1" si="12"/>
        <v>1.4379166428484185</v>
      </c>
      <c r="Y75" s="9">
        <f t="shared" ca="1" si="12"/>
        <v>1.4332241363002989</v>
      </c>
      <c r="Z75" s="9">
        <f t="shared" ca="1" si="12"/>
        <v>1.6294586197540981</v>
      </c>
      <c r="AA75" s="9">
        <f t="shared" ca="1" si="12"/>
        <v>1.537092839653843</v>
      </c>
      <c r="AB75" s="9">
        <f t="shared" ca="1" si="12"/>
        <v>1.6773069585975577</v>
      </c>
      <c r="AC75" s="9">
        <f t="shared" ca="1" si="12"/>
        <v>1.8182600444797068</v>
      </c>
      <c r="AD75" s="9">
        <f t="shared" ca="1" si="12"/>
        <v>1.0384063521019127</v>
      </c>
      <c r="AE75" s="9">
        <f t="shared" ca="1" si="12"/>
        <v>1.4840324308596715</v>
      </c>
      <c r="AF75" s="9">
        <f t="shared" ca="1" si="12"/>
        <v>1.2318732932382053</v>
      </c>
      <c r="AG75" s="9">
        <f t="shared" ca="1" si="12"/>
        <v>0.92485630774028449</v>
      </c>
      <c r="AH75" s="9">
        <f t="shared" ca="1" si="12"/>
        <v>1.2115970783247556</v>
      </c>
      <c r="AI75" s="9">
        <f t="shared" ca="1" si="12"/>
        <v>0.98539645629571571</v>
      </c>
      <c r="AJ75" s="9">
        <f t="shared" ca="1" si="12"/>
        <v>1.2322323718543227</v>
      </c>
      <c r="AK75" s="9">
        <f t="shared" ca="1" si="12"/>
        <v>0.7788803849091297</v>
      </c>
      <c r="AL75" s="9">
        <f t="shared" ca="1" si="12"/>
        <v>1.5396364161379215</v>
      </c>
      <c r="AM75" s="9">
        <f t="shared" ca="1" si="12"/>
        <v>0.81449331925016766</v>
      </c>
      <c r="AN75" s="9">
        <f ca="1">IF(Fixtures!$D$6&lt;36,AVERAGE(OFFSET($A75,0,Fixtures!$D$6,1,3)),0)</f>
        <v>1.5113244517263924</v>
      </c>
      <c r="AO75" s="9">
        <f ca="1">IF(Fixtures!$D$6&lt;33,AVERAGE(OFFSET($A75,0,Fixtures!$D$6,1,6)),0)</f>
        <v>1.3624558978362231</v>
      </c>
      <c r="AP75" s="9">
        <f ca="1">IF(Fixtures!$D$6&lt;30,AVERAGE(OFFSET($A75,0,Fixtures!$D$6,1,9)),0)</f>
        <v>1.2893290326102371</v>
      </c>
      <c r="AQ75" s="9">
        <f ca="1">IF(Fixtures!$D$6&lt;27,AVERAGE(OFFSET($A75,0,Fixtures!$D$6,1,12)),0)</f>
        <v>0</v>
      </c>
      <c r="AR75" s="9">
        <f ca="1">IF(Fixtures!$D$6&lt;23,AVERAGE(OFFSET($A75,0,Fixtures!$D$6,1,16)),0)</f>
        <v>0</v>
      </c>
      <c r="AS75" s="9">
        <f ca="1">IF(OR(Fixtures!$D$6&lt;=0,Fixtures!$D$6&gt;39),AVERAGE(A75:AM75),AVERAGE(OFFSET($A75,0,Fixtures!$D$6,1,39-Fixtures!$D$6)))</f>
        <v>1.2280809511491129</v>
      </c>
    </row>
    <row r="76" spans="1:45" x14ac:dyDescent="0.25">
      <c r="A76" s="28" t="s">
        <v>121</v>
      </c>
      <c r="B76" s="9">
        <f t="shared" ca="1" si="13"/>
        <v>1.4923251422144774</v>
      </c>
      <c r="C76" s="9">
        <f t="shared" ca="1" si="12"/>
        <v>1.4478459990329244</v>
      </c>
      <c r="D76" s="9">
        <f t="shared" ca="1" si="12"/>
        <v>1.0713463349190704</v>
      </c>
      <c r="E76" s="9">
        <f t="shared" ca="1" si="12"/>
        <v>0.96129438603141137</v>
      </c>
      <c r="F76" s="9">
        <f t="shared" ca="1" si="12"/>
        <v>1.1674802009453968</v>
      </c>
      <c r="G76" s="9">
        <f t="shared" ca="1" si="12"/>
        <v>1.0751159963909429</v>
      </c>
      <c r="H76" s="9">
        <f t="shared" ca="1" si="12"/>
        <v>1.2804074224084279</v>
      </c>
      <c r="I76" s="9">
        <f t="shared" ca="1" si="12"/>
        <v>1.5511207193357381</v>
      </c>
      <c r="J76" s="9">
        <f t="shared" ca="1" si="12"/>
        <v>1.041685737591475</v>
      </c>
      <c r="K76" s="9">
        <f t="shared" ca="1" si="12"/>
        <v>1.0343634845508745</v>
      </c>
      <c r="L76" s="9">
        <f t="shared" ca="1" si="12"/>
        <v>1.489832854645915</v>
      </c>
      <c r="M76" s="9">
        <f t="shared" ca="1" si="12"/>
        <v>0.84447735086333675</v>
      </c>
      <c r="N76" s="9">
        <f t="shared" ca="1" si="12"/>
        <v>1.3269191875694142</v>
      </c>
      <c r="O76" s="9">
        <f t="shared" ca="1" si="12"/>
        <v>0.85860977538132965</v>
      </c>
      <c r="P76" s="9">
        <f t="shared" ca="1" si="12"/>
        <v>1.2146184697312841</v>
      </c>
      <c r="Q76" s="9">
        <f t="shared" ca="1" si="12"/>
        <v>1.1685780854982781</v>
      </c>
      <c r="R76" s="9">
        <f t="shared" ca="1" si="12"/>
        <v>1.0731191955254717</v>
      </c>
      <c r="S76" s="9">
        <f t="shared" ca="1" si="12"/>
        <v>1.1174831364696738</v>
      </c>
      <c r="T76" s="9">
        <f t="shared" ca="1" si="12"/>
        <v>1.2712200408257048</v>
      </c>
      <c r="U76" s="9">
        <f t="shared" ca="1" si="12"/>
        <v>0.80956721075138993</v>
      </c>
      <c r="V76" s="9">
        <f t="shared" ca="1" si="12"/>
        <v>1.3376285157230838</v>
      </c>
      <c r="W76" s="9">
        <f t="shared" ca="1" si="12"/>
        <v>0.89243783056680326</v>
      </c>
      <c r="X76" s="9">
        <f t="shared" ca="1" si="12"/>
        <v>1.4379166428484185</v>
      </c>
      <c r="Y76" s="9">
        <f t="shared" ca="1" si="12"/>
        <v>0.83291113315213428</v>
      </c>
      <c r="Z76" s="9">
        <f t="shared" ca="1" si="12"/>
        <v>1.6294586197540981</v>
      </c>
      <c r="AA76" s="9">
        <f t="shared" ca="1" si="12"/>
        <v>1.1153986295683747</v>
      </c>
      <c r="AB76" s="9">
        <f t="shared" ca="1" si="12"/>
        <v>1.3791979954642193</v>
      </c>
      <c r="AC76" s="9">
        <f t="shared" ca="1" si="12"/>
        <v>1.0793181474145725</v>
      </c>
      <c r="AD76" s="9">
        <f t="shared" ca="1" si="12"/>
        <v>1.0384063521019127</v>
      </c>
      <c r="AE76" s="9">
        <f t="shared" ca="1" si="12"/>
        <v>1.3903292565543277</v>
      </c>
      <c r="AF76" s="9">
        <f t="shared" ca="1" si="12"/>
        <v>1.2318732932382053</v>
      </c>
      <c r="AG76" s="9">
        <f t="shared" ca="1" si="12"/>
        <v>0.92485630774028449</v>
      </c>
      <c r="AH76" s="9">
        <f t="shared" ca="1" si="12"/>
        <v>1.2115970783247556</v>
      </c>
      <c r="AI76" s="9">
        <f t="shared" ca="1" si="12"/>
        <v>0.84658324617833192</v>
      </c>
      <c r="AJ76" s="9">
        <f t="shared" ca="1" si="12"/>
        <v>1.8238576627279555</v>
      </c>
      <c r="AK76" s="9">
        <f t="shared" ca="1" si="12"/>
        <v>0.7788803849091297</v>
      </c>
      <c r="AL76" s="9">
        <f t="shared" ca="1" si="12"/>
        <v>1.5396364161379215</v>
      </c>
      <c r="AM76" s="9">
        <f t="shared" ca="1" si="12"/>
        <v>0.81449331925016766</v>
      </c>
      <c r="AN76" s="9">
        <f ca="1">IF(Fixtures!$D$6&lt;36,AVERAGE(OFFSET($A76,0,Fixtures!$D$6,1,3)),0)</f>
        <v>1.1656408316602349</v>
      </c>
      <c r="AO76" s="9">
        <f ca="1">IF(Fixtures!$D$6&lt;33,AVERAGE(OFFSET($A76,0,Fixtures!$D$6,1,6)),0)</f>
        <v>1.1739968920855872</v>
      </c>
      <c r="AP76" s="9">
        <f ca="1">IF(Fixtures!$D$6&lt;30,AVERAGE(OFFSET($A76,0,Fixtures!$D$6,1,9)),0)</f>
        <v>1.2140021488605075</v>
      </c>
      <c r="AQ76" s="9">
        <f ca="1">IF(Fixtures!$D$6&lt;27,AVERAGE(OFFSET($A76,0,Fixtures!$D$6,1,12)),0)</f>
        <v>0</v>
      </c>
      <c r="AR76" s="9">
        <f ca="1">IF(Fixtures!$D$6&lt;23,AVERAGE(OFFSET($A76,0,Fixtures!$D$6,1,16)),0)</f>
        <v>0</v>
      </c>
      <c r="AS76" s="9">
        <f ca="1">IF(OR(Fixtures!$D$6&lt;=0,Fixtures!$D$6&gt;39),AVERAGE(A76:AM76),AVERAGE(OFFSET($A76,0,Fixtures!$D$6,1,39-Fixtures!$D$6)))</f>
        <v>1.1715857883368155</v>
      </c>
    </row>
    <row r="77" spans="1:45" x14ac:dyDescent="0.25">
      <c r="A77" s="28" t="s">
        <v>105</v>
      </c>
      <c r="B77" s="9">
        <f t="shared" ca="1" si="13"/>
        <v>1.4923251422144774</v>
      </c>
      <c r="C77" s="9">
        <f t="shared" ca="1" si="12"/>
        <v>1.0978165650110174</v>
      </c>
      <c r="D77" s="9">
        <f t="shared" ca="1" si="12"/>
        <v>1.0713463349190704</v>
      </c>
      <c r="E77" s="9">
        <f t="shared" ca="1" si="12"/>
        <v>0.84892132175324198</v>
      </c>
      <c r="F77" s="9">
        <f t="shared" ca="1" si="12"/>
        <v>1.1674802009453968</v>
      </c>
      <c r="G77" s="9">
        <f t="shared" ca="1" si="12"/>
        <v>0.85223937823566953</v>
      </c>
      <c r="H77" s="9">
        <f t="shared" ca="1" si="12"/>
        <v>0.9171391637637949</v>
      </c>
      <c r="I77" s="9">
        <f t="shared" ca="1" si="12"/>
        <v>0.65767416951480984</v>
      </c>
      <c r="J77" s="9">
        <f t="shared" ca="1" si="12"/>
        <v>1.041685737591475</v>
      </c>
      <c r="K77" s="9">
        <f t="shared" ca="1" si="12"/>
        <v>1.0343634845508745</v>
      </c>
      <c r="L77" s="9">
        <f t="shared" ca="1" si="12"/>
        <v>1.3747191943096242</v>
      </c>
      <c r="M77" s="9">
        <f t="shared" ca="1" si="12"/>
        <v>0.66846979370821891</v>
      </c>
      <c r="N77" s="9">
        <f t="shared" ca="1" si="12"/>
        <v>1.3269191875694142</v>
      </c>
      <c r="O77" s="9">
        <f t="shared" ca="1" si="12"/>
        <v>0.85493083081101517</v>
      </c>
      <c r="P77" s="9">
        <f t="shared" ca="1" si="12"/>
        <v>0.9943802237087086</v>
      </c>
      <c r="Q77" s="9">
        <f t="shared" ca="1" si="12"/>
        <v>0.87927383388818403</v>
      </c>
      <c r="R77" s="9">
        <f t="shared" ca="1" si="12"/>
        <v>1.0110212898538</v>
      </c>
      <c r="S77" s="9">
        <f t="shared" ca="1" si="12"/>
        <v>1.1174831364696738</v>
      </c>
      <c r="T77" s="9">
        <f t="shared" ca="1" si="12"/>
        <v>1.0890272205038978</v>
      </c>
      <c r="U77" s="9">
        <f t="shared" ca="1" si="12"/>
        <v>1.3373269511969383</v>
      </c>
      <c r="V77" s="9">
        <f t="shared" ca="1" si="12"/>
        <v>1.22273349267214</v>
      </c>
      <c r="W77" s="9">
        <f t="shared" ca="1" si="12"/>
        <v>0.63924159709855954</v>
      </c>
      <c r="X77" s="9">
        <f t="shared" ca="1" si="12"/>
        <v>0.94358493032308355</v>
      </c>
      <c r="Y77" s="9">
        <f t="shared" ca="1" si="12"/>
        <v>0.88072885351305386</v>
      </c>
      <c r="Z77" s="9">
        <f t="shared" ca="1" si="12"/>
        <v>1.5750704756546188</v>
      </c>
      <c r="AA77" s="9">
        <f t="shared" ca="1" si="12"/>
        <v>0.80873317225882402</v>
      </c>
      <c r="AB77" s="9">
        <f t="shared" ca="1" si="12"/>
        <v>1.2179729771465124</v>
      </c>
      <c r="AC77" s="9">
        <f t="shared" ca="1" si="12"/>
        <v>1.1432323054630054</v>
      </c>
      <c r="AD77" s="9">
        <f t="shared" ca="1" si="12"/>
        <v>0.95817268311404735</v>
      </c>
      <c r="AE77" s="9">
        <f t="shared" ca="1" si="12"/>
        <v>1.4840324308596715</v>
      </c>
      <c r="AF77" s="9">
        <f t="shared" ca="1" si="12"/>
        <v>1.2265950007083291</v>
      </c>
      <c r="AG77" s="9">
        <f t="shared" ca="1" si="12"/>
        <v>0.92485630774028449</v>
      </c>
      <c r="AH77" s="9">
        <f t="shared" ca="1" si="12"/>
        <v>0.95907373735627943</v>
      </c>
      <c r="AI77" s="9">
        <f t="shared" ca="1" si="12"/>
        <v>0.69307824531031204</v>
      </c>
      <c r="AJ77" s="9">
        <f t="shared" ca="1" si="12"/>
        <v>0.75904674800040206</v>
      </c>
      <c r="AK77" s="9">
        <f t="shared" ca="1" si="12"/>
        <v>0.7788803849091297</v>
      </c>
      <c r="AL77" s="9">
        <f t="shared" ca="1" si="12"/>
        <v>0.70467698857666183</v>
      </c>
      <c r="AM77" s="9">
        <f t="shared" ca="1" si="12"/>
        <v>0.81449331925016766</v>
      </c>
      <c r="AN77" s="9">
        <f ca="1">IF(Fixtures!$D$6&lt;36,AVERAGE(OFFSET($A77,0,Fixtures!$D$6,1,3)),0)</f>
        <v>1.1064593219078551</v>
      </c>
      <c r="AO77" s="9">
        <f ca="1">IF(Fixtures!$D$6&lt;33,AVERAGE(OFFSET($A77,0,Fixtures!$D$6,1,6)),0)</f>
        <v>1.1591436175053085</v>
      </c>
      <c r="AP77" s="9">
        <f ca="1">IF(Fixtures!$D$6&lt;30,AVERAGE(OFFSET($A77,0,Fixtures!$D$6,1,9)),0)</f>
        <v>1.0406733817443161</v>
      </c>
      <c r="AQ77" s="9">
        <f ca="1">IF(Fixtures!$D$6&lt;27,AVERAGE(OFFSET($A77,0,Fixtures!$D$6,1,12)),0)</f>
        <v>0</v>
      </c>
      <c r="AR77" s="9">
        <f ca="1">IF(Fixtures!$D$6&lt;23,AVERAGE(OFFSET($A77,0,Fixtures!$D$6,1,16)),0)</f>
        <v>0</v>
      </c>
      <c r="AS77" s="9">
        <f ca="1">IF(OR(Fixtures!$D$6&lt;=0,Fixtures!$D$6&gt;39),AVERAGE(A77:AM77),AVERAGE(OFFSET($A77,0,Fixtures!$D$6,1,39-Fixtures!$D$6)))</f>
        <v>0.97200926070290039</v>
      </c>
    </row>
    <row r="78" spans="1:45" x14ac:dyDescent="0.25">
      <c r="A78" s="28" t="s">
        <v>4</v>
      </c>
      <c r="B78" s="9">
        <f t="shared" ca="1" si="13"/>
        <v>1.2032562020037088</v>
      </c>
      <c r="C78" s="9">
        <f t="shared" ca="1" si="12"/>
        <v>1.7755033266033988</v>
      </c>
      <c r="D78" s="9">
        <f t="shared" ca="1" si="12"/>
        <v>0.9408251476537941</v>
      </c>
      <c r="E78" s="9">
        <f t="shared" ca="1" si="12"/>
        <v>1.9348224873320179</v>
      </c>
      <c r="F78" s="9">
        <f t="shared" ca="1" si="12"/>
        <v>1.1674802009453968</v>
      </c>
      <c r="G78" s="9">
        <f t="shared" ca="1" si="12"/>
        <v>1.8821954831222292</v>
      </c>
      <c r="H78" s="9">
        <f t="shared" ca="1" si="12"/>
        <v>1.3929650732386356</v>
      </c>
      <c r="I78" s="9">
        <f t="shared" ca="1" si="12"/>
        <v>1.1382361826434975</v>
      </c>
      <c r="J78" s="9">
        <f t="shared" ca="1" si="12"/>
        <v>1.041685737591475</v>
      </c>
      <c r="K78" s="9">
        <f t="shared" ca="1" si="12"/>
        <v>1.0343634845508745</v>
      </c>
      <c r="L78" s="9">
        <f t="shared" ca="1" si="12"/>
        <v>1.489832854645915</v>
      </c>
      <c r="M78" s="9">
        <f t="shared" ca="1" si="12"/>
        <v>0.84447735086333675</v>
      </c>
      <c r="N78" s="9">
        <f t="shared" ca="1" si="12"/>
        <v>0.92563105089523168</v>
      </c>
      <c r="O78" s="9">
        <f t="shared" ca="1" si="12"/>
        <v>0.85860977538132965</v>
      </c>
      <c r="P78" s="9">
        <f t="shared" ca="1" si="12"/>
        <v>1.1994681680634527</v>
      </c>
      <c r="Q78" s="9">
        <f t="shared" ca="1" si="12"/>
        <v>1.1685780854982781</v>
      </c>
      <c r="R78" s="9">
        <f t="shared" ca="1" si="12"/>
        <v>0.97545984667831909</v>
      </c>
      <c r="S78" s="9">
        <f t="shared" ca="1" si="12"/>
        <v>1.1174831364696738</v>
      </c>
      <c r="T78" s="9">
        <f t="shared" ca="1" si="12"/>
        <v>1.2712200408257048</v>
      </c>
      <c r="U78" s="9">
        <f t="shared" ca="1" si="12"/>
        <v>0.99178427816179315</v>
      </c>
      <c r="V78" s="9">
        <f t="shared" ca="1" si="12"/>
        <v>1.3376285157230838</v>
      </c>
      <c r="W78" s="9">
        <f t="shared" ca="1" si="12"/>
        <v>1.7237919441303213</v>
      </c>
      <c r="X78" s="9">
        <f t="shared" ca="1" si="12"/>
        <v>1.4379166428484185</v>
      </c>
      <c r="Y78" s="9">
        <f t="shared" ca="1" si="12"/>
        <v>1.1947982323245669</v>
      </c>
      <c r="Z78" s="9">
        <f t="shared" ca="1" si="12"/>
        <v>1.2375173005304896</v>
      </c>
      <c r="AA78" s="9">
        <f t="shared" ca="1" si="12"/>
        <v>1.3498301629362071</v>
      </c>
      <c r="AB78" s="9">
        <f t="shared" ca="1" si="12"/>
        <v>1.348561991212561</v>
      </c>
      <c r="AC78" s="9">
        <f t="shared" ca="1" si="12"/>
        <v>1.7263478971146073</v>
      </c>
      <c r="AD78" s="9">
        <f t="shared" ca="1" si="12"/>
        <v>1.0384063521019127</v>
      </c>
      <c r="AE78" s="9">
        <f t="shared" ca="1" si="12"/>
        <v>1.4840324308596715</v>
      </c>
      <c r="AF78" s="9">
        <f t="shared" ca="1" si="12"/>
        <v>1.2318732932382053</v>
      </c>
      <c r="AG78" s="9">
        <f t="shared" ca="1" si="12"/>
        <v>0.92485630774028449</v>
      </c>
      <c r="AH78" s="9">
        <f t="shared" ca="1" si="12"/>
        <v>1.2115970783247556</v>
      </c>
      <c r="AI78" s="9">
        <f t="shared" ca="1" si="12"/>
        <v>0.98539645629571571</v>
      </c>
      <c r="AJ78" s="9">
        <f t="shared" ca="1" si="12"/>
        <v>1.8238576627279555</v>
      </c>
      <c r="AK78" s="9">
        <f t="shared" ca="1" si="12"/>
        <v>0.7788803849091297</v>
      </c>
      <c r="AL78" s="9">
        <f t="shared" ca="1" si="12"/>
        <v>1.3995216083063771</v>
      </c>
      <c r="AM78" s="9">
        <f t="shared" ca="1" si="12"/>
        <v>0.81449331925016766</v>
      </c>
      <c r="AN78" s="9">
        <f ca="1">IF(Fixtures!$D$6&lt;36,AVERAGE(OFFSET($A78,0,Fixtures!$D$6,1,3)),0)</f>
        <v>1.3711054134763601</v>
      </c>
      <c r="AO78" s="9">
        <f ca="1">IF(Fixtures!$D$6&lt;33,AVERAGE(OFFSET($A78,0,Fixtures!$D$6,1,6)),0)</f>
        <v>1.2923463787112068</v>
      </c>
      <c r="AP78" s="9">
        <f ca="1">IF(Fixtures!$D$6&lt;30,AVERAGE(OFFSET($A78,0,Fixtures!$D$6,1,9)),0)</f>
        <v>1.308325496623963</v>
      </c>
      <c r="AQ78" s="9">
        <f ca="1">IF(Fixtures!$D$6&lt;27,AVERAGE(OFFSET($A78,0,Fixtures!$D$6,1,12)),0)</f>
        <v>0</v>
      </c>
      <c r="AR78" s="9">
        <f ca="1">IF(Fixtures!$D$6&lt;23,AVERAGE(OFFSET($A78,0,Fixtures!$D$6,1,16)),0)</f>
        <v>0</v>
      </c>
      <c r="AS78" s="9">
        <f ca="1">IF(OR(Fixtures!$D$6&lt;=0,Fixtures!$D$6&gt;39),AVERAGE(A78:AM78),AVERAGE(OFFSET($A78,0,Fixtures!$D$6,1,39-Fixtures!$D$6)))</f>
        <v>1.2306520651734452</v>
      </c>
    </row>
    <row r="79" spans="1:45" x14ac:dyDescent="0.25">
      <c r="A79" s="28" t="s">
        <v>129</v>
      </c>
      <c r="B79" s="9">
        <f t="shared" ca="1" si="13"/>
        <v>1.4923251422144774</v>
      </c>
      <c r="C79" s="9">
        <f t="shared" ca="1" si="12"/>
        <v>1.5472864576152967</v>
      </c>
      <c r="D79" s="9">
        <f t="shared" ca="1" si="12"/>
        <v>1.0713463349190704</v>
      </c>
      <c r="E79" s="9">
        <f t="shared" ca="1" si="12"/>
        <v>2.4064827889261666</v>
      </c>
      <c r="F79" s="9">
        <f t="shared" ca="1" si="12"/>
        <v>1.1674802009453968</v>
      </c>
      <c r="G79" s="9">
        <f t="shared" ca="1" si="12"/>
        <v>1.9191359008943316</v>
      </c>
      <c r="H79" s="9">
        <f t="shared" ca="1" si="12"/>
        <v>1.3302988788111523</v>
      </c>
      <c r="I79" s="9">
        <f t="shared" ca="1" si="12"/>
        <v>1.4923484702171324</v>
      </c>
      <c r="J79" s="9">
        <f t="shared" ca="1" si="12"/>
        <v>1.041685737591475</v>
      </c>
      <c r="K79" s="9">
        <f t="shared" ca="1" si="12"/>
        <v>1.0343634845508745</v>
      </c>
      <c r="L79" s="9">
        <f t="shared" ca="1" si="12"/>
        <v>0.99467974397760794</v>
      </c>
      <c r="M79" s="9">
        <f t="shared" ca="1" si="12"/>
        <v>0.84447735086333675</v>
      </c>
      <c r="N79" s="9">
        <f t="shared" ca="1" si="12"/>
        <v>1.3269191875694142</v>
      </c>
      <c r="O79" s="9">
        <f t="shared" ca="1" si="12"/>
        <v>0.85860977538132965</v>
      </c>
      <c r="P79" s="9">
        <f t="shared" ca="1" si="12"/>
        <v>1.4137779612666828</v>
      </c>
      <c r="Q79" s="9">
        <f t="shared" ca="1" si="12"/>
        <v>1.1685780854982781</v>
      </c>
      <c r="R79" s="9">
        <f t="shared" ca="1" si="12"/>
        <v>1.0731191955254717</v>
      </c>
      <c r="S79" s="9">
        <f t="shared" ca="1" si="12"/>
        <v>1.0964992418606248</v>
      </c>
      <c r="T79" s="9">
        <f t="shared" ca="1" si="12"/>
        <v>1.2712200408257048</v>
      </c>
      <c r="U79" s="9">
        <f t="shared" ca="1" si="12"/>
        <v>1.4945378877338866</v>
      </c>
      <c r="V79" s="9">
        <f t="shared" ca="1" si="12"/>
        <v>1.3376285157230838</v>
      </c>
      <c r="W79" s="9">
        <f t="shared" ca="1" si="12"/>
        <v>1.9086198501576261</v>
      </c>
      <c r="X79" s="9">
        <f t="shared" ca="1" si="12"/>
        <v>1.0401597240861939</v>
      </c>
      <c r="Y79" s="9">
        <f t="shared" ca="1" si="12"/>
        <v>1.675018991357597</v>
      </c>
      <c r="Z79" s="9">
        <f t="shared" ca="1" si="12"/>
        <v>1.0784512377335469</v>
      </c>
      <c r="AA79" s="9">
        <f t="shared" ca="1" si="12"/>
        <v>1.537092839653843</v>
      </c>
      <c r="AB79" s="9">
        <f t="shared" ca="1" si="12"/>
        <v>1.6773069585975577</v>
      </c>
      <c r="AC79" s="9">
        <f t="shared" ca="1" si="12"/>
        <v>2.1410838080727213</v>
      </c>
      <c r="AD79" s="9">
        <f t="shared" ca="1" si="12"/>
        <v>1.0384063521019127</v>
      </c>
      <c r="AE79" s="9">
        <f t="shared" ca="1" si="12"/>
        <v>1.2584138898028832</v>
      </c>
      <c r="AF79" s="9">
        <f t="shared" ca="1" si="12"/>
        <v>1.2318732932382053</v>
      </c>
      <c r="AG79" s="9">
        <f t="shared" ca="1" si="12"/>
        <v>0.92485630774028449</v>
      </c>
      <c r="AH79" s="9">
        <f t="shared" ca="1" si="12"/>
        <v>1.2115970783247556</v>
      </c>
      <c r="AI79" s="9">
        <f t="shared" ca="1" si="12"/>
        <v>0.98539645629571571</v>
      </c>
      <c r="AJ79" s="9">
        <f t="shared" ca="1" si="12"/>
        <v>1.3261108951587686</v>
      </c>
      <c r="AK79" s="9">
        <f t="shared" ca="1" si="12"/>
        <v>0.7788803849091297</v>
      </c>
      <c r="AL79" s="9">
        <f t="shared" ca="1" si="12"/>
        <v>1.0233613981363214</v>
      </c>
      <c r="AM79" s="9">
        <f t="shared" ca="1" si="12"/>
        <v>0.81449331925016766</v>
      </c>
      <c r="AN79" s="9">
        <f ca="1">IF(Fixtures!$D$6&lt;36,AVERAGE(OFFSET($A79,0,Fixtures!$D$6,1,3)),0)</f>
        <v>1.6189323729240641</v>
      </c>
      <c r="AO79" s="9">
        <f ca="1">IF(Fixtures!$D$6&lt;33,AVERAGE(OFFSET($A79,0,Fixtures!$D$6,1,6)),0)</f>
        <v>1.3786567682589277</v>
      </c>
      <c r="AP79" s="9">
        <f ca="1">IF(Fixtures!$D$6&lt;30,AVERAGE(OFFSET($A79,0,Fixtures!$D$6,1,9)),0)</f>
        <v>1.3105605599258672</v>
      </c>
      <c r="AQ79" s="9">
        <f ca="1">IF(Fixtures!$D$6&lt;27,AVERAGE(OFFSET($A79,0,Fixtures!$D$6,1,12)),0)</f>
        <v>0</v>
      </c>
      <c r="AR79" s="9">
        <f ca="1">IF(Fixtures!$D$6&lt;23,AVERAGE(OFFSET($A79,0,Fixtures!$D$6,1,16)),0)</f>
        <v>0</v>
      </c>
      <c r="AS79" s="9">
        <f ca="1">IF(OR(Fixtures!$D$6&lt;=0,Fixtures!$D$6&gt;39),AVERAGE(A79:AM79),AVERAGE(OFFSET($A79,0,Fixtures!$D$6,1,39-Fixtures!$D$6)))</f>
        <v>1.2009816784690355</v>
      </c>
    </row>
    <row r="80" spans="1:45" x14ac:dyDescent="0.25">
      <c r="A80" s="28" t="s">
        <v>104</v>
      </c>
      <c r="B80" s="9">
        <f t="shared" ca="1" si="13"/>
        <v>0.98328059810863588</v>
      </c>
      <c r="C80" s="9">
        <f t="shared" ca="1" si="12"/>
        <v>1.434351208272181</v>
      </c>
      <c r="D80" s="9">
        <f t="shared" ca="1" si="12"/>
        <v>1.0713463349190704</v>
      </c>
      <c r="E80" s="9">
        <f t="shared" ca="1" si="12"/>
        <v>2.4021127329330838</v>
      </c>
      <c r="F80" s="9">
        <f t="shared" ca="1" si="12"/>
        <v>1.0768711114746998</v>
      </c>
      <c r="G80" s="9">
        <f t="shared" ca="1" si="12"/>
        <v>1.9191359008943316</v>
      </c>
      <c r="H80" s="9">
        <f t="shared" ca="1" si="12"/>
        <v>0.94836821530977944</v>
      </c>
      <c r="I80" s="9">
        <f t="shared" ca="1" si="12"/>
        <v>2.0630222960611109</v>
      </c>
      <c r="J80" s="9">
        <f t="shared" ca="1" si="12"/>
        <v>1.041685737591475</v>
      </c>
      <c r="K80" s="9">
        <f t="shared" ca="1" si="12"/>
        <v>1.0343634845508745</v>
      </c>
      <c r="L80" s="9">
        <f t="shared" ca="1" si="12"/>
        <v>1.489832854645915</v>
      </c>
      <c r="M80" s="9">
        <f t="shared" ca="1" si="12"/>
        <v>0.84447735086333675</v>
      </c>
      <c r="N80" s="9">
        <f t="shared" ca="1" si="12"/>
        <v>1.2495033565309974</v>
      </c>
      <c r="O80" s="9">
        <f t="shared" ca="1" si="12"/>
        <v>0.85860977538132965</v>
      </c>
      <c r="P80" s="9">
        <f t="shared" ca="1" si="12"/>
        <v>0.90690173033719856</v>
      </c>
      <c r="Q80" s="9">
        <f t="shared" ca="1" si="12"/>
        <v>1.1685780854982781</v>
      </c>
      <c r="R80" s="9">
        <f t="shared" ca="1" si="12"/>
        <v>1.0731191955254717</v>
      </c>
      <c r="S80" s="9">
        <f t="shared" ca="1" si="12"/>
        <v>1.1174831364696738</v>
      </c>
      <c r="T80" s="9">
        <f t="shared" ca="1" si="12"/>
        <v>1.1473619936994426</v>
      </c>
      <c r="U80" s="9">
        <f t="shared" ca="1" si="12"/>
        <v>1.4945378877338866</v>
      </c>
      <c r="V80" s="9">
        <f t="shared" ca="1" si="12"/>
        <v>1.3376285157230838</v>
      </c>
      <c r="W80" s="9">
        <f t="shared" ca="1" si="12"/>
        <v>1.3606524291867514</v>
      </c>
      <c r="X80" s="9">
        <f t="shared" ca="1" si="12"/>
        <v>1.4379166428484185</v>
      </c>
      <c r="Y80" s="9">
        <f t="shared" ca="1" si="12"/>
        <v>1.5450194029019333</v>
      </c>
      <c r="Z80" s="9">
        <f t="shared" ca="1" si="12"/>
        <v>0.99973591075683288</v>
      </c>
      <c r="AA80" s="9">
        <f t="shared" ca="1" si="12"/>
        <v>1.537092839653843</v>
      </c>
      <c r="AB80" s="9">
        <f t="shared" ca="1" si="12"/>
        <v>1.6742610505360545</v>
      </c>
      <c r="AC80" s="9">
        <f t="shared" ca="1" si="12"/>
        <v>1.410742275827642</v>
      </c>
      <c r="AD80" s="9">
        <f t="shared" ca="1" si="12"/>
        <v>1.0384063521019127</v>
      </c>
      <c r="AE80" s="9">
        <f t="shared" ca="1" si="12"/>
        <v>0.93305229984759541</v>
      </c>
      <c r="AF80" s="9">
        <f t="shared" ca="1" si="12"/>
        <v>1.2318732932382053</v>
      </c>
      <c r="AG80" s="9">
        <f t="shared" ca="1" si="12"/>
        <v>0.92485630774028449</v>
      </c>
      <c r="AH80" s="9">
        <f t="shared" ca="1" si="12"/>
        <v>1.2090849066949254</v>
      </c>
      <c r="AI80" s="9">
        <f t="shared" ca="1" si="12"/>
        <v>0.98539645629571571</v>
      </c>
      <c r="AJ80" s="9">
        <f t="shared" ca="1" si="12"/>
        <v>1.8238576627279555</v>
      </c>
      <c r="AK80" s="9">
        <f t="shared" ca="1" si="12"/>
        <v>0.7788803849091297</v>
      </c>
      <c r="AL80" s="9">
        <f t="shared" ca="1" si="12"/>
        <v>1.5396364161379215</v>
      </c>
      <c r="AM80" s="9">
        <f t="shared" ca="1" si="12"/>
        <v>0.81449331925016766</v>
      </c>
      <c r="AN80" s="9">
        <f ca="1">IF(Fixtures!$D$6&lt;36,AVERAGE(OFFSET($A80,0,Fixtures!$D$6,1,3)),0)</f>
        <v>1.3744698928218699</v>
      </c>
      <c r="AO80" s="9">
        <f ca="1">IF(Fixtures!$D$6&lt;33,AVERAGE(OFFSET($A80,0,Fixtures!$D$6,1,6)),0)</f>
        <v>1.2021985965486159</v>
      </c>
      <c r="AP80" s="9">
        <f ca="1">IF(Fixtures!$D$6&lt;30,AVERAGE(OFFSET($A80,0,Fixtures!$D$6,1,9)),0)</f>
        <v>1.2479478450011436</v>
      </c>
      <c r="AQ80" s="9">
        <f ca="1">IF(Fixtures!$D$6&lt;27,AVERAGE(OFFSET($A80,0,Fixtures!$D$6,1,12)),0)</f>
        <v>0</v>
      </c>
      <c r="AR80" s="9">
        <f ca="1">IF(Fixtures!$D$6&lt;23,AVERAGE(OFFSET($A80,0,Fixtures!$D$6,1,16)),0)</f>
        <v>0</v>
      </c>
      <c r="AS80" s="9">
        <f ca="1">IF(OR(Fixtures!$D$6&lt;=0,Fixtures!$D$6&gt;39),AVERAGE(A80:AM80),AVERAGE(OFFSET($A80,0,Fixtures!$D$6,1,39-Fixtures!$D$6)))</f>
        <v>1.1970450604422926</v>
      </c>
    </row>
    <row r="81" spans="1:45" x14ac:dyDescent="0.25">
      <c r="A81" s="28" t="s">
        <v>60</v>
      </c>
      <c r="B81" s="9">
        <f t="shared" ca="1" si="13"/>
        <v>1.2430505842100326</v>
      </c>
      <c r="C81" s="9">
        <f t="shared" ca="1" si="12"/>
        <v>2.2796750440069475</v>
      </c>
      <c r="D81" s="9">
        <f t="shared" ca="1" si="12"/>
        <v>0.91418713741949276</v>
      </c>
      <c r="E81" s="9">
        <f t="shared" ca="1" si="12"/>
        <v>1.5912785441391177</v>
      </c>
      <c r="F81" s="9">
        <f t="shared" ca="1" si="12"/>
        <v>1.1674802009453968</v>
      </c>
      <c r="G81" s="9">
        <f t="shared" ca="1" si="12"/>
        <v>1.9191359008943316</v>
      </c>
      <c r="H81" s="9">
        <f t="shared" ca="1" si="12"/>
        <v>1.1406940232768135</v>
      </c>
      <c r="I81" s="9">
        <f t="shared" ca="1" si="12"/>
        <v>1.9419150160611285</v>
      </c>
      <c r="J81" s="9">
        <f t="shared" ca="1" si="12"/>
        <v>0.86721504613887834</v>
      </c>
      <c r="K81" s="9">
        <f t="shared" ca="1" si="12"/>
        <v>1.0343634845508745</v>
      </c>
      <c r="L81" s="9">
        <f t="shared" ca="1" si="12"/>
        <v>0.85320973457341387</v>
      </c>
      <c r="M81" s="9">
        <f t="shared" ca="1" si="12"/>
        <v>0.84447735086333675</v>
      </c>
      <c r="N81" s="9">
        <f t="shared" ref="C81:AM85" ca="1" si="14">MIN(VLOOKUP($A$73,$A$2:$AM$14,N$16+1,FALSE),VLOOKUP($A81,$A$2:$AM$14,N$16+1,FALSE))</f>
        <v>1.2900231240060194</v>
      </c>
      <c r="O81" s="9">
        <f t="shared" ca="1" si="14"/>
        <v>0.85860977538132965</v>
      </c>
      <c r="P81" s="9">
        <f t="shared" ca="1" si="14"/>
        <v>1.4128099731130308</v>
      </c>
      <c r="Q81" s="9">
        <f t="shared" ca="1" si="14"/>
        <v>1.1685780854982781</v>
      </c>
      <c r="R81" s="9">
        <f t="shared" ca="1" si="14"/>
        <v>1.0731191955254717</v>
      </c>
      <c r="S81" s="9">
        <f t="shared" ca="1" si="14"/>
        <v>1.1174831364696738</v>
      </c>
      <c r="T81" s="9">
        <f t="shared" ca="1" si="14"/>
        <v>1.1425816402237439</v>
      </c>
      <c r="U81" s="9">
        <f t="shared" ca="1" si="14"/>
        <v>1.2442195342562514</v>
      </c>
      <c r="V81" s="9">
        <f t="shared" ca="1" si="14"/>
        <v>1.3376285157230838</v>
      </c>
      <c r="W81" s="9">
        <f t="shared" ca="1" si="14"/>
        <v>1.636588055857001</v>
      </c>
      <c r="X81" s="9">
        <f t="shared" ca="1" si="14"/>
        <v>1.3535054497098058</v>
      </c>
      <c r="Y81" s="9">
        <f t="shared" ca="1" si="14"/>
        <v>1.675018991357597</v>
      </c>
      <c r="Z81" s="9">
        <f t="shared" ca="1" si="14"/>
        <v>1.5889225687586506</v>
      </c>
      <c r="AA81" s="9">
        <f t="shared" ca="1" si="14"/>
        <v>1.3116118077141643</v>
      </c>
      <c r="AB81" s="9">
        <f t="shared" ca="1" si="14"/>
        <v>1.1091135109852732</v>
      </c>
      <c r="AC81" s="9">
        <f t="shared" ca="1" si="14"/>
        <v>1.7834420952782755</v>
      </c>
      <c r="AD81" s="9">
        <f t="shared" ca="1" si="14"/>
        <v>1.0384063521019127</v>
      </c>
      <c r="AE81" s="9">
        <f t="shared" ca="1" si="14"/>
        <v>0.82929690516979537</v>
      </c>
      <c r="AF81" s="9">
        <f t="shared" ca="1" si="14"/>
        <v>1.2318732932382053</v>
      </c>
      <c r="AG81" s="9">
        <f t="shared" ca="1" si="14"/>
        <v>0.89913992844826585</v>
      </c>
      <c r="AH81" s="9">
        <f t="shared" ca="1" si="14"/>
        <v>1.2115970783247556</v>
      </c>
      <c r="AI81" s="9">
        <f t="shared" ca="1" si="14"/>
        <v>0.98472177319661702</v>
      </c>
      <c r="AJ81" s="9">
        <f t="shared" ca="1" si="14"/>
        <v>1.6392962767175827</v>
      </c>
      <c r="AK81" s="9">
        <f t="shared" ca="1" si="14"/>
        <v>0.7788803849091297</v>
      </c>
      <c r="AL81" s="9">
        <f t="shared" ca="1" si="14"/>
        <v>1.5396364161379215</v>
      </c>
      <c r="AM81" s="9">
        <f t="shared" ca="1" si="14"/>
        <v>0.81449331925016766</v>
      </c>
      <c r="AN81" s="9">
        <f ca="1">IF(Fixtures!$D$6&lt;36,AVERAGE(OFFSET($A81,0,Fixtures!$D$6,1,3)),0)</f>
        <v>1.310320652788487</v>
      </c>
      <c r="AO81" s="9">
        <f ca="1">IF(Fixtures!$D$6&lt;33,AVERAGE(OFFSET($A81,0,Fixtures!$D$6,1,6)),0)</f>
        <v>1.1485453475369545</v>
      </c>
      <c r="AP81" s="9">
        <f ca="1">IF(Fixtures!$D$6&lt;30,AVERAGE(OFFSET($A81,0,Fixtures!$D$6,1,9)),0)</f>
        <v>1.1918763570511868</v>
      </c>
      <c r="AQ81" s="9">
        <f ca="1">IF(Fixtures!$D$6&lt;27,AVERAGE(OFFSET($A81,0,Fixtures!$D$6,1,12)),0)</f>
        <v>0</v>
      </c>
      <c r="AR81" s="9">
        <f ca="1">IF(Fixtures!$D$6&lt;23,AVERAGE(OFFSET($A81,0,Fixtures!$D$6,1,16)),0)</f>
        <v>0</v>
      </c>
      <c r="AS81" s="9">
        <f ca="1">IF(OR(Fixtures!$D$6&lt;=0,Fixtures!$D$6&gt;39),AVERAGE(A81:AM81),AVERAGE(OFFSET($A81,0,Fixtures!$D$6,1,39-Fixtures!$D$6)))</f>
        <v>1.154991444479825</v>
      </c>
    </row>
    <row r="82" spans="1:45" x14ac:dyDescent="0.25">
      <c r="A82" s="28" t="s">
        <v>130</v>
      </c>
      <c r="B82" s="9">
        <f t="shared" ca="1" si="13"/>
        <v>1.4923251422144774</v>
      </c>
      <c r="C82" s="9">
        <f t="shared" ca="1" si="14"/>
        <v>1.1562129595346358</v>
      </c>
      <c r="D82" s="9">
        <f t="shared" ca="1" si="14"/>
        <v>1.0713463349190704</v>
      </c>
      <c r="E82" s="9">
        <f t="shared" ca="1" si="14"/>
        <v>1.4915834903121918</v>
      </c>
      <c r="F82" s="9">
        <f t="shared" ca="1" si="14"/>
        <v>1.1674802009453968</v>
      </c>
      <c r="G82" s="9">
        <f t="shared" ca="1" si="14"/>
        <v>0.9138977405546983</v>
      </c>
      <c r="H82" s="9">
        <f t="shared" ca="1" si="14"/>
        <v>1.3929650732386356</v>
      </c>
      <c r="I82" s="9">
        <f t="shared" ca="1" si="14"/>
        <v>1.2591422600159881</v>
      </c>
      <c r="J82" s="9">
        <f t="shared" ca="1" si="14"/>
        <v>1.041685737591475</v>
      </c>
      <c r="K82" s="9">
        <f t="shared" ca="1" si="14"/>
        <v>1.0343634845508745</v>
      </c>
      <c r="L82" s="9">
        <f t="shared" ca="1" si="14"/>
        <v>1.4216250066084946</v>
      </c>
      <c r="M82" s="9">
        <f t="shared" ca="1" si="14"/>
        <v>0.84447735086333675</v>
      </c>
      <c r="N82" s="9">
        <f t="shared" ca="1" si="14"/>
        <v>1.3269191875694142</v>
      </c>
      <c r="O82" s="9">
        <f t="shared" ca="1" si="14"/>
        <v>0.85860977538132965</v>
      </c>
      <c r="P82" s="9">
        <f t="shared" ca="1" si="14"/>
        <v>1.3698605568438125</v>
      </c>
      <c r="Q82" s="9">
        <f t="shared" ca="1" si="14"/>
        <v>0.94025004046803562</v>
      </c>
      <c r="R82" s="9">
        <f t="shared" ca="1" si="14"/>
        <v>1.0731191955254717</v>
      </c>
      <c r="S82" s="9">
        <f t="shared" ca="1" si="14"/>
        <v>1.1174831364696738</v>
      </c>
      <c r="T82" s="9">
        <f t="shared" ca="1" si="14"/>
        <v>1.2712200408257048</v>
      </c>
      <c r="U82" s="9">
        <f t="shared" ca="1" si="14"/>
        <v>1.2184120146693667</v>
      </c>
      <c r="V82" s="9">
        <f t="shared" ca="1" si="14"/>
        <v>1.3111966013199337</v>
      </c>
      <c r="W82" s="9">
        <f t="shared" ca="1" si="14"/>
        <v>1.2136683241209307</v>
      </c>
      <c r="X82" s="9">
        <f t="shared" ca="1" si="14"/>
        <v>1.4379166428484185</v>
      </c>
      <c r="Y82" s="9">
        <f t="shared" ca="1" si="14"/>
        <v>1.675018991357597</v>
      </c>
      <c r="Z82" s="9">
        <f t="shared" ca="1" si="14"/>
        <v>1.6294586197540981</v>
      </c>
      <c r="AA82" s="9">
        <f t="shared" ca="1" si="14"/>
        <v>1.0851782974098356</v>
      </c>
      <c r="AB82" s="9">
        <f t="shared" ca="1" si="14"/>
        <v>1.6773069585975577</v>
      </c>
      <c r="AC82" s="9">
        <f t="shared" ca="1" si="14"/>
        <v>1.5695037414037363</v>
      </c>
      <c r="AD82" s="9">
        <f t="shared" ca="1" si="14"/>
        <v>0.99086580925216272</v>
      </c>
      <c r="AE82" s="9">
        <f t="shared" ca="1" si="14"/>
        <v>1.4840324308596715</v>
      </c>
      <c r="AF82" s="9">
        <f t="shared" ca="1" si="14"/>
        <v>1.2318732932382053</v>
      </c>
      <c r="AG82" s="9">
        <f t="shared" ca="1" si="14"/>
        <v>0.92485630774028449</v>
      </c>
      <c r="AH82" s="9">
        <f t="shared" ca="1" si="14"/>
        <v>1.2115970783247556</v>
      </c>
      <c r="AI82" s="9">
        <f t="shared" ca="1" si="14"/>
        <v>0.98539645629571571</v>
      </c>
      <c r="AJ82" s="9">
        <f t="shared" ca="1" si="14"/>
        <v>1.0074480612715921</v>
      </c>
      <c r="AK82" s="9">
        <f t="shared" ca="1" si="14"/>
        <v>0.7788803849091297</v>
      </c>
      <c r="AL82" s="9">
        <f t="shared" ca="1" si="14"/>
        <v>1.5396364161379215</v>
      </c>
      <c r="AM82" s="9">
        <f t="shared" ca="1" si="14"/>
        <v>0.81449331925016766</v>
      </c>
      <c r="AN82" s="9">
        <f ca="1">IF(Fixtures!$D$6&lt;36,AVERAGE(OFFSET($A82,0,Fixtures!$D$6,1,3)),0)</f>
        <v>1.412558836417819</v>
      </c>
      <c r="AO82" s="9">
        <f ca="1">IF(Fixtures!$D$6&lt;33,AVERAGE(OFFSET($A82,0,Fixtures!$D$6,1,6)),0)</f>
        <v>1.3130730901819365</v>
      </c>
      <c r="AP82" s="9">
        <f ca="1">IF(Fixtures!$D$6&lt;30,AVERAGE(OFFSET($A82,0,Fixtures!$D$6,1,9)),0)</f>
        <v>1.2314311263315203</v>
      </c>
      <c r="AQ82" s="9">
        <f ca="1">IF(Fixtures!$D$6&lt;27,AVERAGE(OFFSET($A82,0,Fixtures!$D$6,1,12)),0)</f>
        <v>0</v>
      </c>
      <c r="AR82" s="9">
        <f ca="1">IF(Fixtures!$D$6&lt;23,AVERAGE(OFFSET($A82,0,Fixtures!$D$6,1,16)),0)</f>
        <v>0</v>
      </c>
      <c r="AS82" s="9">
        <f ca="1">IF(OR(Fixtures!$D$6&lt;=0,Fixtures!$D$6&gt;39),AVERAGE(A82:AM82),AVERAGE(OFFSET($A82,0,Fixtures!$D$6,1,39-Fixtures!$D$6)))</f>
        <v>1.1846575214400752</v>
      </c>
    </row>
    <row r="83" spans="1:45" x14ac:dyDescent="0.25">
      <c r="A83" s="28" t="s">
        <v>10</v>
      </c>
      <c r="B83" s="9">
        <f t="shared" ca="1" si="13"/>
        <v>1.4923251422144774</v>
      </c>
      <c r="C83" s="9">
        <f t="shared" ca="1" si="14"/>
        <v>1.0253530868148368</v>
      </c>
      <c r="D83" s="9">
        <f t="shared" ca="1" si="14"/>
        <v>1.0713463349190704</v>
      </c>
      <c r="E83" s="9">
        <f t="shared" ca="1" si="14"/>
        <v>1.3808308771559705</v>
      </c>
      <c r="F83" s="9">
        <f t="shared" ca="1" si="14"/>
        <v>1.0326115553027098</v>
      </c>
      <c r="G83" s="9">
        <f t="shared" ca="1" si="14"/>
        <v>1.2010427889143294</v>
      </c>
      <c r="H83" s="9">
        <f t="shared" ca="1" si="14"/>
        <v>1.1573102161029458</v>
      </c>
      <c r="I83" s="9">
        <f t="shared" ca="1" si="14"/>
        <v>1.5237031385967623</v>
      </c>
      <c r="J83" s="9">
        <f t="shared" ca="1" si="14"/>
        <v>0.91679983310067392</v>
      </c>
      <c r="K83" s="9">
        <f t="shared" ca="1" si="14"/>
        <v>1.0343634845508745</v>
      </c>
      <c r="L83" s="9">
        <f t="shared" ca="1" si="14"/>
        <v>0.97681261306118616</v>
      </c>
      <c r="M83" s="9">
        <f t="shared" ca="1" si="14"/>
        <v>0.84447735086333675</v>
      </c>
      <c r="N83" s="9">
        <f t="shared" ca="1" si="14"/>
        <v>1.3269191875694142</v>
      </c>
      <c r="O83" s="9">
        <f t="shared" ca="1" si="14"/>
        <v>0.85860977538132965</v>
      </c>
      <c r="P83" s="9">
        <f t="shared" ca="1" si="14"/>
        <v>1.325976359464915</v>
      </c>
      <c r="Q83" s="9">
        <f t="shared" ca="1" si="14"/>
        <v>1.1685780854982781</v>
      </c>
      <c r="R83" s="9">
        <f t="shared" ca="1" si="14"/>
        <v>1.0731191955254717</v>
      </c>
      <c r="S83" s="9">
        <f t="shared" ca="1" si="14"/>
        <v>1.1174831364696738</v>
      </c>
      <c r="T83" s="9">
        <f t="shared" ca="1" si="14"/>
        <v>0.8073982227300347</v>
      </c>
      <c r="U83" s="9">
        <f t="shared" ca="1" si="14"/>
        <v>1.3153603208633147</v>
      </c>
      <c r="V83" s="9">
        <f t="shared" ca="1" si="14"/>
        <v>1.0620137775203928</v>
      </c>
      <c r="W83" s="9">
        <f t="shared" ca="1" si="14"/>
        <v>1.660427807936131</v>
      </c>
      <c r="X83" s="9">
        <f t="shared" ca="1" si="14"/>
        <v>0.83712106177927448</v>
      </c>
      <c r="Y83" s="9">
        <f t="shared" ca="1" si="14"/>
        <v>1.4815188852253951</v>
      </c>
      <c r="Z83" s="9">
        <f t="shared" ca="1" si="14"/>
        <v>1.4711049419692159</v>
      </c>
      <c r="AA83" s="9">
        <f t="shared" ca="1" si="14"/>
        <v>1.0293607367222002</v>
      </c>
      <c r="AB83" s="9">
        <f t="shared" ca="1" si="14"/>
        <v>1.6773069585975577</v>
      </c>
      <c r="AC83" s="9">
        <f t="shared" ca="1" si="14"/>
        <v>1.2601463724789967</v>
      </c>
      <c r="AD83" s="9">
        <f t="shared" ca="1" si="14"/>
        <v>1.0384063521019127</v>
      </c>
      <c r="AE83" s="9">
        <f t="shared" ca="1" si="14"/>
        <v>1.4840324308596715</v>
      </c>
      <c r="AF83" s="9">
        <f t="shared" ca="1" si="14"/>
        <v>0.79435893827909865</v>
      </c>
      <c r="AG83" s="9">
        <f t="shared" ca="1" si="14"/>
        <v>0.92485630774028449</v>
      </c>
      <c r="AH83" s="9">
        <f t="shared" ca="1" si="14"/>
        <v>0.77209551463707371</v>
      </c>
      <c r="AI83" s="9">
        <f t="shared" ca="1" si="14"/>
        <v>0.98539645629571571</v>
      </c>
      <c r="AJ83" s="9">
        <f t="shared" ca="1" si="14"/>
        <v>1.1583985369225387</v>
      </c>
      <c r="AK83" s="9">
        <f t="shared" ca="1" si="14"/>
        <v>0.7788803849091297</v>
      </c>
      <c r="AL83" s="9">
        <f t="shared" ca="1" si="14"/>
        <v>1.5396364161379215</v>
      </c>
      <c r="AM83" s="9">
        <f t="shared" ca="1" si="14"/>
        <v>0.81449331925016766</v>
      </c>
      <c r="AN83" s="9">
        <f ca="1">IF(Fixtures!$D$6&lt;36,AVERAGE(OFFSET($A83,0,Fixtures!$D$6,1,3)),0)</f>
        <v>1.3252865610594891</v>
      </c>
      <c r="AO83" s="9">
        <f ca="1">IF(Fixtures!$D$6&lt;33,AVERAGE(OFFSET($A83,0,Fixtures!$D$6,1,6)),0)</f>
        <v>1.1965178933429204</v>
      </c>
      <c r="AP83" s="9">
        <f ca="1">IF(Fixtures!$D$6&lt;30,AVERAGE(OFFSET($A83,0,Fixtures!$D$6,1,9)),0)</f>
        <v>1.1216664297680945</v>
      </c>
      <c r="AQ83" s="9">
        <f ca="1">IF(Fixtures!$D$6&lt;27,AVERAGE(OFFSET($A83,0,Fixtures!$D$6,1,12)),0)</f>
        <v>0</v>
      </c>
      <c r="AR83" s="9">
        <f ca="1">IF(Fixtures!$D$6&lt;23,AVERAGE(OFFSET($A83,0,Fixtures!$D$6,1,16)),0)</f>
        <v>0</v>
      </c>
      <c r="AS83" s="9">
        <f ca="1">IF(OR(Fixtures!$D$6&lt;=0,Fixtures!$D$6&gt;39),AVERAGE(A83:AM83),AVERAGE(OFFSET($A83,0,Fixtures!$D$6,1,39-Fixtures!$D$6)))</f>
        <v>1.1023339990175058</v>
      </c>
    </row>
    <row r="84" spans="1:45" x14ac:dyDescent="0.25">
      <c r="A84" s="80" t="s">
        <v>61</v>
      </c>
      <c r="B84" s="9">
        <f t="shared" ca="1" si="13"/>
        <v>1.4923251422144774</v>
      </c>
      <c r="C84" s="9">
        <f t="shared" ca="1" si="14"/>
        <v>1.0690755402582022</v>
      </c>
      <c r="D84" s="9">
        <f t="shared" ca="1" si="14"/>
        <v>1.0713463349190704</v>
      </c>
      <c r="E84" s="9">
        <f t="shared" ca="1" si="14"/>
        <v>1.406211855563988</v>
      </c>
      <c r="F84" s="9">
        <f t="shared" ca="1" si="14"/>
        <v>1.1629776981084732</v>
      </c>
      <c r="G84" s="9">
        <f t="shared" ca="1" si="14"/>
        <v>1.3672803893837961</v>
      </c>
      <c r="H84" s="9">
        <f t="shared" ca="1" si="14"/>
        <v>1.2237315981342178</v>
      </c>
      <c r="I84" s="9">
        <f t="shared" ca="1" si="14"/>
        <v>1.2139341520552898</v>
      </c>
      <c r="J84" s="9">
        <f t="shared" ca="1" si="14"/>
        <v>0.7725714621159282</v>
      </c>
      <c r="K84" s="9">
        <f t="shared" ca="1" si="14"/>
        <v>0.98174482129592444</v>
      </c>
      <c r="L84" s="9">
        <f t="shared" ca="1" si="14"/>
        <v>1.1269812628197067</v>
      </c>
      <c r="M84" s="9">
        <f t="shared" ca="1" si="14"/>
        <v>0.84447735086333675</v>
      </c>
      <c r="N84" s="9">
        <f t="shared" ca="1" si="14"/>
        <v>0.71255997235151902</v>
      </c>
      <c r="O84" s="9">
        <f t="shared" ca="1" si="14"/>
        <v>0.85860977538132965</v>
      </c>
      <c r="P84" s="9">
        <f t="shared" ca="1" si="14"/>
        <v>0.73310668481658037</v>
      </c>
      <c r="Q84" s="9">
        <f t="shared" ca="1" si="14"/>
        <v>0.9499877206815347</v>
      </c>
      <c r="R84" s="9">
        <f t="shared" ca="1" si="14"/>
        <v>1.0731191955254717</v>
      </c>
      <c r="S84" s="9">
        <f t="shared" ca="1" si="14"/>
        <v>1.0680711388099133</v>
      </c>
      <c r="T84" s="9">
        <f t="shared" ca="1" si="14"/>
        <v>1.2712200408257048</v>
      </c>
      <c r="U84" s="9">
        <f t="shared" ca="1" si="14"/>
        <v>1.1084315350077698</v>
      </c>
      <c r="V84" s="9">
        <f t="shared" ca="1" si="14"/>
        <v>0.8461062800412299</v>
      </c>
      <c r="W84" s="9">
        <f t="shared" ca="1" si="14"/>
        <v>1.7557245643560737</v>
      </c>
      <c r="X84" s="9">
        <f t="shared" ca="1" si="14"/>
        <v>0.95298787176897692</v>
      </c>
      <c r="Y84" s="9">
        <f t="shared" ca="1" si="14"/>
        <v>1.6685591149893453</v>
      </c>
      <c r="Z84" s="9">
        <f t="shared" ca="1" si="14"/>
        <v>0.74514052258885377</v>
      </c>
      <c r="AA84" s="9">
        <f t="shared" ca="1" si="14"/>
        <v>1.537092839653843</v>
      </c>
      <c r="AB84" s="9">
        <f t="shared" ca="1" si="14"/>
        <v>0.98012291691990439</v>
      </c>
      <c r="AC84" s="9">
        <f t="shared" ca="1" si="14"/>
        <v>2.1410838080727213</v>
      </c>
      <c r="AD84" s="9">
        <f t="shared" ca="1" si="14"/>
        <v>0.78550053340711978</v>
      </c>
      <c r="AE84" s="9">
        <f t="shared" ca="1" si="14"/>
        <v>1.4085388505997922</v>
      </c>
      <c r="AF84" s="9">
        <f t="shared" ca="1" si="14"/>
        <v>1.2318732932382053</v>
      </c>
      <c r="AG84" s="9">
        <f t="shared" ca="1" si="14"/>
        <v>0.92485630774028449</v>
      </c>
      <c r="AH84" s="9">
        <f t="shared" ca="1" si="14"/>
        <v>1.2115970783247556</v>
      </c>
      <c r="AI84" s="9">
        <f t="shared" ca="1" si="14"/>
        <v>0.98539645629571571</v>
      </c>
      <c r="AJ84" s="9">
        <f t="shared" ca="1" si="14"/>
        <v>1.2743563367427142</v>
      </c>
      <c r="AK84" s="9">
        <f t="shared" ca="1" si="14"/>
        <v>0.7788803849091297</v>
      </c>
      <c r="AL84" s="9">
        <f t="shared" ca="1" si="14"/>
        <v>0.94628909680269024</v>
      </c>
      <c r="AM84" s="9">
        <f t="shared" ca="1" si="14"/>
        <v>0.81449331925016766</v>
      </c>
      <c r="AN84" s="9">
        <f ca="1">IF(Fixtures!$D$6&lt;36,AVERAGE(OFFSET($A84,0,Fixtures!$D$6,1,3)),0)</f>
        <v>1.3022357527999151</v>
      </c>
      <c r="AO84" s="9">
        <f ca="1">IF(Fixtures!$D$6&lt;33,AVERAGE(OFFSET($A84,0,Fixtures!$D$6,1,6)),0)</f>
        <v>1.2453292849963378</v>
      </c>
      <c r="AP84" s="9">
        <f ca="1">IF(Fixtures!$D$6&lt;30,AVERAGE(OFFSET($A84,0,Fixtures!$D$6,1,9)),0)</f>
        <v>1.2159250645934681</v>
      </c>
      <c r="AQ84" s="9">
        <f ca="1">IF(Fixtures!$D$6&lt;27,AVERAGE(OFFSET($A84,0,Fixtures!$D$6,1,12)),0)</f>
        <v>0</v>
      </c>
      <c r="AR84" s="9">
        <f ca="1">IF(Fixtures!$D$6&lt;23,AVERAGE(OFFSET($A84,0,Fixtures!$D$6,1,16)),0)</f>
        <v>0</v>
      </c>
      <c r="AS84" s="9">
        <f ca="1">IF(OR(Fixtures!$D$6&lt;=0,Fixtures!$D$6&gt;39),AVERAGE(A84:AM84),AVERAGE(OFFSET($A84,0,Fixtures!$D$6,1,39-Fixtures!$D$6)))</f>
        <v>1.1235823651919334</v>
      </c>
    </row>
    <row r="85" spans="1:45" x14ac:dyDescent="0.25">
      <c r="A85" s="80" t="s">
        <v>82</v>
      </c>
      <c r="B85" s="9">
        <f t="shared" ca="1" si="13"/>
        <v>1.4762634396734613</v>
      </c>
      <c r="C85" s="9">
        <f t="shared" ca="1" si="14"/>
        <v>1.0675013576680057</v>
      </c>
      <c r="D85" s="9">
        <f t="shared" ca="1" si="14"/>
        <v>1.0713463349190704</v>
      </c>
      <c r="E85" s="9">
        <f t="shared" ca="1" si="14"/>
        <v>1.3306259570640011</v>
      </c>
      <c r="F85" s="9">
        <f t="shared" ca="1" si="14"/>
        <v>1.1116330509476595</v>
      </c>
      <c r="G85" s="9">
        <f t="shared" ca="1" si="14"/>
        <v>0.85411490610581953</v>
      </c>
      <c r="H85" s="9">
        <f t="shared" ca="1" si="14"/>
        <v>1.3929650732386356</v>
      </c>
      <c r="I85" s="9">
        <f t="shared" ca="1" si="14"/>
        <v>1.6685261646560363</v>
      </c>
      <c r="J85" s="9">
        <f t="shared" ca="1" si="14"/>
        <v>1.041685737591475</v>
      </c>
      <c r="K85" s="9">
        <f t="shared" ca="1" si="14"/>
        <v>1.0343634845508745</v>
      </c>
      <c r="L85" s="9">
        <f t="shared" ca="1" si="14"/>
        <v>0.81022940204263316</v>
      </c>
      <c r="M85" s="9">
        <f t="shared" ca="1" si="14"/>
        <v>0.84447735086333675</v>
      </c>
      <c r="N85" s="9">
        <f t="shared" ca="1" si="14"/>
        <v>1.0329702378840371</v>
      </c>
      <c r="O85" s="9">
        <f t="shared" ca="1" si="14"/>
        <v>0.85860977538132965</v>
      </c>
      <c r="P85" s="9">
        <f t="shared" ca="1" si="14"/>
        <v>1.4137779612666828</v>
      </c>
      <c r="Q85" s="9">
        <f t="shared" ca="1" si="14"/>
        <v>1.1685780854982781</v>
      </c>
      <c r="R85" s="9">
        <f t="shared" ca="1" si="14"/>
        <v>1.0731191955254717</v>
      </c>
      <c r="S85" s="9">
        <f t="shared" ca="1" si="14"/>
        <v>1.1174831364696738</v>
      </c>
      <c r="T85" s="9">
        <f t="shared" ca="1" si="14"/>
        <v>1.2712200408257048</v>
      </c>
      <c r="U85" s="9">
        <f t="shared" ca="1" si="14"/>
        <v>0.98023785179038858</v>
      </c>
      <c r="V85" s="9">
        <f t="shared" ca="1" si="14"/>
        <v>1.3376285157230838</v>
      </c>
      <c r="W85" s="9">
        <f t="shared" ca="1" si="14"/>
        <v>1.6209283144912738</v>
      </c>
      <c r="X85" s="9">
        <f t="shared" ca="1" si="14"/>
        <v>1.2254243689703228</v>
      </c>
      <c r="Y85" s="9">
        <f t="shared" ca="1" si="14"/>
        <v>0.77480290336651536</v>
      </c>
      <c r="Z85" s="9">
        <f t="shared" ca="1" si="14"/>
        <v>1.5315763350384708</v>
      </c>
      <c r="AA85" s="9">
        <f t="shared" ca="1" si="14"/>
        <v>1.2645651341757285</v>
      </c>
      <c r="AB85" s="9">
        <f t="shared" ca="1" si="14"/>
        <v>1.6773069585975577</v>
      </c>
      <c r="AC85" s="9">
        <f t="shared" ca="1" si="14"/>
        <v>1.0289485349664114</v>
      </c>
      <c r="AD85" s="9">
        <f t="shared" ca="1" si="14"/>
        <v>1.0384063521019127</v>
      </c>
      <c r="AE85" s="9">
        <f t="shared" ca="1" si="14"/>
        <v>1.0362324556106619</v>
      </c>
      <c r="AF85" s="9">
        <f t="shared" ca="1" si="14"/>
        <v>1.1613683780481263</v>
      </c>
      <c r="AG85" s="9">
        <f t="shared" ca="1" si="14"/>
        <v>0.92485630774028449</v>
      </c>
      <c r="AH85" s="9">
        <f t="shared" ca="1" si="14"/>
        <v>0.79714439473604892</v>
      </c>
      <c r="AI85" s="9">
        <f t="shared" ca="1" si="14"/>
        <v>0.98539645629571571</v>
      </c>
      <c r="AJ85" s="9">
        <f t="shared" ca="1" si="14"/>
        <v>1.0657377780841342</v>
      </c>
      <c r="AK85" s="9">
        <f t="shared" ca="1" si="14"/>
        <v>0.7788803849091297</v>
      </c>
      <c r="AL85" s="9">
        <f t="shared" ca="1" si="14"/>
        <v>0.9200146342337403</v>
      </c>
      <c r="AM85" s="9">
        <f t="shared" ca="1" si="14"/>
        <v>0.81449331925016766</v>
      </c>
      <c r="AN85" s="9">
        <f ca="1">IF(Fixtures!$D$6&lt;36,AVERAGE(OFFSET($A85,0,Fixtures!$D$6,1,3)),0)</f>
        <v>1.2482206152219606</v>
      </c>
      <c r="AO85" s="9">
        <f ca="1">IF(Fixtures!$D$6&lt;33,AVERAGE(OFFSET($A85,0,Fixtures!$D$6,1,6)),0)</f>
        <v>1.1445198311774922</v>
      </c>
      <c r="AP85" s="9">
        <f ca="1">IF(Fixtures!$D$6&lt;30,AVERAGE(OFFSET($A85,0,Fixtures!$D$6,1,9)),0)</f>
        <v>1.0794886240200947</v>
      </c>
      <c r="AQ85" s="9">
        <f ca="1">IF(Fixtures!$D$6&lt;27,AVERAGE(OFFSET($A85,0,Fixtures!$D$6,1,12)),0)</f>
        <v>0</v>
      </c>
      <c r="AR85" s="9">
        <f ca="1">IF(Fixtures!$D$6&lt;23,AVERAGE(OFFSET($A85,0,Fixtures!$D$6,1,16)),0)</f>
        <v>0</v>
      </c>
      <c r="AS85" s="9">
        <f ca="1">IF(OR(Fixtures!$D$6&lt;=0,Fixtures!$D$6&gt;39),AVERAGE(A85:AM85),AVERAGE(OFFSET($A85,0,Fixtures!$D$6,1,39-Fixtures!$D$6)))</f>
        <v>1.0190654962144909</v>
      </c>
    </row>
    <row r="87" spans="1:45" x14ac:dyDescent="0.25">
      <c r="A87" s="29" t="s">
        <v>4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  <c r="L87" s="2">
        <v>11</v>
      </c>
      <c r="M87" s="2">
        <v>12</v>
      </c>
      <c r="N87" s="2">
        <v>13</v>
      </c>
      <c r="O87" s="2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  <c r="V87" s="2">
        <v>21</v>
      </c>
      <c r="W87" s="2">
        <v>22</v>
      </c>
      <c r="X87" s="2">
        <v>23</v>
      </c>
      <c r="Y87" s="2">
        <v>24</v>
      </c>
      <c r="Z87" s="2">
        <v>25</v>
      </c>
      <c r="AA87" s="2">
        <v>26</v>
      </c>
      <c r="AB87" s="2">
        <v>27</v>
      </c>
      <c r="AC87" s="2">
        <v>28</v>
      </c>
      <c r="AD87" s="2">
        <v>29</v>
      </c>
      <c r="AE87" s="2">
        <v>30</v>
      </c>
      <c r="AF87" s="2">
        <v>31</v>
      </c>
      <c r="AG87" s="2">
        <v>32</v>
      </c>
      <c r="AH87" s="2">
        <v>33</v>
      </c>
      <c r="AI87" s="2">
        <v>34</v>
      </c>
      <c r="AJ87" s="2">
        <v>35</v>
      </c>
      <c r="AK87" s="2">
        <v>36</v>
      </c>
      <c r="AL87" s="2">
        <v>37</v>
      </c>
      <c r="AM87" s="2">
        <v>38</v>
      </c>
      <c r="AN87" s="29" t="s">
        <v>55</v>
      </c>
      <c r="AO87" s="29" t="s">
        <v>56</v>
      </c>
      <c r="AP87" s="29" t="s">
        <v>57</v>
      </c>
      <c r="AQ87" s="29" t="s">
        <v>75</v>
      </c>
      <c r="AR87" s="29" t="s">
        <v>123</v>
      </c>
      <c r="AS87" s="29" t="s">
        <v>58</v>
      </c>
    </row>
    <row r="88" spans="1:45" x14ac:dyDescent="0.25">
      <c r="A88" s="28" t="s">
        <v>101</v>
      </c>
      <c r="B88" s="9">
        <f ca="1">MIN(VLOOKUP($A$87,$A$2:$AM$14,B$16+1,FALSE),VLOOKUP($A88,$A$2:$AM$14,B$16+1,FALSE))</f>
        <v>1.2032562020037088</v>
      </c>
      <c r="C88" s="9">
        <f t="shared" ref="C88:AM95" ca="1" si="15">MIN(VLOOKUP($A$87,$A$2:$AM$14,C$16+1,FALSE),VLOOKUP($A88,$A$2:$AM$14,C$16+1,FALSE))</f>
        <v>1.0287727267721989</v>
      </c>
      <c r="D88" s="9">
        <f t="shared" ca="1" si="15"/>
        <v>0.9408251476537941</v>
      </c>
      <c r="E88" s="9">
        <f t="shared" ca="1" si="15"/>
        <v>1.096115137898463</v>
      </c>
      <c r="F88" s="9">
        <f t="shared" ca="1" si="15"/>
        <v>1.7142129933882599</v>
      </c>
      <c r="G88" s="9">
        <f t="shared" ca="1" si="15"/>
        <v>1.8657683782754304</v>
      </c>
      <c r="H88" s="9">
        <f t="shared" ca="1" si="15"/>
        <v>1.6572297723240432</v>
      </c>
      <c r="I88" s="9">
        <f t="shared" ca="1" si="15"/>
        <v>0.95508276524656122</v>
      </c>
      <c r="J88" s="9">
        <f t="shared" ca="1" si="15"/>
        <v>1.4229427616037034</v>
      </c>
      <c r="K88" s="9">
        <f t="shared" ca="1" si="15"/>
        <v>1.2998789686601762</v>
      </c>
      <c r="L88" s="9">
        <f t="shared" ca="1" si="15"/>
        <v>1.1587290563223693</v>
      </c>
      <c r="M88" s="9">
        <f t="shared" ca="1" si="15"/>
        <v>1.7126292385225117</v>
      </c>
      <c r="N88" s="9">
        <f t="shared" ca="1" si="15"/>
        <v>0.92563105089523168</v>
      </c>
      <c r="O88" s="9">
        <f t="shared" ca="1" si="15"/>
        <v>1.7784414240250019</v>
      </c>
      <c r="P88" s="9">
        <f t="shared" ca="1" si="15"/>
        <v>1.1994681680634527</v>
      </c>
      <c r="Q88" s="9">
        <f t="shared" ca="1" si="15"/>
        <v>1.2908101417425952</v>
      </c>
      <c r="R88" s="9">
        <f t="shared" ca="1" si="15"/>
        <v>0.97545984667831909</v>
      </c>
      <c r="S88" s="9">
        <f t="shared" ca="1" si="15"/>
        <v>2.0287854504809357</v>
      </c>
      <c r="T88" s="9">
        <f t="shared" ca="1" si="15"/>
        <v>0.93936242816760307</v>
      </c>
      <c r="U88" s="9">
        <f t="shared" ca="1" si="15"/>
        <v>0.99178427816179315</v>
      </c>
      <c r="V88" s="9">
        <f t="shared" ca="1" si="15"/>
        <v>1.3702859961229799</v>
      </c>
      <c r="W88" s="9">
        <f t="shared" ca="1" si="15"/>
        <v>1.1550812006241398</v>
      </c>
      <c r="X88" s="9">
        <f t="shared" ca="1" si="15"/>
        <v>2.6768740613803148</v>
      </c>
      <c r="Y88" s="9">
        <f t="shared" ca="1" si="15"/>
        <v>1.1947982323245669</v>
      </c>
      <c r="Z88" s="9">
        <f t="shared" ca="1" si="15"/>
        <v>1.2375173005304896</v>
      </c>
      <c r="AA88" s="9">
        <f t="shared" ca="1" si="15"/>
        <v>0.89137757388696937</v>
      </c>
      <c r="AB88" s="9">
        <f t="shared" ca="1" si="15"/>
        <v>1.348561991212561</v>
      </c>
      <c r="AC88" s="9">
        <f t="shared" ca="1" si="15"/>
        <v>0.86639501802193608</v>
      </c>
      <c r="AD88" s="9">
        <f t="shared" ca="1" si="15"/>
        <v>1.4683923788489193</v>
      </c>
      <c r="AE88" s="9">
        <f t="shared" ca="1" si="15"/>
        <v>0.9060094048880496</v>
      </c>
      <c r="AF88" s="9">
        <f t="shared" ca="1" si="15"/>
        <v>1.2395651403376011</v>
      </c>
      <c r="AG88" s="9">
        <f t="shared" ca="1" si="15"/>
        <v>1.328030734897506</v>
      </c>
      <c r="AH88" s="9">
        <f t="shared" ca="1" si="15"/>
        <v>1.193694362781325</v>
      </c>
      <c r="AI88" s="9">
        <f t="shared" ca="1" si="15"/>
        <v>1.7209130907815342</v>
      </c>
      <c r="AJ88" s="9">
        <f t="shared" ca="1" si="15"/>
        <v>1.3477315552541111</v>
      </c>
      <c r="AK88" s="9">
        <f t="shared" ca="1" si="15"/>
        <v>1.4140537257329038</v>
      </c>
      <c r="AL88" s="9">
        <f t="shared" ca="1" si="15"/>
        <v>1.3995216083063771</v>
      </c>
      <c r="AM88" s="9">
        <f t="shared" ca="1" si="15"/>
        <v>0.89968847603488189</v>
      </c>
      <c r="AN88" s="9">
        <f ca="1">IF(Fixtures!$D$6&lt;36,AVERAGE(OFFSET($A88,0,Fixtures!$D$6,1,3)),0)</f>
        <v>1.227783129361139</v>
      </c>
      <c r="AO88" s="9">
        <f ca="1">IF(Fixtures!$D$6&lt;33,AVERAGE(OFFSET($A88,0,Fixtures!$D$6,1,6)),0)</f>
        <v>1.1928257780344289</v>
      </c>
      <c r="AP88" s="9">
        <f ca="1">IF(Fixtures!$D$6&lt;30,AVERAGE(OFFSET($A88,0,Fixtures!$D$6,1,9)),0)</f>
        <v>1.2688104085581715</v>
      </c>
      <c r="AQ88" s="9">
        <f ca="1">IF(Fixtures!$D$6&lt;27,AVERAGE(OFFSET($A88,0,Fixtures!$D$6,1,12)),0)</f>
        <v>0</v>
      </c>
      <c r="AR88" s="9">
        <f ca="1">IF(Fixtures!$D$6&lt;23,AVERAGE(OFFSET($A88,0,Fixtures!$D$6,1,16)),0)</f>
        <v>0</v>
      </c>
      <c r="AS88" s="9">
        <f ca="1">IF(OR(Fixtures!$D$6&lt;=0,Fixtures!$D$6&gt;39),AVERAGE(A88:AM88),AVERAGE(OFFSET($A88,0,Fixtures!$D$6,1,39-Fixtures!$D$6)))</f>
        <v>1.2610464572581424</v>
      </c>
    </row>
    <row r="89" spans="1:45" x14ac:dyDescent="0.25">
      <c r="A89" s="28" t="s">
        <v>131</v>
      </c>
      <c r="B89" s="9">
        <f t="shared" ref="B89:Q99" ca="1" si="16">MIN(VLOOKUP($A$87,$A$2:$AM$14,B$16+1,FALSE),VLOOKUP($A89,$A$2:$AM$14,B$16+1,FALSE))</f>
        <v>1.2032562020037088</v>
      </c>
      <c r="C89" s="9">
        <f t="shared" ca="1" si="16"/>
        <v>1.7755033266033988</v>
      </c>
      <c r="D89" s="9">
        <f t="shared" ca="1" si="16"/>
        <v>0.9408251476537941</v>
      </c>
      <c r="E89" s="9">
        <f t="shared" ca="1" si="16"/>
        <v>1.9348224873320179</v>
      </c>
      <c r="F89" s="9">
        <f t="shared" ca="1" si="16"/>
        <v>0.99895034699964425</v>
      </c>
      <c r="G89" s="9">
        <f t="shared" ca="1" si="16"/>
        <v>1.3823360482211438</v>
      </c>
      <c r="H89" s="9">
        <f t="shared" ca="1" si="16"/>
        <v>1.7009423969293016</v>
      </c>
      <c r="I89" s="9">
        <f t="shared" ca="1" si="16"/>
        <v>1.1382361826434975</v>
      </c>
      <c r="J89" s="9">
        <f t="shared" ca="1" si="16"/>
        <v>1.3810373370669069</v>
      </c>
      <c r="K89" s="9">
        <f t="shared" ca="1" si="16"/>
        <v>1.228353116514443</v>
      </c>
      <c r="L89" s="9">
        <f t="shared" ca="1" si="16"/>
        <v>1.8212688955860064</v>
      </c>
      <c r="M89" s="9">
        <f t="shared" ca="1" si="16"/>
        <v>1.0156678946778177</v>
      </c>
      <c r="N89" s="9">
        <f t="shared" ca="1" si="16"/>
        <v>0.92563105089523168</v>
      </c>
      <c r="O89" s="9">
        <f t="shared" ca="1" si="16"/>
        <v>1.5037534157636012</v>
      </c>
      <c r="P89" s="9">
        <f t="shared" ca="1" si="16"/>
        <v>1.1994681680634527</v>
      </c>
      <c r="Q89" s="9">
        <f t="shared" ca="1" si="16"/>
        <v>1.0940323368026967</v>
      </c>
      <c r="R89" s="9">
        <f t="shared" ca="1" si="15"/>
        <v>0.97545984667831909</v>
      </c>
      <c r="S89" s="9">
        <f t="shared" ca="1" si="15"/>
        <v>0.94792160090866917</v>
      </c>
      <c r="T89" s="9">
        <f t="shared" ca="1" si="15"/>
        <v>1.6609444250164518</v>
      </c>
      <c r="U89" s="9">
        <f t="shared" ca="1" si="15"/>
        <v>0.99178427816179315</v>
      </c>
      <c r="V89" s="9">
        <f t="shared" ca="1" si="15"/>
        <v>0.96348159374794129</v>
      </c>
      <c r="W89" s="9">
        <f t="shared" ca="1" si="15"/>
        <v>1.7237919441303213</v>
      </c>
      <c r="X89" s="9">
        <f t="shared" ca="1" si="15"/>
        <v>1.5823094231859838</v>
      </c>
      <c r="Y89" s="9">
        <f t="shared" ca="1" si="15"/>
        <v>1.1947982323245669</v>
      </c>
      <c r="Z89" s="9">
        <f t="shared" ca="1" si="15"/>
        <v>1.2375173005304896</v>
      </c>
      <c r="AA89" s="9">
        <f t="shared" ca="1" si="15"/>
        <v>1.3498301629362071</v>
      </c>
      <c r="AB89" s="9">
        <f t="shared" ca="1" si="15"/>
        <v>1.348561991212561</v>
      </c>
      <c r="AC89" s="9">
        <f t="shared" ca="1" si="15"/>
        <v>1.7263478971146073</v>
      </c>
      <c r="AD89" s="9">
        <f t="shared" ca="1" si="15"/>
        <v>1.2694156825475733</v>
      </c>
      <c r="AE89" s="9">
        <f t="shared" ca="1" si="15"/>
        <v>1.7623551959072694</v>
      </c>
      <c r="AF89" s="9">
        <f t="shared" ca="1" si="15"/>
        <v>1.2395651403376011</v>
      </c>
      <c r="AG89" s="9">
        <f t="shared" ca="1" si="15"/>
        <v>1.1656465752959266</v>
      </c>
      <c r="AH89" s="9">
        <f t="shared" ca="1" si="15"/>
        <v>1.4572093052369461</v>
      </c>
      <c r="AI89" s="9">
        <f t="shared" ca="1" si="15"/>
        <v>1.2235707218902958</v>
      </c>
      <c r="AJ89" s="9">
        <f t="shared" ca="1" si="15"/>
        <v>1.2322323718543227</v>
      </c>
      <c r="AK89" s="9">
        <f t="shared" ca="1" si="15"/>
        <v>1.3600116580601251</v>
      </c>
      <c r="AL89" s="9">
        <f t="shared" ca="1" si="15"/>
        <v>1.3995216083063771</v>
      </c>
      <c r="AM89" s="9">
        <f t="shared" ca="1" si="15"/>
        <v>0.89968847603488189</v>
      </c>
      <c r="AN89" s="9">
        <f ca="1">IF(Fixtures!$D$6&lt;36,AVERAGE(OFFSET($A89,0,Fixtures!$D$6,1,3)),0)</f>
        <v>1.4481085236249138</v>
      </c>
      <c r="AO89" s="9">
        <f ca="1">IF(Fixtures!$D$6&lt;33,AVERAGE(OFFSET($A89,0,Fixtures!$D$6,1,6)),0)</f>
        <v>1.4186487470692564</v>
      </c>
      <c r="AP89" s="9">
        <f ca="1">IF(Fixtures!$D$6&lt;30,AVERAGE(OFFSET($A89,0,Fixtures!$D$6,1,9)),0)</f>
        <v>1.3805449868219002</v>
      </c>
      <c r="AQ89" s="9">
        <f ca="1">IF(Fixtures!$D$6&lt;27,AVERAGE(OFFSET($A89,0,Fixtures!$D$6,1,12)),0)</f>
        <v>0</v>
      </c>
      <c r="AR89" s="9">
        <f ca="1">IF(Fixtures!$D$6&lt;23,AVERAGE(OFFSET($A89,0,Fixtures!$D$6,1,16)),0)</f>
        <v>0</v>
      </c>
      <c r="AS89" s="9">
        <f ca="1">IF(OR(Fixtures!$D$6&lt;=0,Fixtures!$D$6&gt;39),AVERAGE(A89:AM89),AVERAGE(OFFSET($A89,0,Fixtures!$D$6,1,39-Fixtures!$D$6)))</f>
        <v>1.3403438853165406</v>
      </c>
    </row>
    <row r="90" spans="1:45" x14ac:dyDescent="0.25">
      <c r="A90" s="28" t="s">
        <v>121</v>
      </c>
      <c r="B90" s="9">
        <f t="shared" ca="1" si="16"/>
        <v>1.2032562020037088</v>
      </c>
      <c r="C90" s="9">
        <f t="shared" ca="1" si="15"/>
        <v>1.4478459990329244</v>
      </c>
      <c r="D90" s="9">
        <f t="shared" ca="1" si="15"/>
        <v>0.9408251476537941</v>
      </c>
      <c r="E90" s="9">
        <f t="shared" ca="1" si="15"/>
        <v>0.96129438603141137</v>
      </c>
      <c r="F90" s="9">
        <f t="shared" ca="1" si="15"/>
        <v>1.1950026775728184</v>
      </c>
      <c r="G90" s="9">
        <f t="shared" ca="1" si="15"/>
        <v>1.0751159963909429</v>
      </c>
      <c r="H90" s="9">
        <f t="shared" ca="1" si="15"/>
        <v>1.2804074224084279</v>
      </c>
      <c r="I90" s="9">
        <f t="shared" ca="1" si="15"/>
        <v>1.1382361826434975</v>
      </c>
      <c r="J90" s="9">
        <f t="shared" ca="1" si="15"/>
        <v>1.1615104493342909</v>
      </c>
      <c r="K90" s="9">
        <f t="shared" ca="1" si="15"/>
        <v>1.6090206509156064</v>
      </c>
      <c r="L90" s="9">
        <f t="shared" ca="1" si="15"/>
        <v>1.4945685992331263</v>
      </c>
      <c r="M90" s="9">
        <f t="shared" ca="1" si="15"/>
        <v>1.082726736223846</v>
      </c>
      <c r="N90" s="9">
        <f t="shared" ca="1" si="15"/>
        <v>0.92563105089523168</v>
      </c>
      <c r="O90" s="9">
        <f t="shared" ca="1" si="15"/>
        <v>0.87774860778001973</v>
      </c>
      <c r="P90" s="9">
        <f t="shared" ca="1" si="15"/>
        <v>1.1994681680634527</v>
      </c>
      <c r="Q90" s="9">
        <f t="shared" ca="1" si="15"/>
        <v>1.2908101417425952</v>
      </c>
      <c r="R90" s="9">
        <f t="shared" ca="1" si="15"/>
        <v>0.97545984667831909</v>
      </c>
      <c r="S90" s="9">
        <f t="shared" ca="1" si="15"/>
        <v>1.4694788864890815</v>
      </c>
      <c r="T90" s="9">
        <f t="shared" ca="1" si="15"/>
        <v>1.6609444250164518</v>
      </c>
      <c r="U90" s="9">
        <f t="shared" ca="1" si="15"/>
        <v>0.80956721075138993</v>
      </c>
      <c r="V90" s="9">
        <f t="shared" ca="1" si="15"/>
        <v>1.5425012864534227</v>
      </c>
      <c r="W90" s="9">
        <f t="shared" ca="1" si="15"/>
        <v>0.89243783056680326</v>
      </c>
      <c r="X90" s="9">
        <f t="shared" ca="1" si="15"/>
        <v>2.225439592612958</v>
      </c>
      <c r="Y90" s="9">
        <f t="shared" ca="1" si="15"/>
        <v>0.83291113315213428</v>
      </c>
      <c r="Z90" s="9">
        <f t="shared" ca="1" si="15"/>
        <v>1.2375173005304896</v>
      </c>
      <c r="AA90" s="9">
        <f t="shared" ca="1" si="15"/>
        <v>1.1153986295683747</v>
      </c>
      <c r="AB90" s="9">
        <f t="shared" ca="1" si="15"/>
        <v>1.348561991212561</v>
      </c>
      <c r="AC90" s="9">
        <f t="shared" ca="1" si="15"/>
        <v>1.0793181474145725</v>
      </c>
      <c r="AD90" s="9">
        <f t="shared" ca="1" si="15"/>
        <v>1.4683923788489193</v>
      </c>
      <c r="AE90" s="9">
        <f t="shared" ca="1" si="15"/>
        <v>1.3903292565543277</v>
      </c>
      <c r="AF90" s="9">
        <f t="shared" ca="1" si="15"/>
        <v>1.2395651403376011</v>
      </c>
      <c r="AG90" s="9">
        <f t="shared" ca="1" si="15"/>
        <v>1.1135559206698284</v>
      </c>
      <c r="AH90" s="9">
        <f t="shared" ca="1" si="15"/>
        <v>1.545101127372859</v>
      </c>
      <c r="AI90" s="9">
        <f t="shared" ca="1" si="15"/>
        <v>0.84658324617833192</v>
      </c>
      <c r="AJ90" s="9">
        <f t="shared" ca="1" si="15"/>
        <v>2.3830069694023024</v>
      </c>
      <c r="AK90" s="9">
        <f t="shared" ca="1" si="15"/>
        <v>1.0242197339463077</v>
      </c>
      <c r="AL90" s="9">
        <f t="shared" ca="1" si="15"/>
        <v>1.3995216083063771</v>
      </c>
      <c r="AM90" s="9">
        <f t="shared" ca="1" si="15"/>
        <v>0.89968847603488189</v>
      </c>
      <c r="AN90" s="9">
        <f ca="1">IF(Fixtures!$D$6&lt;36,AVERAGE(OFFSET($A90,0,Fixtures!$D$6,1,3)),0)</f>
        <v>1.2987575058253509</v>
      </c>
      <c r="AO90" s="9">
        <f ca="1">IF(Fixtures!$D$6&lt;33,AVERAGE(OFFSET($A90,0,Fixtures!$D$6,1,6)),0)</f>
        <v>1.2732871391729683</v>
      </c>
      <c r="AP90" s="9">
        <f ca="1">IF(Fixtures!$D$6&lt;30,AVERAGE(OFFSET($A90,0,Fixtures!$D$6,1,9)),0)</f>
        <v>1.3793793531101448</v>
      </c>
      <c r="AQ90" s="9">
        <f ca="1">IF(Fixtures!$D$6&lt;27,AVERAGE(OFFSET($A90,0,Fixtures!$D$6,1,12)),0)</f>
        <v>0</v>
      </c>
      <c r="AR90" s="9">
        <f ca="1">IF(Fixtures!$D$6&lt;23,AVERAGE(OFFSET($A90,0,Fixtures!$D$6,1,16)),0)</f>
        <v>0</v>
      </c>
      <c r="AS90" s="9">
        <f ca="1">IF(OR(Fixtures!$D$6&lt;=0,Fixtures!$D$6&gt;39),AVERAGE(A90:AM90),AVERAGE(OFFSET($A90,0,Fixtures!$D$6,1,39-Fixtures!$D$6)))</f>
        <v>1.3114869996899059</v>
      </c>
    </row>
    <row r="91" spans="1:45" x14ac:dyDescent="0.25">
      <c r="A91" s="28" t="s">
        <v>105</v>
      </c>
      <c r="B91" s="9">
        <f t="shared" ca="1" si="16"/>
        <v>1.2032562020037088</v>
      </c>
      <c r="C91" s="9">
        <f t="shared" ca="1" si="15"/>
        <v>1.0978165650110174</v>
      </c>
      <c r="D91" s="9">
        <f t="shared" ca="1" si="15"/>
        <v>0.9408251476537941</v>
      </c>
      <c r="E91" s="9">
        <f t="shared" ca="1" si="15"/>
        <v>0.84892132175324198</v>
      </c>
      <c r="F91" s="9">
        <f t="shared" ca="1" si="15"/>
        <v>1.2636082005299596</v>
      </c>
      <c r="G91" s="9">
        <f t="shared" ca="1" si="15"/>
        <v>0.85223937823566953</v>
      </c>
      <c r="H91" s="9">
        <f t="shared" ca="1" si="15"/>
        <v>0.9171391637637949</v>
      </c>
      <c r="I91" s="9">
        <f t="shared" ca="1" si="15"/>
        <v>0.65767416951480984</v>
      </c>
      <c r="J91" s="9">
        <f t="shared" ca="1" si="15"/>
        <v>1.4229427616037034</v>
      </c>
      <c r="K91" s="9">
        <f t="shared" ca="1" si="15"/>
        <v>1.0433138963384292</v>
      </c>
      <c r="L91" s="9">
        <f t="shared" ca="1" si="15"/>
        <v>1.3747191943096242</v>
      </c>
      <c r="M91" s="9">
        <f t="shared" ca="1" si="15"/>
        <v>0.66846979370821891</v>
      </c>
      <c r="N91" s="9">
        <f t="shared" ca="1" si="15"/>
        <v>0.92563105089523168</v>
      </c>
      <c r="O91" s="9">
        <f t="shared" ca="1" si="15"/>
        <v>0.85493083081101517</v>
      </c>
      <c r="P91" s="9">
        <f t="shared" ca="1" si="15"/>
        <v>0.9943802237087086</v>
      </c>
      <c r="Q91" s="9">
        <f t="shared" ca="1" si="15"/>
        <v>0.87927383388818403</v>
      </c>
      <c r="R91" s="9">
        <f t="shared" ca="1" si="15"/>
        <v>0.97545984667831909</v>
      </c>
      <c r="S91" s="9">
        <f t="shared" ca="1" si="15"/>
        <v>1.2247789593659026</v>
      </c>
      <c r="T91" s="9">
        <f t="shared" ca="1" si="15"/>
        <v>1.0890272205038978</v>
      </c>
      <c r="U91" s="9">
        <f t="shared" ca="1" si="15"/>
        <v>0.99178427816179315</v>
      </c>
      <c r="V91" s="9">
        <f t="shared" ca="1" si="15"/>
        <v>1.22273349267214</v>
      </c>
      <c r="W91" s="9">
        <f t="shared" ca="1" si="15"/>
        <v>0.63924159709855954</v>
      </c>
      <c r="X91" s="9">
        <f t="shared" ca="1" si="15"/>
        <v>0.94358493032308355</v>
      </c>
      <c r="Y91" s="9">
        <f t="shared" ca="1" si="15"/>
        <v>0.88072885351305386</v>
      </c>
      <c r="Z91" s="9">
        <f t="shared" ca="1" si="15"/>
        <v>1.2375173005304896</v>
      </c>
      <c r="AA91" s="9">
        <f t="shared" ca="1" si="15"/>
        <v>0.80873317225882402</v>
      </c>
      <c r="AB91" s="9">
        <f t="shared" ca="1" si="15"/>
        <v>1.2179729771465124</v>
      </c>
      <c r="AC91" s="9">
        <f t="shared" ca="1" si="15"/>
        <v>1.1432323054630054</v>
      </c>
      <c r="AD91" s="9">
        <f t="shared" ca="1" si="15"/>
        <v>0.95817268311404735</v>
      </c>
      <c r="AE91" s="9">
        <f t="shared" ca="1" si="15"/>
        <v>1.4968738561039585</v>
      </c>
      <c r="AF91" s="9">
        <f t="shared" ca="1" si="15"/>
        <v>1.2265950007083291</v>
      </c>
      <c r="AG91" s="9">
        <f t="shared" ca="1" si="15"/>
        <v>1.328030734897506</v>
      </c>
      <c r="AH91" s="9">
        <f t="shared" ca="1" si="15"/>
        <v>0.95907373735627943</v>
      </c>
      <c r="AI91" s="9">
        <f t="shared" ca="1" si="15"/>
        <v>0.69307824531031204</v>
      </c>
      <c r="AJ91" s="9">
        <f t="shared" ca="1" si="15"/>
        <v>0.75904674800040206</v>
      </c>
      <c r="AK91" s="9">
        <f t="shared" ca="1" si="15"/>
        <v>1.7572272450460438</v>
      </c>
      <c r="AL91" s="9">
        <f t="shared" ca="1" si="15"/>
        <v>0.70467698857666183</v>
      </c>
      <c r="AM91" s="9">
        <f t="shared" ca="1" si="15"/>
        <v>0.89968847603488189</v>
      </c>
      <c r="AN91" s="9">
        <f ca="1">IF(Fixtures!$D$6&lt;36,AVERAGE(OFFSET($A91,0,Fixtures!$D$6,1,3)),0)</f>
        <v>1.1064593219078551</v>
      </c>
      <c r="AO91" s="9">
        <f ca="1">IF(Fixtures!$D$6&lt;33,AVERAGE(OFFSET($A91,0,Fixtures!$D$6,1,6)),0)</f>
        <v>1.2284795929055596</v>
      </c>
      <c r="AP91" s="9">
        <f ca="1">IF(Fixtures!$D$6&lt;30,AVERAGE(OFFSET($A91,0,Fixtures!$D$6,1,9)),0)</f>
        <v>1.0868973653444836</v>
      </c>
      <c r="AQ91" s="9">
        <f ca="1">IF(Fixtures!$D$6&lt;27,AVERAGE(OFFSET($A91,0,Fixtures!$D$6,1,12)),0)</f>
        <v>0</v>
      </c>
      <c r="AR91" s="9">
        <f ca="1">IF(Fixtures!$D$6&lt;23,AVERAGE(OFFSET($A91,0,Fixtures!$D$6,1,16)),0)</f>
        <v>0</v>
      </c>
      <c r="AS91" s="9">
        <f ca="1">IF(OR(Fixtures!$D$6&lt;=0,Fixtures!$D$6&gt;39),AVERAGE(A91:AM91),AVERAGE(OFFSET($A91,0,Fixtures!$D$6,1,39-Fixtures!$D$6)))</f>
        <v>1.0953057498131618</v>
      </c>
    </row>
    <row r="92" spans="1:45" x14ac:dyDescent="0.25">
      <c r="A92" s="28" t="s">
        <v>52</v>
      </c>
      <c r="B92" s="9">
        <f t="shared" ca="1" si="16"/>
        <v>1.2032562020037088</v>
      </c>
      <c r="C92" s="9">
        <f t="shared" ca="1" si="15"/>
        <v>1.7755033266033988</v>
      </c>
      <c r="D92" s="9">
        <f t="shared" ca="1" si="15"/>
        <v>0.9408251476537941</v>
      </c>
      <c r="E92" s="9">
        <f t="shared" ca="1" si="15"/>
        <v>1.9348224873320179</v>
      </c>
      <c r="F92" s="9">
        <f t="shared" ca="1" si="15"/>
        <v>1.1674802009453968</v>
      </c>
      <c r="G92" s="9">
        <f t="shared" ca="1" si="15"/>
        <v>1.8821954831222292</v>
      </c>
      <c r="H92" s="9">
        <f t="shared" ca="1" si="15"/>
        <v>1.3929650732386356</v>
      </c>
      <c r="I92" s="9">
        <f t="shared" ca="1" si="15"/>
        <v>1.1382361826434975</v>
      </c>
      <c r="J92" s="9">
        <f t="shared" ca="1" si="15"/>
        <v>1.041685737591475</v>
      </c>
      <c r="K92" s="9">
        <f t="shared" ca="1" si="15"/>
        <v>1.0343634845508745</v>
      </c>
      <c r="L92" s="9">
        <f t="shared" ca="1" si="15"/>
        <v>1.489832854645915</v>
      </c>
      <c r="M92" s="9">
        <f t="shared" ca="1" si="15"/>
        <v>0.84447735086333675</v>
      </c>
      <c r="N92" s="9">
        <f t="shared" ca="1" si="15"/>
        <v>0.92563105089523168</v>
      </c>
      <c r="O92" s="9">
        <f t="shared" ca="1" si="15"/>
        <v>0.85860977538132965</v>
      </c>
      <c r="P92" s="9">
        <f t="shared" ca="1" si="15"/>
        <v>1.1994681680634527</v>
      </c>
      <c r="Q92" s="9">
        <f t="shared" ca="1" si="15"/>
        <v>1.1685780854982781</v>
      </c>
      <c r="R92" s="9">
        <f t="shared" ca="1" si="15"/>
        <v>0.97545984667831909</v>
      </c>
      <c r="S92" s="9">
        <f t="shared" ca="1" si="15"/>
        <v>1.1174831364696738</v>
      </c>
      <c r="T92" s="9">
        <f t="shared" ca="1" si="15"/>
        <v>1.2712200408257048</v>
      </c>
      <c r="U92" s="9">
        <f t="shared" ca="1" si="15"/>
        <v>0.99178427816179315</v>
      </c>
      <c r="V92" s="9">
        <f t="shared" ca="1" si="15"/>
        <v>1.3376285157230838</v>
      </c>
      <c r="W92" s="9">
        <f t="shared" ca="1" si="15"/>
        <v>1.7237919441303213</v>
      </c>
      <c r="X92" s="9">
        <f t="shared" ca="1" si="15"/>
        <v>1.4379166428484185</v>
      </c>
      <c r="Y92" s="9">
        <f t="shared" ca="1" si="15"/>
        <v>1.1947982323245669</v>
      </c>
      <c r="Z92" s="9">
        <f t="shared" ca="1" si="15"/>
        <v>1.2375173005304896</v>
      </c>
      <c r="AA92" s="9">
        <f t="shared" ca="1" si="15"/>
        <v>1.3498301629362071</v>
      </c>
      <c r="AB92" s="9">
        <f t="shared" ca="1" si="15"/>
        <v>1.348561991212561</v>
      </c>
      <c r="AC92" s="9">
        <f t="shared" ca="1" si="15"/>
        <v>1.7263478971146073</v>
      </c>
      <c r="AD92" s="9">
        <f t="shared" ca="1" si="15"/>
        <v>1.0384063521019127</v>
      </c>
      <c r="AE92" s="9">
        <f t="shared" ca="1" si="15"/>
        <v>1.4840324308596715</v>
      </c>
      <c r="AF92" s="9">
        <f t="shared" ca="1" si="15"/>
        <v>1.2318732932382053</v>
      </c>
      <c r="AG92" s="9">
        <f t="shared" ca="1" si="15"/>
        <v>0.92485630774028449</v>
      </c>
      <c r="AH92" s="9">
        <f t="shared" ca="1" si="15"/>
        <v>1.2115970783247556</v>
      </c>
      <c r="AI92" s="9">
        <f t="shared" ca="1" si="15"/>
        <v>0.98539645629571571</v>
      </c>
      <c r="AJ92" s="9">
        <f t="shared" ca="1" si="15"/>
        <v>1.8238576627279555</v>
      </c>
      <c r="AK92" s="9">
        <f t="shared" ca="1" si="15"/>
        <v>0.7788803849091297</v>
      </c>
      <c r="AL92" s="9">
        <f t="shared" ca="1" si="15"/>
        <v>1.3995216083063771</v>
      </c>
      <c r="AM92" s="9">
        <f t="shared" ca="1" si="15"/>
        <v>0.81449331925016766</v>
      </c>
      <c r="AN92" s="9">
        <f ca="1">IF(Fixtures!$D$6&lt;36,AVERAGE(OFFSET($A92,0,Fixtures!$D$6,1,3)),0)</f>
        <v>1.3711054134763601</v>
      </c>
      <c r="AO92" s="9">
        <f ca="1">IF(Fixtures!$D$6&lt;33,AVERAGE(OFFSET($A92,0,Fixtures!$D$6,1,6)),0)</f>
        <v>1.2923463787112068</v>
      </c>
      <c r="AP92" s="9">
        <f ca="1">IF(Fixtures!$D$6&lt;30,AVERAGE(OFFSET($A92,0,Fixtures!$D$6,1,9)),0)</f>
        <v>1.308325496623963</v>
      </c>
      <c r="AQ92" s="9">
        <f ca="1">IF(Fixtures!$D$6&lt;27,AVERAGE(OFFSET($A92,0,Fixtures!$D$6,1,12)),0)</f>
        <v>0</v>
      </c>
      <c r="AR92" s="9">
        <f ca="1">IF(Fixtures!$D$6&lt;23,AVERAGE(OFFSET($A92,0,Fixtures!$D$6,1,16)),0)</f>
        <v>0</v>
      </c>
      <c r="AS92" s="9">
        <f ca="1">IF(OR(Fixtures!$D$6&lt;=0,Fixtures!$D$6&gt;39),AVERAGE(A92:AM92),AVERAGE(OFFSET($A92,0,Fixtures!$D$6,1,39-Fixtures!$D$6)))</f>
        <v>1.2306520651734452</v>
      </c>
    </row>
    <row r="93" spans="1:45" x14ac:dyDescent="0.25">
      <c r="A93" s="28" t="s">
        <v>129</v>
      </c>
      <c r="B93" s="9">
        <f t="shared" ca="1" si="16"/>
        <v>1.2032562020037088</v>
      </c>
      <c r="C93" s="9">
        <f t="shared" ca="1" si="15"/>
        <v>1.5472864576152967</v>
      </c>
      <c r="D93" s="9">
        <f t="shared" ca="1" si="15"/>
        <v>0.9408251476537941</v>
      </c>
      <c r="E93" s="9">
        <f t="shared" ca="1" si="15"/>
        <v>1.9348224873320179</v>
      </c>
      <c r="F93" s="9">
        <f t="shared" ca="1" si="15"/>
        <v>1.7142129933882599</v>
      </c>
      <c r="G93" s="9">
        <f t="shared" ca="1" si="15"/>
        <v>1.8821954831222292</v>
      </c>
      <c r="H93" s="9">
        <f t="shared" ca="1" si="15"/>
        <v>1.3302988788111523</v>
      </c>
      <c r="I93" s="9">
        <f t="shared" ca="1" si="15"/>
        <v>1.1382361826434975</v>
      </c>
      <c r="J93" s="9">
        <f t="shared" ca="1" si="15"/>
        <v>1.4229427616037034</v>
      </c>
      <c r="K93" s="9">
        <f t="shared" ca="1" si="15"/>
        <v>1.6090206509156064</v>
      </c>
      <c r="L93" s="9">
        <f t="shared" ca="1" si="15"/>
        <v>0.99467974397760794</v>
      </c>
      <c r="M93" s="9">
        <f t="shared" ca="1" si="15"/>
        <v>1.3681773463238212</v>
      </c>
      <c r="N93" s="9">
        <f t="shared" ca="1" si="15"/>
        <v>0.92563105089523168</v>
      </c>
      <c r="O93" s="9">
        <f t="shared" ca="1" si="15"/>
        <v>1.1811002731908686</v>
      </c>
      <c r="P93" s="9">
        <f t="shared" ca="1" si="15"/>
        <v>1.1994681680634527</v>
      </c>
      <c r="Q93" s="9">
        <f t="shared" ca="1" si="15"/>
        <v>1.2908101417425952</v>
      </c>
      <c r="R93" s="9">
        <f t="shared" ca="1" si="15"/>
        <v>0.97545984667831909</v>
      </c>
      <c r="S93" s="9">
        <f t="shared" ca="1" si="15"/>
        <v>1.0964992418606248</v>
      </c>
      <c r="T93" s="9">
        <f t="shared" ca="1" si="15"/>
        <v>1.6609444250164518</v>
      </c>
      <c r="U93" s="9">
        <f t="shared" ca="1" si="15"/>
        <v>0.99178427816179315</v>
      </c>
      <c r="V93" s="9">
        <f t="shared" ca="1" si="15"/>
        <v>1.6234287693549221</v>
      </c>
      <c r="W93" s="9">
        <f t="shared" ca="1" si="15"/>
        <v>1.7237919441303213</v>
      </c>
      <c r="X93" s="9">
        <f t="shared" ca="1" si="15"/>
        <v>1.0401597240861939</v>
      </c>
      <c r="Y93" s="9">
        <f t="shared" ca="1" si="15"/>
        <v>1.1947982323245669</v>
      </c>
      <c r="Z93" s="9">
        <f t="shared" ca="1" si="15"/>
        <v>1.0784512377335469</v>
      </c>
      <c r="AA93" s="9">
        <f t="shared" ca="1" si="15"/>
        <v>1.3498301629362071</v>
      </c>
      <c r="AB93" s="9">
        <f t="shared" ca="1" si="15"/>
        <v>1.348561991212561</v>
      </c>
      <c r="AC93" s="9">
        <f t="shared" ca="1" si="15"/>
        <v>1.7263478971146073</v>
      </c>
      <c r="AD93" s="9">
        <f t="shared" ca="1" si="15"/>
        <v>1.4270969735778238</v>
      </c>
      <c r="AE93" s="9">
        <f t="shared" ca="1" si="15"/>
        <v>1.2584138898028832</v>
      </c>
      <c r="AF93" s="9">
        <f t="shared" ca="1" si="15"/>
        <v>1.2395651403376011</v>
      </c>
      <c r="AG93" s="9">
        <f t="shared" ca="1" si="15"/>
        <v>1.3209478963998886</v>
      </c>
      <c r="AH93" s="9">
        <f t="shared" ca="1" si="15"/>
        <v>1.545101127372859</v>
      </c>
      <c r="AI93" s="9">
        <f t="shared" ca="1" si="15"/>
        <v>1.7209130907815342</v>
      </c>
      <c r="AJ93" s="9">
        <f t="shared" ca="1" si="15"/>
        <v>1.3261108951587686</v>
      </c>
      <c r="AK93" s="9">
        <f t="shared" ca="1" si="15"/>
        <v>1.5731804724726588</v>
      </c>
      <c r="AL93" s="9">
        <f t="shared" ca="1" si="15"/>
        <v>1.0233613981363214</v>
      </c>
      <c r="AM93" s="9">
        <f t="shared" ca="1" si="15"/>
        <v>0.89968847603488189</v>
      </c>
      <c r="AN93" s="9">
        <f ca="1">IF(Fixtures!$D$6&lt;36,AVERAGE(OFFSET($A93,0,Fixtures!$D$6,1,3)),0)</f>
        <v>1.5006689539683304</v>
      </c>
      <c r="AO93" s="9">
        <f ca="1">IF(Fixtures!$D$6&lt;33,AVERAGE(OFFSET($A93,0,Fixtures!$D$6,1,6)),0)</f>
        <v>1.3868222980742273</v>
      </c>
      <c r="AP93" s="9">
        <f ca="1">IF(Fixtures!$D$6&lt;30,AVERAGE(OFFSET($A93,0,Fixtures!$D$6,1,9)),0)</f>
        <v>1.434784322417614</v>
      </c>
      <c r="AQ93" s="9">
        <f ca="1">IF(Fixtures!$D$6&lt;27,AVERAGE(OFFSET($A93,0,Fixtures!$D$6,1,12)),0)</f>
        <v>0</v>
      </c>
      <c r="AR93" s="9">
        <f ca="1">IF(Fixtures!$D$6&lt;23,AVERAGE(OFFSET($A93,0,Fixtures!$D$6,1,16)),0)</f>
        <v>0</v>
      </c>
      <c r="AS93" s="9">
        <f ca="1">IF(OR(Fixtures!$D$6&lt;=0,Fixtures!$D$6&gt;39),AVERAGE(A93:AM93),AVERAGE(OFFSET($A93,0,Fixtures!$D$6,1,39-Fixtures!$D$6)))</f>
        <v>1.367440770700199</v>
      </c>
    </row>
    <row r="94" spans="1:45" x14ac:dyDescent="0.25">
      <c r="A94" s="28" t="s">
        <v>104</v>
      </c>
      <c r="B94" s="9">
        <f t="shared" ca="1" si="16"/>
        <v>0.98328059810863588</v>
      </c>
      <c r="C94" s="9">
        <f t="shared" ca="1" si="15"/>
        <v>1.434351208272181</v>
      </c>
      <c r="D94" s="9">
        <f t="shared" ca="1" si="15"/>
        <v>0.9408251476537941</v>
      </c>
      <c r="E94" s="9">
        <f t="shared" ca="1" si="15"/>
        <v>1.9348224873320179</v>
      </c>
      <c r="F94" s="9">
        <f t="shared" ca="1" si="15"/>
        <v>1.0768711114746998</v>
      </c>
      <c r="G94" s="9">
        <f t="shared" ca="1" si="15"/>
        <v>1.8821954831222292</v>
      </c>
      <c r="H94" s="9">
        <f t="shared" ca="1" si="15"/>
        <v>0.94836821530977944</v>
      </c>
      <c r="I94" s="9">
        <f t="shared" ca="1" si="15"/>
        <v>1.1382361826434975</v>
      </c>
      <c r="J94" s="9">
        <f t="shared" ca="1" si="15"/>
        <v>1.2474390981638035</v>
      </c>
      <c r="K94" s="9">
        <f t="shared" ca="1" si="15"/>
        <v>1.3386782241866058</v>
      </c>
      <c r="L94" s="9">
        <f t="shared" ca="1" si="15"/>
        <v>1.7376124497703367</v>
      </c>
      <c r="M94" s="9">
        <f t="shared" ca="1" si="15"/>
        <v>1.7347105152085993</v>
      </c>
      <c r="N94" s="9">
        <f t="shared" ca="1" si="15"/>
        <v>0.92563105089523168</v>
      </c>
      <c r="O94" s="9">
        <f t="shared" ca="1" si="15"/>
        <v>1.7784414240250019</v>
      </c>
      <c r="P94" s="9">
        <f t="shared" ca="1" si="15"/>
        <v>0.90690173033719856</v>
      </c>
      <c r="Q94" s="9">
        <f t="shared" ca="1" si="15"/>
        <v>1.2908101417425952</v>
      </c>
      <c r="R94" s="9">
        <f t="shared" ca="1" si="15"/>
        <v>0.97545984667831909</v>
      </c>
      <c r="S94" s="9">
        <f t="shared" ca="1" si="15"/>
        <v>2.2345763264745266</v>
      </c>
      <c r="T94" s="9">
        <f t="shared" ca="1" si="15"/>
        <v>1.1473619936994426</v>
      </c>
      <c r="U94" s="9">
        <f t="shared" ca="1" si="15"/>
        <v>0.99178427816179315</v>
      </c>
      <c r="V94" s="9">
        <f t="shared" ca="1" si="15"/>
        <v>1.3593740898935689</v>
      </c>
      <c r="W94" s="9">
        <f t="shared" ca="1" si="15"/>
        <v>1.3606524291867514</v>
      </c>
      <c r="X94" s="9">
        <f t="shared" ca="1" si="15"/>
        <v>1.6219209774640628</v>
      </c>
      <c r="Y94" s="9">
        <f t="shared" ca="1" si="15"/>
        <v>1.1947982323245669</v>
      </c>
      <c r="Z94" s="9">
        <f t="shared" ca="1" si="15"/>
        <v>0.99973591075683288</v>
      </c>
      <c r="AA94" s="9">
        <f t="shared" ca="1" si="15"/>
        <v>1.3498301629362071</v>
      </c>
      <c r="AB94" s="9">
        <f t="shared" ca="1" si="15"/>
        <v>1.348561991212561</v>
      </c>
      <c r="AC94" s="9">
        <f t="shared" ca="1" si="15"/>
        <v>1.410742275827642</v>
      </c>
      <c r="AD94" s="9">
        <f t="shared" ca="1" si="15"/>
        <v>1.4683923788489193</v>
      </c>
      <c r="AE94" s="9">
        <f t="shared" ca="1" si="15"/>
        <v>0.93305229984759541</v>
      </c>
      <c r="AF94" s="9">
        <f t="shared" ca="1" si="15"/>
        <v>1.2395651403376011</v>
      </c>
      <c r="AG94" s="9">
        <f t="shared" ca="1" si="15"/>
        <v>1.328030734897506</v>
      </c>
      <c r="AH94" s="9">
        <f t="shared" ca="1" si="15"/>
        <v>1.2090849066949254</v>
      </c>
      <c r="AI94" s="9">
        <f t="shared" ca="1" si="15"/>
        <v>1.3011592148455808</v>
      </c>
      <c r="AJ94" s="9">
        <f t="shared" ca="1" si="15"/>
        <v>2.3830069694023024</v>
      </c>
      <c r="AK94" s="9">
        <f t="shared" ca="1" si="15"/>
        <v>1.5574889790030764</v>
      </c>
      <c r="AL94" s="9">
        <f t="shared" ca="1" si="15"/>
        <v>1.3995216083063771</v>
      </c>
      <c r="AM94" s="9">
        <f t="shared" ca="1" si="15"/>
        <v>0.89968847603488189</v>
      </c>
      <c r="AN94" s="9">
        <f ca="1">IF(Fixtures!$D$6&lt;36,AVERAGE(OFFSET($A94,0,Fixtures!$D$6,1,3)),0)</f>
        <v>1.4092322152963741</v>
      </c>
      <c r="AO94" s="9">
        <f ca="1">IF(Fixtures!$D$6&lt;33,AVERAGE(OFFSET($A94,0,Fixtures!$D$6,1,6)),0)</f>
        <v>1.2880574701619709</v>
      </c>
      <c r="AP94" s="9">
        <f ca="1">IF(Fixtures!$D$6&lt;30,AVERAGE(OFFSET($A94,0,Fixtures!$D$6,1,9)),0)</f>
        <v>1.4023995457682927</v>
      </c>
      <c r="AQ94" s="9">
        <f ca="1">IF(Fixtures!$D$6&lt;27,AVERAGE(OFFSET($A94,0,Fixtures!$D$6,1,12)),0)</f>
        <v>0</v>
      </c>
      <c r="AR94" s="9">
        <f ca="1">IF(Fixtures!$D$6&lt;23,AVERAGE(OFFSET($A94,0,Fixtures!$D$6,1,16)),0)</f>
        <v>0</v>
      </c>
      <c r="AS94" s="9">
        <f ca="1">IF(OR(Fixtures!$D$6&lt;=0,Fixtures!$D$6&gt;39),AVERAGE(A94:AM94),AVERAGE(OFFSET($A94,0,Fixtures!$D$6,1,39-Fixtures!$D$6)))</f>
        <v>1.3731912479382478</v>
      </c>
    </row>
    <row r="95" spans="1:45" x14ac:dyDescent="0.25">
      <c r="A95" s="28" t="s">
        <v>60</v>
      </c>
      <c r="B95" s="9">
        <f t="shared" ca="1" si="16"/>
        <v>1.2032562020037088</v>
      </c>
      <c r="C95" s="9">
        <f t="shared" ca="1" si="15"/>
        <v>1.7755033266033988</v>
      </c>
      <c r="D95" s="9">
        <f t="shared" ca="1" si="15"/>
        <v>0.91418713741949276</v>
      </c>
      <c r="E95" s="9">
        <f t="shared" ca="1" si="15"/>
        <v>1.5912785441391177</v>
      </c>
      <c r="F95" s="9">
        <f t="shared" ca="1" si="15"/>
        <v>1.4831309744450563</v>
      </c>
      <c r="G95" s="9">
        <f t="shared" ca="1" si="15"/>
        <v>1.8821954831222292</v>
      </c>
      <c r="H95" s="9">
        <f t="shared" ca="1" si="15"/>
        <v>1.1406940232768135</v>
      </c>
      <c r="I95" s="9">
        <f t="shared" ca="1" si="15"/>
        <v>1.1382361826434975</v>
      </c>
      <c r="J95" s="9">
        <f t="shared" ca="1" si="15"/>
        <v>0.86721504613887834</v>
      </c>
      <c r="K95" s="9">
        <f t="shared" ca="1" si="15"/>
        <v>1.1898172358800072</v>
      </c>
      <c r="L95" s="9">
        <f t="shared" ca="1" si="15"/>
        <v>0.85320973457341387</v>
      </c>
      <c r="M95" s="9">
        <f t="shared" ca="1" si="15"/>
        <v>1.1013172923320735</v>
      </c>
      <c r="N95" s="9">
        <f t="shared" ref="C95:AM99" ca="1" si="17">MIN(VLOOKUP($A$87,$A$2:$AM$14,N$16+1,FALSE),VLOOKUP($A95,$A$2:$AM$14,N$16+1,FALSE))</f>
        <v>0.92563105089523168</v>
      </c>
      <c r="O95" s="9">
        <f t="shared" ca="1" si="17"/>
        <v>1.7784414240250019</v>
      </c>
      <c r="P95" s="9">
        <f t="shared" ca="1" si="17"/>
        <v>1.1994681680634527</v>
      </c>
      <c r="Q95" s="9">
        <f t="shared" ca="1" si="17"/>
        <v>1.2908101417425952</v>
      </c>
      <c r="R95" s="9">
        <f t="shared" ca="1" si="17"/>
        <v>0.97545984667831909</v>
      </c>
      <c r="S95" s="9">
        <f t="shared" ca="1" si="17"/>
        <v>2.489160066809057</v>
      </c>
      <c r="T95" s="9">
        <f t="shared" ca="1" si="17"/>
        <v>1.1425816402237439</v>
      </c>
      <c r="U95" s="9">
        <f t="shared" ca="1" si="17"/>
        <v>0.99178427816179315</v>
      </c>
      <c r="V95" s="9">
        <f t="shared" ca="1" si="17"/>
        <v>1.5309922356633197</v>
      </c>
      <c r="W95" s="9">
        <f t="shared" ca="1" si="17"/>
        <v>1.636588055857001</v>
      </c>
      <c r="X95" s="9">
        <f t="shared" ca="1" si="17"/>
        <v>1.3535054497098058</v>
      </c>
      <c r="Y95" s="9">
        <f t="shared" ca="1" si="17"/>
        <v>1.1947982323245669</v>
      </c>
      <c r="Z95" s="9">
        <f t="shared" ca="1" si="17"/>
        <v>1.2375173005304896</v>
      </c>
      <c r="AA95" s="9">
        <f t="shared" ca="1" si="17"/>
        <v>1.3116118077141643</v>
      </c>
      <c r="AB95" s="9">
        <f t="shared" ca="1" si="17"/>
        <v>1.1091135109852732</v>
      </c>
      <c r="AC95" s="9">
        <f t="shared" ca="1" si="17"/>
        <v>1.7263478971146073</v>
      </c>
      <c r="AD95" s="9">
        <f t="shared" ca="1" si="17"/>
        <v>1.2241256921225374</v>
      </c>
      <c r="AE95" s="9">
        <f t="shared" ca="1" si="17"/>
        <v>0.82929690516979537</v>
      </c>
      <c r="AF95" s="9">
        <f t="shared" ca="1" si="17"/>
        <v>1.2395651403376011</v>
      </c>
      <c r="AG95" s="9">
        <f t="shared" ca="1" si="17"/>
        <v>0.89913992844826585</v>
      </c>
      <c r="AH95" s="9">
        <f t="shared" ca="1" si="17"/>
        <v>1.545101127372859</v>
      </c>
      <c r="AI95" s="9">
        <f t="shared" ca="1" si="17"/>
        <v>0.98472177319661702</v>
      </c>
      <c r="AJ95" s="9">
        <f t="shared" ca="1" si="17"/>
        <v>1.6392962767175827</v>
      </c>
      <c r="AK95" s="9">
        <f t="shared" ca="1" si="17"/>
        <v>1.7349326246314112</v>
      </c>
      <c r="AL95" s="9">
        <f t="shared" ca="1" si="17"/>
        <v>1.3995216083063771</v>
      </c>
      <c r="AM95" s="9">
        <f t="shared" ca="1" si="17"/>
        <v>0.89968847603488189</v>
      </c>
      <c r="AN95" s="9">
        <f ca="1">IF(Fixtures!$D$6&lt;36,AVERAGE(OFFSET($A95,0,Fixtures!$D$6,1,3)),0)</f>
        <v>1.3531957000741393</v>
      </c>
      <c r="AO95" s="9">
        <f ca="1">IF(Fixtures!$D$6&lt;33,AVERAGE(OFFSET($A95,0,Fixtures!$D$6,1,6)),0)</f>
        <v>1.1712648456963466</v>
      </c>
      <c r="AP95" s="9">
        <f ca="1">IF(Fixtures!$D$6&lt;30,AVERAGE(OFFSET($A95,0,Fixtures!$D$6,1,9)),0)</f>
        <v>1.2440786946072375</v>
      </c>
      <c r="AQ95" s="9">
        <f ca="1">IF(Fixtures!$D$6&lt;27,AVERAGE(OFFSET($A95,0,Fixtures!$D$6,1,12)),0)</f>
        <v>0</v>
      </c>
      <c r="AR95" s="9">
        <f ca="1">IF(Fixtures!$D$6&lt;23,AVERAGE(OFFSET($A95,0,Fixtures!$D$6,1,16)),0)</f>
        <v>0</v>
      </c>
      <c r="AS95" s="9">
        <f ca="1">IF(OR(Fixtures!$D$6&lt;=0,Fixtures!$D$6&gt;39),AVERAGE(A95:AM95),AVERAGE(OFFSET($A95,0,Fixtures!$D$6,1,39-Fixtures!$D$6)))</f>
        <v>1.2692375800364839</v>
      </c>
    </row>
    <row r="96" spans="1:45" x14ac:dyDescent="0.25">
      <c r="A96" s="28" t="s">
        <v>130</v>
      </c>
      <c r="B96" s="9">
        <f t="shared" ca="1" si="16"/>
        <v>1.2032562020037088</v>
      </c>
      <c r="C96" s="9">
        <f t="shared" ca="1" si="17"/>
        <v>1.1562129595346358</v>
      </c>
      <c r="D96" s="9">
        <f t="shared" ca="1" si="17"/>
        <v>0.9408251476537941</v>
      </c>
      <c r="E96" s="9">
        <f t="shared" ca="1" si="17"/>
        <v>1.4915834903121918</v>
      </c>
      <c r="F96" s="9">
        <f t="shared" ca="1" si="17"/>
        <v>1.7142129933882599</v>
      </c>
      <c r="G96" s="9">
        <f t="shared" ca="1" si="17"/>
        <v>0.9138977405546983</v>
      </c>
      <c r="H96" s="9">
        <f t="shared" ca="1" si="17"/>
        <v>1.7412864821737444</v>
      </c>
      <c r="I96" s="9">
        <f t="shared" ca="1" si="17"/>
        <v>1.1382361826434975</v>
      </c>
      <c r="J96" s="9">
        <f t="shared" ca="1" si="17"/>
        <v>1.4229427616037034</v>
      </c>
      <c r="K96" s="9">
        <f t="shared" ca="1" si="17"/>
        <v>1.2570620775721877</v>
      </c>
      <c r="L96" s="9">
        <f t="shared" ca="1" si="17"/>
        <v>1.4216250066084946</v>
      </c>
      <c r="M96" s="9">
        <f t="shared" ca="1" si="17"/>
        <v>2.2168031028036395</v>
      </c>
      <c r="N96" s="9">
        <f t="shared" ca="1" si="17"/>
        <v>0.92563105089523168</v>
      </c>
      <c r="O96" s="9">
        <f t="shared" ca="1" si="17"/>
        <v>1.7784414240250019</v>
      </c>
      <c r="P96" s="9">
        <f t="shared" ca="1" si="17"/>
        <v>1.1994681680634527</v>
      </c>
      <c r="Q96" s="9">
        <f t="shared" ca="1" si="17"/>
        <v>0.94025004046803562</v>
      </c>
      <c r="R96" s="9">
        <f t="shared" ca="1" si="17"/>
        <v>0.97545984667831909</v>
      </c>
      <c r="S96" s="9">
        <f t="shared" ca="1" si="17"/>
        <v>1.222259875069226</v>
      </c>
      <c r="T96" s="9">
        <f t="shared" ca="1" si="17"/>
        <v>1.4454160627904584</v>
      </c>
      <c r="U96" s="9">
        <f t="shared" ca="1" si="17"/>
        <v>0.99178427816179315</v>
      </c>
      <c r="V96" s="9">
        <f t="shared" ca="1" si="17"/>
        <v>1.3111966013199337</v>
      </c>
      <c r="W96" s="9">
        <f t="shared" ca="1" si="17"/>
        <v>1.2136683241209307</v>
      </c>
      <c r="X96" s="9">
        <f t="shared" ca="1" si="17"/>
        <v>1.8065293069979413</v>
      </c>
      <c r="Y96" s="9">
        <f t="shared" ca="1" si="17"/>
        <v>1.1947982323245669</v>
      </c>
      <c r="Z96" s="9">
        <f t="shared" ca="1" si="17"/>
        <v>1.2375173005304896</v>
      </c>
      <c r="AA96" s="9">
        <f t="shared" ca="1" si="17"/>
        <v>1.0851782974098356</v>
      </c>
      <c r="AB96" s="9">
        <f t="shared" ca="1" si="17"/>
        <v>1.348561991212561</v>
      </c>
      <c r="AC96" s="9">
        <f t="shared" ca="1" si="17"/>
        <v>1.5695037414037363</v>
      </c>
      <c r="AD96" s="9">
        <f t="shared" ca="1" si="17"/>
        <v>0.99086580925216272</v>
      </c>
      <c r="AE96" s="9">
        <f t="shared" ca="1" si="17"/>
        <v>1.8035448066218038</v>
      </c>
      <c r="AF96" s="9">
        <f t="shared" ca="1" si="17"/>
        <v>1.2395651403376011</v>
      </c>
      <c r="AG96" s="9">
        <f t="shared" ca="1" si="17"/>
        <v>1.328030734897506</v>
      </c>
      <c r="AH96" s="9">
        <f t="shared" ca="1" si="17"/>
        <v>1.545101127372859</v>
      </c>
      <c r="AI96" s="9">
        <f t="shared" ca="1" si="17"/>
        <v>1.7209130907815342</v>
      </c>
      <c r="AJ96" s="9">
        <f t="shared" ca="1" si="17"/>
        <v>1.0074480612715921</v>
      </c>
      <c r="AK96" s="9">
        <f t="shared" ca="1" si="17"/>
        <v>1.7536130389684184</v>
      </c>
      <c r="AL96" s="9">
        <f t="shared" ca="1" si="17"/>
        <v>1.3995216083063771</v>
      </c>
      <c r="AM96" s="9">
        <f t="shared" ca="1" si="17"/>
        <v>0.89968847603488189</v>
      </c>
      <c r="AN96" s="9">
        <f ca="1">IF(Fixtures!$D$6&lt;36,AVERAGE(OFFSET($A96,0,Fixtures!$D$6,1,3)),0)</f>
        <v>1.3029771806228201</v>
      </c>
      <c r="AO96" s="9">
        <f ca="1">IF(Fixtures!$D$6&lt;33,AVERAGE(OFFSET($A96,0,Fixtures!$D$6,1,6)),0)</f>
        <v>1.3800120372875619</v>
      </c>
      <c r="AP96" s="9">
        <f ca="1">IF(Fixtures!$D$6&lt;30,AVERAGE(OFFSET($A96,0,Fixtures!$D$6,1,9)),0)</f>
        <v>1.3948371670168176</v>
      </c>
      <c r="AQ96" s="9">
        <f ca="1">IF(Fixtures!$D$6&lt;27,AVERAGE(OFFSET($A96,0,Fixtures!$D$6,1,12)),0)</f>
        <v>0</v>
      </c>
      <c r="AR96" s="9">
        <f ca="1">IF(Fixtures!$D$6&lt;23,AVERAGE(OFFSET($A96,0,Fixtures!$D$6,1,16)),0)</f>
        <v>0</v>
      </c>
      <c r="AS96" s="9">
        <f ca="1">IF(OR(Fixtures!$D$6&lt;=0,Fixtures!$D$6&gt;39),AVERAGE(A96:AM96),AVERAGE(OFFSET($A96,0,Fixtures!$D$6,1,39-Fixtures!$D$6)))</f>
        <v>1.3838631355384194</v>
      </c>
    </row>
    <row r="97" spans="1:45" x14ac:dyDescent="0.25">
      <c r="A97" s="28" t="s">
        <v>10</v>
      </c>
      <c r="B97" s="9">
        <f t="shared" ca="1" si="16"/>
        <v>1.2032562020037088</v>
      </c>
      <c r="C97" s="9">
        <f t="shared" ca="1" si="17"/>
        <v>1.0253530868148368</v>
      </c>
      <c r="D97" s="9">
        <f t="shared" ca="1" si="17"/>
        <v>0.9408251476537941</v>
      </c>
      <c r="E97" s="9">
        <f t="shared" ca="1" si="17"/>
        <v>1.3808308771559705</v>
      </c>
      <c r="F97" s="9">
        <f t="shared" ca="1" si="17"/>
        <v>1.0326115553027098</v>
      </c>
      <c r="G97" s="9">
        <f t="shared" ca="1" si="17"/>
        <v>1.2010427889143294</v>
      </c>
      <c r="H97" s="9">
        <f t="shared" ca="1" si="17"/>
        <v>1.1573102161029458</v>
      </c>
      <c r="I97" s="9">
        <f t="shared" ca="1" si="17"/>
        <v>1.1382361826434975</v>
      </c>
      <c r="J97" s="9">
        <f t="shared" ca="1" si="17"/>
        <v>0.91679983310067392</v>
      </c>
      <c r="K97" s="9">
        <f t="shared" ca="1" si="17"/>
        <v>1.6090206509156064</v>
      </c>
      <c r="L97" s="9">
        <f t="shared" ca="1" si="17"/>
        <v>0.97681261306118616</v>
      </c>
      <c r="M97" s="9">
        <f t="shared" ca="1" si="17"/>
        <v>1.1077486788314301</v>
      </c>
      <c r="N97" s="9">
        <f t="shared" ca="1" si="17"/>
        <v>0.92563105089523168</v>
      </c>
      <c r="O97" s="9">
        <f t="shared" ca="1" si="17"/>
        <v>1.1396906829723428</v>
      </c>
      <c r="P97" s="9">
        <f t="shared" ca="1" si="17"/>
        <v>1.1994681680634527</v>
      </c>
      <c r="Q97" s="9">
        <f t="shared" ca="1" si="17"/>
        <v>1.2908101417425952</v>
      </c>
      <c r="R97" s="9">
        <f t="shared" ca="1" si="17"/>
        <v>0.97545984667831909</v>
      </c>
      <c r="S97" s="9">
        <f t="shared" ca="1" si="17"/>
        <v>1.5262245578448828</v>
      </c>
      <c r="T97" s="9">
        <f t="shared" ca="1" si="17"/>
        <v>0.8073982227300347</v>
      </c>
      <c r="U97" s="9">
        <f t="shared" ca="1" si="17"/>
        <v>0.99178427816179315</v>
      </c>
      <c r="V97" s="9">
        <f t="shared" ca="1" si="17"/>
        <v>1.0620137775203928</v>
      </c>
      <c r="W97" s="9">
        <f t="shared" ca="1" si="17"/>
        <v>1.660427807936131</v>
      </c>
      <c r="X97" s="9">
        <f t="shared" ca="1" si="17"/>
        <v>0.83712106177927448</v>
      </c>
      <c r="Y97" s="9">
        <f t="shared" ca="1" si="17"/>
        <v>1.1947982323245669</v>
      </c>
      <c r="Z97" s="9">
        <f t="shared" ca="1" si="17"/>
        <v>1.2375173005304896</v>
      </c>
      <c r="AA97" s="9">
        <f t="shared" ca="1" si="17"/>
        <v>1.0293607367222002</v>
      </c>
      <c r="AB97" s="9">
        <f t="shared" ca="1" si="17"/>
        <v>1.348561991212561</v>
      </c>
      <c r="AC97" s="9">
        <f t="shared" ca="1" si="17"/>
        <v>1.2601463724789967</v>
      </c>
      <c r="AD97" s="9">
        <f t="shared" ca="1" si="17"/>
        <v>1.4014624629609895</v>
      </c>
      <c r="AE97" s="9">
        <f t="shared" ca="1" si="17"/>
        <v>1.662695844566449</v>
      </c>
      <c r="AF97" s="9">
        <f t="shared" ca="1" si="17"/>
        <v>0.79435893827909865</v>
      </c>
      <c r="AG97" s="9">
        <f t="shared" ca="1" si="17"/>
        <v>1.328030734897506</v>
      </c>
      <c r="AH97" s="9">
        <f t="shared" ca="1" si="17"/>
        <v>0.77209551463707371</v>
      </c>
      <c r="AI97" s="9">
        <f t="shared" ca="1" si="17"/>
        <v>1.7209130907815342</v>
      </c>
      <c r="AJ97" s="9">
        <f t="shared" ca="1" si="17"/>
        <v>1.1583985369225387</v>
      </c>
      <c r="AK97" s="9">
        <f t="shared" ca="1" si="17"/>
        <v>1.0637711946396324</v>
      </c>
      <c r="AL97" s="9">
        <f t="shared" ca="1" si="17"/>
        <v>1.3995216083063771</v>
      </c>
      <c r="AM97" s="9">
        <f t="shared" ca="1" si="17"/>
        <v>0.89968847603488189</v>
      </c>
      <c r="AN97" s="9">
        <f ca="1">IF(Fixtures!$D$6&lt;36,AVERAGE(OFFSET($A97,0,Fixtures!$D$6,1,3)),0)</f>
        <v>1.3367236088841825</v>
      </c>
      <c r="AO97" s="9">
        <f ca="1">IF(Fixtures!$D$6&lt;33,AVERAGE(OFFSET($A97,0,Fixtures!$D$6,1,6)),0)</f>
        <v>1.2992093907326003</v>
      </c>
      <c r="AP97" s="9">
        <f ca="1">IF(Fixtures!$D$6&lt;30,AVERAGE(OFFSET($A97,0,Fixtures!$D$6,1,9)),0)</f>
        <v>1.2718514985263054</v>
      </c>
      <c r="AQ97" s="9">
        <f ca="1">IF(Fixtures!$D$6&lt;27,AVERAGE(OFFSET($A97,0,Fixtures!$D$6,1,12)),0)</f>
        <v>0</v>
      </c>
      <c r="AR97" s="9">
        <f ca="1">IF(Fixtures!$D$6&lt;23,AVERAGE(OFFSET($A97,0,Fixtures!$D$6,1,16)),0)</f>
        <v>0</v>
      </c>
      <c r="AS97" s="9">
        <f ca="1">IF(OR(Fixtures!$D$6&lt;=0,Fixtures!$D$6&gt;39),AVERAGE(A97:AM97),AVERAGE(OFFSET($A97,0,Fixtures!$D$6,1,39-Fixtures!$D$6)))</f>
        <v>1.2341370638098035</v>
      </c>
    </row>
    <row r="98" spans="1:45" x14ac:dyDescent="0.25">
      <c r="A98" s="80" t="s">
        <v>61</v>
      </c>
      <c r="B98" s="9">
        <f t="shared" ca="1" si="16"/>
        <v>1.2032562020037088</v>
      </c>
      <c r="C98" s="9">
        <f t="shared" ca="1" si="17"/>
        <v>1.0690755402582022</v>
      </c>
      <c r="D98" s="9">
        <f t="shared" ca="1" si="17"/>
        <v>0.9408251476537941</v>
      </c>
      <c r="E98" s="9">
        <f t="shared" ca="1" si="17"/>
        <v>1.406211855563988</v>
      </c>
      <c r="F98" s="9">
        <f t="shared" ca="1" si="17"/>
        <v>1.1629776981084732</v>
      </c>
      <c r="G98" s="9">
        <f t="shared" ca="1" si="17"/>
        <v>1.3672803893837961</v>
      </c>
      <c r="H98" s="9">
        <f t="shared" ca="1" si="17"/>
        <v>1.2237315981342178</v>
      </c>
      <c r="I98" s="9">
        <f t="shared" ca="1" si="17"/>
        <v>1.1382361826434975</v>
      </c>
      <c r="J98" s="9">
        <f t="shared" ca="1" si="17"/>
        <v>0.7725714621159282</v>
      </c>
      <c r="K98" s="9">
        <f t="shared" ca="1" si="17"/>
        <v>0.98174482129592444</v>
      </c>
      <c r="L98" s="9">
        <f t="shared" ca="1" si="17"/>
        <v>1.1269812628197067</v>
      </c>
      <c r="M98" s="9">
        <f t="shared" ca="1" si="17"/>
        <v>2.1387705866583611</v>
      </c>
      <c r="N98" s="9">
        <f t="shared" ca="1" si="17"/>
        <v>0.71255997235151902</v>
      </c>
      <c r="O98" s="9">
        <f t="shared" ca="1" si="17"/>
        <v>1.7784414240250019</v>
      </c>
      <c r="P98" s="9">
        <f t="shared" ca="1" si="17"/>
        <v>0.73310668481658037</v>
      </c>
      <c r="Q98" s="9">
        <f t="shared" ca="1" si="17"/>
        <v>0.9499877206815347</v>
      </c>
      <c r="R98" s="9">
        <f t="shared" ca="1" si="17"/>
        <v>0.97545984667831909</v>
      </c>
      <c r="S98" s="9">
        <f t="shared" ca="1" si="17"/>
        <v>1.0680711388099133</v>
      </c>
      <c r="T98" s="9">
        <f t="shared" ca="1" si="17"/>
        <v>1.3576694552726438</v>
      </c>
      <c r="U98" s="9">
        <f t="shared" ca="1" si="17"/>
        <v>0.99178427816179315</v>
      </c>
      <c r="V98" s="9">
        <f t="shared" ca="1" si="17"/>
        <v>0.8461062800412299</v>
      </c>
      <c r="W98" s="9">
        <f t="shared" ca="1" si="17"/>
        <v>1.7237919441303213</v>
      </c>
      <c r="X98" s="9">
        <f t="shared" ca="1" si="17"/>
        <v>0.95298787176897692</v>
      </c>
      <c r="Y98" s="9">
        <f t="shared" ca="1" si="17"/>
        <v>1.1947982323245669</v>
      </c>
      <c r="Z98" s="9">
        <f t="shared" ca="1" si="17"/>
        <v>0.74514052258885377</v>
      </c>
      <c r="AA98" s="9">
        <f t="shared" ca="1" si="17"/>
        <v>1.3498301629362071</v>
      </c>
      <c r="AB98" s="9">
        <f t="shared" ca="1" si="17"/>
        <v>0.98012291691990439</v>
      </c>
      <c r="AC98" s="9">
        <f t="shared" ca="1" si="17"/>
        <v>1.7263478971146073</v>
      </c>
      <c r="AD98" s="9">
        <f t="shared" ca="1" si="17"/>
        <v>0.78550053340711978</v>
      </c>
      <c r="AE98" s="9">
        <f t="shared" ca="1" si="17"/>
        <v>1.4085388505997922</v>
      </c>
      <c r="AF98" s="9">
        <f t="shared" ca="1" si="17"/>
        <v>1.2395651403376011</v>
      </c>
      <c r="AG98" s="9">
        <f t="shared" ca="1" si="17"/>
        <v>1.0223312439932852</v>
      </c>
      <c r="AH98" s="9">
        <f t="shared" ca="1" si="17"/>
        <v>1.4907128379865235</v>
      </c>
      <c r="AI98" s="9">
        <f t="shared" ca="1" si="17"/>
        <v>1.0518102309269157</v>
      </c>
      <c r="AJ98" s="9">
        <f t="shared" ca="1" si="17"/>
        <v>1.2743563367427142</v>
      </c>
      <c r="AK98" s="9">
        <f t="shared" ca="1" si="17"/>
        <v>1.5323938171960614</v>
      </c>
      <c r="AL98" s="9">
        <f t="shared" ca="1" si="17"/>
        <v>0.94628909680269024</v>
      </c>
      <c r="AM98" s="9">
        <f t="shared" ca="1" si="17"/>
        <v>0.89968847603488189</v>
      </c>
      <c r="AN98" s="9">
        <f ca="1">IF(Fixtures!$D$6&lt;36,AVERAGE(OFFSET($A98,0,Fixtures!$D$6,1,3)),0)</f>
        <v>1.1639904491472104</v>
      </c>
      <c r="AO98" s="9">
        <f ca="1">IF(Fixtures!$D$6&lt;33,AVERAGE(OFFSET($A98,0,Fixtures!$D$6,1,6)),0)</f>
        <v>1.193734430395385</v>
      </c>
      <c r="AP98" s="9">
        <f ca="1">IF(Fixtures!$D$6&lt;30,AVERAGE(OFFSET($A98,0,Fixtures!$D$6,1,9)),0)</f>
        <v>1.2199206653364962</v>
      </c>
      <c r="AQ98" s="9">
        <f ca="1">IF(Fixtures!$D$6&lt;27,AVERAGE(OFFSET($A98,0,Fixtures!$D$6,1,12)),0)</f>
        <v>0</v>
      </c>
      <c r="AR98" s="9">
        <f ca="1">IF(Fixtures!$D$6&lt;23,AVERAGE(OFFSET($A98,0,Fixtures!$D$6,1,16)),0)</f>
        <v>0</v>
      </c>
      <c r="AS98" s="9">
        <f ca="1">IF(OR(Fixtures!$D$6&lt;=0,Fixtures!$D$6&gt;39),AVERAGE(A98:AM98),AVERAGE(OFFSET($A98,0,Fixtures!$D$6,1,39-Fixtures!$D$6)))</f>
        <v>1.1964714481718415</v>
      </c>
    </row>
    <row r="99" spans="1:45" x14ac:dyDescent="0.25">
      <c r="A99" s="80" t="s">
        <v>82</v>
      </c>
      <c r="B99" s="9">
        <f t="shared" ca="1" si="16"/>
        <v>1.2032562020037088</v>
      </c>
      <c r="C99" s="9">
        <f t="shared" ca="1" si="17"/>
        <v>1.0675013576680057</v>
      </c>
      <c r="D99" s="9">
        <f t="shared" ca="1" si="17"/>
        <v>0.9408251476537941</v>
      </c>
      <c r="E99" s="9">
        <f t="shared" ca="1" si="17"/>
        <v>1.3306259570640011</v>
      </c>
      <c r="F99" s="9">
        <f t="shared" ca="1" si="17"/>
        <v>1.1116330509476595</v>
      </c>
      <c r="G99" s="9">
        <f t="shared" ca="1" si="17"/>
        <v>0.85411490610581953</v>
      </c>
      <c r="H99" s="9">
        <f t="shared" ca="1" si="17"/>
        <v>2.3255946509444301</v>
      </c>
      <c r="I99" s="9">
        <f t="shared" ca="1" si="17"/>
        <v>1.1382361826434975</v>
      </c>
      <c r="J99" s="9">
        <f t="shared" ca="1" si="17"/>
        <v>1.4063767560827927</v>
      </c>
      <c r="K99" s="9">
        <f t="shared" ca="1" si="17"/>
        <v>1.4867138999046343</v>
      </c>
      <c r="L99" s="9">
        <f t="shared" ca="1" si="17"/>
        <v>0.81022940204263316</v>
      </c>
      <c r="M99" s="9">
        <f t="shared" ca="1" si="17"/>
        <v>1.1436870612074626</v>
      </c>
      <c r="N99" s="9">
        <f t="shared" ca="1" si="17"/>
        <v>0.92563105089523168</v>
      </c>
      <c r="O99" s="9">
        <f t="shared" ca="1" si="17"/>
        <v>1.6662501750500895</v>
      </c>
      <c r="P99" s="9">
        <f t="shared" ca="1" si="17"/>
        <v>1.1994681680634527</v>
      </c>
      <c r="Q99" s="9">
        <f t="shared" ca="1" si="17"/>
        <v>1.2908101417425952</v>
      </c>
      <c r="R99" s="9">
        <f t="shared" ca="1" si="17"/>
        <v>0.97545984667831909</v>
      </c>
      <c r="S99" s="9">
        <f t="shared" ca="1" si="17"/>
        <v>1.3856728246653203</v>
      </c>
      <c r="T99" s="9">
        <f t="shared" ca="1" si="17"/>
        <v>1.5290460743168215</v>
      </c>
      <c r="U99" s="9">
        <f t="shared" ca="1" si="17"/>
        <v>0.98023785179038858</v>
      </c>
      <c r="V99" s="9">
        <f t="shared" ca="1" si="17"/>
        <v>1.6330617179069429</v>
      </c>
      <c r="W99" s="9">
        <f t="shared" ca="1" si="17"/>
        <v>1.6209283144912738</v>
      </c>
      <c r="X99" s="9">
        <f t="shared" ca="1" si="17"/>
        <v>1.2254243689703228</v>
      </c>
      <c r="Y99" s="9">
        <f t="shared" ca="1" si="17"/>
        <v>0.77480290336651536</v>
      </c>
      <c r="Z99" s="9">
        <f t="shared" ca="1" si="17"/>
        <v>1.2375173005304896</v>
      </c>
      <c r="AA99" s="9">
        <f t="shared" ca="1" si="17"/>
        <v>1.2645651341757285</v>
      </c>
      <c r="AB99" s="9">
        <f t="shared" ca="1" si="17"/>
        <v>1.348561991212561</v>
      </c>
      <c r="AC99" s="9">
        <f t="shared" ca="1" si="17"/>
        <v>1.0289485349664114</v>
      </c>
      <c r="AD99" s="9">
        <f t="shared" ca="1" si="17"/>
        <v>1.1624605151151459</v>
      </c>
      <c r="AE99" s="9">
        <f t="shared" ca="1" si="17"/>
        <v>1.0362324556106619</v>
      </c>
      <c r="AF99" s="9">
        <f t="shared" ca="1" si="17"/>
        <v>1.1613683780481263</v>
      </c>
      <c r="AG99" s="9">
        <f t="shared" ca="1" si="17"/>
        <v>1.328030734897506</v>
      </c>
      <c r="AH99" s="9">
        <f t="shared" ca="1" si="17"/>
        <v>0.79714439473604892</v>
      </c>
      <c r="AI99" s="9">
        <f t="shared" ca="1" si="17"/>
        <v>1.7209130907815342</v>
      </c>
      <c r="AJ99" s="9">
        <f t="shared" ca="1" si="17"/>
        <v>1.0657377780841342</v>
      </c>
      <c r="AK99" s="9">
        <f t="shared" ca="1" si="17"/>
        <v>1.9374653292872404</v>
      </c>
      <c r="AL99" s="9">
        <f t="shared" ca="1" si="17"/>
        <v>0.9200146342337403</v>
      </c>
      <c r="AM99" s="9">
        <f t="shared" ca="1" si="17"/>
        <v>0.89968847603488189</v>
      </c>
      <c r="AN99" s="9">
        <f ca="1">IF(Fixtures!$D$6&lt;36,AVERAGE(OFFSET($A99,0,Fixtures!$D$6,1,3)),0)</f>
        <v>1.1799903470980395</v>
      </c>
      <c r="AO99" s="9">
        <f ca="1">IF(Fixtures!$D$6&lt;33,AVERAGE(OFFSET($A99,0,Fixtures!$D$6,1,6)),0)</f>
        <v>1.1776004349750686</v>
      </c>
      <c r="AP99" s="9">
        <f ca="1">IF(Fixtures!$D$6&lt;30,AVERAGE(OFFSET($A99,0,Fixtures!$D$6,1,9)),0)</f>
        <v>1.1832664303835698</v>
      </c>
      <c r="AQ99" s="9">
        <f ca="1">IF(Fixtures!$D$6&lt;27,AVERAGE(OFFSET($A99,0,Fixtures!$D$6,1,12)),0)</f>
        <v>0</v>
      </c>
      <c r="AR99" s="9">
        <f ca="1">IF(Fixtures!$D$6&lt;23,AVERAGE(OFFSET($A99,0,Fixtures!$D$6,1,16)),0)</f>
        <v>0</v>
      </c>
      <c r="AS99" s="9">
        <f ca="1">IF(OR(Fixtures!$D$6&lt;=0,Fixtures!$D$6&gt;39),AVERAGE(A99:AM99),AVERAGE(OFFSET($A99,0,Fixtures!$D$6,1,39-Fixtures!$D$6)))</f>
        <v>1.2005471927506661</v>
      </c>
    </row>
    <row r="101" spans="1:45" x14ac:dyDescent="0.25">
      <c r="A101" s="29" t="s">
        <v>129</v>
      </c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2">
        <v>13</v>
      </c>
      <c r="O101" s="2">
        <v>14</v>
      </c>
      <c r="P101" s="2">
        <v>15</v>
      </c>
      <c r="Q101" s="2">
        <v>16</v>
      </c>
      <c r="R101" s="2">
        <v>17</v>
      </c>
      <c r="S101" s="2">
        <v>18</v>
      </c>
      <c r="T101" s="2">
        <v>19</v>
      </c>
      <c r="U101" s="2">
        <v>20</v>
      </c>
      <c r="V101" s="2">
        <v>21</v>
      </c>
      <c r="W101" s="2">
        <v>22</v>
      </c>
      <c r="X101" s="2">
        <v>23</v>
      </c>
      <c r="Y101" s="2">
        <v>24</v>
      </c>
      <c r="Z101" s="2">
        <v>25</v>
      </c>
      <c r="AA101" s="2">
        <v>26</v>
      </c>
      <c r="AB101" s="2">
        <v>27</v>
      </c>
      <c r="AC101" s="2">
        <v>28</v>
      </c>
      <c r="AD101" s="2">
        <v>29</v>
      </c>
      <c r="AE101" s="2">
        <v>30</v>
      </c>
      <c r="AF101" s="2">
        <v>31</v>
      </c>
      <c r="AG101" s="2">
        <v>32</v>
      </c>
      <c r="AH101" s="2">
        <v>33</v>
      </c>
      <c r="AI101" s="2">
        <v>34</v>
      </c>
      <c r="AJ101" s="2">
        <v>35</v>
      </c>
      <c r="AK101" s="2">
        <v>36</v>
      </c>
      <c r="AL101" s="2">
        <v>37</v>
      </c>
      <c r="AM101" s="2">
        <v>38</v>
      </c>
      <c r="AN101" s="29" t="s">
        <v>55</v>
      </c>
      <c r="AO101" s="29" t="s">
        <v>56</v>
      </c>
      <c r="AP101" s="29" t="s">
        <v>57</v>
      </c>
      <c r="AQ101" s="29" t="s">
        <v>75</v>
      </c>
      <c r="AR101" s="29" t="s">
        <v>123</v>
      </c>
      <c r="AS101" s="29" t="s">
        <v>58</v>
      </c>
    </row>
    <row r="102" spans="1:45" x14ac:dyDescent="0.25">
      <c r="A102" s="28" t="s">
        <v>101</v>
      </c>
      <c r="B102" s="9">
        <f>MIN(VLOOKUP($A$101,$A$2:$AM$14,B$16+1,FALSE),VLOOKUP($A102,$A$2:$AM$14,B$16+1,FALSE))</f>
        <v>1.2430430152298781</v>
      </c>
      <c r="C102" s="9">
        <f t="shared" ref="C102:AM109" ca="1" si="18">MIN(VLOOKUP($A$101,$A$2:$AM$14,C$16+1,FALSE),VLOOKUP($A102,$A$2:$AM$14,C$16+1,FALSE))</f>
        <v>1.0287727267721989</v>
      </c>
      <c r="D102" s="9">
        <f t="shared" ca="1" si="18"/>
        <v>1.278886240230779</v>
      </c>
      <c r="E102" s="9">
        <f t="shared" ca="1" si="18"/>
        <v>1.096115137898463</v>
      </c>
      <c r="F102" s="9">
        <f t="shared" ca="1" si="18"/>
        <v>1.8363109225513135</v>
      </c>
      <c r="G102" s="9">
        <f t="shared" ca="1" si="18"/>
        <v>1.8657683782754304</v>
      </c>
      <c r="H102" s="9">
        <f t="shared" si="18"/>
        <v>1.3302988788111523</v>
      </c>
      <c r="I102" s="9">
        <f t="shared" ca="1" si="18"/>
        <v>0.95508276524656122</v>
      </c>
      <c r="J102" s="9">
        <f t="shared" si="18"/>
        <v>1.6507776156537948</v>
      </c>
      <c r="K102" s="9">
        <f t="shared" si="18"/>
        <v>1.2998789686601762</v>
      </c>
      <c r="L102" s="9">
        <f t="shared" si="18"/>
        <v>0.99467974397760794</v>
      </c>
      <c r="M102" s="9">
        <f t="shared" si="18"/>
        <v>1.3681773463238212</v>
      </c>
      <c r="N102" s="9">
        <f t="shared" si="18"/>
        <v>1.2986577263161534</v>
      </c>
      <c r="O102" s="9">
        <f t="shared" ca="1" si="18"/>
        <v>1.1811002731908686</v>
      </c>
      <c r="P102" s="9">
        <f t="shared" si="18"/>
        <v>1.5494779726328798</v>
      </c>
      <c r="Q102" s="9">
        <f t="shared" si="18"/>
        <v>1.7789049117990119</v>
      </c>
      <c r="R102" s="9">
        <f t="shared" ca="1" si="18"/>
        <v>1.468247406262243</v>
      </c>
      <c r="S102" s="9">
        <f t="shared" ca="1" si="18"/>
        <v>1.0964992418606248</v>
      </c>
      <c r="T102" s="9">
        <f t="shared" ca="1" si="18"/>
        <v>0.93936242816760307</v>
      </c>
      <c r="U102" s="9">
        <f t="shared" si="18"/>
        <v>1.1505840783796881</v>
      </c>
      <c r="V102" s="9">
        <f t="shared" ca="1" si="18"/>
        <v>1.3702859961229799</v>
      </c>
      <c r="W102" s="9">
        <f t="shared" si="18"/>
        <v>1.1550812006241398</v>
      </c>
      <c r="X102" s="9">
        <f t="shared" si="18"/>
        <v>1.0401597240861939</v>
      </c>
      <c r="Y102" s="9">
        <f t="shared" ca="1" si="18"/>
        <v>1.6600020921496765</v>
      </c>
      <c r="Z102" s="9">
        <f t="shared" ca="1" si="18"/>
        <v>1.0784512377335469</v>
      </c>
      <c r="AA102" s="9">
        <f t="shared" ca="1" si="18"/>
        <v>0.89137757388696937</v>
      </c>
      <c r="AB102" s="9">
        <f t="shared" ca="1" si="18"/>
        <v>1.5726293869546719</v>
      </c>
      <c r="AC102" s="9">
        <f t="shared" si="18"/>
        <v>0.86639501802193608</v>
      </c>
      <c r="AD102" s="9">
        <f t="shared" si="18"/>
        <v>1.4270969735778238</v>
      </c>
      <c r="AE102" s="9">
        <f t="shared" si="18"/>
        <v>0.9060094048880496</v>
      </c>
      <c r="AF102" s="9">
        <f t="shared" ca="1" si="18"/>
        <v>1.4879238255842906</v>
      </c>
      <c r="AG102" s="9">
        <f t="shared" si="18"/>
        <v>1.3209478963998886</v>
      </c>
      <c r="AH102" s="9">
        <f t="shared" si="18"/>
        <v>1.193694362781325</v>
      </c>
      <c r="AI102" s="9">
        <f t="shared" si="18"/>
        <v>2.1420275673578888</v>
      </c>
      <c r="AJ102" s="9">
        <f t="shared" ca="1" si="18"/>
        <v>1.3261108951587686</v>
      </c>
      <c r="AK102" s="9">
        <f t="shared" ca="1" si="18"/>
        <v>1.4140537257329038</v>
      </c>
      <c r="AL102" s="9">
        <f t="shared" ca="1" si="18"/>
        <v>1.0233613981363214</v>
      </c>
      <c r="AM102" s="9">
        <f t="shared" si="18"/>
        <v>1.5994802794270424</v>
      </c>
      <c r="AN102" s="9">
        <f ca="1">IF(Fixtures!$D$6&lt;36,AVERAGE(OFFSET($A102,0,Fixtures!$D$6,1,3)),0)</f>
        <v>1.2887071261848106</v>
      </c>
      <c r="AO102" s="9">
        <f ca="1">IF(Fixtures!$D$6&lt;33,AVERAGE(OFFSET($A102,0,Fixtures!$D$6,1,6)),0)</f>
        <v>1.2635004175711102</v>
      </c>
      <c r="AP102" s="9">
        <f ca="1">IF(Fixtures!$D$6&lt;30,AVERAGE(OFFSET($A102,0,Fixtures!$D$6,1,9)),0)</f>
        <v>1.3603150367471826</v>
      </c>
      <c r="AQ102" s="9">
        <f ca="1">IF(Fixtures!$D$6&lt;27,AVERAGE(OFFSET($A102,0,Fixtures!$D$6,1,12)),0)</f>
        <v>0</v>
      </c>
      <c r="AR102" s="9">
        <f ca="1">IF(Fixtures!$D$6&lt;23,AVERAGE(OFFSET($A102,0,Fixtures!$D$6,1,16)),0)</f>
        <v>0</v>
      </c>
      <c r="AS102" s="9">
        <f ca="1">IF(OR(Fixtures!$D$6&lt;=0,Fixtures!$D$6&gt;39),AVERAGE(A102:AM102),AVERAGE(OFFSET($A102,0,Fixtures!$D$6,1,39-Fixtures!$D$6)))</f>
        <v>1.3566442278350761</v>
      </c>
    </row>
    <row r="103" spans="1:45" x14ac:dyDescent="0.25">
      <c r="A103" s="28" t="s">
        <v>131</v>
      </c>
      <c r="B103" s="9">
        <f t="shared" ref="B103:Q113" si="19">MIN(VLOOKUP($A$101,$A$2:$AM$14,B$16+1,FALSE),VLOOKUP($A103,$A$2:$AM$14,B$16+1,FALSE))</f>
        <v>1.2673185277616741</v>
      </c>
      <c r="C103" s="9">
        <f t="shared" ca="1" si="19"/>
        <v>1.5472864576152967</v>
      </c>
      <c r="D103" s="9">
        <f t="shared" ca="1" si="19"/>
        <v>1.4909464018801504</v>
      </c>
      <c r="E103" s="9">
        <f t="shared" ca="1" si="19"/>
        <v>2.7343000739411902</v>
      </c>
      <c r="F103" s="9">
        <f t="shared" ca="1" si="19"/>
        <v>0.99895034699964425</v>
      </c>
      <c r="G103" s="9">
        <f t="shared" ca="1" si="19"/>
        <v>1.3823360482211438</v>
      </c>
      <c r="H103" s="9">
        <f t="shared" si="19"/>
        <v>1.3302988788111523</v>
      </c>
      <c r="I103" s="9">
        <f t="shared" si="19"/>
        <v>1.4923484702171324</v>
      </c>
      <c r="J103" s="9">
        <f t="shared" si="19"/>
        <v>1.3810373370669069</v>
      </c>
      <c r="K103" s="9">
        <f t="shared" si="19"/>
        <v>1.228353116514443</v>
      </c>
      <c r="L103" s="9">
        <f t="shared" si="19"/>
        <v>0.99467974397760794</v>
      </c>
      <c r="M103" s="9">
        <f t="shared" ca="1" si="19"/>
        <v>1.0156678946778177</v>
      </c>
      <c r="N103" s="9">
        <f t="shared" si="19"/>
        <v>1.6723882334368925</v>
      </c>
      <c r="O103" s="9">
        <f t="shared" ca="1" si="19"/>
        <v>1.1811002731908686</v>
      </c>
      <c r="P103" s="9">
        <f t="shared" si="19"/>
        <v>1.7554937503657293</v>
      </c>
      <c r="Q103" s="9">
        <f t="shared" ca="1" si="19"/>
        <v>1.0940323368026967</v>
      </c>
      <c r="R103" s="9">
        <f t="shared" ca="1" si="18"/>
        <v>1.468247406262243</v>
      </c>
      <c r="S103" s="9">
        <f t="shared" ca="1" si="18"/>
        <v>0.94792160090866917</v>
      </c>
      <c r="T103" s="9">
        <f t="shared" si="18"/>
        <v>1.902611223932053</v>
      </c>
      <c r="U103" s="9">
        <f t="shared" si="18"/>
        <v>1.9814158437014762</v>
      </c>
      <c r="V103" s="9">
        <f t="shared" ca="1" si="18"/>
        <v>0.96348159374794129</v>
      </c>
      <c r="W103" s="9">
        <f t="shared" si="18"/>
        <v>1.9086198501576261</v>
      </c>
      <c r="X103" s="9">
        <f t="shared" si="18"/>
        <v>1.0401597240861939</v>
      </c>
      <c r="Y103" s="9">
        <f t="shared" ca="1" si="18"/>
        <v>1.4332241363002989</v>
      </c>
      <c r="Z103" s="9">
        <f t="shared" ca="1" si="18"/>
        <v>1.0784512377335469</v>
      </c>
      <c r="AA103" s="9">
        <f t="shared" ca="1" si="18"/>
        <v>2.1391056878080028</v>
      </c>
      <c r="AB103" s="9">
        <f t="shared" ca="1" si="18"/>
        <v>1.9057940335247032</v>
      </c>
      <c r="AC103" s="9">
        <f t="shared" si="18"/>
        <v>1.8182600444797068</v>
      </c>
      <c r="AD103" s="9">
        <f t="shared" si="18"/>
        <v>1.2694156825475733</v>
      </c>
      <c r="AE103" s="9">
        <f t="shared" si="18"/>
        <v>1.2584138898028832</v>
      </c>
      <c r="AF103" s="9">
        <f t="shared" ca="1" si="18"/>
        <v>1.6945601190412645</v>
      </c>
      <c r="AG103" s="9">
        <f t="shared" si="18"/>
        <v>1.1656465752959266</v>
      </c>
      <c r="AH103" s="9">
        <f t="shared" ca="1" si="18"/>
        <v>1.4572093052369461</v>
      </c>
      <c r="AI103" s="9">
        <f t="shared" si="18"/>
        <v>1.2235707218902958</v>
      </c>
      <c r="AJ103" s="9">
        <f t="shared" si="18"/>
        <v>1.2322323718543227</v>
      </c>
      <c r="AK103" s="9">
        <f t="shared" ca="1" si="18"/>
        <v>1.3600116580601251</v>
      </c>
      <c r="AL103" s="9">
        <f t="shared" ca="1" si="18"/>
        <v>1.0233613981363214</v>
      </c>
      <c r="AM103" s="9">
        <f t="shared" ca="1" si="18"/>
        <v>1.5696411295197246</v>
      </c>
      <c r="AN103" s="9">
        <f ca="1">IF(Fixtures!$D$6&lt;36,AVERAGE(OFFSET($A103,0,Fixtures!$D$6,1,3)),0)</f>
        <v>1.6644899201839944</v>
      </c>
      <c r="AO103" s="9">
        <f ca="1">IF(Fixtures!$D$6&lt;33,AVERAGE(OFFSET($A103,0,Fixtures!$D$6,1,6)),0)</f>
        <v>1.518681724115343</v>
      </c>
      <c r="AP103" s="9">
        <f ca="1">IF(Fixtures!$D$6&lt;30,AVERAGE(OFFSET($A103,0,Fixtures!$D$6,1,9)),0)</f>
        <v>1.4472336381859581</v>
      </c>
      <c r="AQ103" s="9">
        <f ca="1">IF(Fixtures!$D$6&lt;27,AVERAGE(OFFSET($A103,0,Fixtures!$D$6,1,12)),0)</f>
        <v>0</v>
      </c>
      <c r="AR103" s="9">
        <f ca="1">IF(Fixtures!$D$6&lt;23,AVERAGE(OFFSET($A103,0,Fixtures!$D$6,1,16)),0)</f>
        <v>0</v>
      </c>
      <c r="AS103" s="9">
        <f ca="1">IF(OR(Fixtures!$D$6&lt;=0,Fixtures!$D$6&gt;39),AVERAGE(A103:AM103),AVERAGE(OFFSET($A103,0,Fixtures!$D$6,1,39-Fixtures!$D$6)))</f>
        <v>1.4148430774491496</v>
      </c>
    </row>
    <row r="104" spans="1:45" x14ac:dyDescent="0.25">
      <c r="A104" s="28" t="s">
        <v>121</v>
      </c>
      <c r="B104" s="9">
        <f t="shared" si="19"/>
        <v>1.5485302390330318</v>
      </c>
      <c r="C104" s="9">
        <f t="shared" ca="1" si="18"/>
        <v>1.4478459990329244</v>
      </c>
      <c r="D104" s="9">
        <f t="shared" si="18"/>
        <v>1.4909464018801504</v>
      </c>
      <c r="E104" s="9">
        <f t="shared" ca="1" si="18"/>
        <v>0.96129438603141137</v>
      </c>
      <c r="F104" s="9">
        <f t="shared" ca="1" si="18"/>
        <v>1.1950026775728184</v>
      </c>
      <c r="G104" s="9">
        <f t="shared" ca="1" si="18"/>
        <v>1.0751159963909429</v>
      </c>
      <c r="H104" s="9">
        <f t="shared" ca="1" si="18"/>
        <v>1.2804074224084279</v>
      </c>
      <c r="I104" s="9">
        <f t="shared" ca="1" si="18"/>
        <v>1.4923484702171324</v>
      </c>
      <c r="J104" s="9">
        <f t="shared" si="18"/>
        <v>1.1615104493342909</v>
      </c>
      <c r="K104" s="9">
        <f t="shared" si="18"/>
        <v>1.8054842923255709</v>
      </c>
      <c r="L104" s="9">
        <f t="shared" si="18"/>
        <v>0.99467974397760794</v>
      </c>
      <c r="M104" s="9">
        <f t="shared" si="18"/>
        <v>1.082726736223846</v>
      </c>
      <c r="N104" s="9">
        <f t="shared" si="18"/>
        <v>1.597652203052558</v>
      </c>
      <c r="O104" s="9">
        <f t="shared" ca="1" si="18"/>
        <v>0.87774860778001973</v>
      </c>
      <c r="P104" s="9">
        <f t="shared" si="18"/>
        <v>1.2146184697312841</v>
      </c>
      <c r="Q104" s="9">
        <f t="shared" si="18"/>
        <v>1.7789049117990119</v>
      </c>
      <c r="R104" s="9">
        <f t="shared" ca="1" si="18"/>
        <v>1.3213043782359488</v>
      </c>
      <c r="S104" s="9">
        <f t="shared" ca="1" si="18"/>
        <v>1.0964992418606248</v>
      </c>
      <c r="T104" s="9">
        <f t="shared" si="18"/>
        <v>1.6936570690286907</v>
      </c>
      <c r="U104" s="9">
        <f t="shared" si="18"/>
        <v>0.80956721075138993</v>
      </c>
      <c r="V104" s="9">
        <f t="shared" ca="1" si="18"/>
        <v>1.5425012864534227</v>
      </c>
      <c r="W104" s="9">
        <f t="shared" ca="1" si="18"/>
        <v>0.89243783056680326</v>
      </c>
      <c r="X104" s="9">
        <f t="shared" ca="1" si="18"/>
        <v>1.0401597240861939</v>
      </c>
      <c r="Y104" s="9">
        <f t="shared" ca="1" si="18"/>
        <v>0.83291113315213428</v>
      </c>
      <c r="Z104" s="9">
        <f t="shared" ca="1" si="18"/>
        <v>1.0784512377335469</v>
      </c>
      <c r="AA104" s="9">
        <f t="shared" si="18"/>
        <v>1.1153986295683747</v>
      </c>
      <c r="AB104" s="9">
        <f t="shared" ca="1" si="18"/>
        <v>1.3791979954642193</v>
      </c>
      <c r="AC104" s="9">
        <f t="shared" si="18"/>
        <v>1.0793181474145725</v>
      </c>
      <c r="AD104" s="9">
        <f t="shared" si="18"/>
        <v>1.4270969735778238</v>
      </c>
      <c r="AE104" s="9">
        <f t="shared" si="18"/>
        <v>1.2584138898028832</v>
      </c>
      <c r="AF104" s="9">
        <f t="shared" ca="1" si="18"/>
        <v>1.2593323522562991</v>
      </c>
      <c r="AG104" s="9">
        <f t="shared" si="18"/>
        <v>1.1135559206698284</v>
      </c>
      <c r="AH104" s="9">
        <f t="shared" si="18"/>
        <v>1.5534206440134664</v>
      </c>
      <c r="AI104" s="9">
        <f t="shared" si="18"/>
        <v>0.84658324617833192</v>
      </c>
      <c r="AJ104" s="9">
        <f t="shared" si="18"/>
        <v>1.3261108951587686</v>
      </c>
      <c r="AK104" s="9">
        <f t="shared" ca="1" si="18"/>
        <v>1.0242197339463077</v>
      </c>
      <c r="AL104" s="9">
        <f t="shared" ca="1" si="18"/>
        <v>1.0233613981363214</v>
      </c>
      <c r="AM104" s="9">
        <f t="shared" si="18"/>
        <v>1.7433905672231615</v>
      </c>
      <c r="AN104" s="9">
        <f ca="1">IF(Fixtures!$D$6&lt;36,AVERAGE(OFFSET($A104,0,Fixtures!$D$6,1,3)),0)</f>
        <v>1.2952043721522053</v>
      </c>
      <c r="AO104" s="9">
        <f ca="1">IF(Fixtures!$D$6&lt;33,AVERAGE(OFFSET($A104,0,Fixtures!$D$6,1,6)),0)</f>
        <v>1.2528192131976044</v>
      </c>
      <c r="AP104" s="9">
        <f ca="1">IF(Fixtures!$D$6&lt;30,AVERAGE(OFFSET($A104,0,Fixtures!$D$6,1,9)),0)</f>
        <v>1.2492255627262436</v>
      </c>
      <c r="AQ104" s="9">
        <f ca="1">IF(Fixtures!$D$6&lt;27,AVERAGE(OFFSET($A104,0,Fixtures!$D$6,1,12)),0)</f>
        <v>0</v>
      </c>
      <c r="AR104" s="9">
        <f ca="1">IF(Fixtures!$D$6&lt;23,AVERAGE(OFFSET($A104,0,Fixtures!$D$6,1,16)),0)</f>
        <v>0</v>
      </c>
      <c r="AS104" s="9">
        <f ca="1">IF(OR(Fixtures!$D$6&lt;=0,Fixtures!$D$6&gt;39),AVERAGE(A104:AM104),AVERAGE(OFFSET($A104,0,Fixtures!$D$6,1,39-Fixtures!$D$6)))</f>
        <v>1.2528334803201651</v>
      </c>
    </row>
    <row r="105" spans="1:45" x14ac:dyDescent="0.25">
      <c r="A105" s="28" t="s">
        <v>105</v>
      </c>
      <c r="B105" s="9">
        <f t="shared" si="19"/>
        <v>1.6402298057246669</v>
      </c>
      <c r="C105" s="9">
        <f t="shared" ca="1" si="18"/>
        <v>1.0978165650110174</v>
      </c>
      <c r="D105" s="9">
        <f t="shared" si="18"/>
        <v>1.160313829200228</v>
      </c>
      <c r="E105" s="9">
        <f t="shared" ca="1" si="18"/>
        <v>0.84892132175324198</v>
      </c>
      <c r="F105" s="9">
        <f t="shared" si="18"/>
        <v>1.2636082005299596</v>
      </c>
      <c r="G105" s="9">
        <f t="shared" ca="1" si="18"/>
        <v>0.85223937823566953</v>
      </c>
      <c r="H105" s="9">
        <f t="shared" si="18"/>
        <v>0.9171391637637949</v>
      </c>
      <c r="I105" s="9">
        <f t="shared" ca="1" si="18"/>
        <v>0.65767416951480984</v>
      </c>
      <c r="J105" s="9">
        <f t="shared" si="18"/>
        <v>1.7082366115970589</v>
      </c>
      <c r="K105" s="9">
        <f t="shared" ca="1" si="18"/>
        <v>1.0433138963384292</v>
      </c>
      <c r="L105" s="9">
        <f t="shared" si="18"/>
        <v>0.99467974397760794</v>
      </c>
      <c r="M105" s="9">
        <f t="shared" si="18"/>
        <v>0.66846979370821891</v>
      </c>
      <c r="N105" s="9">
        <f t="shared" si="18"/>
        <v>1.8952037141803015</v>
      </c>
      <c r="O105" s="9">
        <f t="shared" ca="1" si="18"/>
        <v>0.85493083081101517</v>
      </c>
      <c r="P105" s="9">
        <f t="shared" ca="1" si="18"/>
        <v>0.9943802237087086</v>
      </c>
      <c r="Q105" s="9">
        <f t="shared" si="18"/>
        <v>0.87927383388818403</v>
      </c>
      <c r="R105" s="9">
        <f t="shared" ca="1" si="18"/>
        <v>1.0110212898538</v>
      </c>
      <c r="S105" s="9">
        <f t="shared" ca="1" si="18"/>
        <v>1.0964992418606248</v>
      </c>
      <c r="T105" s="9">
        <f t="shared" ca="1" si="18"/>
        <v>1.0890272205038978</v>
      </c>
      <c r="U105" s="9">
        <f t="shared" si="18"/>
        <v>1.3373269511969383</v>
      </c>
      <c r="V105" s="9">
        <f t="shared" ca="1" si="18"/>
        <v>1.22273349267214</v>
      </c>
      <c r="W105" s="9">
        <f t="shared" si="18"/>
        <v>0.63924159709855954</v>
      </c>
      <c r="X105" s="9">
        <f t="shared" ca="1" si="18"/>
        <v>0.94358493032308355</v>
      </c>
      <c r="Y105" s="9">
        <f t="shared" si="18"/>
        <v>0.88072885351305386</v>
      </c>
      <c r="Z105" s="9">
        <f t="shared" ca="1" si="18"/>
        <v>1.0784512377335469</v>
      </c>
      <c r="AA105" s="9">
        <f t="shared" si="18"/>
        <v>0.80873317225882402</v>
      </c>
      <c r="AB105" s="9">
        <f t="shared" ca="1" si="18"/>
        <v>1.2179729771465124</v>
      </c>
      <c r="AC105" s="9">
        <f t="shared" si="18"/>
        <v>1.1432323054630054</v>
      </c>
      <c r="AD105" s="9">
        <f t="shared" si="18"/>
        <v>0.95817268311404735</v>
      </c>
      <c r="AE105" s="9">
        <f t="shared" ca="1" si="18"/>
        <v>1.2584138898028832</v>
      </c>
      <c r="AF105" s="9">
        <f t="shared" ca="1" si="18"/>
        <v>1.2265950007083291</v>
      </c>
      <c r="AG105" s="9">
        <f t="shared" si="18"/>
        <v>1.3209478963998886</v>
      </c>
      <c r="AH105" s="9">
        <f t="shared" si="18"/>
        <v>0.95907373735627943</v>
      </c>
      <c r="AI105" s="9">
        <f t="shared" ca="1" si="18"/>
        <v>0.69307824531031204</v>
      </c>
      <c r="AJ105" s="9">
        <f t="shared" ca="1" si="18"/>
        <v>0.75904674800040206</v>
      </c>
      <c r="AK105" s="9">
        <f t="shared" ca="1" si="18"/>
        <v>1.5731804724726588</v>
      </c>
      <c r="AL105" s="9">
        <f t="shared" ca="1" si="18"/>
        <v>0.70467698857666183</v>
      </c>
      <c r="AM105" s="9">
        <f t="shared" si="18"/>
        <v>1.2615206400707057</v>
      </c>
      <c r="AN105" s="9">
        <f ca="1">IF(Fixtures!$D$6&lt;36,AVERAGE(OFFSET($A105,0,Fixtures!$D$6,1,3)),0)</f>
        <v>1.1064593219078551</v>
      </c>
      <c r="AO105" s="9">
        <f ca="1">IF(Fixtures!$D$6&lt;33,AVERAGE(OFFSET($A105,0,Fixtures!$D$6,1,6)),0)</f>
        <v>1.1875557921057778</v>
      </c>
      <c r="AP105" s="9">
        <f ca="1">IF(Fixtures!$D$6&lt;30,AVERAGE(OFFSET($A105,0,Fixtures!$D$6,1,9)),0)</f>
        <v>1.0596148314779623</v>
      </c>
      <c r="AQ105" s="9">
        <f ca="1">IF(Fixtures!$D$6&lt;27,AVERAGE(OFFSET($A105,0,Fixtures!$D$6,1,12)),0)</f>
        <v>0</v>
      </c>
      <c r="AR105" s="9">
        <f ca="1">IF(Fixtures!$D$6&lt;23,AVERAGE(OFFSET($A105,0,Fixtures!$D$6,1,16)),0)</f>
        <v>0</v>
      </c>
      <c r="AS105" s="9">
        <f ca="1">IF(OR(Fixtures!$D$6&lt;=0,Fixtures!$D$6&gt;39),AVERAGE(A105:AM105),AVERAGE(OFFSET($A105,0,Fixtures!$D$6,1,39-Fixtures!$D$6)))</f>
        <v>1.0896592987018072</v>
      </c>
    </row>
    <row r="106" spans="1:45" x14ac:dyDescent="0.25">
      <c r="A106" s="28" t="s">
        <v>52</v>
      </c>
      <c r="B106" s="9">
        <f t="shared" ca="1" si="19"/>
        <v>1.4923251422144774</v>
      </c>
      <c r="C106" s="9">
        <f t="shared" ca="1" si="18"/>
        <v>1.5472864576152967</v>
      </c>
      <c r="D106" s="9">
        <f t="shared" ca="1" si="18"/>
        <v>1.0713463349190704</v>
      </c>
      <c r="E106" s="9">
        <f t="shared" ca="1" si="18"/>
        <v>2.4064827889261666</v>
      </c>
      <c r="F106" s="9">
        <f t="shared" ca="1" si="18"/>
        <v>1.1674802009453968</v>
      </c>
      <c r="G106" s="9">
        <f t="shared" ca="1" si="18"/>
        <v>1.9191359008943316</v>
      </c>
      <c r="H106" s="9">
        <f t="shared" ca="1" si="18"/>
        <v>1.3302988788111523</v>
      </c>
      <c r="I106" s="9">
        <f t="shared" ca="1" si="18"/>
        <v>1.4923484702171324</v>
      </c>
      <c r="J106" s="9">
        <f t="shared" ca="1" si="18"/>
        <v>1.041685737591475</v>
      </c>
      <c r="K106" s="9">
        <f t="shared" ca="1" si="18"/>
        <v>1.0343634845508745</v>
      </c>
      <c r="L106" s="9">
        <f t="shared" ca="1" si="18"/>
        <v>0.99467974397760794</v>
      </c>
      <c r="M106" s="9">
        <f t="shared" ca="1" si="18"/>
        <v>0.84447735086333675</v>
      </c>
      <c r="N106" s="9">
        <f t="shared" ca="1" si="18"/>
        <v>1.3269191875694142</v>
      </c>
      <c r="O106" s="9">
        <f t="shared" ca="1" si="18"/>
        <v>0.85860977538132965</v>
      </c>
      <c r="P106" s="9">
        <f t="shared" ca="1" si="18"/>
        <v>1.4137779612666828</v>
      </c>
      <c r="Q106" s="9">
        <f t="shared" ca="1" si="18"/>
        <v>1.1685780854982781</v>
      </c>
      <c r="R106" s="9">
        <f t="shared" ca="1" si="18"/>
        <v>1.0731191955254717</v>
      </c>
      <c r="S106" s="9">
        <f t="shared" ca="1" si="18"/>
        <v>1.0964992418606248</v>
      </c>
      <c r="T106" s="9">
        <f t="shared" ca="1" si="18"/>
        <v>1.2712200408257048</v>
      </c>
      <c r="U106" s="9">
        <f t="shared" ca="1" si="18"/>
        <v>1.4945378877338866</v>
      </c>
      <c r="V106" s="9">
        <f t="shared" ca="1" si="18"/>
        <v>1.3376285157230838</v>
      </c>
      <c r="W106" s="9">
        <f t="shared" ca="1" si="18"/>
        <v>1.9086198501576261</v>
      </c>
      <c r="X106" s="9">
        <f t="shared" ca="1" si="18"/>
        <v>1.0401597240861939</v>
      </c>
      <c r="Y106" s="9">
        <f t="shared" ca="1" si="18"/>
        <v>1.675018991357597</v>
      </c>
      <c r="Z106" s="9">
        <f t="shared" ca="1" si="18"/>
        <v>1.0784512377335469</v>
      </c>
      <c r="AA106" s="9">
        <f t="shared" ca="1" si="18"/>
        <v>1.537092839653843</v>
      </c>
      <c r="AB106" s="9">
        <f t="shared" ca="1" si="18"/>
        <v>1.6773069585975577</v>
      </c>
      <c r="AC106" s="9">
        <f t="shared" ca="1" si="18"/>
        <v>2.1410838080727213</v>
      </c>
      <c r="AD106" s="9">
        <f t="shared" ca="1" si="18"/>
        <v>1.0384063521019127</v>
      </c>
      <c r="AE106" s="9">
        <f t="shared" ca="1" si="18"/>
        <v>1.2584138898028832</v>
      </c>
      <c r="AF106" s="9">
        <f t="shared" ca="1" si="18"/>
        <v>1.2318732932382053</v>
      </c>
      <c r="AG106" s="9">
        <f t="shared" ca="1" si="18"/>
        <v>0.92485630774028449</v>
      </c>
      <c r="AH106" s="9">
        <f t="shared" ca="1" si="18"/>
        <v>1.2115970783247556</v>
      </c>
      <c r="AI106" s="9">
        <f t="shared" ca="1" si="18"/>
        <v>0.98539645629571571</v>
      </c>
      <c r="AJ106" s="9">
        <f t="shared" ca="1" si="18"/>
        <v>1.3261108951587686</v>
      </c>
      <c r="AK106" s="9">
        <f t="shared" ca="1" si="18"/>
        <v>0.7788803849091297</v>
      </c>
      <c r="AL106" s="9">
        <f t="shared" ca="1" si="18"/>
        <v>1.0233613981363214</v>
      </c>
      <c r="AM106" s="9">
        <f t="shared" ca="1" si="18"/>
        <v>0.81449331925016766</v>
      </c>
      <c r="AN106" s="9">
        <f ca="1">IF(Fixtures!$D$6&lt;36,AVERAGE(OFFSET($A106,0,Fixtures!$D$6,1,3)),0)</f>
        <v>1.6189323729240641</v>
      </c>
      <c r="AO106" s="9">
        <f ca="1">IF(Fixtures!$D$6&lt;33,AVERAGE(OFFSET($A106,0,Fixtures!$D$6,1,6)),0)</f>
        <v>1.3786567682589277</v>
      </c>
      <c r="AP106" s="9">
        <f ca="1">IF(Fixtures!$D$6&lt;30,AVERAGE(OFFSET($A106,0,Fixtures!$D$6,1,9)),0)</f>
        <v>1.3105605599258672</v>
      </c>
      <c r="AQ106" s="9">
        <f ca="1">IF(Fixtures!$D$6&lt;27,AVERAGE(OFFSET($A106,0,Fixtures!$D$6,1,12)),0)</f>
        <v>0</v>
      </c>
      <c r="AR106" s="9">
        <f ca="1">IF(Fixtures!$D$6&lt;23,AVERAGE(OFFSET($A106,0,Fixtures!$D$6,1,16)),0)</f>
        <v>0</v>
      </c>
      <c r="AS106" s="9">
        <f ca="1">IF(OR(Fixtures!$D$6&lt;=0,Fixtures!$D$6&gt;39),AVERAGE(A106:AM106),AVERAGE(OFFSET($A106,0,Fixtures!$D$6,1,39-Fixtures!$D$6)))</f>
        <v>1.2009816784690355</v>
      </c>
    </row>
    <row r="107" spans="1:45" x14ac:dyDescent="0.25">
      <c r="A107" s="28" t="s">
        <v>4</v>
      </c>
      <c r="B107" s="9">
        <f t="shared" ca="1" si="19"/>
        <v>1.2032562020037088</v>
      </c>
      <c r="C107" s="9">
        <f t="shared" ca="1" si="18"/>
        <v>1.5472864576152967</v>
      </c>
      <c r="D107" s="9">
        <f t="shared" ca="1" si="18"/>
        <v>0.9408251476537941</v>
      </c>
      <c r="E107" s="9">
        <f t="shared" ca="1" si="18"/>
        <v>1.9348224873320179</v>
      </c>
      <c r="F107" s="9">
        <f t="shared" ca="1" si="18"/>
        <v>1.7142129933882599</v>
      </c>
      <c r="G107" s="9">
        <f t="shared" ca="1" si="18"/>
        <v>1.8821954831222292</v>
      </c>
      <c r="H107" s="9">
        <f t="shared" ca="1" si="18"/>
        <v>1.3302988788111523</v>
      </c>
      <c r="I107" s="9">
        <f t="shared" ca="1" si="18"/>
        <v>1.1382361826434975</v>
      </c>
      <c r="J107" s="9">
        <f t="shared" ca="1" si="18"/>
        <v>1.4229427616037034</v>
      </c>
      <c r="K107" s="9">
        <f t="shared" ca="1" si="18"/>
        <v>1.6090206509156064</v>
      </c>
      <c r="L107" s="9">
        <f t="shared" ca="1" si="18"/>
        <v>0.99467974397760794</v>
      </c>
      <c r="M107" s="9">
        <f t="shared" ca="1" si="18"/>
        <v>1.3681773463238212</v>
      </c>
      <c r="N107" s="9">
        <f t="shared" ca="1" si="18"/>
        <v>0.92563105089523168</v>
      </c>
      <c r="O107" s="9">
        <f t="shared" ca="1" si="18"/>
        <v>1.1811002731908686</v>
      </c>
      <c r="P107" s="9">
        <f t="shared" ca="1" si="18"/>
        <v>1.1994681680634527</v>
      </c>
      <c r="Q107" s="9">
        <f t="shared" ca="1" si="18"/>
        <v>1.2908101417425952</v>
      </c>
      <c r="R107" s="9">
        <f t="shared" ca="1" si="18"/>
        <v>0.97545984667831909</v>
      </c>
      <c r="S107" s="9">
        <f t="shared" ca="1" si="18"/>
        <v>1.0964992418606248</v>
      </c>
      <c r="T107" s="9">
        <f t="shared" ca="1" si="18"/>
        <v>1.6609444250164518</v>
      </c>
      <c r="U107" s="9">
        <f t="shared" ca="1" si="18"/>
        <v>0.99178427816179315</v>
      </c>
      <c r="V107" s="9">
        <f t="shared" ca="1" si="18"/>
        <v>1.6234287693549221</v>
      </c>
      <c r="W107" s="9">
        <f t="shared" ca="1" si="18"/>
        <v>1.7237919441303213</v>
      </c>
      <c r="X107" s="9">
        <f t="shared" ca="1" si="18"/>
        <v>1.0401597240861939</v>
      </c>
      <c r="Y107" s="9">
        <f t="shared" ca="1" si="18"/>
        <v>1.1947982323245669</v>
      </c>
      <c r="Z107" s="9">
        <f t="shared" ca="1" si="18"/>
        <v>1.0784512377335469</v>
      </c>
      <c r="AA107" s="9">
        <f t="shared" ca="1" si="18"/>
        <v>1.3498301629362071</v>
      </c>
      <c r="AB107" s="9">
        <f t="shared" ca="1" si="18"/>
        <v>1.348561991212561</v>
      </c>
      <c r="AC107" s="9">
        <f t="shared" ca="1" si="18"/>
        <v>1.7263478971146073</v>
      </c>
      <c r="AD107" s="9">
        <f t="shared" ca="1" si="18"/>
        <v>1.4270969735778238</v>
      </c>
      <c r="AE107" s="9">
        <f t="shared" ca="1" si="18"/>
        <v>1.2584138898028832</v>
      </c>
      <c r="AF107" s="9">
        <f t="shared" ca="1" si="18"/>
        <v>1.2395651403376011</v>
      </c>
      <c r="AG107" s="9">
        <f t="shared" ca="1" si="18"/>
        <v>1.3209478963998886</v>
      </c>
      <c r="AH107" s="9">
        <f t="shared" ca="1" si="18"/>
        <v>1.545101127372859</v>
      </c>
      <c r="AI107" s="9">
        <f t="shared" ca="1" si="18"/>
        <v>1.7209130907815342</v>
      </c>
      <c r="AJ107" s="9">
        <f t="shared" ca="1" si="18"/>
        <v>1.3261108951587686</v>
      </c>
      <c r="AK107" s="9">
        <f t="shared" ca="1" si="18"/>
        <v>1.5731804724726588</v>
      </c>
      <c r="AL107" s="9">
        <f t="shared" ca="1" si="18"/>
        <v>1.0233613981363214</v>
      </c>
      <c r="AM107" s="9">
        <f t="shared" ca="1" si="18"/>
        <v>0.89968847603488189</v>
      </c>
      <c r="AN107" s="9">
        <f ca="1">IF(Fixtures!$D$6&lt;36,AVERAGE(OFFSET($A107,0,Fixtures!$D$6,1,3)),0)</f>
        <v>1.5006689539683304</v>
      </c>
      <c r="AO107" s="9">
        <f ca="1">IF(Fixtures!$D$6&lt;33,AVERAGE(OFFSET($A107,0,Fixtures!$D$6,1,6)),0)</f>
        <v>1.3868222980742273</v>
      </c>
      <c r="AP107" s="9">
        <f ca="1">IF(Fixtures!$D$6&lt;30,AVERAGE(OFFSET($A107,0,Fixtures!$D$6,1,9)),0)</f>
        <v>1.434784322417614</v>
      </c>
      <c r="AQ107" s="9">
        <f ca="1">IF(Fixtures!$D$6&lt;27,AVERAGE(OFFSET($A107,0,Fixtures!$D$6,1,12)),0)</f>
        <v>0</v>
      </c>
      <c r="AR107" s="9">
        <f ca="1">IF(Fixtures!$D$6&lt;23,AVERAGE(OFFSET($A107,0,Fixtures!$D$6,1,16)),0)</f>
        <v>0</v>
      </c>
      <c r="AS107" s="9">
        <f ca="1">IF(OR(Fixtures!$D$6&lt;=0,Fixtures!$D$6&gt;39),AVERAGE(A107:AM107),AVERAGE(OFFSET($A107,0,Fixtures!$D$6,1,39-Fixtures!$D$6)))</f>
        <v>1.367440770700199</v>
      </c>
    </row>
    <row r="108" spans="1:45" x14ac:dyDescent="0.25">
      <c r="A108" s="28" t="s">
        <v>104</v>
      </c>
      <c r="B108" s="9">
        <f t="shared" ca="1" si="19"/>
        <v>0.98328059810863588</v>
      </c>
      <c r="C108" s="9">
        <f t="shared" ca="1" si="18"/>
        <v>1.434351208272181</v>
      </c>
      <c r="D108" s="9">
        <f t="shared" si="18"/>
        <v>1.2129033112054894</v>
      </c>
      <c r="E108" s="9">
        <f t="shared" ca="1" si="18"/>
        <v>2.4021127329330838</v>
      </c>
      <c r="F108" s="9">
        <f t="shared" ca="1" si="18"/>
        <v>1.0768711114746998</v>
      </c>
      <c r="G108" s="9">
        <f t="shared" ca="1" si="18"/>
        <v>1.9503349308085365</v>
      </c>
      <c r="H108" s="9">
        <f t="shared" si="18"/>
        <v>0.94836821530977944</v>
      </c>
      <c r="I108" s="9">
        <f t="shared" si="18"/>
        <v>1.4923484702171324</v>
      </c>
      <c r="J108" s="9">
        <f t="shared" si="18"/>
        <v>1.2474390981638035</v>
      </c>
      <c r="K108" s="9">
        <f t="shared" ca="1" si="18"/>
        <v>1.3386782241866058</v>
      </c>
      <c r="L108" s="9">
        <f t="shared" ca="1" si="18"/>
        <v>0.99467974397760794</v>
      </c>
      <c r="M108" s="9">
        <f t="shared" si="18"/>
        <v>1.3681773463238212</v>
      </c>
      <c r="N108" s="9">
        <f t="shared" si="18"/>
        <v>1.2495033565309974</v>
      </c>
      <c r="O108" s="9">
        <f t="shared" ca="1" si="18"/>
        <v>1.1811002731908686</v>
      </c>
      <c r="P108" s="9">
        <f t="shared" si="18"/>
        <v>0.90690173033719856</v>
      </c>
      <c r="Q108" s="9">
        <f t="shared" ca="1" si="18"/>
        <v>1.7789049117990119</v>
      </c>
      <c r="R108" s="9">
        <f t="shared" ca="1" si="18"/>
        <v>1.468247406262243</v>
      </c>
      <c r="S108" s="9">
        <f t="shared" ca="1" si="18"/>
        <v>1.0964992418606248</v>
      </c>
      <c r="T108" s="9">
        <f t="shared" si="18"/>
        <v>1.1473619936994426</v>
      </c>
      <c r="U108" s="9">
        <f t="shared" si="18"/>
        <v>1.789738428364225</v>
      </c>
      <c r="V108" s="9">
        <f t="shared" ca="1" si="18"/>
        <v>1.3593740898935689</v>
      </c>
      <c r="W108" s="9">
        <f t="shared" si="18"/>
        <v>1.3606524291867514</v>
      </c>
      <c r="X108" s="9">
        <f t="shared" si="18"/>
        <v>1.0401597240861939</v>
      </c>
      <c r="Y108" s="9">
        <f t="shared" ca="1" si="18"/>
        <v>1.5450194029019333</v>
      </c>
      <c r="Z108" s="9">
        <f t="shared" ca="1" si="18"/>
        <v>0.99973591075683288</v>
      </c>
      <c r="AA108" s="9">
        <f t="shared" si="18"/>
        <v>1.7401888951132014</v>
      </c>
      <c r="AB108" s="9">
        <f t="shared" ca="1" si="18"/>
        <v>1.6742610505360545</v>
      </c>
      <c r="AC108" s="9">
        <f t="shared" ca="1" si="18"/>
        <v>1.410742275827642</v>
      </c>
      <c r="AD108" s="9">
        <f t="shared" ca="1" si="18"/>
        <v>1.4270969735778238</v>
      </c>
      <c r="AE108" s="9">
        <f t="shared" ca="1" si="18"/>
        <v>0.93305229984759541</v>
      </c>
      <c r="AF108" s="9">
        <f t="shared" ca="1" si="18"/>
        <v>1.6945601190412645</v>
      </c>
      <c r="AG108" s="9">
        <f t="shared" si="18"/>
        <v>1.3209478963998886</v>
      </c>
      <c r="AH108" s="9">
        <f t="shared" si="18"/>
        <v>1.2090849066949254</v>
      </c>
      <c r="AI108" s="9">
        <f t="shared" si="18"/>
        <v>1.3011592148455808</v>
      </c>
      <c r="AJ108" s="9">
        <f t="shared" si="18"/>
        <v>1.3261108951587686</v>
      </c>
      <c r="AK108" s="9">
        <f t="shared" ca="1" si="18"/>
        <v>1.5574889790030764</v>
      </c>
      <c r="AL108" s="9">
        <f t="shared" ca="1" si="18"/>
        <v>1.0233613981363214</v>
      </c>
      <c r="AM108" s="9">
        <f t="shared" ca="1" si="18"/>
        <v>1.4801652179219524</v>
      </c>
      <c r="AN108" s="9">
        <f ca="1">IF(Fixtures!$D$6&lt;36,AVERAGE(OFFSET($A108,0,Fixtures!$D$6,1,3)),0)</f>
        <v>1.5040334333138403</v>
      </c>
      <c r="AO108" s="9">
        <f ca="1">IF(Fixtures!$D$6&lt;33,AVERAGE(OFFSET($A108,0,Fixtures!$D$6,1,6)),0)</f>
        <v>1.4101101025383782</v>
      </c>
      <c r="AP108" s="9">
        <f ca="1">IF(Fixtures!$D$6&lt;30,AVERAGE(OFFSET($A108,0,Fixtures!$D$6,1,9)),0)</f>
        <v>1.3663350702143939</v>
      </c>
      <c r="AQ108" s="9">
        <f ca="1">IF(Fixtures!$D$6&lt;27,AVERAGE(OFFSET($A108,0,Fixtures!$D$6,1,12)),0)</f>
        <v>0</v>
      </c>
      <c r="AR108" s="9">
        <f ca="1">IF(Fixtures!$D$6&lt;23,AVERAGE(OFFSET($A108,0,Fixtures!$D$6,1,16)),0)</f>
        <v>0</v>
      </c>
      <c r="AS108" s="9">
        <f ca="1">IF(OR(Fixtures!$D$6&lt;=0,Fixtures!$D$6&gt;39),AVERAGE(A108:AM108),AVERAGE(OFFSET($A108,0,Fixtures!$D$6,1,39-Fixtures!$D$6)))</f>
        <v>1.3631692689159081</v>
      </c>
    </row>
    <row r="109" spans="1:45" x14ac:dyDescent="0.25">
      <c r="A109" s="28" t="s">
        <v>60</v>
      </c>
      <c r="B109" s="9">
        <f t="shared" si="19"/>
        <v>1.2430505842100326</v>
      </c>
      <c r="C109" s="9">
        <f t="shared" ca="1" si="18"/>
        <v>1.5472864576152967</v>
      </c>
      <c r="D109" s="9">
        <f t="shared" ca="1" si="18"/>
        <v>0.91418713741949276</v>
      </c>
      <c r="E109" s="9">
        <f t="shared" ca="1" si="18"/>
        <v>1.5912785441391177</v>
      </c>
      <c r="F109" s="9">
        <f t="shared" si="18"/>
        <v>1.4831309744450563</v>
      </c>
      <c r="G109" s="9">
        <f t="shared" ca="1" si="18"/>
        <v>2.1965606511189355</v>
      </c>
      <c r="H109" s="9">
        <f t="shared" si="18"/>
        <v>1.1406940232768135</v>
      </c>
      <c r="I109" s="9">
        <f t="shared" ca="1" si="18"/>
        <v>1.4923484702171324</v>
      </c>
      <c r="J109" s="9">
        <f t="shared" si="18"/>
        <v>0.86721504613887834</v>
      </c>
      <c r="K109" s="9">
        <f t="shared" si="18"/>
        <v>1.1898172358800072</v>
      </c>
      <c r="L109" s="9">
        <f t="shared" ca="1" si="18"/>
        <v>0.85320973457341387</v>
      </c>
      <c r="M109" s="9">
        <f t="shared" si="18"/>
        <v>1.1013172923320735</v>
      </c>
      <c r="N109" s="9">
        <f t="shared" ref="C109:AM113" ca="1" si="20">MIN(VLOOKUP($A$101,$A$2:$AM$14,N$16+1,FALSE),VLOOKUP($A109,$A$2:$AM$14,N$16+1,FALSE))</f>
        <v>1.2900231240060194</v>
      </c>
      <c r="O109" s="9">
        <f t="shared" ca="1" si="20"/>
        <v>1.1811002731908686</v>
      </c>
      <c r="P109" s="9">
        <f t="shared" ca="1" si="20"/>
        <v>1.4128099731130308</v>
      </c>
      <c r="Q109" s="9">
        <f t="shared" si="20"/>
        <v>1.5052910698380333</v>
      </c>
      <c r="R109" s="9">
        <f t="shared" ca="1" si="20"/>
        <v>1.4242125104812331</v>
      </c>
      <c r="S109" s="9">
        <f t="shared" ca="1" si="20"/>
        <v>1.0964992418606248</v>
      </c>
      <c r="T109" s="9">
        <f t="shared" si="20"/>
        <v>1.1425816402237439</v>
      </c>
      <c r="U109" s="9">
        <f t="shared" si="20"/>
        <v>1.2442195342562514</v>
      </c>
      <c r="V109" s="9">
        <f t="shared" ca="1" si="20"/>
        <v>1.5309922356633197</v>
      </c>
      <c r="W109" s="9">
        <f t="shared" si="20"/>
        <v>1.636588055857001</v>
      </c>
      <c r="X109" s="9">
        <f t="shared" ca="1" si="20"/>
        <v>1.0401597240861939</v>
      </c>
      <c r="Y109" s="9">
        <f t="shared" si="20"/>
        <v>2.1278926587829625</v>
      </c>
      <c r="Z109" s="9">
        <f t="shared" ca="1" si="20"/>
        <v>1.0784512377335469</v>
      </c>
      <c r="AA109" s="9">
        <f t="shared" ca="1" si="20"/>
        <v>1.3116118077141643</v>
      </c>
      <c r="AB109" s="9">
        <f t="shared" ca="1" si="20"/>
        <v>1.1091135109852732</v>
      </c>
      <c r="AC109" s="9">
        <f t="shared" si="20"/>
        <v>1.7834420952782755</v>
      </c>
      <c r="AD109" s="9">
        <f t="shared" ca="1" si="20"/>
        <v>1.2241256921225374</v>
      </c>
      <c r="AE109" s="9">
        <f t="shared" si="20"/>
        <v>0.82929690516979537</v>
      </c>
      <c r="AF109" s="9">
        <f t="shared" ca="1" si="20"/>
        <v>1.6945601190412645</v>
      </c>
      <c r="AG109" s="9">
        <f t="shared" ca="1" si="20"/>
        <v>0.89913992844826585</v>
      </c>
      <c r="AH109" s="9">
        <f t="shared" si="20"/>
        <v>1.5800930745317434</v>
      </c>
      <c r="AI109" s="9">
        <f t="shared" ca="1" si="20"/>
        <v>0.98472177319661702</v>
      </c>
      <c r="AJ109" s="9">
        <f t="shared" si="20"/>
        <v>1.3261108951587686</v>
      </c>
      <c r="AK109" s="9">
        <f t="shared" ca="1" si="20"/>
        <v>1.5731804724726588</v>
      </c>
      <c r="AL109" s="9">
        <f t="shared" ca="1" si="20"/>
        <v>1.0233613981363214</v>
      </c>
      <c r="AM109" s="9">
        <f t="shared" si="20"/>
        <v>1.0491806539288573</v>
      </c>
      <c r="AN109" s="9">
        <f ca="1">IF(Fixtures!$D$6&lt;36,AVERAGE(OFFSET($A109,0,Fixtures!$D$6,1,3)),0)</f>
        <v>1.3722270994620285</v>
      </c>
      <c r="AO109" s="9">
        <f ca="1">IF(Fixtures!$D$6&lt;33,AVERAGE(OFFSET($A109,0,Fixtures!$D$6,1,6)),0)</f>
        <v>1.2566130418409018</v>
      </c>
      <c r="AP109" s="9">
        <f ca="1">IF(Fixtures!$D$6&lt;30,AVERAGE(OFFSET($A109,0,Fixtures!$D$6,1,9)),0)</f>
        <v>1.2700671104369488</v>
      </c>
      <c r="AQ109" s="9">
        <f ca="1">IF(Fixtures!$D$6&lt;27,AVERAGE(OFFSET($A109,0,Fixtures!$D$6,1,12)),0)</f>
        <v>0</v>
      </c>
      <c r="AR109" s="9">
        <f ca="1">IF(Fixtures!$D$6&lt;23,AVERAGE(OFFSET($A109,0,Fixtures!$D$6,1,16)),0)</f>
        <v>0</v>
      </c>
      <c r="AS109" s="9">
        <f ca="1">IF(OR(Fixtures!$D$6&lt;=0,Fixtures!$D$6&gt;39),AVERAGE(A109:AM109),AVERAGE(OFFSET($A109,0,Fixtures!$D$6,1,39-Fixtures!$D$6)))</f>
        <v>1.2563605432058649</v>
      </c>
    </row>
    <row r="110" spans="1:45" x14ac:dyDescent="0.25">
      <c r="A110" s="28" t="s">
        <v>130</v>
      </c>
      <c r="B110" s="9">
        <f t="shared" si="19"/>
        <v>2.0809221982245796</v>
      </c>
      <c r="C110" s="9">
        <f t="shared" ca="1" si="20"/>
        <v>1.1562129595346358</v>
      </c>
      <c r="D110" s="9">
        <f t="shared" ca="1" si="20"/>
        <v>1.4909464018801504</v>
      </c>
      <c r="E110" s="9">
        <f t="shared" ca="1" si="20"/>
        <v>1.4915834903121918</v>
      </c>
      <c r="F110" s="9">
        <f t="shared" si="20"/>
        <v>1.8363109225513135</v>
      </c>
      <c r="G110" s="9">
        <f t="shared" ca="1" si="20"/>
        <v>0.9138977405546983</v>
      </c>
      <c r="H110" s="9">
        <f t="shared" si="20"/>
        <v>1.3302988788111523</v>
      </c>
      <c r="I110" s="9">
        <f t="shared" si="20"/>
        <v>1.2591422600159881</v>
      </c>
      <c r="J110" s="9">
        <f t="shared" si="20"/>
        <v>1.7082366115970589</v>
      </c>
      <c r="K110" s="9">
        <f t="shared" si="20"/>
        <v>1.2570620775721877</v>
      </c>
      <c r="L110" s="9">
        <f t="shared" ca="1" si="20"/>
        <v>0.99467974397760794</v>
      </c>
      <c r="M110" s="9">
        <f t="shared" si="20"/>
        <v>1.3681773463238212</v>
      </c>
      <c r="N110" s="9">
        <f t="shared" si="20"/>
        <v>1.8952037141803015</v>
      </c>
      <c r="O110" s="9">
        <f t="shared" ca="1" si="20"/>
        <v>1.1811002731908686</v>
      </c>
      <c r="P110" s="9">
        <f t="shared" si="20"/>
        <v>1.3698605568438125</v>
      </c>
      <c r="Q110" s="9">
        <f t="shared" ca="1" si="20"/>
        <v>0.94025004046803562</v>
      </c>
      <c r="R110" s="9">
        <f t="shared" ca="1" si="20"/>
        <v>1.468247406262243</v>
      </c>
      <c r="S110" s="9">
        <f t="shared" ca="1" si="20"/>
        <v>1.0964992418606248</v>
      </c>
      <c r="T110" s="9">
        <f t="shared" ca="1" si="20"/>
        <v>1.4454160627904584</v>
      </c>
      <c r="U110" s="9">
        <f t="shared" si="20"/>
        <v>1.2184120146693667</v>
      </c>
      <c r="V110" s="9">
        <f t="shared" ca="1" si="20"/>
        <v>1.3111966013199337</v>
      </c>
      <c r="W110" s="9">
        <f t="shared" si="20"/>
        <v>1.2136683241209307</v>
      </c>
      <c r="X110" s="9">
        <f t="shared" si="20"/>
        <v>1.0401597240861939</v>
      </c>
      <c r="Y110" s="9">
        <f t="shared" si="20"/>
        <v>1.9680647624189684</v>
      </c>
      <c r="Z110" s="9">
        <f t="shared" ca="1" si="20"/>
        <v>1.0784512377335469</v>
      </c>
      <c r="AA110" s="9">
        <f t="shared" ca="1" si="20"/>
        <v>1.0851782974098356</v>
      </c>
      <c r="AB110" s="9">
        <f t="shared" ca="1" si="20"/>
        <v>1.9057940335247032</v>
      </c>
      <c r="AC110" s="9">
        <f t="shared" si="20"/>
        <v>1.5695037414037363</v>
      </c>
      <c r="AD110" s="9">
        <f t="shared" ca="1" si="20"/>
        <v>0.99086580925216272</v>
      </c>
      <c r="AE110" s="9">
        <f t="shared" si="20"/>
        <v>1.2584138898028832</v>
      </c>
      <c r="AF110" s="9">
        <f t="shared" ca="1" si="20"/>
        <v>1.6344327803978791</v>
      </c>
      <c r="AG110" s="9">
        <f t="shared" si="20"/>
        <v>1.3209478963998886</v>
      </c>
      <c r="AH110" s="9">
        <f t="shared" si="20"/>
        <v>1.6871766146203322</v>
      </c>
      <c r="AI110" s="9">
        <f t="shared" si="20"/>
        <v>1.9653801806377658</v>
      </c>
      <c r="AJ110" s="9">
        <f t="shared" ca="1" si="20"/>
        <v>1.0074480612715921</v>
      </c>
      <c r="AK110" s="9">
        <f t="shared" ca="1" si="20"/>
        <v>1.5731804724726588</v>
      </c>
      <c r="AL110" s="9">
        <f t="shared" ca="1" si="20"/>
        <v>1.0233613981363214</v>
      </c>
      <c r="AM110" s="9">
        <f t="shared" ca="1" si="20"/>
        <v>1.3490050393431627</v>
      </c>
      <c r="AN110" s="9">
        <f ca="1">IF(Fixtures!$D$6&lt;36,AVERAGE(OFFSET($A110,0,Fixtures!$D$6,1,3)),0)</f>
        <v>1.4887211947268675</v>
      </c>
      <c r="AO110" s="9">
        <f ca="1">IF(Fixtures!$D$6&lt;33,AVERAGE(OFFSET($A110,0,Fixtures!$D$6,1,6)),0)</f>
        <v>1.4466596917968755</v>
      </c>
      <c r="AP110" s="9">
        <f ca="1">IF(Fixtures!$D$6&lt;30,AVERAGE(OFFSET($A110,0,Fixtures!$D$6,1,9)),0)</f>
        <v>1.4822181119234381</v>
      </c>
      <c r="AQ110" s="9">
        <f ca="1">IF(Fixtures!$D$6&lt;27,AVERAGE(OFFSET($A110,0,Fixtures!$D$6,1,12)),0)</f>
        <v>0</v>
      </c>
      <c r="AR110" s="9">
        <f ca="1">IF(Fixtures!$D$6&lt;23,AVERAGE(OFFSET($A110,0,Fixtures!$D$6,1,16)),0)</f>
        <v>0</v>
      </c>
      <c r="AS110" s="9">
        <f ca="1">IF(OR(Fixtures!$D$6&lt;=0,Fixtures!$D$6&gt;39),AVERAGE(A110:AM110),AVERAGE(OFFSET($A110,0,Fixtures!$D$6,1,39-Fixtures!$D$6)))</f>
        <v>1.4404591597719241</v>
      </c>
    </row>
    <row r="111" spans="1:45" x14ac:dyDescent="0.25">
      <c r="A111" s="28" t="s">
        <v>10</v>
      </c>
      <c r="B111" s="9">
        <f t="shared" ca="1" si="19"/>
        <v>1.8079699373774858</v>
      </c>
      <c r="C111" s="9">
        <f t="shared" ca="1" si="20"/>
        <v>1.0253530868148368</v>
      </c>
      <c r="D111" s="9">
        <f t="shared" ca="1" si="20"/>
        <v>1.4768548379418502</v>
      </c>
      <c r="E111" s="9">
        <f t="shared" ca="1" si="20"/>
        <v>1.3808308771559705</v>
      </c>
      <c r="F111" s="9">
        <f t="shared" ca="1" si="20"/>
        <v>1.0326115553027098</v>
      </c>
      <c r="G111" s="9">
        <f t="shared" ca="1" si="20"/>
        <v>1.2010427889143294</v>
      </c>
      <c r="H111" s="9">
        <f t="shared" ca="1" si="20"/>
        <v>1.1573102161029458</v>
      </c>
      <c r="I111" s="9">
        <f t="shared" ca="1" si="20"/>
        <v>1.4923484702171324</v>
      </c>
      <c r="J111" s="9">
        <f t="shared" ca="1" si="20"/>
        <v>0.91679983310067392</v>
      </c>
      <c r="K111" s="9">
        <f t="shared" ca="1" si="20"/>
        <v>1.8054842923255709</v>
      </c>
      <c r="L111" s="9">
        <f t="shared" ca="1" si="20"/>
        <v>0.97681261306118616</v>
      </c>
      <c r="M111" s="9">
        <f t="shared" ca="1" si="20"/>
        <v>1.1077486788314301</v>
      </c>
      <c r="N111" s="9">
        <f t="shared" ca="1" si="20"/>
        <v>1.4793254150550446</v>
      </c>
      <c r="O111" s="9">
        <f t="shared" ca="1" si="20"/>
        <v>1.1396906829723428</v>
      </c>
      <c r="P111" s="9">
        <f t="shared" ca="1" si="20"/>
        <v>1.325976359464915</v>
      </c>
      <c r="Q111" s="9">
        <f t="shared" ca="1" si="20"/>
        <v>1.7789049117990119</v>
      </c>
      <c r="R111" s="9">
        <f t="shared" ca="1" si="20"/>
        <v>1.4253908711474208</v>
      </c>
      <c r="S111" s="9">
        <f t="shared" ca="1" si="20"/>
        <v>1.0964992418606248</v>
      </c>
      <c r="T111" s="9">
        <f t="shared" ca="1" si="20"/>
        <v>0.8073982227300347</v>
      </c>
      <c r="U111" s="9">
        <f t="shared" ca="1" si="20"/>
        <v>1.3153603208633147</v>
      </c>
      <c r="V111" s="9">
        <f t="shared" ca="1" si="20"/>
        <v>1.0620137775203928</v>
      </c>
      <c r="W111" s="9">
        <f t="shared" ca="1" si="20"/>
        <v>1.660427807936131</v>
      </c>
      <c r="X111" s="9">
        <f t="shared" ca="1" si="20"/>
        <v>0.83712106177927448</v>
      </c>
      <c r="Y111" s="9">
        <f t="shared" ca="1" si="20"/>
        <v>1.4815188852253951</v>
      </c>
      <c r="Z111" s="9">
        <f t="shared" ca="1" si="20"/>
        <v>1.0784512377335469</v>
      </c>
      <c r="AA111" s="9">
        <f t="shared" ca="1" si="20"/>
        <v>1.0293607367222002</v>
      </c>
      <c r="AB111" s="9">
        <f t="shared" ca="1" si="20"/>
        <v>1.9057940335247032</v>
      </c>
      <c r="AC111" s="9">
        <f t="shared" ca="1" si="20"/>
        <v>1.2601463724789967</v>
      </c>
      <c r="AD111" s="9">
        <f t="shared" ca="1" si="20"/>
        <v>1.4014624629609895</v>
      </c>
      <c r="AE111" s="9">
        <f t="shared" ca="1" si="20"/>
        <v>1.2584138898028832</v>
      </c>
      <c r="AF111" s="9">
        <f t="shared" ca="1" si="20"/>
        <v>0.79435893827909865</v>
      </c>
      <c r="AG111" s="9">
        <f t="shared" ca="1" si="20"/>
        <v>1.3209478963998886</v>
      </c>
      <c r="AH111" s="9">
        <f t="shared" ca="1" si="20"/>
        <v>0.77209551463707371</v>
      </c>
      <c r="AI111" s="9">
        <f t="shared" ca="1" si="20"/>
        <v>1.9024182015218767</v>
      </c>
      <c r="AJ111" s="9">
        <f t="shared" ca="1" si="20"/>
        <v>1.1583985369225387</v>
      </c>
      <c r="AK111" s="9">
        <f t="shared" ca="1" si="20"/>
        <v>1.0637711946396324</v>
      </c>
      <c r="AL111" s="9">
        <f t="shared" ca="1" si="20"/>
        <v>1.0233613981363214</v>
      </c>
      <c r="AM111" s="9">
        <f t="shared" ca="1" si="20"/>
        <v>1.6152643152589288</v>
      </c>
      <c r="AN111" s="9">
        <f ca="1">IF(Fixtures!$D$6&lt;36,AVERAGE(OFFSET($A111,0,Fixtures!$D$6,1,3)),0)</f>
        <v>1.5224676229882299</v>
      </c>
      <c r="AO111" s="9">
        <f ca="1">IF(Fixtures!$D$6&lt;33,AVERAGE(OFFSET($A111,0,Fixtures!$D$6,1,6)),0)</f>
        <v>1.3235205989077601</v>
      </c>
      <c r="AP111" s="9">
        <f ca="1">IF(Fixtures!$D$6&lt;30,AVERAGE(OFFSET($A111,0,Fixtures!$D$6,1,9)),0)</f>
        <v>1.3082262051697835</v>
      </c>
      <c r="AQ111" s="9">
        <f ca="1">IF(Fixtures!$D$6&lt;27,AVERAGE(OFFSET($A111,0,Fixtures!$D$6,1,12)),0)</f>
        <v>0</v>
      </c>
      <c r="AR111" s="9">
        <f ca="1">IF(Fixtures!$D$6&lt;23,AVERAGE(OFFSET($A111,0,Fixtures!$D$6,1,16)),0)</f>
        <v>0</v>
      </c>
      <c r="AS111" s="9">
        <f ca="1">IF(OR(Fixtures!$D$6&lt;=0,Fixtures!$D$6&gt;39),AVERAGE(A111:AM111),AVERAGE(OFFSET($A111,0,Fixtures!$D$6,1,39-Fixtures!$D$6)))</f>
        <v>1.289702729546911</v>
      </c>
    </row>
    <row r="112" spans="1:45" x14ac:dyDescent="0.25">
      <c r="A112" s="80" t="s">
        <v>61</v>
      </c>
      <c r="B112" s="9">
        <f t="shared" si="19"/>
        <v>1.5344869677039377</v>
      </c>
      <c r="C112" s="9">
        <f t="shared" ca="1" si="20"/>
        <v>1.0690755402582022</v>
      </c>
      <c r="D112" s="9">
        <f t="shared" si="20"/>
        <v>1.3154803524695207</v>
      </c>
      <c r="E112" s="9">
        <f t="shared" ca="1" si="20"/>
        <v>1.406211855563988</v>
      </c>
      <c r="F112" s="9">
        <f t="shared" ca="1" si="20"/>
        <v>1.1629776981084732</v>
      </c>
      <c r="G112" s="9">
        <f t="shared" ca="1" si="20"/>
        <v>1.3672803893837961</v>
      </c>
      <c r="H112" s="9">
        <f t="shared" si="20"/>
        <v>1.2237315981342178</v>
      </c>
      <c r="I112" s="9">
        <f t="shared" ca="1" si="20"/>
        <v>1.2139341520552898</v>
      </c>
      <c r="J112" s="9">
        <f t="shared" ca="1" si="20"/>
        <v>0.7725714621159282</v>
      </c>
      <c r="K112" s="9">
        <f t="shared" si="20"/>
        <v>0.98174482129592444</v>
      </c>
      <c r="L112" s="9">
        <f t="shared" ca="1" si="20"/>
        <v>0.99467974397760794</v>
      </c>
      <c r="M112" s="9">
        <f t="shared" si="20"/>
        <v>1.3681773463238212</v>
      </c>
      <c r="N112" s="9">
        <f t="shared" si="20"/>
        <v>0.71255997235151902</v>
      </c>
      <c r="O112" s="9">
        <f t="shared" ca="1" si="20"/>
        <v>1.1811002731908686</v>
      </c>
      <c r="P112" s="9">
        <f t="shared" ca="1" si="20"/>
        <v>0.73310668481658037</v>
      </c>
      <c r="Q112" s="9">
        <f t="shared" si="20"/>
        <v>0.9499877206815347</v>
      </c>
      <c r="R112" s="9">
        <f t="shared" ca="1" si="20"/>
        <v>1.468247406262243</v>
      </c>
      <c r="S112" s="9">
        <f t="shared" ca="1" si="20"/>
        <v>1.0680711388099133</v>
      </c>
      <c r="T112" s="9">
        <f t="shared" si="20"/>
        <v>1.3576694552726438</v>
      </c>
      <c r="U112" s="9">
        <f t="shared" ca="1" si="20"/>
        <v>1.1084315350077698</v>
      </c>
      <c r="V112" s="9">
        <f t="shared" ca="1" si="20"/>
        <v>0.8461062800412299</v>
      </c>
      <c r="W112" s="9">
        <f t="shared" si="20"/>
        <v>1.7557245643560737</v>
      </c>
      <c r="X112" s="9">
        <f t="shared" si="20"/>
        <v>0.95298787176897692</v>
      </c>
      <c r="Y112" s="9">
        <f t="shared" ca="1" si="20"/>
        <v>1.6685591149893453</v>
      </c>
      <c r="Z112" s="9">
        <f t="shared" ca="1" si="20"/>
        <v>0.74514052258885377</v>
      </c>
      <c r="AA112" s="9">
        <f t="shared" si="20"/>
        <v>1.887359264302666</v>
      </c>
      <c r="AB112" s="9">
        <f t="shared" ca="1" si="20"/>
        <v>0.98012291691990439</v>
      </c>
      <c r="AC112" s="9">
        <f t="shared" si="20"/>
        <v>2.2015746483867265</v>
      </c>
      <c r="AD112" s="9">
        <f t="shared" ca="1" si="20"/>
        <v>0.78550053340711978</v>
      </c>
      <c r="AE112" s="9">
        <f t="shared" si="20"/>
        <v>1.2584138898028832</v>
      </c>
      <c r="AF112" s="9">
        <f t="shared" ca="1" si="20"/>
        <v>1.3652560555879012</v>
      </c>
      <c r="AG112" s="9">
        <f t="shared" si="20"/>
        <v>1.0223312439932852</v>
      </c>
      <c r="AH112" s="9">
        <f t="shared" si="20"/>
        <v>1.4907128379865235</v>
      </c>
      <c r="AI112" s="9">
        <f t="shared" ca="1" si="20"/>
        <v>1.0518102309269157</v>
      </c>
      <c r="AJ112" s="9">
        <f t="shared" si="20"/>
        <v>1.2743563367427142</v>
      </c>
      <c r="AK112" s="9">
        <f t="shared" ca="1" si="20"/>
        <v>1.5323938171960614</v>
      </c>
      <c r="AL112" s="9">
        <f t="shared" ca="1" si="20"/>
        <v>0.94628909680269024</v>
      </c>
      <c r="AM112" s="9">
        <f t="shared" si="20"/>
        <v>1.3629759822989149</v>
      </c>
      <c r="AN112" s="9">
        <f ca="1">IF(Fixtures!$D$6&lt;36,AVERAGE(OFFSET($A112,0,Fixtures!$D$6,1,3)),0)</f>
        <v>1.3223993662379168</v>
      </c>
      <c r="AO112" s="9">
        <f ca="1">IF(Fixtures!$D$6&lt;33,AVERAGE(OFFSET($A112,0,Fixtures!$D$6,1,6)),0)</f>
        <v>1.2688665480163033</v>
      </c>
      <c r="AP112" s="9">
        <f ca="1">IF(Fixtures!$D$6&lt;30,AVERAGE(OFFSET($A112,0,Fixtures!$D$6,1,9)),0)</f>
        <v>1.2700087437504417</v>
      </c>
      <c r="AQ112" s="9">
        <f ca="1">IF(Fixtures!$D$6&lt;27,AVERAGE(OFFSET($A112,0,Fixtures!$D$6,1,12)),0)</f>
        <v>0</v>
      </c>
      <c r="AR112" s="9">
        <f ca="1">IF(Fixtures!$D$6&lt;23,AVERAGE(OFFSET($A112,0,Fixtures!$D$6,1,16)),0)</f>
        <v>0</v>
      </c>
      <c r="AS112" s="9">
        <f ca="1">IF(OR(Fixtures!$D$6&lt;=0,Fixtures!$D$6&gt;39),AVERAGE(A112:AM112),AVERAGE(OFFSET($A112,0,Fixtures!$D$6,1,39-Fixtures!$D$6)))</f>
        <v>1.2726447991709702</v>
      </c>
    </row>
    <row r="113" spans="1:45" x14ac:dyDescent="0.25">
      <c r="A113" s="80" t="s">
        <v>82</v>
      </c>
      <c r="B113" s="9">
        <f t="shared" ca="1" si="19"/>
        <v>1.4762634396734613</v>
      </c>
      <c r="C113" s="9">
        <f t="shared" ca="1" si="20"/>
        <v>1.0675013576680057</v>
      </c>
      <c r="D113" s="9">
        <f t="shared" ca="1" si="20"/>
        <v>1.4909464018801504</v>
      </c>
      <c r="E113" s="9">
        <f t="shared" ca="1" si="20"/>
        <v>1.3306259570640011</v>
      </c>
      <c r="F113" s="9">
        <f t="shared" ca="1" si="20"/>
        <v>1.1116330509476595</v>
      </c>
      <c r="G113" s="9">
        <f t="shared" ca="1" si="20"/>
        <v>0.85411490610581953</v>
      </c>
      <c r="H113" s="9">
        <f t="shared" ca="1" si="20"/>
        <v>1.3302988788111523</v>
      </c>
      <c r="I113" s="9">
        <f t="shared" ca="1" si="20"/>
        <v>1.4923484702171324</v>
      </c>
      <c r="J113" s="9">
        <f t="shared" ca="1" si="20"/>
        <v>1.4063767560827927</v>
      </c>
      <c r="K113" s="9">
        <f t="shared" ca="1" si="20"/>
        <v>1.4867138999046343</v>
      </c>
      <c r="L113" s="9">
        <f t="shared" ca="1" si="20"/>
        <v>0.81022940204263316</v>
      </c>
      <c r="M113" s="9">
        <f t="shared" ca="1" si="20"/>
        <v>1.1436870612074626</v>
      </c>
      <c r="N113" s="9">
        <f t="shared" ca="1" si="20"/>
        <v>1.0329702378840371</v>
      </c>
      <c r="O113" s="9">
        <f t="shared" ca="1" si="20"/>
        <v>1.1811002731908686</v>
      </c>
      <c r="P113" s="9">
        <f t="shared" ca="1" si="20"/>
        <v>1.4303890703422544</v>
      </c>
      <c r="Q113" s="9">
        <f t="shared" ca="1" si="20"/>
        <v>1.484512738229405</v>
      </c>
      <c r="R113" s="9">
        <f t="shared" ca="1" si="20"/>
        <v>1.3199726928307052</v>
      </c>
      <c r="S113" s="9">
        <f t="shared" ca="1" si="20"/>
        <v>1.0964992418606248</v>
      </c>
      <c r="T113" s="9">
        <f t="shared" ca="1" si="20"/>
        <v>1.5290460743168215</v>
      </c>
      <c r="U113" s="9">
        <f t="shared" ca="1" si="20"/>
        <v>0.98023785179038858</v>
      </c>
      <c r="V113" s="9">
        <f t="shared" ca="1" si="20"/>
        <v>1.6234287693549221</v>
      </c>
      <c r="W113" s="9">
        <f t="shared" ca="1" si="20"/>
        <v>1.6209283144912738</v>
      </c>
      <c r="X113" s="9">
        <f t="shared" ca="1" si="20"/>
        <v>1.0401597240861939</v>
      </c>
      <c r="Y113" s="9">
        <f t="shared" ca="1" si="20"/>
        <v>0.77480290336651536</v>
      </c>
      <c r="Z113" s="9">
        <f t="shared" ca="1" si="20"/>
        <v>1.0784512377335469</v>
      </c>
      <c r="AA113" s="9">
        <f t="shared" ca="1" si="20"/>
        <v>1.2645651341757285</v>
      </c>
      <c r="AB113" s="9">
        <f t="shared" ca="1" si="20"/>
        <v>1.9057940335247032</v>
      </c>
      <c r="AC113" s="9">
        <f t="shared" ca="1" si="20"/>
        <v>1.0289485349664114</v>
      </c>
      <c r="AD113" s="9">
        <f t="shared" ca="1" si="20"/>
        <v>1.1624605151151459</v>
      </c>
      <c r="AE113" s="9">
        <f t="shared" ca="1" si="20"/>
        <v>1.0362324556106619</v>
      </c>
      <c r="AF113" s="9">
        <f t="shared" ca="1" si="20"/>
        <v>1.1613683780481263</v>
      </c>
      <c r="AG113" s="9">
        <f t="shared" ca="1" si="20"/>
        <v>1.3209478963998886</v>
      </c>
      <c r="AH113" s="9">
        <f t="shared" ca="1" si="20"/>
        <v>0.79714439473604892</v>
      </c>
      <c r="AI113" s="9">
        <f t="shared" ca="1" si="20"/>
        <v>2.0522222611684975</v>
      </c>
      <c r="AJ113" s="9">
        <f t="shared" ca="1" si="20"/>
        <v>1.0657377780841342</v>
      </c>
      <c r="AK113" s="9">
        <f t="shared" ca="1" si="20"/>
        <v>1.5731804724726588</v>
      </c>
      <c r="AL113" s="9">
        <f t="shared" ca="1" si="20"/>
        <v>0.9200146342337403</v>
      </c>
      <c r="AM113" s="9">
        <f t="shared" ca="1" si="20"/>
        <v>2.1298751168824492</v>
      </c>
      <c r="AN113" s="9">
        <f ca="1">IF(Fixtures!$D$6&lt;36,AVERAGE(OFFSET($A113,0,Fixtures!$D$6,1,3)),0)</f>
        <v>1.3657343612020867</v>
      </c>
      <c r="AO113" s="9">
        <f ca="1">IF(Fixtures!$D$6&lt;33,AVERAGE(OFFSET($A113,0,Fixtures!$D$6,1,6)),0)</f>
        <v>1.2692919689441562</v>
      </c>
      <c r="AP113" s="9">
        <f ca="1">IF(Fixtures!$D$6&lt;30,AVERAGE(OFFSET($A113,0,Fixtures!$D$6,1,9)),0)</f>
        <v>1.2812062497392909</v>
      </c>
      <c r="AQ113" s="9">
        <f ca="1">IF(Fixtures!$D$6&lt;27,AVERAGE(OFFSET($A113,0,Fixtures!$D$6,1,12)),0)</f>
        <v>0</v>
      </c>
      <c r="AR113" s="9">
        <f ca="1">IF(Fixtures!$D$6&lt;23,AVERAGE(OFFSET($A113,0,Fixtures!$D$6,1,16)),0)</f>
        <v>0</v>
      </c>
      <c r="AS113" s="9">
        <f ca="1">IF(OR(Fixtures!$D$6&lt;=0,Fixtures!$D$6&gt;39),AVERAGE(A113:AM113),AVERAGE(OFFSET($A113,0,Fixtures!$D$6,1,39-Fixtures!$D$6)))</f>
        <v>1.3461605392702056</v>
      </c>
    </row>
    <row r="115" spans="1:45" x14ac:dyDescent="0.25">
      <c r="A115" s="29" t="s">
        <v>104</v>
      </c>
      <c r="B115" s="2">
        <v>1</v>
      </c>
      <c r="C115" s="2">
        <v>2</v>
      </c>
      <c r="D115" s="2">
        <v>3</v>
      </c>
      <c r="E115" s="2">
        <v>4</v>
      </c>
      <c r="F115" s="2">
        <v>5</v>
      </c>
      <c r="G115" s="2">
        <v>6</v>
      </c>
      <c r="H115" s="2">
        <v>7</v>
      </c>
      <c r="I115" s="2">
        <v>8</v>
      </c>
      <c r="J115" s="2">
        <v>9</v>
      </c>
      <c r="K115" s="2">
        <v>10</v>
      </c>
      <c r="L115" s="2">
        <v>11</v>
      </c>
      <c r="M115" s="2">
        <v>12</v>
      </c>
      <c r="N115" s="2">
        <v>13</v>
      </c>
      <c r="O115" s="2">
        <v>14</v>
      </c>
      <c r="P115" s="2">
        <v>15</v>
      </c>
      <c r="Q115" s="2">
        <v>16</v>
      </c>
      <c r="R115" s="2">
        <v>17</v>
      </c>
      <c r="S115" s="2">
        <v>18</v>
      </c>
      <c r="T115" s="2">
        <v>19</v>
      </c>
      <c r="U115" s="2">
        <v>20</v>
      </c>
      <c r="V115" s="2">
        <v>21</v>
      </c>
      <c r="W115" s="2">
        <v>22</v>
      </c>
      <c r="X115" s="2">
        <v>23</v>
      </c>
      <c r="Y115" s="2">
        <v>24</v>
      </c>
      <c r="Z115" s="2">
        <v>25</v>
      </c>
      <c r="AA115" s="2">
        <v>26</v>
      </c>
      <c r="AB115" s="2">
        <v>27</v>
      </c>
      <c r="AC115" s="2">
        <v>28</v>
      </c>
      <c r="AD115" s="2">
        <v>29</v>
      </c>
      <c r="AE115" s="2">
        <v>30</v>
      </c>
      <c r="AF115" s="2">
        <v>31</v>
      </c>
      <c r="AG115" s="2">
        <v>32</v>
      </c>
      <c r="AH115" s="2">
        <v>33</v>
      </c>
      <c r="AI115" s="2">
        <v>34</v>
      </c>
      <c r="AJ115" s="2">
        <v>35</v>
      </c>
      <c r="AK115" s="2">
        <v>36</v>
      </c>
      <c r="AL115" s="2">
        <v>37</v>
      </c>
      <c r="AM115" s="2">
        <v>38</v>
      </c>
      <c r="AN115" s="29" t="s">
        <v>55</v>
      </c>
      <c r="AO115" s="29" t="s">
        <v>56</v>
      </c>
      <c r="AP115" s="29" t="s">
        <v>57</v>
      </c>
      <c r="AQ115" s="29" t="s">
        <v>75</v>
      </c>
      <c r="AR115" s="29" t="s">
        <v>123</v>
      </c>
      <c r="AS115" s="29" t="s">
        <v>58</v>
      </c>
    </row>
    <row r="116" spans="1:45" x14ac:dyDescent="0.25">
      <c r="A116" s="28" t="s">
        <v>101</v>
      </c>
      <c r="B116" s="9">
        <f ca="1">MIN(VLOOKUP($A$115,$A$2:$AM$14,B$16+1,FALSE),VLOOKUP($A116,$A$2:$AM$14,B$16+1,FALSE))</f>
        <v>0.98328059810863588</v>
      </c>
      <c r="C116" s="9">
        <f t="shared" ref="C116:AM123" ca="1" si="21">MIN(VLOOKUP($A$115,$A$2:$AM$14,C$16+1,FALSE),VLOOKUP($A116,$A$2:$AM$14,C$16+1,FALSE))</f>
        <v>1.0287727267721989</v>
      </c>
      <c r="D116" s="9">
        <f t="shared" ca="1" si="21"/>
        <v>1.2129033112054894</v>
      </c>
      <c r="E116" s="9">
        <f t="shared" si="21"/>
        <v>1.096115137898463</v>
      </c>
      <c r="F116" s="9">
        <f t="shared" ca="1" si="21"/>
        <v>1.0768711114746998</v>
      </c>
      <c r="G116" s="9">
        <f t="shared" si="21"/>
        <v>1.8657683782754304</v>
      </c>
      <c r="H116" s="9">
        <f t="shared" si="21"/>
        <v>0.94836821530977944</v>
      </c>
      <c r="I116" s="9">
        <f t="shared" ca="1" si="21"/>
        <v>0.95508276524656122</v>
      </c>
      <c r="J116" s="9">
        <f t="shared" si="21"/>
        <v>1.2474390981638035</v>
      </c>
      <c r="K116" s="9">
        <f t="shared" ca="1" si="21"/>
        <v>1.2998789686601762</v>
      </c>
      <c r="L116" s="9">
        <f t="shared" ca="1" si="21"/>
        <v>1.1587290563223693</v>
      </c>
      <c r="M116" s="9">
        <f t="shared" si="21"/>
        <v>1.7126292385225117</v>
      </c>
      <c r="N116" s="9">
        <f t="shared" si="21"/>
        <v>1.2495033565309974</v>
      </c>
      <c r="O116" s="9">
        <f t="shared" si="21"/>
        <v>2.1347691066014924</v>
      </c>
      <c r="P116" s="9">
        <f t="shared" si="21"/>
        <v>0.90690173033719856</v>
      </c>
      <c r="Q116" s="9">
        <f t="shared" ca="1" si="21"/>
        <v>2.1236375986149878</v>
      </c>
      <c r="R116" s="9">
        <f t="shared" si="21"/>
        <v>1.8125438226211816</v>
      </c>
      <c r="S116" s="9">
        <f t="shared" ca="1" si="21"/>
        <v>2.0287854504809357</v>
      </c>
      <c r="T116" s="9">
        <f t="shared" ca="1" si="21"/>
        <v>0.93936242816760307</v>
      </c>
      <c r="U116" s="9">
        <f t="shared" si="21"/>
        <v>1.1505840783796881</v>
      </c>
      <c r="V116" s="9">
        <f t="shared" ca="1" si="21"/>
        <v>1.3593740898935689</v>
      </c>
      <c r="W116" s="9">
        <f t="shared" si="21"/>
        <v>1.1550812006241398</v>
      </c>
      <c r="X116" s="9">
        <f t="shared" si="21"/>
        <v>1.6219209774640628</v>
      </c>
      <c r="Y116" s="9">
        <f t="shared" ca="1" si="21"/>
        <v>1.5450194029019333</v>
      </c>
      <c r="Z116" s="9">
        <f t="shared" ca="1" si="21"/>
        <v>0.99973591075683288</v>
      </c>
      <c r="AA116" s="9">
        <f t="shared" ca="1" si="21"/>
        <v>0.89137757388696937</v>
      </c>
      <c r="AB116" s="9">
        <f t="shared" si="21"/>
        <v>1.5726293869546719</v>
      </c>
      <c r="AC116" s="9">
        <f t="shared" ca="1" si="21"/>
        <v>0.86639501802193608</v>
      </c>
      <c r="AD116" s="9">
        <f t="shared" ca="1" si="21"/>
        <v>1.6624634607132078</v>
      </c>
      <c r="AE116" s="9">
        <f t="shared" ca="1" si="21"/>
        <v>0.9060094048880496</v>
      </c>
      <c r="AF116" s="9">
        <f t="shared" si="21"/>
        <v>1.4879238255842906</v>
      </c>
      <c r="AG116" s="9">
        <f t="shared" si="21"/>
        <v>1.7927000819882599</v>
      </c>
      <c r="AH116" s="9">
        <f t="shared" si="21"/>
        <v>1.193694362781325</v>
      </c>
      <c r="AI116" s="9">
        <f t="shared" si="21"/>
        <v>1.3011592148455808</v>
      </c>
      <c r="AJ116" s="9">
        <f t="shared" ca="1" si="21"/>
        <v>1.3477315552541111</v>
      </c>
      <c r="AK116" s="9">
        <f t="shared" ca="1" si="21"/>
        <v>1.4140537257329038</v>
      </c>
      <c r="AL116" s="9">
        <f t="shared" si="21"/>
        <v>1.6461547937619945</v>
      </c>
      <c r="AM116" s="9">
        <f t="shared" ca="1" si="21"/>
        <v>1.4801652179219524</v>
      </c>
      <c r="AN116" s="9">
        <f ca="1">IF(Fixtures!$D$6&lt;36,AVERAGE(OFFSET($A116,0,Fixtures!$D$6,1,3)),0)</f>
        <v>1.3671626218966051</v>
      </c>
      <c r="AO116" s="9">
        <f ca="1">IF(Fixtures!$D$6&lt;33,AVERAGE(OFFSET($A116,0,Fixtures!$D$6,1,6)),0)</f>
        <v>1.3813535296917359</v>
      </c>
      <c r="AP116" s="9">
        <f ca="1">IF(Fixtures!$D$6&lt;30,AVERAGE(OFFSET($A116,0,Fixtures!$D$6,1,9)),0)</f>
        <v>1.3478562567812704</v>
      </c>
      <c r="AQ116" s="9">
        <f ca="1">IF(Fixtures!$D$6&lt;27,AVERAGE(OFFSET($A116,0,Fixtures!$D$6,1,12)),0)</f>
        <v>0</v>
      </c>
      <c r="AR116" s="9">
        <f ca="1">IF(Fixtures!$D$6&lt;23,AVERAGE(OFFSET($A116,0,Fixtures!$D$6,1,16)),0)</f>
        <v>0</v>
      </c>
      <c r="AS116" s="9">
        <f ca="1">IF(OR(Fixtures!$D$6&lt;=0,Fixtures!$D$6&gt;39),AVERAGE(A116:AM116),AVERAGE(OFFSET($A116,0,Fixtures!$D$6,1,39-Fixtures!$D$6)))</f>
        <v>1.3892566707040237</v>
      </c>
    </row>
    <row r="117" spans="1:45" x14ac:dyDescent="0.25">
      <c r="A117" s="28" t="s">
        <v>131</v>
      </c>
      <c r="B117" s="9">
        <f t="shared" ref="B117:Q127" ca="1" si="22">MIN(VLOOKUP($A$115,$A$2:$AM$14,B$16+1,FALSE),VLOOKUP($A117,$A$2:$AM$14,B$16+1,FALSE))</f>
        <v>0.98328059810863588</v>
      </c>
      <c r="C117" s="9">
        <f t="shared" ca="1" si="22"/>
        <v>1.434351208272181</v>
      </c>
      <c r="D117" s="9">
        <f t="shared" ca="1" si="22"/>
        <v>1.2129033112054894</v>
      </c>
      <c r="E117" s="9">
        <f t="shared" si="22"/>
        <v>2.4021127329330838</v>
      </c>
      <c r="F117" s="9">
        <f t="shared" ca="1" si="22"/>
        <v>0.99895034699964425</v>
      </c>
      <c r="G117" s="9">
        <f t="shared" si="22"/>
        <v>1.3823360482211438</v>
      </c>
      <c r="H117" s="9">
        <f t="shared" si="22"/>
        <v>0.94836821530977944</v>
      </c>
      <c r="I117" s="9">
        <f t="shared" si="22"/>
        <v>2.2701869649646991</v>
      </c>
      <c r="J117" s="9">
        <f t="shared" si="22"/>
        <v>1.2474390981638035</v>
      </c>
      <c r="K117" s="9">
        <f t="shared" ca="1" si="22"/>
        <v>1.228353116514443</v>
      </c>
      <c r="L117" s="9">
        <f t="shared" ca="1" si="22"/>
        <v>1.7376124497703367</v>
      </c>
      <c r="M117" s="9">
        <f t="shared" ca="1" si="22"/>
        <v>1.0156678946778177</v>
      </c>
      <c r="N117" s="9">
        <f t="shared" si="22"/>
        <v>1.2495033565309974</v>
      </c>
      <c r="O117" s="9">
        <f t="shared" ca="1" si="22"/>
        <v>1.5037534157636012</v>
      </c>
      <c r="P117" s="9">
        <f t="shared" si="22"/>
        <v>0.90690173033719856</v>
      </c>
      <c r="Q117" s="9">
        <f t="shared" ca="1" si="22"/>
        <v>1.0940323368026967</v>
      </c>
      <c r="R117" s="9">
        <f t="shared" si="21"/>
        <v>1.7679208803286086</v>
      </c>
      <c r="S117" s="9">
        <f t="shared" ca="1" si="21"/>
        <v>0.94792160090866917</v>
      </c>
      <c r="T117" s="9">
        <f t="shared" si="21"/>
        <v>1.1473619936994426</v>
      </c>
      <c r="U117" s="9">
        <f t="shared" si="21"/>
        <v>1.789738428364225</v>
      </c>
      <c r="V117" s="9">
        <f t="shared" si="21"/>
        <v>0.96348159374794129</v>
      </c>
      <c r="W117" s="9">
        <f t="shared" si="21"/>
        <v>1.3606524291867514</v>
      </c>
      <c r="X117" s="9">
        <f t="shared" si="21"/>
        <v>1.5823094231859838</v>
      </c>
      <c r="Y117" s="9">
        <f t="shared" ca="1" si="21"/>
        <v>1.4332241363002989</v>
      </c>
      <c r="Z117" s="9">
        <f t="shared" ca="1" si="21"/>
        <v>0.99973591075683288</v>
      </c>
      <c r="AA117" s="9">
        <f t="shared" ca="1" si="21"/>
        <v>1.7401888951132014</v>
      </c>
      <c r="AB117" s="9">
        <f t="shared" si="21"/>
        <v>1.6742610505360545</v>
      </c>
      <c r="AC117" s="9">
        <f t="shared" ca="1" si="21"/>
        <v>1.410742275827642</v>
      </c>
      <c r="AD117" s="9">
        <f t="shared" ca="1" si="21"/>
        <v>1.2694156825475733</v>
      </c>
      <c r="AE117" s="9">
        <f t="shared" ca="1" si="21"/>
        <v>0.93305229984759541</v>
      </c>
      <c r="AF117" s="9">
        <f t="shared" ca="1" si="21"/>
        <v>1.8972859894786824</v>
      </c>
      <c r="AG117" s="9">
        <f t="shared" si="21"/>
        <v>1.1656465752959266</v>
      </c>
      <c r="AH117" s="9">
        <f t="shared" ca="1" si="21"/>
        <v>1.2090849066949254</v>
      </c>
      <c r="AI117" s="9">
        <f t="shared" si="21"/>
        <v>1.2235707218902958</v>
      </c>
      <c r="AJ117" s="9">
        <f t="shared" si="21"/>
        <v>1.2322323718543227</v>
      </c>
      <c r="AK117" s="9">
        <f t="shared" ca="1" si="21"/>
        <v>1.3600116580601251</v>
      </c>
      <c r="AL117" s="9">
        <f t="shared" si="21"/>
        <v>1.6461547937619945</v>
      </c>
      <c r="AM117" s="9">
        <f t="shared" ca="1" si="21"/>
        <v>1.4801652179219524</v>
      </c>
      <c r="AN117" s="9">
        <f ca="1">IF(Fixtures!$D$6&lt;36,AVERAGE(OFFSET($A117,0,Fixtures!$D$6,1,3)),0)</f>
        <v>1.4514730029704233</v>
      </c>
      <c r="AO117" s="9">
        <f ca="1">IF(Fixtures!$D$6&lt;33,AVERAGE(OFFSET($A117,0,Fixtures!$D$6,1,6)),0)</f>
        <v>1.3917339789222458</v>
      </c>
      <c r="AP117" s="9">
        <f ca="1">IF(Fixtures!$D$6&lt;30,AVERAGE(OFFSET($A117,0,Fixtures!$D$6,1,9)),0)</f>
        <v>1.3350324304414467</v>
      </c>
      <c r="AQ117" s="9">
        <f ca="1">IF(Fixtures!$D$6&lt;27,AVERAGE(OFFSET($A117,0,Fixtures!$D$6,1,12)),0)</f>
        <v>0</v>
      </c>
      <c r="AR117" s="9">
        <f ca="1">IF(Fixtures!$D$6&lt;23,AVERAGE(OFFSET($A117,0,Fixtures!$D$6,1,16)),0)</f>
        <v>0</v>
      </c>
      <c r="AS117" s="9">
        <f ca="1">IF(OR(Fixtures!$D$6&lt;=0,Fixtures!$D$6&gt;39),AVERAGE(A117:AM117),AVERAGE(OFFSET($A117,0,Fixtures!$D$6,1,39-Fixtures!$D$6)))</f>
        <v>1.3751352953097575</v>
      </c>
    </row>
    <row r="118" spans="1:45" x14ac:dyDescent="0.25">
      <c r="A118" s="28" t="s">
        <v>121</v>
      </c>
      <c r="B118" s="9">
        <f t="shared" ca="1" si="22"/>
        <v>0.98328059810863588</v>
      </c>
      <c r="C118" s="9">
        <f t="shared" ca="1" si="21"/>
        <v>1.434351208272181</v>
      </c>
      <c r="D118" s="9">
        <f t="shared" si="21"/>
        <v>1.2129033112054894</v>
      </c>
      <c r="E118" s="9">
        <f t="shared" ca="1" si="21"/>
        <v>0.96129438603141137</v>
      </c>
      <c r="F118" s="9">
        <f t="shared" ca="1" si="21"/>
        <v>1.0768711114746998</v>
      </c>
      <c r="G118" s="9">
        <f t="shared" si="21"/>
        <v>1.0751159963909429</v>
      </c>
      <c r="H118" s="9">
        <f t="shared" ca="1" si="21"/>
        <v>0.94836821530977944</v>
      </c>
      <c r="I118" s="9">
        <f t="shared" ca="1" si="21"/>
        <v>1.5511207193357381</v>
      </c>
      <c r="J118" s="9">
        <f t="shared" si="21"/>
        <v>1.1615104493342909</v>
      </c>
      <c r="K118" s="9">
        <f t="shared" ca="1" si="21"/>
        <v>1.3386782241866058</v>
      </c>
      <c r="L118" s="9">
        <f t="shared" ca="1" si="21"/>
        <v>1.4945685992331263</v>
      </c>
      <c r="M118" s="9">
        <f t="shared" si="21"/>
        <v>1.082726736223846</v>
      </c>
      <c r="N118" s="9">
        <f t="shared" si="21"/>
        <v>1.2495033565309974</v>
      </c>
      <c r="O118" s="9">
        <f t="shared" ca="1" si="21"/>
        <v>0.87774860778001973</v>
      </c>
      <c r="P118" s="9">
        <f t="shared" si="21"/>
        <v>0.90690173033719856</v>
      </c>
      <c r="Q118" s="9">
        <f t="shared" ca="1" si="21"/>
        <v>2.1236375986149878</v>
      </c>
      <c r="R118" s="9">
        <f t="shared" ca="1" si="21"/>
        <v>1.3213043782359488</v>
      </c>
      <c r="S118" s="9">
        <f t="shared" si="21"/>
        <v>1.4694788864890815</v>
      </c>
      <c r="T118" s="9">
        <f t="shared" si="21"/>
        <v>1.1473619936994426</v>
      </c>
      <c r="U118" s="9">
        <f t="shared" si="21"/>
        <v>0.80956721075138993</v>
      </c>
      <c r="V118" s="9">
        <f t="shared" si="21"/>
        <v>1.3593740898935689</v>
      </c>
      <c r="W118" s="9">
        <f t="shared" ca="1" si="21"/>
        <v>0.89243783056680326</v>
      </c>
      <c r="X118" s="9">
        <f t="shared" ca="1" si="21"/>
        <v>1.6219209774640628</v>
      </c>
      <c r="Y118" s="9">
        <f t="shared" ca="1" si="21"/>
        <v>0.83291113315213428</v>
      </c>
      <c r="Z118" s="9">
        <f t="shared" ca="1" si="21"/>
        <v>0.99973591075683288</v>
      </c>
      <c r="AA118" s="9">
        <f t="shared" si="21"/>
        <v>1.1153986295683747</v>
      </c>
      <c r="AB118" s="9">
        <f t="shared" ca="1" si="21"/>
        <v>1.3791979954642193</v>
      </c>
      <c r="AC118" s="9">
        <f t="shared" ca="1" si="21"/>
        <v>1.0793181474145725</v>
      </c>
      <c r="AD118" s="9">
        <f t="shared" ca="1" si="21"/>
        <v>2.1443025633967854</v>
      </c>
      <c r="AE118" s="9">
        <f t="shared" ca="1" si="21"/>
        <v>0.93305229984759541</v>
      </c>
      <c r="AF118" s="9">
        <f t="shared" ca="1" si="21"/>
        <v>1.2593323522562991</v>
      </c>
      <c r="AG118" s="9">
        <f t="shared" si="21"/>
        <v>1.1135559206698284</v>
      </c>
      <c r="AH118" s="9">
        <f t="shared" si="21"/>
        <v>1.2090849066949254</v>
      </c>
      <c r="AI118" s="9">
        <f t="shared" si="21"/>
        <v>0.84658324617833192</v>
      </c>
      <c r="AJ118" s="9">
        <f t="shared" si="21"/>
        <v>2.4299407845827652</v>
      </c>
      <c r="AK118" s="9">
        <f t="shared" si="21"/>
        <v>1.0242197339463077</v>
      </c>
      <c r="AL118" s="9">
        <f t="shared" ca="1" si="21"/>
        <v>1.6461547937619945</v>
      </c>
      <c r="AM118" s="9">
        <f t="shared" ca="1" si="21"/>
        <v>1.4801652179219524</v>
      </c>
      <c r="AN118" s="9">
        <f ca="1">IF(Fixtures!$D$6&lt;36,AVERAGE(OFFSET($A118,0,Fixtures!$D$6,1,3)),0)</f>
        <v>1.5342729020918593</v>
      </c>
      <c r="AO118" s="9">
        <f ca="1">IF(Fixtures!$D$6&lt;33,AVERAGE(OFFSET($A118,0,Fixtures!$D$6,1,6)),0)</f>
        <v>1.3181265465082168</v>
      </c>
      <c r="AP118" s="9">
        <f ca="1">IF(Fixtures!$D$6&lt;30,AVERAGE(OFFSET($A118,0,Fixtures!$D$6,1,9)),0)</f>
        <v>1.377152024056147</v>
      </c>
      <c r="AQ118" s="9">
        <f ca="1">IF(Fixtures!$D$6&lt;27,AVERAGE(OFFSET($A118,0,Fixtures!$D$6,1,12)),0)</f>
        <v>0</v>
      </c>
      <c r="AR118" s="9">
        <f ca="1">IF(Fixtures!$D$6&lt;23,AVERAGE(OFFSET($A118,0,Fixtures!$D$6,1,16)),0)</f>
        <v>0</v>
      </c>
      <c r="AS118" s="9">
        <f ca="1">IF(OR(Fixtures!$D$6&lt;=0,Fixtures!$D$6&gt;39),AVERAGE(A118:AM118),AVERAGE(OFFSET($A118,0,Fixtures!$D$6,1,39-Fixtures!$D$6)))</f>
        <v>1.3787423301779649</v>
      </c>
    </row>
    <row r="119" spans="1:45" x14ac:dyDescent="0.25">
      <c r="A119" s="28" t="s">
        <v>105</v>
      </c>
      <c r="B119" s="9">
        <f t="shared" ca="1" si="22"/>
        <v>0.98328059810863588</v>
      </c>
      <c r="C119" s="9">
        <f t="shared" ca="1" si="21"/>
        <v>1.0978165650110174</v>
      </c>
      <c r="D119" s="9">
        <f t="shared" si="21"/>
        <v>1.160313829200228</v>
      </c>
      <c r="E119" s="9">
        <f t="shared" si="21"/>
        <v>0.84892132175324198</v>
      </c>
      <c r="F119" s="9">
        <f t="shared" ca="1" si="21"/>
        <v>1.0768711114746998</v>
      </c>
      <c r="G119" s="9">
        <f t="shared" si="21"/>
        <v>0.85223937823566953</v>
      </c>
      <c r="H119" s="9">
        <f t="shared" si="21"/>
        <v>0.9171391637637949</v>
      </c>
      <c r="I119" s="9">
        <f t="shared" ca="1" si="21"/>
        <v>0.65767416951480984</v>
      </c>
      <c r="J119" s="9">
        <f t="shared" si="21"/>
        <v>1.2474390981638035</v>
      </c>
      <c r="K119" s="9">
        <f t="shared" ca="1" si="21"/>
        <v>1.0433138963384292</v>
      </c>
      <c r="L119" s="9">
        <f t="shared" ca="1" si="21"/>
        <v>1.3747191943096242</v>
      </c>
      <c r="M119" s="9">
        <f t="shared" si="21"/>
        <v>0.66846979370821891</v>
      </c>
      <c r="N119" s="9">
        <f t="shared" si="21"/>
        <v>1.2495033565309974</v>
      </c>
      <c r="O119" s="9">
        <f t="shared" si="21"/>
        <v>0.85493083081101517</v>
      </c>
      <c r="P119" s="9">
        <f t="shared" ca="1" si="21"/>
        <v>0.90690173033719856</v>
      </c>
      <c r="Q119" s="9">
        <f t="shared" ca="1" si="21"/>
        <v>0.87927383388818403</v>
      </c>
      <c r="R119" s="9">
        <f t="shared" ca="1" si="21"/>
        <v>1.0110212898538</v>
      </c>
      <c r="S119" s="9">
        <f t="shared" ca="1" si="21"/>
        <v>1.2247789593659026</v>
      </c>
      <c r="T119" s="9">
        <f t="shared" ca="1" si="21"/>
        <v>1.0890272205038978</v>
      </c>
      <c r="U119" s="9">
        <f t="shared" si="21"/>
        <v>1.3373269511969383</v>
      </c>
      <c r="V119" s="9">
        <f t="shared" si="21"/>
        <v>1.22273349267214</v>
      </c>
      <c r="W119" s="9">
        <f t="shared" si="21"/>
        <v>0.63924159709855954</v>
      </c>
      <c r="X119" s="9">
        <f t="shared" ca="1" si="21"/>
        <v>0.94358493032308355</v>
      </c>
      <c r="Y119" s="9">
        <f t="shared" ca="1" si="21"/>
        <v>0.88072885351305386</v>
      </c>
      <c r="Z119" s="9">
        <f t="shared" ca="1" si="21"/>
        <v>0.99973591075683288</v>
      </c>
      <c r="AA119" s="9">
        <f t="shared" si="21"/>
        <v>0.80873317225882402</v>
      </c>
      <c r="AB119" s="9">
        <f t="shared" si="21"/>
        <v>1.2179729771465124</v>
      </c>
      <c r="AC119" s="9">
        <f t="shared" ca="1" si="21"/>
        <v>1.1432323054630054</v>
      </c>
      <c r="AD119" s="9">
        <f t="shared" ca="1" si="21"/>
        <v>0.95817268311404735</v>
      </c>
      <c r="AE119" s="9">
        <f t="shared" ca="1" si="21"/>
        <v>0.93305229984759541</v>
      </c>
      <c r="AF119" s="9">
        <f t="shared" si="21"/>
        <v>1.2265950007083291</v>
      </c>
      <c r="AG119" s="9">
        <f t="shared" si="21"/>
        <v>1.3765969715151092</v>
      </c>
      <c r="AH119" s="9">
        <f t="shared" si="21"/>
        <v>0.95907373735627943</v>
      </c>
      <c r="AI119" s="9">
        <f t="shared" ca="1" si="21"/>
        <v>0.69307824531031204</v>
      </c>
      <c r="AJ119" s="9">
        <f t="shared" ca="1" si="21"/>
        <v>0.75904674800040206</v>
      </c>
      <c r="AK119" s="9">
        <f t="shared" ca="1" si="21"/>
        <v>1.5574889790030764</v>
      </c>
      <c r="AL119" s="9">
        <f t="shared" ca="1" si="21"/>
        <v>0.70467698857666183</v>
      </c>
      <c r="AM119" s="9">
        <f t="shared" ca="1" si="21"/>
        <v>1.2615206400707057</v>
      </c>
      <c r="AN119" s="9">
        <f ca="1">IF(Fixtures!$D$6&lt;36,AVERAGE(OFFSET($A119,0,Fixtures!$D$6,1,3)),0)</f>
        <v>1.1064593219078551</v>
      </c>
      <c r="AO119" s="9">
        <f ca="1">IF(Fixtures!$D$6&lt;33,AVERAGE(OFFSET($A119,0,Fixtures!$D$6,1,6)),0)</f>
        <v>1.1426037062990999</v>
      </c>
      <c r="AP119" s="9">
        <f ca="1">IF(Fixtures!$D$6&lt;30,AVERAGE(OFFSET($A119,0,Fixtures!$D$6,1,9)),0)</f>
        <v>1.0296467742735103</v>
      </c>
      <c r="AQ119" s="9">
        <f ca="1">IF(Fixtures!$D$6&lt;27,AVERAGE(OFFSET($A119,0,Fixtures!$D$6,1,12)),0)</f>
        <v>0</v>
      </c>
      <c r="AR119" s="9">
        <f ca="1">IF(Fixtures!$D$6&lt;23,AVERAGE(OFFSET($A119,0,Fixtures!$D$6,1,16)),0)</f>
        <v>0</v>
      </c>
      <c r="AS119" s="9">
        <f ca="1">IF(OR(Fixtures!$D$6&lt;=0,Fixtures!$D$6&gt;39),AVERAGE(A119:AM119),AVERAGE(OFFSET($A119,0,Fixtures!$D$6,1,39-Fixtures!$D$6)))</f>
        <v>1.0658756313426698</v>
      </c>
    </row>
    <row r="120" spans="1:45" x14ac:dyDescent="0.25">
      <c r="A120" s="28" t="s">
        <v>52</v>
      </c>
      <c r="B120" s="9">
        <f t="shared" ca="1" si="22"/>
        <v>0.98328059810863588</v>
      </c>
      <c r="C120" s="9">
        <f t="shared" ca="1" si="21"/>
        <v>1.434351208272181</v>
      </c>
      <c r="D120" s="9">
        <f t="shared" ca="1" si="21"/>
        <v>1.0713463349190704</v>
      </c>
      <c r="E120" s="9">
        <f t="shared" ca="1" si="21"/>
        <v>2.4021127329330838</v>
      </c>
      <c r="F120" s="9">
        <f t="shared" ca="1" si="21"/>
        <v>1.0768711114746998</v>
      </c>
      <c r="G120" s="9">
        <f t="shared" ca="1" si="21"/>
        <v>1.9191359008943316</v>
      </c>
      <c r="H120" s="9">
        <f t="shared" ca="1" si="21"/>
        <v>0.94836821530977944</v>
      </c>
      <c r="I120" s="9">
        <f t="shared" ca="1" si="21"/>
        <v>2.0630222960611109</v>
      </c>
      <c r="J120" s="9">
        <f t="shared" ca="1" si="21"/>
        <v>1.041685737591475</v>
      </c>
      <c r="K120" s="9">
        <f t="shared" ca="1" si="21"/>
        <v>1.0343634845508745</v>
      </c>
      <c r="L120" s="9">
        <f t="shared" ca="1" si="21"/>
        <v>1.489832854645915</v>
      </c>
      <c r="M120" s="9">
        <f t="shared" ca="1" si="21"/>
        <v>0.84447735086333675</v>
      </c>
      <c r="N120" s="9">
        <f t="shared" ca="1" si="21"/>
        <v>1.2495033565309974</v>
      </c>
      <c r="O120" s="9">
        <f t="shared" ca="1" si="21"/>
        <v>0.85860977538132965</v>
      </c>
      <c r="P120" s="9">
        <f t="shared" ca="1" si="21"/>
        <v>0.90690173033719856</v>
      </c>
      <c r="Q120" s="9">
        <f t="shared" ca="1" si="21"/>
        <v>1.1685780854982781</v>
      </c>
      <c r="R120" s="9">
        <f t="shared" ca="1" si="21"/>
        <v>1.0731191955254717</v>
      </c>
      <c r="S120" s="9">
        <f t="shared" ca="1" si="21"/>
        <v>1.1174831364696738</v>
      </c>
      <c r="T120" s="9">
        <f t="shared" ca="1" si="21"/>
        <v>1.1473619936994426</v>
      </c>
      <c r="U120" s="9">
        <f t="shared" ca="1" si="21"/>
        <v>1.4945378877338866</v>
      </c>
      <c r="V120" s="9">
        <f t="shared" ca="1" si="21"/>
        <v>1.3376285157230838</v>
      </c>
      <c r="W120" s="9">
        <f t="shared" ca="1" si="21"/>
        <v>1.3606524291867514</v>
      </c>
      <c r="X120" s="9">
        <f t="shared" ca="1" si="21"/>
        <v>1.4379166428484185</v>
      </c>
      <c r="Y120" s="9">
        <f t="shared" ca="1" si="21"/>
        <v>1.5450194029019333</v>
      </c>
      <c r="Z120" s="9">
        <f t="shared" ca="1" si="21"/>
        <v>0.99973591075683288</v>
      </c>
      <c r="AA120" s="9">
        <f t="shared" ca="1" si="21"/>
        <v>1.537092839653843</v>
      </c>
      <c r="AB120" s="9">
        <f t="shared" ca="1" si="21"/>
        <v>1.6742610505360545</v>
      </c>
      <c r="AC120" s="9">
        <f t="shared" ca="1" si="21"/>
        <v>1.410742275827642</v>
      </c>
      <c r="AD120" s="9">
        <f t="shared" ca="1" si="21"/>
        <v>1.0384063521019127</v>
      </c>
      <c r="AE120" s="9">
        <f t="shared" ca="1" si="21"/>
        <v>0.93305229984759541</v>
      </c>
      <c r="AF120" s="9">
        <f t="shared" ca="1" si="21"/>
        <v>1.2318732932382053</v>
      </c>
      <c r="AG120" s="9">
        <f t="shared" ca="1" si="21"/>
        <v>0.92485630774028449</v>
      </c>
      <c r="AH120" s="9">
        <f t="shared" ca="1" si="21"/>
        <v>1.2090849066949254</v>
      </c>
      <c r="AI120" s="9">
        <f t="shared" ca="1" si="21"/>
        <v>0.98539645629571571</v>
      </c>
      <c r="AJ120" s="9">
        <f t="shared" ca="1" si="21"/>
        <v>1.8238576627279555</v>
      </c>
      <c r="AK120" s="9">
        <f t="shared" ca="1" si="21"/>
        <v>0.7788803849091297</v>
      </c>
      <c r="AL120" s="9">
        <f t="shared" ca="1" si="21"/>
        <v>1.5396364161379215</v>
      </c>
      <c r="AM120" s="9">
        <f t="shared" ca="1" si="21"/>
        <v>0.81449331925016766</v>
      </c>
      <c r="AN120" s="9">
        <f ca="1">IF(Fixtures!$D$6&lt;36,AVERAGE(OFFSET($A120,0,Fixtures!$D$6,1,3)),0)</f>
        <v>1.3744698928218699</v>
      </c>
      <c r="AO120" s="9">
        <f ca="1">IF(Fixtures!$D$6&lt;33,AVERAGE(OFFSET($A120,0,Fixtures!$D$6,1,6)),0)</f>
        <v>1.2021985965486159</v>
      </c>
      <c r="AP120" s="9">
        <f ca="1">IF(Fixtures!$D$6&lt;30,AVERAGE(OFFSET($A120,0,Fixtures!$D$6,1,9)),0)</f>
        <v>1.2479478450011436</v>
      </c>
      <c r="AQ120" s="9">
        <f ca="1">IF(Fixtures!$D$6&lt;27,AVERAGE(OFFSET($A120,0,Fixtures!$D$6,1,12)),0)</f>
        <v>0</v>
      </c>
      <c r="AR120" s="9">
        <f ca="1">IF(Fixtures!$D$6&lt;23,AVERAGE(OFFSET($A120,0,Fixtures!$D$6,1,16)),0)</f>
        <v>0</v>
      </c>
      <c r="AS120" s="9">
        <f ca="1">IF(OR(Fixtures!$D$6&lt;=0,Fixtures!$D$6&gt;39),AVERAGE(A120:AM120),AVERAGE(OFFSET($A120,0,Fixtures!$D$6,1,39-Fixtures!$D$6)))</f>
        <v>1.1970450604422926</v>
      </c>
    </row>
    <row r="121" spans="1:45" x14ac:dyDescent="0.25">
      <c r="A121" s="28" t="s">
        <v>4</v>
      </c>
      <c r="B121" s="9">
        <f t="shared" ca="1" si="22"/>
        <v>0.98328059810863588</v>
      </c>
      <c r="C121" s="9">
        <f t="shared" ca="1" si="21"/>
        <v>1.434351208272181</v>
      </c>
      <c r="D121" s="9">
        <f t="shared" ca="1" si="21"/>
        <v>0.9408251476537941</v>
      </c>
      <c r="E121" s="9">
        <f t="shared" ca="1" si="21"/>
        <v>1.9348224873320179</v>
      </c>
      <c r="F121" s="9">
        <f t="shared" ca="1" si="21"/>
        <v>1.0768711114746998</v>
      </c>
      <c r="G121" s="9">
        <f t="shared" ca="1" si="21"/>
        <v>1.8821954831222292</v>
      </c>
      <c r="H121" s="9">
        <f t="shared" ca="1" si="21"/>
        <v>0.94836821530977944</v>
      </c>
      <c r="I121" s="9">
        <f t="shared" ca="1" si="21"/>
        <v>1.1382361826434975</v>
      </c>
      <c r="J121" s="9">
        <f t="shared" ca="1" si="21"/>
        <v>1.2474390981638035</v>
      </c>
      <c r="K121" s="9">
        <f t="shared" ca="1" si="21"/>
        <v>1.3386782241866058</v>
      </c>
      <c r="L121" s="9">
        <f t="shared" ca="1" si="21"/>
        <v>1.7376124497703367</v>
      </c>
      <c r="M121" s="9">
        <f t="shared" ca="1" si="21"/>
        <v>1.7347105152085993</v>
      </c>
      <c r="N121" s="9">
        <f t="shared" ca="1" si="21"/>
        <v>0.92563105089523168</v>
      </c>
      <c r="O121" s="9">
        <f t="shared" ca="1" si="21"/>
        <v>1.7784414240250019</v>
      </c>
      <c r="P121" s="9">
        <f t="shared" ca="1" si="21"/>
        <v>0.90690173033719856</v>
      </c>
      <c r="Q121" s="9">
        <f t="shared" ca="1" si="21"/>
        <v>1.2908101417425952</v>
      </c>
      <c r="R121" s="9">
        <f t="shared" ca="1" si="21"/>
        <v>0.97545984667831909</v>
      </c>
      <c r="S121" s="9">
        <f t="shared" ca="1" si="21"/>
        <v>2.2345763264745266</v>
      </c>
      <c r="T121" s="9">
        <f t="shared" ca="1" si="21"/>
        <v>1.1473619936994426</v>
      </c>
      <c r="U121" s="9">
        <f t="shared" ca="1" si="21"/>
        <v>0.99178427816179315</v>
      </c>
      <c r="V121" s="9">
        <f t="shared" ca="1" si="21"/>
        <v>1.3593740898935689</v>
      </c>
      <c r="W121" s="9">
        <f t="shared" ca="1" si="21"/>
        <v>1.3606524291867514</v>
      </c>
      <c r="X121" s="9">
        <f t="shared" ca="1" si="21"/>
        <v>1.6219209774640628</v>
      </c>
      <c r="Y121" s="9">
        <f t="shared" ca="1" si="21"/>
        <v>1.1947982323245669</v>
      </c>
      <c r="Z121" s="9">
        <f t="shared" ca="1" si="21"/>
        <v>0.99973591075683288</v>
      </c>
      <c r="AA121" s="9">
        <f t="shared" ca="1" si="21"/>
        <v>1.3498301629362071</v>
      </c>
      <c r="AB121" s="9">
        <f t="shared" ca="1" si="21"/>
        <v>1.348561991212561</v>
      </c>
      <c r="AC121" s="9">
        <f t="shared" ca="1" si="21"/>
        <v>1.410742275827642</v>
      </c>
      <c r="AD121" s="9">
        <f t="shared" ca="1" si="21"/>
        <v>1.4683923788489193</v>
      </c>
      <c r="AE121" s="9">
        <f t="shared" ca="1" si="21"/>
        <v>0.93305229984759541</v>
      </c>
      <c r="AF121" s="9">
        <f t="shared" ca="1" si="21"/>
        <v>1.2395651403376011</v>
      </c>
      <c r="AG121" s="9">
        <f t="shared" ca="1" si="21"/>
        <v>1.328030734897506</v>
      </c>
      <c r="AH121" s="9">
        <f t="shared" ca="1" si="21"/>
        <v>1.2090849066949254</v>
      </c>
      <c r="AI121" s="9">
        <f t="shared" ca="1" si="21"/>
        <v>1.3011592148455808</v>
      </c>
      <c r="AJ121" s="9">
        <f t="shared" ca="1" si="21"/>
        <v>2.3830069694023024</v>
      </c>
      <c r="AK121" s="9">
        <f t="shared" ca="1" si="21"/>
        <v>1.5574889790030764</v>
      </c>
      <c r="AL121" s="9">
        <f t="shared" ca="1" si="21"/>
        <v>1.3995216083063771</v>
      </c>
      <c r="AM121" s="9">
        <f t="shared" ca="1" si="21"/>
        <v>0.89968847603488189</v>
      </c>
      <c r="AN121" s="9">
        <f ca="1">IF(Fixtures!$D$6&lt;36,AVERAGE(OFFSET($A121,0,Fixtures!$D$6,1,3)),0)</f>
        <v>1.4092322152963741</v>
      </c>
      <c r="AO121" s="9">
        <f ca="1">IF(Fixtures!$D$6&lt;33,AVERAGE(OFFSET($A121,0,Fixtures!$D$6,1,6)),0)</f>
        <v>1.2880574701619709</v>
      </c>
      <c r="AP121" s="9">
        <f ca="1">IF(Fixtures!$D$6&lt;30,AVERAGE(OFFSET($A121,0,Fixtures!$D$6,1,9)),0)</f>
        <v>1.4023995457682927</v>
      </c>
      <c r="AQ121" s="9">
        <f ca="1">IF(Fixtures!$D$6&lt;27,AVERAGE(OFFSET($A121,0,Fixtures!$D$6,1,12)),0)</f>
        <v>0</v>
      </c>
      <c r="AR121" s="9">
        <f ca="1">IF(Fixtures!$D$6&lt;23,AVERAGE(OFFSET($A121,0,Fixtures!$D$6,1,16)),0)</f>
        <v>0</v>
      </c>
      <c r="AS121" s="9">
        <f ca="1">IF(OR(Fixtures!$D$6&lt;=0,Fixtures!$D$6&gt;39),AVERAGE(A121:AM121),AVERAGE(OFFSET($A121,0,Fixtures!$D$6,1,39-Fixtures!$D$6)))</f>
        <v>1.3731912479382478</v>
      </c>
    </row>
    <row r="122" spans="1:45" x14ac:dyDescent="0.25">
      <c r="A122" s="28" t="s">
        <v>129</v>
      </c>
      <c r="B122" s="9">
        <f t="shared" ca="1" si="22"/>
        <v>0.98328059810863588</v>
      </c>
      <c r="C122" s="9">
        <f t="shared" ca="1" si="21"/>
        <v>1.434351208272181</v>
      </c>
      <c r="D122" s="9">
        <f t="shared" si="21"/>
        <v>1.2129033112054894</v>
      </c>
      <c r="E122" s="9">
        <f t="shared" ca="1" si="21"/>
        <v>2.4021127329330838</v>
      </c>
      <c r="F122" s="9">
        <f t="shared" ca="1" si="21"/>
        <v>1.0768711114746998</v>
      </c>
      <c r="G122" s="9">
        <f t="shared" ca="1" si="21"/>
        <v>1.9503349308085365</v>
      </c>
      <c r="H122" s="9">
        <f t="shared" si="21"/>
        <v>0.94836821530977944</v>
      </c>
      <c r="I122" s="9">
        <f t="shared" si="21"/>
        <v>1.4923484702171324</v>
      </c>
      <c r="J122" s="9">
        <f t="shared" si="21"/>
        <v>1.2474390981638035</v>
      </c>
      <c r="K122" s="9">
        <f t="shared" ca="1" si="21"/>
        <v>1.3386782241866058</v>
      </c>
      <c r="L122" s="9">
        <f t="shared" ca="1" si="21"/>
        <v>0.99467974397760794</v>
      </c>
      <c r="M122" s="9">
        <f t="shared" si="21"/>
        <v>1.3681773463238212</v>
      </c>
      <c r="N122" s="9">
        <f t="shared" si="21"/>
        <v>1.2495033565309974</v>
      </c>
      <c r="O122" s="9">
        <f t="shared" ca="1" si="21"/>
        <v>1.1811002731908686</v>
      </c>
      <c r="P122" s="9">
        <f t="shared" si="21"/>
        <v>0.90690173033719856</v>
      </c>
      <c r="Q122" s="9">
        <f t="shared" ca="1" si="21"/>
        <v>1.7789049117990119</v>
      </c>
      <c r="R122" s="9">
        <f t="shared" ca="1" si="21"/>
        <v>1.468247406262243</v>
      </c>
      <c r="S122" s="9">
        <f t="shared" ca="1" si="21"/>
        <v>1.0964992418606248</v>
      </c>
      <c r="T122" s="9">
        <f t="shared" si="21"/>
        <v>1.1473619936994426</v>
      </c>
      <c r="U122" s="9">
        <f t="shared" si="21"/>
        <v>1.789738428364225</v>
      </c>
      <c r="V122" s="9">
        <f t="shared" ca="1" si="21"/>
        <v>1.3593740898935689</v>
      </c>
      <c r="W122" s="9">
        <f t="shared" si="21"/>
        <v>1.3606524291867514</v>
      </c>
      <c r="X122" s="9">
        <f t="shared" si="21"/>
        <v>1.0401597240861939</v>
      </c>
      <c r="Y122" s="9">
        <f t="shared" ca="1" si="21"/>
        <v>1.5450194029019333</v>
      </c>
      <c r="Z122" s="9">
        <f t="shared" ca="1" si="21"/>
        <v>0.99973591075683288</v>
      </c>
      <c r="AA122" s="9">
        <f t="shared" si="21"/>
        <v>1.7401888951132014</v>
      </c>
      <c r="AB122" s="9">
        <f t="shared" ca="1" si="21"/>
        <v>1.6742610505360545</v>
      </c>
      <c r="AC122" s="9">
        <f t="shared" ca="1" si="21"/>
        <v>1.410742275827642</v>
      </c>
      <c r="AD122" s="9">
        <f t="shared" ca="1" si="21"/>
        <v>1.4270969735778238</v>
      </c>
      <c r="AE122" s="9">
        <f t="shared" ca="1" si="21"/>
        <v>0.93305229984759541</v>
      </c>
      <c r="AF122" s="9">
        <f t="shared" ca="1" si="21"/>
        <v>1.6945601190412645</v>
      </c>
      <c r="AG122" s="9">
        <f t="shared" si="21"/>
        <v>1.3209478963998886</v>
      </c>
      <c r="AH122" s="9">
        <f t="shared" si="21"/>
        <v>1.2090849066949254</v>
      </c>
      <c r="AI122" s="9">
        <f t="shared" si="21"/>
        <v>1.3011592148455808</v>
      </c>
      <c r="AJ122" s="9">
        <f t="shared" si="21"/>
        <v>1.3261108951587686</v>
      </c>
      <c r="AK122" s="9">
        <f t="shared" ca="1" si="21"/>
        <v>1.5574889790030764</v>
      </c>
      <c r="AL122" s="9">
        <f t="shared" ca="1" si="21"/>
        <v>1.0233613981363214</v>
      </c>
      <c r="AM122" s="9">
        <f t="shared" ca="1" si="21"/>
        <v>1.4801652179219524</v>
      </c>
      <c r="AN122" s="9">
        <f ca="1">IF(Fixtures!$D$6&lt;36,AVERAGE(OFFSET($A122,0,Fixtures!$D$6,1,3)),0)</f>
        <v>1.5040334333138403</v>
      </c>
      <c r="AO122" s="9">
        <f ca="1">IF(Fixtures!$D$6&lt;33,AVERAGE(OFFSET($A122,0,Fixtures!$D$6,1,6)),0)</f>
        <v>1.4101101025383782</v>
      </c>
      <c r="AP122" s="9">
        <f ca="1">IF(Fixtures!$D$6&lt;30,AVERAGE(OFFSET($A122,0,Fixtures!$D$6,1,9)),0)</f>
        <v>1.3663350702143939</v>
      </c>
      <c r="AQ122" s="9">
        <f ca="1">IF(Fixtures!$D$6&lt;27,AVERAGE(OFFSET($A122,0,Fixtures!$D$6,1,12)),0)</f>
        <v>0</v>
      </c>
      <c r="AR122" s="9">
        <f ca="1">IF(Fixtures!$D$6&lt;23,AVERAGE(OFFSET($A122,0,Fixtures!$D$6,1,16)),0)</f>
        <v>0</v>
      </c>
      <c r="AS122" s="9">
        <f ca="1">IF(OR(Fixtures!$D$6&lt;=0,Fixtures!$D$6&gt;39),AVERAGE(A122:AM122),AVERAGE(OFFSET($A122,0,Fixtures!$D$6,1,39-Fixtures!$D$6)))</f>
        <v>1.3631692689159081</v>
      </c>
    </row>
    <row r="123" spans="1:45" x14ac:dyDescent="0.25">
      <c r="A123" s="28" t="s">
        <v>60</v>
      </c>
      <c r="B123" s="9">
        <f t="shared" ca="1" si="22"/>
        <v>0.98328059810863588</v>
      </c>
      <c r="C123" s="9">
        <f t="shared" ca="1" si="21"/>
        <v>1.434351208272181</v>
      </c>
      <c r="D123" s="9">
        <f t="shared" ca="1" si="21"/>
        <v>0.91418713741949276</v>
      </c>
      <c r="E123" s="9">
        <f t="shared" si="21"/>
        <v>1.5912785441391177</v>
      </c>
      <c r="F123" s="9">
        <f t="shared" ca="1" si="21"/>
        <v>1.0768711114746998</v>
      </c>
      <c r="G123" s="9">
        <f t="shared" si="21"/>
        <v>1.9503349308085365</v>
      </c>
      <c r="H123" s="9">
        <f t="shared" si="21"/>
        <v>0.94836821530977944</v>
      </c>
      <c r="I123" s="9">
        <f t="shared" ca="1" si="21"/>
        <v>1.9419150160611285</v>
      </c>
      <c r="J123" s="9">
        <f t="shared" si="21"/>
        <v>0.86721504613887834</v>
      </c>
      <c r="K123" s="9">
        <f t="shared" ca="1" si="21"/>
        <v>1.1898172358800072</v>
      </c>
      <c r="L123" s="9">
        <f t="shared" ca="1" si="21"/>
        <v>0.85320973457341387</v>
      </c>
      <c r="M123" s="9">
        <f t="shared" si="21"/>
        <v>1.1013172923320735</v>
      </c>
      <c r="N123" s="9">
        <f t="shared" ref="C123:AM127" ca="1" si="23">MIN(VLOOKUP($A$115,$A$2:$AM$14,N$16+1,FALSE),VLOOKUP($A123,$A$2:$AM$14,N$16+1,FALSE))</f>
        <v>1.2495033565309974</v>
      </c>
      <c r="O123" s="9">
        <f t="shared" si="23"/>
        <v>1.785878161441953</v>
      </c>
      <c r="P123" s="9">
        <f t="shared" ca="1" si="23"/>
        <v>0.90690173033719856</v>
      </c>
      <c r="Q123" s="9">
        <f t="shared" ca="1" si="23"/>
        <v>1.5052910698380333</v>
      </c>
      <c r="R123" s="9">
        <f t="shared" si="23"/>
        <v>1.4242125104812331</v>
      </c>
      <c r="S123" s="9">
        <f t="shared" si="23"/>
        <v>2.2345763264745266</v>
      </c>
      <c r="T123" s="9">
        <f t="shared" si="23"/>
        <v>1.1425816402237439</v>
      </c>
      <c r="U123" s="9">
        <f t="shared" si="23"/>
        <v>1.2442195342562514</v>
      </c>
      <c r="V123" s="9">
        <f t="shared" si="23"/>
        <v>1.3593740898935689</v>
      </c>
      <c r="W123" s="9">
        <f t="shared" si="23"/>
        <v>1.3606524291867514</v>
      </c>
      <c r="X123" s="9">
        <f t="shared" ca="1" si="23"/>
        <v>1.3535054497098058</v>
      </c>
      <c r="Y123" s="9">
        <f t="shared" ca="1" si="23"/>
        <v>1.5450194029019333</v>
      </c>
      <c r="Z123" s="9">
        <f t="shared" ca="1" si="23"/>
        <v>0.99973591075683288</v>
      </c>
      <c r="AA123" s="9">
        <f t="shared" ca="1" si="23"/>
        <v>1.3116118077141643</v>
      </c>
      <c r="AB123" s="9">
        <f t="shared" si="23"/>
        <v>1.1091135109852732</v>
      </c>
      <c r="AC123" s="9">
        <f t="shared" ca="1" si="23"/>
        <v>1.410742275827642</v>
      </c>
      <c r="AD123" s="9">
        <f t="shared" ca="1" si="23"/>
        <v>1.2241256921225374</v>
      </c>
      <c r="AE123" s="9">
        <f t="shared" ca="1" si="23"/>
        <v>0.82929690516979537</v>
      </c>
      <c r="AF123" s="9">
        <f t="shared" si="23"/>
        <v>1.8972859894786824</v>
      </c>
      <c r="AG123" s="9">
        <f t="shared" ca="1" si="23"/>
        <v>0.89913992844826585</v>
      </c>
      <c r="AH123" s="9">
        <f t="shared" si="23"/>
        <v>1.2090849066949254</v>
      </c>
      <c r="AI123" s="9">
        <f t="shared" ca="1" si="23"/>
        <v>0.98472177319661702</v>
      </c>
      <c r="AJ123" s="9">
        <f t="shared" si="23"/>
        <v>1.6392962767175827</v>
      </c>
      <c r="AK123" s="9">
        <f t="shared" si="23"/>
        <v>1.5574889790030764</v>
      </c>
      <c r="AL123" s="9">
        <f t="shared" si="23"/>
        <v>1.6461547937619945</v>
      </c>
      <c r="AM123" s="9">
        <f t="shared" ca="1" si="23"/>
        <v>1.0491806539288573</v>
      </c>
      <c r="AN123" s="9">
        <f ca="1">IF(Fixtures!$D$6&lt;36,AVERAGE(OFFSET($A123,0,Fixtures!$D$6,1,3)),0)</f>
        <v>1.2479938263118175</v>
      </c>
      <c r="AO123" s="9">
        <f ca="1">IF(Fixtures!$D$6&lt;33,AVERAGE(OFFSET($A123,0,Fixtures!$D$6,1,6)),0)</f>
        <v>1.2282840503386991</v>
      </c>
      <c r="AP123" s="9">
        <f ca="1">IF(Fixtures!$D$6&lt;30,AVERAGE(OFFSET($A123,0,Fixtures!$D$6,1,9)),0)</f>
        <v>1.2447563620712578</v>
      </c>
      <c r="AQ123" s="9">
        <f ca="1">IF(Fixtures!$D$6&lt;27,AVERAGE(OFFSET($A123,0,Fixtures!$D$6,1,12)),0)</f>
        <v>0</v>
      </c>
      <c r="AR123" s="9">
        <f ca="1">IF(Fixtures!$D$6&lt;23,AVERAGE(OFFSET($A123,0,Fixtures!$D$6,1,16)),0)</f>
        <v>0</v>
      </c>
      <c r="AS123" s="9">
        <f ca="1">IF(OR(Fixtures!$D$6&lt;=0,Fixtures!$D$6&gt;39),AVERAGE(A123:AM123),AVERAGE(OFFSET($A123,0,Fixtures!$D$6,1,39-Fixtures!$D$6)))</f>
        <v>1.2879693071112708</v>
      </c>
    </row>
    <row r="124" spans="1:45" x14ac:dyDescent="0.25">
      <c r="A124" s="28" t="s">
        <v>130</v>
      </c>
      <c r="B124" s="9">
        <f t="shared" ca="1" si="22"/>
        <v>0.98328059810863588</v>
      </c>
      <c r="C124" s="9">
        <f t="shared" ca="1" si="23"/>
        <v>1.1562129595346358</v>
      </c>
      <c r="D124" s="9">
        <f t="shared" ca="1" si="23"/>
        <v>1.2129033112054894</v>
      </c>
      <c r="E124" s="9">
        <f t="shared" ca="1" si="23"/>
        <v>1.4915834903121918</v>
      </c>
      <c r="F124" s="9">
        <f t="shared" ca="1" si="23"/>
        <v>1.0768711114746998</v>
      </c>
      <c r="G124" s="9">
        <f t="shared" si="23"/>
        <v>0.9138977405546983</v>
      </c>
      <c r="H124" s="9">
        <f t="shared" si="23"/>
        <v>0.94836821530977944</v>
      </c>
      <c r="I124" s="9">
        <f t="shared" si="23"/>
        <v>1.2591422600159881</v>
      </c>
      <c r="J124" s="9">
        <f t="shared" si="23"/>
        <v>1.2474390981638035</v>
      </c>
      <c r="K124" s="9">
        <f t="shared" ca="1" si="23"/>
        <v>1.2570620775721877</v>
      </c>
      <c r="L124" s="9">
        <f t="shared" ca="1" si="23"/>
        <v>1.4216250066084946</v>
      </c>
      <c r="M124" s="9">
        <f t="shared" si="23"/>
        <v>1.7347105152085993</v>
      </c>
      <c r="N124" s="9">
        <f t="shared" si="23"/>
        <v>1.2495033565309974</v>
      </c>
      <c r="O124" s="9">
        <f t="shared" ca="1" si="23"/>
        <v>2.5122364004123656</v>
      </c>
      <c r="P124" s="9">
        <f t="shared" si="23"/>
        <v>0.90690173033719856</v>
      </c>
      <c r="Q124" s="9">
        <f t="shared" ca="1" si="23"/>
        <v>0.94025004046803562</v>
      </c>
      <c r="R124" s="9">
        <f t="shared" si="23"/>
        <v>1.9529989617548511</v>
      </c>
      <c r="S124" s="9">
        <f t="shared" si="23"/>
        <v>1.222259875069226</v>
      </c>
      <c r="T124" s="9">
        <f t="shared" ca="1" si="23"/>
        <v>1.1473619936994426</v>
      </c>
      <c r="U124" s="9">
        <f t="shared" si="23"/>
        <v>1.2184120146693667</v>
      </c>
      <c r="V124" s="9">
        <f t="shared" si="23"/>
        <v>1.3111966013199337</v>
      </c>
      <c r="W124" s="9">
        <f t="shared" si="23"/>
        <v>1.2136683241209307</v>
      </c>
      <c r="X124" s="9">
        <f t="shared" si="23"/>
        <v>1.6219209774640628</v>
      </c>
      <c r="Y124" s="9">
        <f t="shared" ca="1" si="23"/>
        <v>1.5450194029019333</v>
      </c>
      <c r="Z124" s="9">
        <f t="shared" ca="1" si="23"/>
        <v>0.99973591075683288</v>
      </c>
      <c r="AA124" s="9">
        <f t="shared" ca="1" si="23"/>
        <v>1.0851782974098356</v>
      </c>
      <c r="AB124" s="9">
        <f t="shared" ca="1" si="23"/>
        <v>1.6742610505360545</v>
      </c>
      <c r="AC124" s="9">
        <f t="shared" ca="1" si="23"/>
        <v>1.410742275827642</v>
      </c>
      <c r="AD124" s="9">
        <f t="shared" ca="1" si="23"/>
        <v>0.99086580925216272</v>
      </c>
      <c r="AE124" s="9">
        <f t="shared" ca="1" si="23"/>
        <v>0.93305229984759541</v>
      </c>
      <c r="AF124" s="9">
        <f t="shared" si="23"/>
        <v>1.6344327803978791</v>
      </c>
      <c r="AG124" s="9">
        <f t="shared" si="23"/>
        <v>1.7927000819882599</v>
      </c>
      <c r="AH124" s="9">
        <f t="shared" si="23"/>
        <v>1.2090849066949254</v>
      </c>
      <c r="AI124" s="9">
        <f t="shared" si="23"/>
        <v>1.3011592148455808</v>
      </c>
      <c r="AJ124" s="9">
        <f t="shared" ca="1" si="23"/>
        <v>1.0074480612715921</v>
      </c>
      <c r="AK124" s="9">
        <f t="shared" si="23"/>
        <v>1.5574889790030764</v>
      </c>
      <c r="AL124" s="9">
        <f t="shared" ca="1" si="23"/>
        <v>1.6461547937619945</v>
      </c>
      <c r="AM124" s="9">
        <f t="shared" ca="1" si="23"/>
        <v>1.3490050393431627</v>
      </c>
      <c r="AN124" s="9">
        <f ca="1">IF(Fixtures!$D$6&lt;36,AVERAGE(OFFSET($A124,0,Fixtures!$D$6,1,3)),0)</f>
        <v>1.3586230452052863</v>
      </c>
      <c r="AO124" s="9">
        <f ca="1">IF(Fixtures!$D$6&lt;33,AVERAGE(OFFSET($A124,0,Fixtures!$D$6,1,6)),0)</f>
        <v>1.4060090496415991</v>
      </c>
      <c r="AP124" s="9">
        <f ca="1">IF(Fixtures!$D$6&lt;30,AVERAGE(OFFSET($A124,0,Fixtures!$D$6,1,9)),0)</f>
        <v>1.3281940534068548</v>
      </c>
      <c r="AQ124" s="9">
        <f ca="1">IF(Fixtures!$D$6&lt;27,AVERAGE(OFFSET($A124,0,Fixtures!$D$6,1,12)),0)</f>
        <v>0</v>
      </c>
      <c r="AR124" s="9">
        <f ca="1">IF(Fixtures!$D$6&lt;23,AVERAGE(OFFSET($A124,0,Fixtures!$D$6,1,16)),0)</f>
        <v>0</v>
      </c>
      <c r="AS124" s="9">
        <f ca="1">IF(OR(Fixtures!$D$6&lt;=0,Fixtures!$D$6&gt;39),AVERAGE(A124:AM124),AVERAGE(OFFSET($A124,0,Fixtures!$D$6,1,39-Fixtures!$D$6)))</f>
        <v>1.3755329410641606</v>
      </c>
    </row>
    <row r="125" spans="1:45" x14ac:dyDescent="0.25">
      <c r="A125" s="28" t="s">
        <v>10</v>
      </c>
      <c r="B125" s="9">
        <f t="shared" ca="1" si="22"/>
        <v>0.98328059810863588</v>
      </c>
      <c r="C125" s="9">
        <f t="shared" ca="1" si="23"/>
        <v>1.0253530868148368</v>
      </c>
      <c r="D125" s="9">
        <f t="shared" ca="1" si="23"/>
        <v>1.2129033112054894</v>
      </c>
      <c r="E125" s="9">
        <f t="shared" ca="1" si="23"/>
        <v>1.3808308771559705</v>
      </c>
      <c r="F125" s="9">
        <f t="shared" ca="1" si="23"/>
        <v>1.0326115553027098</v>
      </c>
      <c r="G125" s="9">
        <f t="shared" ca="1" si="23"/>
        <v>1.2010427889143294</v>
      </c>
      <c r="H125" s="9">
        <f t="shared" ca="1" si="23"/>
        <v>0.94836821530977944</v>
      </c>
      <c r="I125" s="9">
        <f t="shared" ca="1" si="23"/>
        <v>1.5237031385967623</v>
      </c>
      <c r="J125" s="9">
        <f t="shared" ca="1" si="23"/>
        <v>0.91679983310067392</v>
      </c>
      <c r="K125" s="9">
        <f t="shared" ca="1" si="23"/>
        <v>1.3386782241866058</v>
      </c>
      <c r="L125" s="9">
        <f t="shared" ca="1" si="23"/>
        <v>0.97681261306118616</v>
      </c>
      <c r="M125" s="9">
        <f t="shared" ca="1" si="23"/>
        <v>1.1077486788314301</v>
      </c>
      <c r="N125" s="9">
        <f t="shared" ca="1" si="23"/>
        <v>1.2495033565309974</v>
      </c>
      <c r="O125" s="9">
        <f t="shared" ca="1" si="23"/>
        <v>1.1396906829723428</v>
      </c>
      <c r="P125" s="9">
        <f t="shared" ca="1" si="23"/>
        <v>0.90690173033719856</v>
      </c>
      <c r="Q125" s="9">
        <f t="shared" ca="1" si="23"/>
        <v>2.1236375986149878</v>
      </c>
      <c r="R125" s="9">
        <f t="shared" ca="1" si="23"/>
        <v>1.4253908711474208</v>
      </c>
      <c r="S125" s="9">
        <f t="shared" ca="1" si="23"/>
        <v>1.5262245578448828</v>
      </c>
      <c r="T125" s="9">
        <f t="shared" ca="1" si="23"/>
        <v>0.8073982227300347</v>
      </c>
      <c r="U125" s="9">
        <f t="shared" ca="1" si="23"/>
        <v>1.3153603208633147</v>
      </c>
      <c r="V125" s="9">
        <f t="shared" ca="1" si="23"/>
        <v>1.0620137775203928</v>
      </c>
      <c r="W125" s="9">
        <f t="shared" ca="1" si="23"/>
        <v>1.3606524291867514</v>
      </c>
      <c r="X125" s="9">
        <f t="shared" ca="1" si="23"/>
        <v>0.83712106177927448</v>
      </c>
      <c r="Y125" s="9">
        <f t="shared" ca="1" si="23"/>
        <v>1.4815188852253951</v>
      </c>
      <c r="Z125" s="9">
        <f t="shared" ca="1" si="23"/>
        <v>0.99973591075683288</v>
      </c>
      <c r="AA125" s="9">
        <f t="shared" ca="1" si="23"/>
        <v>1.0293607367222002</v>
      </c>
      <c r="AB125" s="9">
        <f t="shared" ca="1" si="23"/>
        <v>1.6742610505360545</v>
      </c>
      <c r="AC125" s="9">
        <f t="shared" ca="1" si="23"/>
        <v>1.2601463724789967</v>
      </c>
      <c r="AD125" s="9">
        <f t="shared" ca="1" si="23"/>
        <v>1.4014624629609895</v>
      </c>
      <c r="AE125" s="9">
        <f t="shared" ca="1" si="23"/>
        <v>0.93305229984759541</v>
      </c>
      <c r="AF125" s="9">
        <f t="shared" ca="1" si="23"/>
        <v>0.79435893827909865</v>
      </c>
      <c r="AG125" s="9">
        <f t="shared" ca="1" si="23"/>
        <v>1.7927000819882599</v>
      </c>
      <c r="AH125" s="9">
        <f t="shared" ca="1" si="23"/>
        <v>0.77209551463707371</v>
      </c>
      <c r="AI125" s="9">
        <f t="shared" ca="1" si="23"/>
        <v>1.3011592148455808</v>
      </c>
      <c r="AJ125" s="9">
        <f t="shared" ca="1" si="23"/>
        <v>1.1583985369225387</v>
      </c>
      <c r="AK125" s="9">
        <f t="shared" ca="1" si="23"/>
        <v>1.0637711946396324</v>
      </c>
      <c r="AL125" s="9">
        <f t="shared" ca="1" si="23"/>
        <v>1.6461547937619945</v>
      </c>
      <c r="AM125" s="9">
        <f t="shared" ca="1" si="23"/>
        <v>1.4801652179219524</v>
      </c>
      <c r="AN125" s="9">
        <f ca="1">IF(Fixtures!$D$6&lt;36,AVERAGE(OFFSET($A125,0,Fixtures!$D$6,1,3)),0)</f>
        <v>1.4452899619920136</v>
      </c>
      <c r="AO125" s="9">
        <f ca="1">IF(Fixtures!$D$6&lt;33,AVERAGE(OFFSET($A125,0,Fixtures!$D$6,1,6)),0)</f>
        <v>1.3093302010151657</v>
      </c>
      <c r="AP125" s="9">
        <f ca="1">IF(Fixtures!$D$6&lt;30,AVERAGE(OFFSET($A125,0,Fixtures!$D$6,1,9)),0)</f>
        <v>1.2319593858329099</v>
      </c>
      <c r="AQ125" s="9">
        <f ca="1">IF(Fixtures!$D$6&lt;27,AVERAGE(OFFSET($A125,0,Fixtures!$D$6,1,12)),0)</f>
        <v>0</v>
      </c>
      <c r="AR125" s="9">
        <f ca="1">IF(Fixtures!$D$6&lt;23,AVERAGE(OFFSET($A125,0,Fixtures!$D$6,1,16)),0)</f>
        <v>0</v>
      </c>
      <c r="AS125" s="9">
        <f ca="1">IF(OR(Fixtures!$D$6&lt;=0,Fixtures!$D$6&gt;39),AVERAGE(A125:AM125),AVERAGE(OFFSET($A125,0,Fixtures!$D$6,1,39-Fixtures!$D$6)))</f>
        <v>1.2731438065683141</v>
      </c>
    </row>
    <row r="126" spans="1:45" x14ac:dyDescent="0.25">
      <c r="A126" s="80" t="s">
        <v>61</v>
      </c>
      <c r="B126" s="9">
        <f t="shared" ca="1" si="22"/>
        <v>0.98328059810863588</v>
      </c>
      <c r="C126" s="9">
        <f t="shared" ca="1" si="23"/>
        <v>1.0690755402582022</v>
      </c>
      <c r="D126" s="9">
        <f t="shared" si="23"/>
        <v>1.2129033112054894</v>
      </c>
      <c r="E126" s="9">
        <f t="shared" si="23"/>
        <v>1.406211855563988</v>
      </c>
      <c r="F126" s="9">
        <f t="shared" ca="1" si="23"/>
        <v>1.0768711114746998</v>
      </c>
      <c r="G126" s="9">
        <f t="shared" si="23"/>
        <v>1.3672803893837961</v>
      </c>
      <c r="H126" s="9">
        <f t="shared" si="23"/>
        <v>0.94836821530977944</v>
      </c>
      <c r="I126" s="9">
        <f t="shared" ca="1" si="23"/>
        <v>1.2139341520552898</v>
      </c>
      <c r="J126" s="9">
        <f t="shared" ca="1" si="23"/>
        <v>0.7725714621159282</v>
      </c>
      <c r="K126" s="9">
        <f t="shared" ca="1" si="23"/>
        <v>0.98174482129592444</v>
      </c>
      <c r="L126" s="9">
        <f t="shared" ca="1" si="23"/>
        <v>1.1269812628197067</v>
      </c>
      <c r="M126" s="9">
        <f t="shared" si="23"/>
        <v>1.7347105152085993</v>
      </c>
      <c r="N126" s="9">
        <f t="shared" si="23"/>
        <v>0.71255997235151902</v>
      </c>
      <c r="O126" s="9">
        <f t="shared" si="23"/>
        <v>1.8283574008984647</v>
      </c>
      <c r="P126" s="9">
        <f t="shared" ca="1" si="23"/>
        <v>0.73310668481658037</v>
      </c>
      <c r="Q126" s="9">
        <f t="shared" ca="1" si="23"/>
        <v>0.9499877206815347</v>
      </c>
      <c r="R126" s="9">
        <f t="shared" ca="1" si="23"/>
        <v>1.9529989617548511</v>
      </c>
      <c r="S126" s="9">
        <f t="shared" si="23"/>
        <v>1.0680711388099133</v>
      </c>
      <c r="T126" s="9">
        <f t="shared" si="23"/>
        <v>1.1473619936994426</v>
      </c>
      <c r="U126" s="9">
        <f t="shared" ca="1" si="23"/>
        <v>1.1084315350077698</v>
      </c>
      <c r="V126" s="9">
        <f t="shared" ca="1" si="23"/>
        <v>0.8461062800412299</v>
      </c>
      <c r="W126" s="9">
        <f t="shared" si="23"/>
        <v>1.3606524291867514</v>
      </c>
      <c r="X126" s="9">
        <f t="shared" si="23"/>
        <v>0.95298787176897692</v>
      </c>
      <c r="Y126" s="9">
        <f t="shared" ca="1" si="23"/>
        <v>1.5450194029019333</v>
      </c>
      <c r="Z126" s="9">
        <f t="shared" ca="1" si="23"/>
        <v>0.74514052258885377</v>
      </c>
      <c r="AA126" s="9">
        <f t="shared" si="23"/>
        <v>1.7401888951132014</v>
      </c>
      <c r="AB126" s="9">
        <f t="shared" si="23"/>
        <v>0.98012291691990439</v>
      </c>
      <c r="AC126" s="9">
        <f t="shared" ca="1" si="23"/>
        <v>1.410742275827642</v>
      </c>
      <c r="AD126" s="9">
        <f t="shared" ca="1" si="23"/>
        <v>0.78550053340711978</v>
      </c>
      <c r="AE126" s="9">
        <f t="shared" ca="1" si="23"/>
        <v>0.93305229984759541</v>
      </c>
      <c r="AF126" s="9">
        <f t="shared" ca="1" si="23"/>
        <v>1.3652560555879012</v>
      </c>
      <c r="AG126" s="9">
        <f t="shared" si="23"/>
        <v>1.0223312439932852</v>
      </c>
      <c r="AH126" s="9">
        <f t="shared" si="23"/>
        <v>1.2090849066949254</v>
      </c>
      <c r="AI126" s="9">
        <f t="shared" ca="1" si="23"/>
        <v>1.0518102309269157</v>
      </c>
      <c r="AJ126" s="9">
        <f t="shared" si="23"/>
        <v>1.2743563367427142</v>
      </c>
      <c r="AK126" s="9">
        <f t="shared" si="23"/>
        <v>1.5323938171960614</v>
      </c>
      <c r="AL126" s="9">
        <f t="shared" si="23"/>
        <v>0.94628909680269024</v>
      </c>
      <c r="AM126" s="9">
        <f t="shared" ca="1" si="23"/>
        <v>1.3629759822989149</v>
      </c>
      <c r="AN126" s="9">
        <f ca="1">IF(Fixtures!$D$6&lt;36,AVERAGE(OFFSET($A126,0,Fixtures!$D$6,1,3)),0)</f>
        <v>1.0587885753848887</v>
      </c>
      <c r="AO126" s="9">
        <f ca="1">IF(Fixtures!$D$6&lt;33,AVERAGE(OFFSET($A126,0,Fixtures!$D$6,1,6)),0)</f>
        <v>1.0828342209305746</v>
      </c>
      <c r="AP126" s="9">
        <f ca="1">IF(Fixtures!$D$6&lt;30,AVERAGE(OFFSET($A126,0,Fixtures!$D$6,1,9)),0)</f>
        <v>1.1146951999942225</v>
      </c>
      <c r="AQ126" s="9">
        <f ca="1">IF(Fixtures!$D$6&lt;27,AVERAGE(OFFSET($A126,0,Fixtures!$D$6,1,12)),0)</f>
        <v>0</v>
      </c>
      <c r="AR126" s="9">
        <f ca="1">IF(Fixtures!$D$6&lt;23,AVERAGE(OFFSET($A126,0,Fixtures!$D$6,1,16)),0)</f>
        <v>0</v>
      </c>
      <c r="AS126" s="9">
        <f ca="1">IF(OR(Fixtures!$D$6&lt;=0,Fixtures!$D$6&gt;39),AVERAGE(A126:AM126),AVERAGE(OFFSET($A126,0,Fixtures!$D$6,1,39-Fixtures!$D$6)))</f>
        <v>1.1561596413538058</v>
      </c>
    </row>
    <row r="127" spans="1:45" x14ac:dyDescent="0.25">
      <c r="A127" s="80" t="s">
        <v>82</v>
      </c>
      <c r="B127" s="9">
        <f t="shared" ca="1" si="22"/>
        <v>0.98328059810863588</v>
      </c>
      <c r="C127" s="9">
        <f t="shared" ca="1" si="23"/>
        <v>1.0675013576680057</v>
      </c>
      <c r="D127" s="9">
        <f t="shared" ca="1" si="23"/>
        <v>1.2129033112054894</v>
      </c>
      <c r="E127" s="9">
        <f t="shared" ca="1" si="23"/>
        <v>1.3306259570640011</v>
      </c>
      <c r="F127" s="9">
        <f t="shared" ca="1" si="23"/>
        <v>1.0768711114746998</v>
      </c>
      <c r="G127" s="9">
        <f t="shared" ca="1" si="23"/>
        <v>0.85411490610581953</v>
      </c>
      <c r="H127" s="9">
        <f t="shared" ca="1" si="23"/>
        <v>0.94836821530977944</v>
      </c>
      <c r="I127" s="9">
        <f t="shared" ca="1" si="23"/>
        <v>1.6685261646560363</v>
      </c>
      <c r="J127" s="9">
        <f t="shared" ca="1" si="23"/>
        <v>1.2474390981638035</v>
      </c>
      <c r="K127" s="9">
        <f t="shared" ca="1" si="23"/>
        <v>1.3386782241866058</v>
      </c>
      <c r="L127" s="9">
        <f t="shared" ca="1" si="23"/>
        <v>0.81022940204263316</v>
      </c>
      <c r="M127" s="9">
        <f t="shared" ca="1" si="23"/>
        <v>1.1436870612074626</v>
      </c>
      <c r="N127" s="9">
        <f t="shared" ca="1" si="23"/>
        <v>1.0329702378840371</v>
      </c>
      <c r="O127" s="9">
        <f t="shared" ca="1" si="23"/>
        <v>1.6662501750500895</v>
      </c>
      <c r="P127" s="9">
        <f t="shared" ca="1" si="23"/>
        <v>0.90690173033719856</v>
      </c>
      <c r="Q127" s="9">
        <f t="shared" ca="1" si="23"/>
        <v>1.484512738229405</v>
      </c>
      <c r="R127" s="9">
        <f t="shared" ca="1" si="23"/>
        <v>1.3199726928307052</v>
      </c>
      <c r="S127" s="9">
        <f t="shared" ca="1" si="23"/>
        <v>1.3856728246653203</v>
      </c>
      <c r="T127" s="9">
        <f t="shared" ca="1" si="23"/>
        <v>1.1473619936994426</v>
      </c>
      <c r="U127" s="9">
        <f t="shared" ca="1" si="23"/>
        <v>0.98023785179038858</v>
      </c>
      <c r="V127" s="9">
        <f t="shared" ca="1" si="23"/>
        <v>1.3593740898935689</v>
      </c>
      <c r="W127" s="9">
        <f t="shared" ca="1" si="23"/>
        <v>1.3606524291867514</v>
      </c>
      <c r="X127" s="9">
        <f t="shared" ca="1" si="23"/>
        <v>1.2254243689703228</v>
      </c>
      <c r="Y127" s="9">
        <f t="shared" ca="1" si="23"/>
        <v>0.77480290336651536</v>
      </c>
      <c r="Z127" s="9">
        <f t="shared" ca="1" si="23"/>
        <v>0.99973591075683288</v>
      </c>
      <c r="AA127" s="9">
        <f t="shared" ca="1" si="23"/>
        <v>1.2645651341757285</v>
      </c>
      <c r="AB127" s="9">
        <f t="shared" ca="1" si="23"/>
        <v>1.6742610505360545</v>
      </c>
      <c r="AC127" s="9">
        <f t="shared" ca="1" si="23"/>
        <v>1.0289485349664114</v>
      </c>
      <c r="AD127" s="9">
        <f t="shared" ca="1" si="23"/>
        <v>1.1624605151151459</v>
      </c>
      <c r="AE127" s="9">
        <f t="shared" ca="1" si="23"/>
        <v>0.93305229984759541</v>
      </c>
      <c r="AF127" s="9">
        <f t="shared" ca="1" si="23"/>
        <v>1.1613683780481263</v>
      </c>
      <c r="AG127" s="9">
        <f t="shared" ca="1" si="23"/>
        <v>1.4820334979229854</v>
      </c>
      <c r="AH127" s="9">
        <f t="shared" ca="1" si="23"/>
        <v>0.79714439473604892</v>
      </c>
      <c r="AI127" s="9">
        <f t="shared" ca="1" si="23"/>
        <v>1.3011592148455808</v>
      </c>
      <c r="AJ127" s="9">
        <f t="shared" ca="1" si="23"/>
        <v>1.0657377780841342</v>
      </c>
      <c r="AK127" s="9">
        <f t="shared" ca="1" si="23"/>
        <v>1.5574889790030764</v>
      </c>
      <c r="AL127" s="9">
        <f t="shared" ca="1" si="23"/>
        <v>0.9200146342337403</v>
      </c>
      <c r="AM127" s="9">
        <f t="shared" ca="1" si="23"/>
        <v>1.4801652179219524</v>
      </c>
      <c r="AN127" s="9">
        <f ca="1">IF(Fixtures!$D$6&lt;36,AVERAGE(OFFSET($A127,0,Fixtures!$D$6,1,3)),0)</f>
        <v>1.2885567002058707</v>
      </c>
      <c r="AO127" s="9">
        <f ca="1">IF(Fixtures!$D$6&lt;33,AVERAGE(OFFSET($A127,0,Fixtures!$D$6,1,6)),0)</f>
        <v>1.2403540460727198</v>
      </c>
      <c r="AP127" s="9">
        <f ca="1">IF(Fixtures!$D$6&lt;30,AVERAGE(OFFSET($A127,0,Fixtures!$D$6,1,9)),0)</f>
        <v>1.1784628515668982</v>
      </c>
      <c r="AQ127" s="9">
        <f ca="1">IF(Fixtures!$D$6&lt;27,AVERAGE(OFFSET($A127,0,Fixtures!$D$6,1,12)),0)</f>
        <v>0</v>
      </c>
      <c r="AR127" s="9">
        <f ca="1">IF(Fixtures!$D$6&lt;23,AVERAGE(OFFSET($A127,0,Fixtures!$D$6,1,16)),0)</f>
        <v>0</v>
      </c>
      <c r="AS127" s="9">
        <f ca="1">IF(OR(Fixtures!$D$6&lt;=0,Fixtures!$D$6&gt;39),AVERAGE(A127:AM127),AVERAGE(OFFSET($A127,0,Fixtures!$D$6,1,39-Fixtures!$D$6)))</f>
        <v>1.2136528746050712</v>
      </c>
    </row>
    <row r="129" spans="1:45" x14ac:dyDescent="0.25">
      <c r="A129" s="29" t="s">
        <v>60</v>
      </c>
      <c r="B129" s="2">
        <v>1</v>
      </c>
      <c r="C129" s="2">
        <v>2</v>
      </c>
      <c r="D129" s="2">
        <v>3</v>
      </c>
      <c r="E129" s="2">
        <v>4</v>
      </c>
      <c r="F129" s="2">
        <v>5</v>
      </c>
      <c r="G129" s="2">
        <v>6</v>
      </c>
      <c r="H129" s="2">
        <v>7</v>
      </c>
      <c r="I129" s="2">
        <v>8</v>
      </c>
      <c r="J129" s="2">
        <v>9</v>
      </c>
      <c r="K129" s="2">
        <v>10</v>
      </c>
      <c r="L129" s="2">
        <v>11</v>
      </c>
      <c r="M129" s="2">
        <v>12</v>
      </c>
      <c r="N129" s="2">
        <v>13</v>
      </c>
      <c r="O129" s="2">
        <v>14</v>
      </c>
      <c r="P129" s="2">
        <v>15</v>
      </c>
      <c r="Q129" s="2">
        <v>16</v>
      </c>
      <c r="R129" s="2">
        <v>17</v>
      </c>
      <c r="S129" s="2">
        <v>18</v>
      </c>
      <c r="T129" s="2">
        <v>19</v>
      </c>
      <c r="U129" s="2">
        <v>20</v>
      </c>
      <c r="V129" s="2">
        <v>21</v>
      </c>
      <c r="W129" s="2">
        <v>22</v>
      </c>
      <c r="X129" s="2">
        <v>23</v>
      </c>
      <c r="Y129" s="2">
        <v>24</v>
      </c>
      <c r="Z129" s="2">
        <v>25</v>
      </c>
      <c r="AA129" s="2">
        <v>26</v>
      </c>
      <c r="AB129" s="2">
        <v>27</v>
      </c>
      <c r="AC129" s="2">
        <v>28</v>
      </c>
      <c r="AD129" s="2">
        <v>29</v>
      </c>
      <c r="AE129" s="2">
        <v>30</v>
      </c>
      <c r="AF129" s="2">
        <v>31</v>
      </c>
      <c r="AG129" s="2">
        <v>32</v>
      </c>
      <c r="AH129" s="2">
        <v>33</v>
      </c>
      <c r="AI129" s="2">
        <v>34</v>
      </c>
      <c r="AJ129" s="2">
        <v>35</v>
      </c>
      <c r="AK129" s="2">
        <v>36</v>
      </c>
      <c r="AL129" s="2">
        <v>37</v>
      </c>
      <c r="AM129" s="2">
        <v>38</v>
      </c>
      <c r="AN129" s="29" t="s">
        <v>55</v>
      </c>
      <c r="AO129" s="29" t="s">
        <v>56</v>
      </c>
      <c r="AP129" s="29" t="s">
        <v>57</v>
      </c>
      <c r="AQ129" s="29" t="s">
        <v>75</v>
      </c>
      <c r="AR129" s="29" t="s">
        <v>123</v>
      </c>
      <c r="AS129" s="29" t="s">
        <v>58</v>
      </c>
    </row>
    <row r="130" spans="1:45" x14ac:dyDescent="0.25">
      <c r="A130" s="28" t="s">
        <v>101</v>
      </c>
      <c r="B130" s="9">
        <f>MIN(VLOOKUP($A$129,$A$2:$AM$14,B$16+1,FALSE),VLOOKUP($A130,$A$2:$AM$14,B$16+1,FALSE))</f>
        <v>1.2430430152298781</v>
      </c>
      <c r="C130" s="9">
        <f t="shared" ref="C130:AM137" ca="1" si="24">MIN(VLOOKUP($A$129,$A$2:$AM$14,C$16+1,FALSE),VLOOKUP($A130,$A$2:$AM$14,C$16+1,FALSE))</f>
        <v>1.0287727267721989</v>
      </c>
      <c r="D130" s="9">
        <f t="shared" ca="1" si="24"/>
        <v>0.91418713741949276</v>
      </c>
      <c r="E130" s="9">
        <f t="shared" si="24"/>
        <v>1.096115137898463</v>
      </c>
      <c r="F130" s="9">
        <f t="shared" ca="1" si="24"/>
        <v>1.4831309744450563</v>
      </c>
      <c r="G130" s="9">
        <f t="shared" si="24"/>
        <v>1.8657683782754304</v>
      </c>
      <c r="H130" s="9">
        <f t="shared" si="24"/>
        <v>1.1406940232768135</v>
      </c>
      <c r="I130" s="9">
        <f t="shared" ca="1" si="24"/>
        <v>0.95508276524656122</v>
      </c>
      <c r="J130" s="9">
        <f t="shared" si="24"/>
        <v>0.86721504613887834</v>
      </c>
      <c r="K130" s="9">
        <f t="shared" si="24"/>
        <v>1.1898172358800072</v>
      </c>
      <c r="L130" s="9">
        <f t="shared" ca="1" si="24"/>
        <v>0.85320973457341387</v>
      </c>
      <c r="M130" s="9">
        <f t="shared" si="24"/>
        <v>1.1013172923320735</v>
      </c>
      <c r="N130" s="9">
        <f t="shared" ca="1" si="24"/>
        <v>1.2900231240060194</v>
      </c>
      <c r="O130" s="9">
        <f t="shared" si="24"/>
        <v>1.785878161441953</v>
      </c>
      <c r="P130" s="9">
        <f t="shared" ca="1" si="24"/>
        <v>1.4128099731130308</v>
      </c>
      <c r="Q130" s="9">
        <f t="shared" si="24"/>
        <v>1.5052910698380333</v>
      </c>
      <c r="R130" s="9">
        <f t="shared" si="24"/>
        <v>1.4242125104812331</v>
      </c>
      <c r="S130" s="9">
        <f t="shared" ca="1" si="24"/>
        <v>2.0287854504809357</v>
      </c>
      <c r="T130" s="9">
        <f t="shared" ca="1" si="24"/>
        <v>0.93936242816760307</v>
      </c>
      <c r="U130" s="9">
        <f t="shared" si="24"/>
        <v>1.1505840783796881</v>
      </c>
      <c r="V130" s="9">
        <f t="shared" ca="1" si="24"/>
        <v>1.3702859961229799</v>
      </c>
      <c r="W130" s="9">
        <f t="shared" si="24"/>
        <v>1.1550812006241398</v>
      </c>
      <c r="X130" s="9">
        <f t="shared" ca="1" si="24"/>
        <v>1.3535054497098058</v>
      </c>
      <c r="Y130" s="9">
        <f t="shared" ca="1" si="24"/>
        <v>1.6600020921496765</v>
      </c>
      <c r="Z130" s="9">
        <f t="shared" ca="1" si="24"/>
        <v>1.4760112023645084</v>
      </c>
      <c r="AA130" s="9">
        <f t="shared" ca="1" si="24"/>
        <v>0.89137757388696937</v>
      </c>
      <c r="AB130" s="9">
        <f t="shared" si="24"/>
        <v>1.1091135109852732</v>
      </c>
      <c r="AC130" s="9">
        <f t="shared" si="24"/>
        <v>0.86639501802193608</v>
      </c>
      <c r="AD130" s="9">
        <f t="shared" ca="1" si="24"/>
        <v>1.2241256921225374</v>
      </c>
      <c r="AE130" s="9">
        <f t="shared" si="24"/>
        <v>0.82929690516979537</v>
      </c>
      <c r="AF130" s="9">
        <f t="shared" si="24"/>
        <v>1.4879238255842906</v>
      </c>
      <c r="AG130" s="9">
        <f t="shared" ca="1" si="24"/>
        <v>0.89913992844826585</v>
      </c>
      <c r="AH130" s="9">
        <f t="shared" si="24"/>
        <v>1.193694362781325</v>
      </c>
      <c r="AI130" s="9">
        <f t="shared" ca="1" si="24"/>
        <v>0.98472177319661702</v>
      </c>
      <c r="AJ130" s="9">
        <f t="shared" ca="1" si="24"/>
        <v>1.3477315552541111</v>
      </c>
      <c r="AK130" s="9">
        <f t="shared" ca="1" si="24"/>
        <v>1.4140537257329038</v>
      </c>
      <c r="AL130" s="9">
        <f t="shared" si="24"/>
        <v>2.0433605647901865</v>
      </c>
      <c r="AM130" s="9">
        <f t="shared" si="24"/>
        <v>1.0491806539288573</v>
      </c>
      <c r="AN130" s="9">
        <f ca="1">IF(Fixtures!$D$6&lt;36,AVERAGE(OFFSET($A130,0,Fixtures!$D$6,1,3)),0)</f>
        <v>1.0665447403765822</v>
      </c>
      <c r="AO130" s="9">
        <f ca="1">IF(Fixtures!$D$6&lt;33,AVERAGE(OFFSET($A130,0,Fixtures!$D$6,1,6)),0)</f>
        <v>1.0693324800553496</v>
      </c>
      <c r="AP130" s="9">
        <f ca="1">IF(Fixtures!$D$6&lt;30,AVERAGE(OFFSET($A130,0,Fixtures!$D$6,1,9)),0)</f>
        <v>1.1046825079515723</v>
      </c>
      <c r="AQ130" s="9">
        <f ca="1">IF(Fixtures!$D$6&lt;27,AVERAGE(OFFSET($A130,0,Fixtures!$D$6,1,12)),0)</f>
        <v>0</v>
      </c>
      <c r="AR130" s="9">
        <f ca="1">IF(Fixtures!$D$6&lt;23,AVERAGE(OFFSET($A130,0,Fixtures!$D$6,1,16)),0)</f>
        <v>0</v>
      </c>
      <c r="AS130" s="9">
        <f ca="1">IF(OR(Fixtures!$D$6&lt;=0,Fixtures!$D$6&gt;39),AVERAGE(A130:AM130),AVERAGE(OFFSET($A130,0,Fixtures!$D$6,1,39-Fixtures!$D$6)))</f>
        <v>1.2040614596680081</v>
      </c>
    </row>
    <row r="131" spans="1:45" x14ac:dyDescent="0.25">
      <c r="A131" s="28" t="s">
        <v>131</v>
      </c>
      <c r="B131" s="9">
        <f t="shared" ref="B131:Q141" si="25">MIN(VLOOKUP($A$129,$A$2:$AM$14,B$16+1,FALSE),VLOOKUP($A131,$A$2:$AM$14,B$16+1,FALSE))</f>
        <v>1.2430505842100326</v>
      </c>
      <c r="C131" s="9">
        <f t="shared" ca="1" si="25"/>
        <v>2.2796750440069475</v>
      </c>
      <c r="D131" s="9">
        <f t="shared" ca="1" si="25"/>
        <v>0.91418713741949276</v>
      </c>
      <c r="E131" s="9">
        <f t="shared" si="25"/>
        <v>1.5912785441391177</v>
      </c>
      <c r="F131" s="9">
        <f t="shared" ca="1" si="25"/>
        <v>0.99895034699964425</v>
      </c>
      <c r="G131" s="9">
        <f t="shared" si="25"/>
        <v>1.3823360482211438</v>
      </c>
      <c r="H131" s="9">
        <f t="shared" si="25"/>
        <v>1.1406940232768135</v>
      </c>
      <c r="I131" s="9">
        <f t="shared" ca="1" si="25"/>
        <v>1.9419150160611285</v>
      </c>
      <c r="J131" s="9">
        <f t="shared" si="25"/>
        <v>0.86721504613887834</v>
      </c>
      <c r="K131" s="9">
        <f t="shared" si="25"/>
        <v>1.1898172358800072</v>
      </c>
      <c r="L131" s="9">
        <f t="shared" ca="1" si="25"/>
        <v>0.85320973457341387</v>
      </c>
      <c r="M131" s="9">
        <f t="shared" ca="1" si="25"/>
        <v>1.0156678946778177</v>
      </c>
      <c r="N131" s="9">
        <f t="shared" ca="1" si="25"/>
        <v>1.2900231240060194</v>
      </c>
      <c r="O131" s="9">
        <f t="shared" ca="1" si="25"/>
        <v>1.5037534157636012</v>
      </c>
      <c r="P131" s="9">
        <f t="shared" ca="1" si="25"/>
        <v>1.4128099731130308</v>
      </c>
      <c r="Q131" s="9">
        <f t="shared" ca="1" si="25"/>
        <v>1.0940323368026967</v>
      </c>
      <c r="R131" s="9">
        <f t="shared" si="24"/>
        <v>1.4242125104812331</v>
      </c>
      <c r="S131" s="9">
        <f t="shared" ca="1" si="24"/>
        <v>0.94792160090866917</v>
      </c>
      <c r="T131" s="9">
        <f t="shared" si="24"/>
        <v>1.1425816402237439</v>
      </c>
      <c r="U131" s="9">
        <f t="shared" si="24"/>
        <v>1.2442195342562514</v>
      </c>
      <c r="V131" s="9">
        <f t="shared" si="24"/>
        <v>0.96348159374794129</v>
      </c>
      <c r="W131" s="9">
        <f t="shared" si="24"/>
        <v>1.636588055857001</v>
      </c>
      <c r="X131" s="9">
        <f t="shared" ca="1" si="24"/>
        <v>1.3535054497098058</v>
      </c>
      <c r="Y131" s="9">
        <f t="shared" ca="1" si="24"/>
        <v>1.4332241363002989</v>
      </c>
      <c r="Z131" s="9">
        <f t="shared" ca="1" si="24"/>
        <v>1.5889225687586506</v>
      </c>
      <c r="AA131" s="9">
        <f t="shared" ca="1" si="24"/>
        <v>1.3116118077141643</v>
      </c>
      <c r="AB131" s="9">
        <f t="shared" si="24"/>
        <v>1.1091135109852732</v>
      </c>
      <c r="AC131" s="9">
        <f t="shared" si="24"/>
        <v>1.7834420952782755</v>
      </c>
      <c r="AD131" s="9">
        <f t="shared" ca="1" si="24"/>
        <v>1.2241256921225374</v>
      </c>
      <c r="AE131" s="9">
        <f t="shared" si="24"/>
        <v>0.82929690516979537</v>
      </c>
      <c r="AF131" s="9">
        <f t="shared" ca="1" si="24"/>
        <v>2.1574802961825079</v>
      </c>
      <c r="AG131" s="9">
        <f t="shared" ca="1" si="24"/>
        <v>0.89913992844826585</v>
      </c>
      <c r="AH131" s="9">
        <f t="shared" ca="1" si="24"/>
        <v>1.4572093052369461</v>
      </c>
      <c r="AI131" s="9">
        <f t="shared" ca="1" si="24"/>
        <v>0.98472177319661702</v>
      </c>
      <c r="AJ131" s="9">
        <f t="shared" si="24"/>
        <v>1.2322323718543227</v>
      </c>
      <c r="AK131" s="9">
        <f t="shared" ca="1" si="24"/>
        <v>1.3600116580601251</v>
      </c>
      <c r="AL131" s="9">
        <f t="shared" si="24"/>
        <v>1.6477682223774754</v>
      </c>
      <c r="AM131" s="9">
        <f t="shared" ca="1" si="24"/>
        <v>1.0491806539288573</v>
      </c>
      <c r="AN131" s="9">
        <f ca="1">IF(Fixtures!$D$6&lt;36,AVERAGE(OFFSET($A131,0,Fixtures!$D$6,1,3)),0)</f>
        <v>1.3722270994620285</v>
      </c>
      <c r="AO131" s="9">
        <f ca="1">IF(Fixtures!$D$6&lt;33,AVERAGE(OFFSET($A131,0,Fixtures!$D$6,1,6)),0)</f>
        <v>1.3337664046977757</v>
      </c>
      <c r="AP131" s="9">
        <f ca="1">IF(Fixtures!$D$6&lt;30,AVERAGE(OFFSET($A131,0,Fixtures!$D$6,1,9)),0)</f>
        <v>1.2974179864971711</v>
      </c>
      <c r="AQ131" s="9">
        <f ca="1">IF(Fixtures!$D$6&lt;27,AVERAGE(OFFSET($A131,0,Fixtures!$D$6,1,12)),0)</f>
        <v>0</v>
      </c>
      <c r="AR131" s="9">
        <f ca="1">IF(Fixtures!$D$6&lt;23,AVERAGE(OFFSET($A131,0,Fixtures!$D$6,1,16)),0)</f>
        <v>0</v>
      </c>
      <c r="AS131" s="9">
        <f ca="1">IF(OR(Fixtures!$D$6&lt;=0,Fixtures!$D$6&gt;39),AVERAGE(A131:AM131),AVERAGE(OFFSET($A131,0,Fixtures!$D$6,1,39-Fixtures!$D$6)))</f>
        <v>1.3111435344034166</v>
      </c>
    </row>
    <row r="132" spans="1:45" x14ac:dyDescent="0.25">
      <c r="A132" s="28" t="s">
        <v>121</v>
      </c>
      <c r="B132" s="9">
        <f t="shared" si="25"/>
        <v>1.2430505842100326</v>
      </c>
      <c r="C132" s="9">
        <f t="shared" ca="1" si="24"/>
        <v>1.4478459990329244</v>
      </c>
      <c r="D132" s="9">
        <f t="shared" ca="1" si="24"/>
        <v>0.91418713741949276</v>
      </c>
      <c r="E132" s="9">
        <f t="shared" ca="1" si="24"/>
        <v>0.96129438603141137</v>
      </c>
      <c r="F132" s="9">
        <f t="shared" ca="1" si="24"/>
        <v>1.1950026775728184</v>
      </c>
      <c r="G132" s="9">
        <f t="shared" si="24"/>
        <v>1.0751159963909429</v>
      </c>
      <c r="H132" s="9">
        <f t="shared" ca="1" si="24"/>
        <v>1.1406940232768135</v>
      </c>
      <c r="I132" s="9">
        <f t="shared" ca="1" si="24"/>
        <v>1.5511207193357381</v>
      </c>
      <c r="J132" s="9">
        <f t="shared" si="24"/>
        <v>0.86721504613887834</v>
      </c>
      <c r="K132" s="9">
        <f t="shared" si="24"/>
        <v>1.1898172358800072</v>
      </c>
      <c r="L132" s="9">
        <f t="shared" ca="1" si="24"/>
        <v>0.85320973457341387</v>
      </c>
      <c r="M132" s="9">
        <f t="shared" si="24"/>
        <v>1.082726736223846</v>
      </c>
      <c r="N132" s="9">
        <f t="shared" ca="1" si="24"/>
        <v>1.2900231240060194</v>
      </c>
      <c r="O132" s="9">
        <f t="shared" ca="1" si="24"/>
        <v>0.87774860778001973</v>
      </c>
      <c r="P132" s="9">
        <f t="shared" ca="1" si="24"/>
        <v>1.2146184697312841</v>
      </c>
      <c r="Q132" s="9">
        <f t="shared" si="24"/>
        <v>1.5052910698380333</v>
      </c>
      <c r="R132" s="9">
        <f t="shared" ca="1" si="24"/>
        <v>1.3213043782359488</v>
      </c>
      <c r="S132" s="9">
        <f t="shared" si="24"/>
        <v>1.4694788864890815</v>
      </c>
      <c r="T132" s="9">
        <f t="shared" si="24"/>
        <v>1.1425816402237439</v>
      </c>
      <c r="U132" s="9">
        <f t="shared" si="24"/>
        <v>0.80956721075138993</v>
      </c>
      <c r="V132" s="9">
        <f t="shared" si="24"/>
        <v>1.5309922356633197</v>
      </c>
      <c r="W132" s="9">
        <f t="shared" ca="1" si="24"/>
        <v>0.89243783056680326</v>
      </c>
      <c r="X132" s="9">
        <f t="shared" ca="1" si="24"/>
        <v>1.3535054497098058</v>
      </c>
      <c r="Y132" s="9">
        <f t="shared" ca="1" si="24"/>
        <v>0.83291113315213428</v>
      </c>
      <c r="Z132" s="9">
        <f t="shared" ca="1" si="24"/>
        <v>1.5889225687586506</v>
      </c>
      <c r="AA132" s="9">
        <f t="shared" ca="1" si="24"/>
        <v>1.1153986295683747</v>
      </c>
      <c r="AB132" s="9">
        <f t="shared" ca="1" si="24"/>
        <v>1.1091135109852732</v>
      </c>
      <c r="AC132" s="9">
        <f t="shared" si="24"/>
        <v>1.0793181474145725</v>
      </c>
      <c r="AD132" s="9">
        <f t="shared" ca="1" si="24"/>
        <v>1.2241256921225374</v>
      </c>
      <c r="AE132" s="9">
        <f t="shared" si="24"/>
        <v>0.82929690516979537</v>
      </c>
      <c r="AF132" s="9">
        <f t="shared" ca="1" si="24"/>
        <v>1.2593323522562991</v>
      </c>
      <c r="AG132" s="9">
        <f t="shared" ca="1" si="24"/>
        <v>0.89913992844826585</v>
      </c>
      <c r="AH132" s="9">
        <f t="shared" si="24"/>
        <v>1.5534206440134664</v>
      </c>
      <c r="AI132" s="9">
        <f t="shared" ca="1" si="24"/>
        <v>0.84658324617833192</v>
      </c>
      <c r="AJ132" s="9">
        <f t="shared" si="24"/>
        <v>1.6392962767175827</v>
      </c>
      <c r="AK132" s="9">
        <f t="shared" si="24"/>
        <v>1.0242197339463077</v>
      </c>
      <c r="AL132" s="9">
        <f t="shared" ca="1" si="24"/>
        <v>1.8957151694024039</v>
      </c>
      <c r="AM132" s="9">
        <f t="shared" si="24"/>
        <v>1.0491806539288573</v>
      </c>
      <c r="AN132" s="9">
        <f ca="1">IF(Fixtures!$D$6&lt;36,AVERAGE(OFFSET($A132,0,Fixtures!$D$6,1,3)),0)</f>
        <v>1.1375191168407943</v>
      </c>
      <c r="AO132" s="9">
        <f ca="1">IF(Fixtures!$D$6&lt;33,AVERAGE(OFFSET($A132,0,Fixtures!$D$6,1,6)),0)</f>
        <v>1.0667210893994572</v>
      </c>
      <c r="AP132" s="9">
        <f ca="1">IF(Fixtures!$D$6&lt;30,AVERAGE(OFFSET($A132,0,Fixtures!$D$6,1,9)),0)</f>
        <v>1.1599585225895694</v>
      </c>
      <c r="AQ132" s="9">
        <f ca="1">IF(Fixtures!$D$6&lt;27,AVERAGE(OFFSET($A132,0,Fixtures!$D$6,1,12)),0)</f>
        <v>0</v>
      </c>
      <c r="AR132" s="9">
        <f ca="1">IF(Fixtures!$D$6&lt;23,AVERAGE(OFFSET($A132,0,Fixtures!$D$6,1,16)),0)</f>
        <v>0</v>
      </c>
      <c r="AS132" s="9">
        <f ca="1">IF(OR(Fixtures!$D$6&lt;=0,Fixtures!$D$6&gt;39),AVERAGE(A132:AM132),AVERAGE(OFFSET($A132,0,Fixtures!$D$6,1,39-Fixtures!$D$6)))</f>
        <v>1.2007285217153079</v>
      </c>
    </row>
    <row r="133" spans="1:45" x14ac:dyDescent="0.25">
      <c r="A133" s="28" t="s">
        <v>105</v>
      </c>
      <c r="B133" s="9">
        <f t="shared" si="25"/>
        <v>1.2430505842100326</v>
      </c>
      <c r="C133" s="9">
        <f t="shared" ca="1" si="24"/>
        <v>1.0978165650110174</v>
      </c>
      <c r="D133" s="9">
        <f t="shared" ca="1" si="24"/>
        <v>0.91418713741949276</v>
      </c>
      <c r="E133" s="9">
        <f t="shared" si="24"/>
        <v>0.84892132175324198</v>
      </c>
      <c r="F133" s="9">
        <f t="shared" si="24"/>
        <v>1.2636082005299596</v>
      </c>
      <c r="G133" s="9">
        <f t="shared" si="24"/>
        <v>0.85223937823566953</v>
      </c>
      <c r="H133" s="9">
        <f t="shared" si="24"/>
        <v>0.9171391637637949</v>
      </c>
      <c r="I133" s="9">
        <f t="shared" ca="1" si="24"/>
        <v>0.65767416951480984</v>
      </c>
      <c r="J133" s="9">
        <f t="shared" si="24"/>
        <v>0.86721504613887834</v>
      </c>
      <c r="K133" s="9">
        <f t="shared" ca="1" si="24"/>
        <v>1.0433138963384292</v>
      </c>
      <c r="L133" s="9">
        <f t="shared" ca="1" si="24"/>
        <v>0.85320973457341387</v>
      </c>
      <c r="M133" s="9">
        <f t="shared" si="24"/>
        <v>0.66846979370821891</v>
      </c>
      <c r="N133" s="9">
        <f t="shared" ca="1" si="24"/>
        <v>1.2900231240060194</v>
      </c>
      <c r="O133" s="9">
        <f t="shared" si="24"/>
        <v>0.85493083081101517</v>
      </c>
      <c r="P133" s="9">
        <f t="shared" ca="1" si="24"/>
        <v>0.9943802237087086</v>
      </c>
      <c r="Q133" s="9">
        <f t="shared" si="24"/>
        <v>0.87927383388818403</v>
      </c>
      <c r="R133" s="9">
        <f t="shared" ca="1" si="24"/>
        <v>1.0110212898538</v>
      </c>
      <c r="S133" s="9">
        <f t="shared" ca="1" si="24"/>
        <v>1.2247789593659026</v>
      </c>
      <c r="T133" s="9">
        <f t="shared" ca="1" si="24"/>
        <v>1.0890272205038978</v>
      </c>
      <c r="U133" s="9">
        <f t="shared" si="24"/>
        <v>1.2442195342562514</v>
      </c>
      <c r="V133" s="9">
        <f t="shared" si="24"/>
        <v>1.22273349267214</v>
      </c>
      <c r="W133" s="9">
        <f t="shared" si="24"/>
        <v>0.63924159709855954</v>
      </c>
      <c r="X133" s="9">
        <f t="shared" ca="1" si="24"/>
        <v>0.94358493032308355</v>
      </c>
      <c r="Y133" s="9">
        <f t="shared" si="24"/>
        <v>0.88072885351305386</v>
      </c>
      <c r="Z133" s="9">
        <f t="shared" ca="1" si="24"/>
        <v>1.5750704756546188</v>
      </c>
      <c r="AA133" s="9">
        <f t="shared" ca="1" si="24"/>
        <v>0.80873317225882402</v>
      </c>
      <c r="AB133" s="9">
        <f t="shared" si="24"/>
        <v>1.1091135109852732</v>
      </c>
      <c r="AC133" s="9">
        <f t="shared" si="24"/>
        <v>1.1432323054630054</v>
      </c>
      <c r="AD133" s="9">
        <f t="shared" ca="1" si="24"/>
        <v>0.95817268311404735</v>
      </c>
      <c r="AE133" s="9">
        <f t="shared" ca="1" si="24"/>
        <v>0.82929690516979537</v>
      </c>
      <c r="AF133" s="9">
        <f t="shared" si="24"/>
        <v>1.2265950007083291</v>
      </c>
      <c r="AG133" s="9">
        <f t="shared" ca="1" si="24"/>
        <v>0.89913992844826585</v>
      </c>
      <c r="AH133" s="9">
        <f t="shared" si="24"/>
        <v>0.95907373735627943</v>
      </c>
      <c r="AI133" s="9">
        <f t="shared" ca="1" si="24"/>
        <v>0.69307824531031204</v>
      </c>
      <c r="AJ133" s="9">
        <f t="shared" ca="1" si="24"/>
        <v>0.75904674800040206</v>
      </c>
      <c r="AK133" s="9">
        <f t="shared" ca="1" si="24"/>
        <v>1.7349326246314112</v>
      </c>
      <c r="AL133" s="9">
        <f t="shared" ca="1" si="24"/>
        <v>0.70467698857666183</v>
      </c>
      <c r="AM133" s="9">
        <f t="shared" si="24"/>
        <v>1.0491806539288573</v>
      </c>
      <c r="AN133" s="9">
        <f ca="1">IF(Fixtures!$D$6&lt;36,AVERAGE(OFFSET($A133,0,Fixtures!$D$6,1,3)),0)</f>
        <v>1.0701728331874421</v>
      </c>
      <c r="AO133" s="9">
        <f ca="1">IF(Fixtures!$D$6&lt;33,AVERAGE(OFFSET($A133,0,Fixtures!$D$6,1,6)),0)</f>
        <v>1.0275917223147861</v>
      </c>
      <c r="AP133" s="9">
        <f ca="1">IF(Fixtures!$D$6&lt;30,AVERAGE(OFFSET($A133,0,Fixtures!$D$6,1,9)),0)</f>
        <v>0.95297211828396777</v>
      </c>
      <c r="AQ133" s="9">
        <f ca="1">IF(Fixtures!$D$6&lt;27,AVERAGE(OFFSET($A133,0,Fixtures!$D$6,1,12)),0)</f>
        <v>0</v>
      </c>
      <c r="AR133" s="9">
        <f ca="1">IF(Fixtures!$D$6&lt;23,AVERAGE(OFFSET($A133,0,Fixtures!$D$6,1,16)),0)</f>
        <v>0</v>
      </c>
      <c r="AS133" s="9">
        <f ca="1">IF(OR(Fixtures!$D$6&lt;=0,Fixtures!$D$6&gt;39),AVERAGE(A133:AM133),AVERAGE(OFFSET($A133,0,Fixtures!$D$6,1,39-Fixtures!$D$6)))</f>
        <v>1.0054616109743868</v>
      </c>
    </row>
    <row r="134" spans="1:45" x14ac:dyDescent="0.25">
      <c r="A134" s="28" t="s">
        <v>52</v>
      </c>
      <c r="B134" s="9">
        <f t="shared" ca="1" si="25"/>
        <v>1.2430505842100326</v>
      </c>
      <c r="C134" s="9">
        <f t="shared" ca="1" si="24"/>
        <v>2.2796750440069475</v>
      </c>
      <c r="D134" s="9">
        <f t="shared" ca="1" si="24"/>
        <v>0.91418713741949276</v>
      </c>
      <c r="E134" s="9">
        <f t="shared" ca="1" si="24"/>
        <v>1.5912785441391177</v>
      </c>
      <c r="F134" s="9">
        <f t="shared" ca="1" si="24"/>
        <v>1.1674802009453968</v>
      </c>
      <c r="G134" s="9">
        <f t="shared" ca="1" si="24"/>
        <v>1.9191359008943316</v>
      </c>
      <c r="H134" s="9">
        <f t="shared" ca="1" si="24"/>
        <v>1.1406940232768135</v>
      </c>
      <c r="I134" s="9">
        <f t="shared" ca="1" si="24"/>
        <v>1.9419150160611285</v>
      </c>
      <c r="J134" s="9">
        <f t="shared" ca="1" si="24"/>
        <v>0.86721504613887834</v>
      </c>
      <c r="K134" s="9">
        <f t="shared" ca="1" si="24"/>
        <v>1.0343634845508745</v>
      </c>
      <c r="L134" s="9">
        <f t="shared" ca="1" si="24"/>
        <v>0.85320973457341387</v>
      </c>
      <c r="M134" s="9">
        <f t="shared" ca="1" si="24"/>
        <v>0.84447735086333675</v>
      </c>
      <c r="N134" s="9">
        <f t="shared" ca="1" si="24"/>
        <v>1.2900231240060194</v>
      </c>
      <c r="O134" s="9">
        <f t="shared" ca="1" si="24"/>
        <v>0.85860977538132965</v>
      </c>
      <c r="P134" s="9">
        <f t="shared" ca="1" si="24"/>
        <v>1.4128099731130308</v>
      </c>
      <c r="Q134" s="9">
        <f t="shared" ca="1" si="24"/>
        <v>1.1685780854982781</v>
      </c>
      <c r="R134" s="9">
        <f t="shared" ca="1" si="24"/>
        <v>1.0731191955254717</v>
      </c>
      <c r="S134" s="9">
        <f t="shared" ca="1" si="24"/>
        <v>1.1174831364696738</v>
      </c>
      <c r="T134" s="9">
        <f t="shared" ca="1" si="24"/>
        <v>1.1425816402237439</v>
      </c>
      <c r="U134" s="9">
        <f t="shared" ca="1" si="24"/>
        <v>1.2442195342562514</v>
      </c>
      <c r="V134" s="9">
        <f t="shared" ca="1" si="24"/>
        <v>1.3376285157230838</v>
      </c>
      <c r="W134" s="9">
        <f t="shared" ca="1" si="24"/>
        <v>1.636588055857001</v>
      </c>
      <c r="X134" s="9">
        <f t="shared" ca="1" si="24"/>
        <v>1.3535054497098058</v>
      </c>
      <c r="Y134" s="9">
        <f t="shared" ca="1" si="24"/>
        <v>1.675018991357597</v>
      </c>
      <c r="Z134" s="9">
        <f t="shared" ca="1" si="24"/>
        <v>1.5889225687586506</v>
      </c>
      <c r="AA134" s="9">
        <f t="shared" ca="1" si="24"/>
        <v>1.3116118077141643</v>
      </c>
      <c r="AB134" s="9">
        <f t="shared" ca="1" si="24"/>
        <v>1.1091135109852732</v>
      </c>
      <c r="AC134" s="9">
        <f t="shared" ca="1" si="24"/>
        <v>1.7834420952782755</v>
      </c>
      <c r="AD134" s="9">
        <f t="shared" ca="1" si="24"/>
        <v>1.0384063521019127</v>
      </c>
      <c r="AE134" s="9">
        <f t="shared" ca="1" si="24"/>
        <v>0.82929690516979537</v>
      </c>
      <c r="AF134" s="9">
        <f t="shared" ca="1" si="24"/>
        <v>1.2318732932382053</v>
      </c>
      <c r="AG134" s="9">
        <f t="shared" ca="1" si="24"/>
        <v>0.89913992844826585</v>
      </c>
      <c r="AH134" s="9">
        <f t="shared" ca="1" si="24"/>
        <v>1.2115970783247556</v>
      </c>
      <c r="AI134" s="9">
        <f t="shared" ca="1" si="24"/>
        <v>0.98472177319661702</v>
      </c>
      <c r="AJ134" s="9">
        <f t="shared" ca="1" si="24"/>
        <v>1.6392962767175827</v>
      </c>
      <c r="AK134" s="9">
        <f t="shared" ca="1" si="24"/>
        <v>0.7788803849091297</v>
      </c>
      <c r="AL134" s="9">
        <f t="shared" ca="1" si="24"/>
        <v>1.5396364161379215</v>
      </c>
      <c r="AM134" s="9">
        <f t="shared" ca="1" si="24"/>
        <v>0.81449331925016766</v>
      </c>
      <c r="AN134" s="9">
        <f ca="1">IF(Fixtures!$D$6&lt;36,AVERAGE(OFFSET($A134,0,Fixtures!$D$6,1,3)),0)</f>
        <v>1.310320652788487</v>
      </c>
      <c r="AO134" s="9">
        <f ca="1">IF(Fixtures!$D$6&lt;33,AVERAGE(OFFSET($A134,0,Fixtures!$D$6,1,6)),0)</f>
        <v>1.1485453475369545</v>
      </c>
      <c r="AP134" s="9">
        <f ca="1">IF(Fixtures!$D$6&lt;30,AVERAGE(OFFSET($A134,0,Fixtures!$D$6,1,9)),0)</f>
        <v>1.1918763570511868</v>
      </c>
      <c r="AQ134" s="9">
        <f ca="1">IF(Fixtures!$D$6&lt;27,AVERAGE(OFFSET($A134,0,Fixtures!$D$6,1,12)),0)</f>
        <v>0</v>
      </c>
      <c r="AR134" s="9">
        <f ca="1">IF(Fixtures!$D$6&lt;23,AVERAGE(OFFSET($A134,0,Fixtures!$D$6,1,16)),0)</f>
        <v>0</v>
      </c>
      <c r="AS134" s="9">
        <f ca="1">IF(OR(Fixtures!$D$6&lt;=0,Fixtures!$D$6&gt;39),AVERAGE(A134:AM134),AVERAGE(OFFSET($A134,0,Fixtures!$D$6,1,39-Fixtures!$D$6)))</f>
        <v>1.154991444479825</v>
      </c>
    </row>
    <row r="135" spans="1:45" x14ac:dyDescent="0.25">
      <c r="A135" s="28" t="s">
        <v>4</v>
      </c>
      <c r="B135" s="9">
        <f t="shared" ca="1" si="25"/>
        <v>1.2032562020037088</v>
      </c>
      <c r="C135" s="9">
        <f t="shared" ca="1" si="24"/>
        <v>1.7755033266033988</v>
      </c>
      <c r="D135" s="9">
        <f t="shared" ca="1" si="24"/>
        <v>0.91418713741949276</v>
      </c>
      <c r="E135" s="9">
        <f t="shared" ca="1" si="24"/>
        <v>1.5912785441391177</v>
      </c>
      <c r="F135" s="9">
        <f t="shared" ca="1" si="24"/>
        <v>1.4831309744450563</v>
      </c>
      <c r="G135" s="9">
        <f t="shared" ca="1" si="24"/>
        <v>1.8821954831222292</v>
      </c>
      <c r="H135" s="9">
        <f t="shared" ca="1" si="24"/>
        <v>1.1406940232768135</v>
      </c>
      <c r="I135" s="9">
        <f t="shared" ca="1" si="24"/>
        <v>1.1382361826434975</v>
      </c>
      <c r="J135" s="9">
        <f t="shared" ca="1" si="24"/>
        <v>0.86721504613887834</v>
      </c>
      <c r="K135" s="9">
        <f t="shared" ca="1" si="24"/>
        <v>1.1898172358800072</v>
      </c>
      <c r="L135" s="9">
        <f t="shared" ca="1" si="24"/>
        <v>0.85320973457341387</v>
      </c>
      <c r="M135" s="9">
        <f t="shared" ca="1" si="24"/>
        <v>1.1013172923320735</v>
      </c>
      <c r="N135" s="9">
        <f t="shared" ca="1" si="24"/>
        <v>0.92563105089523168</v>
      </c>
      <c r="O135" s="9">
        <f t="shared" ca="1" si="24"/>
        <v>1.7784414240250019</v>
      </c>
      <c r="P135" s="9">
        <f t="shared" ca="1" si="24"/>
        <v>1.1994681680634527</v>
      </c>
      <c r="Q135" s="9">
        <f t="shared" ca="1" si="24"/>
        <v>1.2908101417425952</v>
      </c>
      <c r="R135" s="9">
        <f t="shared" ca="1" si="24"/>
        <v>0.97545984667831909</v>
      </c>
      <c r="S135" s="9">
        <f t="shared" ca="1" si="24"/>
        <v>2.489160066809057</v>
      </c>
      <c r="T135" s="9">
        <f t="shared" ca="1" si="24"/>
        <v>1.1425816402237439</v>
      </c>
      <c r="U135" s="9">
        <f t="shared" ca="1" si="24"/>
        <v>0.99178427816179315</v>
      </c>
      <c r="V135" s="9">
        <f t="shared" ca="1" si="24"/>
        <v>1.5309922356633197</v>
      </c>
      <c r="W135" s="9">
        <f t="shared" ca="1" si="24"/>
        <v>1.636588055857001</v>
      </c>
      <c r="X135" s="9">
        <f t="shared" ca="1" si="24"/>
        <v>1.3535054497098058</v>
      </c>
      <c r="Y135" s="9">
        <f t="shared" ca="1" si="24"/>
        <v>1.1947982323245669</v>
      </c>
      <c r="Z135" s="9">
        <f t="shared" ca="1" si="24"/>
        <v>1.2375173005304896</v>
      </c>
      <c r="AA135" s="9">
        <f t="shared" ca="1" si="24"/>
        <v>1.3116118077141643</v>
      </c>
      <c r="AB135" s="9">
        <f t="shared" ca="1" si="24"/>
        <v>1.1091135109852732</v>
      </c>
      <c r="AC135" s="9">
        <f t="shared" ca="1" si="24"/>
        <v>1.7263478971146073</v>
      </c>
      <c r="AD135" s="9">
        <f t="shared" ca="1" si="24"/>
        <v>1.2241256921225374</v>
      </c>
      <c r="AE135" s="9">
        <f t="shared" ca="1" si="24"/>
        <v>0.82929690516979537</v>
      </c>
      <c r="AF135" s="9">
        <f t="shared" ca="1" si="24"/>
        <v>1.2395651403376011</v>
      </c>
      <c r="AG135" s="9">
        <f t="shared" ca="1" si="24"/>
        <v>0.89913992844826585</v>
      </c>
      <c r="AH135" s="9">
        <f t="shared" ca="1" si="24"/>
        <v>1.545101127372859</v>
      </c>
      <c r="AI135" s="9">
        <f t="shared" ca="1" si="24"/>
        <v>0.98472177319661702</v>
      </c>
      <c r="AJ135" s="9">
        <f t="shared" ca="1" si="24"/>
        <v>1.6392962767175827</v>
      </c>
      <c r="AK135" s="9">
        <f t="shared" ca="1" si="24"/>
        <v>1.7349326246314112</v>
      </c>
      <c r="AL135" s="9">
        <f t="shared" ca="1" si="24"/>
        <v>1.3995216083063771</v>
      </c>
      <c r="AM135" s="9">
        <f t="shared" ca="1" si="24"/>
        <v>0.89968847603488189</v>
      </c>
      <c r="AN135" s="9">
        <f ca="1">IF(Fixtures!$D$6&lt;36,AVERAGE(OFFSET($A135,0,Fixtures!$D$6,1,3)),0)</f>
        <v>1.3531957000741393</v>
      </c>
      <c r="AO135" s="9">
        <f ca="1">IF(Fixtures!$D$6&lt;33,AVERAGE(OFFSET($A135,0,Fixtures!$D$6,1,6)),0)</f>
        <v>1.1712648456963466</v>
      </c>
      <c r="AP135" s="9">
        <f ca="1">IF(Fixtures!$D$6&lt;30,AVERAGE(OFFSET($A135,0,Fixtures!$D$6,1,9)),0)</f>
        <v>1.2440786946072375</v>
      </c>
      <c r="AQ135" s="9">
        <f ca="1">IF(Fixtures!$D$6&lt;27,AVERAGE(OFFSET($A135,0,Fixtures!$D$6,1,12)),0)</f>
        <v>0</v>
      </c>
      <c r="AR135" s="9">
        <f ca="1">IF(Fixtures!$D$6&lt;23,AVERAGE(OFFSET($A135,0,Fixtures!$D$6,1,16)),0)</f>
        <v>0</v>
      </c>
      <c r="AS135" s="9">
        <f ca="1">IF(OR(Fixtures!$D$6&lt;=0,Fixtures!$D$6&gt;39),AVERAGE(A135:AM135),AVERAGE(OFFSET($A135,0,Fixtures!$D$6,1,39-Fixtures!$D$6)))</f>
        <v>1.2692375800364839</v>
      </c>
    </row>
    <row r="136" spans="1:45" x14ac:dyDescent="0.25">
      <c r="A136" s="28" t="s">
        <v>129</v>
      </c>
      <c r="B136" s="9">
        <f t="shared" si="25"/>
        <v>1.2430505842100326</v>
      </c>
      <c r="C136" s="9">
        <f t="shared" ca="1" si="24"/>
        <v>1.5472864576152967</v>
      </c>
      <c r="D136" s="9">
        <f t="shared" ca="1" si="24"/>
        <v>0.91418713741949276</v>
      </c>
      <c r="E136" s="9">
        <f t="shared" ca="1" si="24"/>
        <v>1.5912785441391177</v>
      </c>
      <c r="F136" s="9">
        <f t="shared" si="24"/>
        <v>1.4831309744450563</v>
      </c>
      <c r="G136" s="9">
        <f t="shared" ca="1" si="24"/>
        <v>2.1965606511189355</v>
      </c>
      <c r="H136" s="9">
        <f t="shared" si="24"/>
        <v>1.1406940232768135</v>
      </c>
      <c r="I136" s="9">
        <f t="shared" ca="1" si="24"/>
        <v>1.4923484702171324</v>
      </c>
      <c r="J136" s="9">
        <f t="shared" si="24"/>
        <v>0.86721504613887834</v>
      </c>
      <c r="K136" s="9">
        <f t="shared" si="24"/>
        <v>1.1898172358800072</v>
      </c>
      <c r="L136" s="9">
        <f t="shared" ca="1" si="24"/>
        <v>0.85320973457341387</v>
      </c>
      <c r="M136" s="9">
        <f t="shared" si="24"/>
        <v>1.1013172923320735</v>
      </c>
      <c r="N136" s="9">
        <f t="shared" ca="1" si="24"/>
        <v>1.2900231240060194</v>
      </c>
      <c r="O136" s="9">
        <f t="shared" ca="1" si="24"/>
        <v>1.1811002731908686</v>
      </c>
      <c r="P136" s="9">
        <f t="shared" ca="1" si="24"/>
        <v>1.4128099731130308</v>
      </c>
      <c r="Q136" s="9">
        <f t="shared" si="24"/>
        <v>1.5052910698380333</v>
      </c>
      <c r="R136" s="9">
        <f t="shared" ca="1" si="24"/>
        <v>1.4242125104812331</v>
      </c>
      <c r="S136" s="9">
        <f t="shared" ca="1" si="24"/>
        <v>1.0964992418606248</v>
      </c>
      <c r="T136" s="9">
        <f t="shared" si="24"/>
        <v>1.1425816402237439</v>
      </c>
      <c r="U136" s="9">
        <f t="shared" si="24"/>
        <v>1.2442195342562514</v>
      </c>
      <c r="V136" s="9">
        <f t="shared" ca="1" si="24"/>
        <v>1.5309922356633197</v>
      </c>
      <c r="W136" s="9">
        <f t="shared" si="24"/>
        <v>1.636588055857001</v>
      </c>
      <c r="X136" s="9">
        <f t="shared" ca="1" si="24"/>
        <v>1.0401597240861939</v>
      </c>
      <c r="Y136" s="9">
        <f t="shared" si="24"/>
        <v>2.1278926587829625</v>
      </c>
      <c r="Z136" s="9">
        <f t="shared" ca="1" si="24"/>
        <v>1.0784512377335469</v>
      </c>
      <c r="AA136" s="9">
        <f t="shared" ca="1" si="24"/>
        <v>1.3116118077141643</v>
      </c>
      <c r="AB136" s="9">
        <f t="shared" ca="1" si="24"/>
        <v>1.1091135109852732</v>
      </c>
      <c r="AC136" s="9">
        <f t="shared" si="24"/>
        <v>1.7834420952782755</v>
      </c>
      <c r="AD136" s="9">
        <f t="shared" ca="1" si="24"/>
        <v>1.2241256921225374</v>
      </c>
      <c r="AE136" s="9">
        <f t="shared" si="24"/>
        <v>0.82929690516979537</v>
      </c>
      <c r="AF136" s="9">
        <f t="shared" ca="1" si="24"/>
        <v>1.6945601190412645</v>
      </c>
      <c r="AG136" s="9">
        <f t="shared" ca="1" si="24"/>
        <v>0.89913992844826585</v>
      </c>
      <c r="AH136" s="9">
        <f t="shared" si="24"/>
        <v>1.5800930745317434</v>
      </c>
      <c r="AI136" s="9">
        <f t="shared" ca="1" si="24"/>
        <v>0.98472177319661702</v>
      </c>
      <c r="AJ136" s="9">
        <f t="shared" si="24"/>
        <v>1.3261108951587686</v>
      </c>
      <c r="AK136" s="9">
        <f t="shared" ca="1" si="24"/>
        <v>1.5731804724726588</v>
      </c>
      <c r="AL136" s="9">
        <f t="shared" ca="1" si="24"/>
        <v>1.0233613981363214</v>
      </c>
      <c r="AM136" s="9">
        <f t="shared" si="24"/>
        <v>1.0491806539288573</v>
      </c>
      <c r="AN136" s="9">
        <f ca="1">IF(Fixtures!$D$6&lt;36,AVERAGE(OFFSET($A136,0,Fixtures!$D$6,1,3)),0)</f>
        <v>1.3722270994620285</v>
      </c>
      <c r="AO136" s="9">
        <f ca="1">IF(Fixtures!$D$6&lt;33,AVERAGE(OFFSET($A136,0,Fixtures!$D$6,1,6)),0)</f>
        <v>1.2566130418409018</v>
      </c>
      <c r="AP136" s="9">
        <f ca="1">IF(Fixtures!$D$6&lt;30,AVERAGE(OFFSET($A136,0,Fixtures!$D$6,1,9)),0)</f>
        <v>1.2700671104369488</v>
      </c>
      <c r="AQ136" s="9">
        <f ca="1">IF(Fixtures!$D$6&lt;27,AVERAGE(OFFSET($A136,0,Fixtures!$D$6,1,12)),0)</f>
        <v>0</v>
      </c>
      <c r="AR136" s="9">
        <f ca="1">IF(Fixtures!$D$6&lt;23,AVERAGE(OFFSET($A136,0,Fixtures!$D$6,1,16)),0)</f>
        <v>0</v>
      </c>
      <c r="AS136" s="9">
        <f ca="1">IF(OR(Fixtures!$D$6&lt;=0,Fixtures!$D$6&gt;39),AVERAGE(A136:AM136),AVERAGE(OFFSET($A136,0,Fixtures!$D$6,1,39-Fixtures!$D$6)))</f>
        <v>1.2563605432058649</v>
      </c>
    </row>
    <row r="137" spans="1:45" x14ac:dyDescent="0.25">
      <c r="A137" s="28" t="s">
        <v>104</v>
      </c>
      <c r="B137" s="9">
        <f t="shared" ca="1" si="25"/>
        <v>0.98328059810863588</v>
      </c>
      <c r="C137" s="9">
        <f t="shared" ca="1" si="24"/>
        <v>1.434351208272181</v>
      </c>
      <c r="D137" s="9">
        <f t="shared" ca="1" si="24"/>
        <v>0.91418713741949276</v>
      </c>
      <c r="E137" s="9">
        <f t="shared" si="24"/>
        <v>1.5912785441391177</v>
      </c>
      <c r="F137" s="9">
        <f t="shared" ca="1" si="24"/>
        <v>1.0768711114746998</v>
      </c>
      <c r="G137" s="9">
        <f t="shared" si="24"/>
        <v>1.9503349308085365</v>
      </c>
      <c r="H137" s="9">
        <f t="shared" si="24"/>
        <v>0.94836821530977944</v>
      </c>
      <c r="I137" s="9">
        <f t="shared" ca="1" si="24"/>
        <v>1.9419150160611285</v>
      </c>
      <c r="J137" s="9">
        <f t="shared" si="24"/>
        <v>0.86721504613887834</v>
      </c>
      <c r="K137" s="9">
        <f t="shared" ca="1" si="24"/>
        <v>1.1898172358800072</v>
      </c>
      <c r="L137" s="9">
        <f t="shared" ca="1" si="24"/>
        <v>0.85320973457341387</v>
      </c>
      <c r="M137" s="9">
        <f t="shared" si="24"/>
        <v>1.1013172923320735</v>
      </c>
      <c r="N137" s="9">
        <f t="shared" ref="C137:AM141" ca="1" si="26">MIN(VLOOKUP($A$129,$A$2:$AM$14,N$16+1,FALSE),VLOOKUP($A137,$A$2:$AM$14,N$16+1,FALSE))</f>
        <v>1.2495033565309974</v>
      </c>
      <c r="O137" s="9">
        <f t="shared" si="26"/>
        <v>1.785878161441953</v>
      </c>
      <c r="P137" s="9">
        <f t="shared" ca="1" si="26"/>
        <v>0.90690173033719856</v>
      </c>
      <c r="Q137" s="9">
        <f t="shared" ca="1" si="26"/>
        <v>1.5052910698380333</v>
      </c>
      <c r="R137" s="9">
        <f t="shared" si="26"/>
        <v>1.4242125104812331</v>
      </c>
      <c r="S137" s="9">
        <f t="shared" si="26"/>
        <v>2.2345763264745266</v>
      </c>
      <c r="T137" s="9">
        <f t="shared" si="26"/>
        <v>1.1425816402237439</v>
      </c>
      <c r="U137" s="9">
        <f t="shared" si="26"/>
        <v>1.2442195342562514</v>
      </c>
      <c r="V137" s="9">
        <f t="shared" si="26"/>
        <v>1.3593740898935689</v>
      </c>
      <c r="W137" s="9">
        <f t="shared" si="26"/>
        <v>1.3606524291867514</v>
      </c>
      <c r="X137" s="9">
        <f t="shared" ca="1" si="26"/>
        <v>1.3535054497098058</v>
      </c>
      <c r="Y137" s="9">
        <f t="shared" ca="1" si="26"/>
        <v>1.5450194029019333</v>
      </c>
      <c r="Z137" s="9">
        <f t="shared" ca="1" si="26"/>
        <v>0.99973591075683288</v>
      </c>
      <c r="AA137" s="9">
        <f t="shared" ca="1" si="26"/>
        <v>1.3116118077141643</v>
      </c>
      <c r="AB137" s="9">
        <f t="shared" si="26"/>
        <v>1.1091135109852732</v>
      </c>
      <c r="AC137" s="9">
        <f t="shared" ca="1" si="26"/>
        <v>1.410742275827642</v>
      </c>
      <c r="AD137" s="9">
        <f t="shared" ca="1" si="26"/>
        <v>1.2241256921225374</v>
      </c>
      <c r="AE137" s="9">
        <f t="shared" ca="1" si="26"/>
        <v>0.82929690516979537</v>
      </c>
      <c r="AF137" s="9">
        <f t="shared" si="26"/>
        <v>1.8972859894786824</v>
      </c>
      <c r="AG137" s="9">
        <f t="shared" ca="1" si="26"/>
        <v>0.89913992844826585</v>
      </c>
      <c r="AH137" s="9">
        <f t="shared" si="26"/>
        <v>1.2090849066949254</v>
      </c>
      <c r="AI137" s="9">
        <f t="shared" ca="1" si="26"/>
        <v>0.98472177319661702</v>
      </c>
      <c r="AJ137" s="9">
        <f t="shared" si="26"/>
        <v>1.6392962767175827</v>
      </c>
      <c r="AK137" s="9">
        <f t="shared" si="26"/>
        <v>1.5574889790030764</v>
      </c>
      <c r="AL137" s="9">
        <f t="shared" si="26"/>
        <v>1.6461547937619945</v>
      </c>
      <c r="AM137" s="9">
        <f t="shared" ca="1" si="26"/>
        <v>1.0491806539288573</v>
      </c>
      <c r="AN137" s="9">
        <f ca="1">IF(Fixtures!$D$6&lt;36,AVERAGE(OFFSET($A137,0,Fixtures!$D$6,1,3)),0)</f>
        <v>1.2479938263118175</v>
      </c>
      <c r="AO137" s="9">
        <f ca="1">IF(Fixtures!$D$6&lt;33,AVERAGE(OFFSET($A137,0,Fixtures!$D$6,1,6)),0)</f>
        <v>1.2282840503386991</v>
      </c>
      <c r="AP137" s="9">
        <f ca="1">IF(Fixtures!$D$6&lt;30,AVERAGE(OFFSET($A137,0,Fixtures!$D$6,1,9)),0)</f>
        <v>1.2447563620712578</v>
      </c>
      <c r="AQ137" s="9">
        <f ca="1">IF(Fixtures!$D$6&lt;27,AVERAGE(OFFSET($A137,0,Fixtures!$D$6,1,12)),0)</f>
        <v>0</v>
      </c>
      <c r="AR137" s="9">
        <f ca="1">IF(Fixtures!$D$6&lt;23,AVERAGE(OFFSET($A137,0,Fixtures!$D$6,1,16)),0)</f>
        <v>0</v>
      </c>
      <c r="AS137" s="9">
        <f ca="1">IF(OR(Fixtures!$D$6&lt;=0,Fixtures!$D$6&gt;39),AVERAGE(A137:AM137),AVERAGE(OFFSET($A137,0,Fixtures!$D$6,1,39-Fixtures!$D$6)))</f>
        <v>1.2879693071112708</v>
      </c>
    </row>
    <row r="138" spans="1:45" x14ac:dyDescent="0.25">
      <c r="A138" s="28" t="s">
        <v>130</v>
      </c>
      <c r="B138" s="9">
        <f t="shared" si="25"/>
        <v>1.2430505842100326</v>
      </c>
      <c r="C138" s="9">
        <f t="shared" ca="1" si="26"/>
        <v>1.1562129595346358</v>
      </c>
      <c r="D138" s="9">
        <f t="shared" ca="1" si="26"/>
        <v>0.91418713741949276</v>
      </c>
      <c r="E138" s="9">
        <f t="shared" ca="1" si="26"/>
        <v>1.4915834903121918</v>
      </c>
      <c r="F138" s="9">
        <f t="shared" si="26"/>
        <v>1.4831309744450563</v>
      </c>
      <c r="G138" s="9">
        <f t="shared" si="26"/>
        <v>0.9138977405546983</v>
      </c>
      <c r="H138" s="9">
        <f t="shared" si="26"/>
        <v>1.1406940232768135</v>
      </c>
      <c r="I138" s="9">
        <f t="shared" ca="1" si="26"/>
        <v>1.2591422600159881</v>
      </c>
      <c r="J138" s="9">
        <f t="shared" si="26"/>
        <v>0.86721504613887834</v>
      </c>
      <c r="K138" s="9">
        <f t="shared" si="26"/>
        <v>1.1898172358800072</v>
      </c>
      <c r="L138" s="9">
        <f t="shared" ca="1" si="26"/>
        <v>0.85320973457341387</v>
      </c>
      <c r="M138" s="9">
        <f t="shared" si="26"/>
        <v>1.1013172923320735</v>
      </c>
      <c r="N138" s="9">
        <f t="shared" ca="1" si="26"/>
        <v>1.2900231240060194</v>
      </c>
      <c r="O138" s="9">
        <f t="shared" ca="1" si="26"/>
        <v>1.785878161441953</v>
      </c>
      <c r="P138" s="9">
        <f t="shared" ca="1" si="26"/>
        <v>1.3698605568438125</v>
      </c>
      <c r="Q138" s="9">
        <f t="shared" ca="1" si="26"/>
        <v>0.94025004046803562</v>
      </c>
      <c r="R138" s="9">
        <f t="shared" si="26"/>
        <v>1.4242125104812331</v>
      </c>
      <c r="S138" s="9">
        <f t="shared" si="26"/>
        <v>1.222259875069226</v>
      </c>
      <c r="T138" s="9">
        <f t="shared" ca="1" si="26"/>
        <v>1.1425816402237439</v>
      </c>
      <c r="U138" s="9">
        <f t="shared" si="26"/>
        <v>1.2184120146693667</v>
      </c>
      <c r="V138" s="9">
        <f t="shared" si="26"/>
        <v>1.3111966013199337</v>
      </c>
      <c r="W138" s="9">
        <f t="shared" si="26"/>
        <v>1.2136683241209307</v>
      </c>
      <c r="X138" s="9">
        <f t="shared" ca="1" si="26"/>
        <v>1.3535054497098058</v>
      </c>
      <c r="Y138" s="9">
        <f t="shared" si="26"/>
        <v>1.9680647624189684</v>
      </c>
      <c r="Z138" s="9">
        <f t="shared" ca="1" si="26"/>
        <v>1.5889225687586506</v>
      </c>
      <c r="AA138" s="9">
        <f t="shared" ca="1" si="26"/>
        <v>1.0851782974098356</v>
      </c>
      <c r="AB138" s="9">
        <f t="shared" ca="1" si="26"/>
        <v>1.1091135109852732</v>
      </c>
      <c r="AC138" s="9">
        <f t="shared" si="26"/>
        <v>1.5695037414037363</v>
      </c>
      <c r="AD138" s="9">
        <f t="shared" ca="1" si="26"/>
        <v>0.99086580925216272</v>
      </c>
      <c r="AE138" s="9">
        <f t="shared" si="26"/>
        <v>0.82929690516979537</v>
      </c>
      <c r="AF138" s="9">
        <f t="shared" si="26"/>
        <v>1.6344327803978791</v>
      </c>
      <c r="AG138" s="9">
        <f t="shared" ca="1" si="26"/>
        <v>0.89913992844826585</v>
      </c>
      <c r="AH138" s="9">
        <f t="shared" si="26"/>
        <v>1.5800930745317434</v>
      </c>
      <c r="AI138" s="9">
        <f t="shared" ca="1" si="26"/>
        <v>0.98472177319661702</v>
      </c>
      <c r="AJ138" s="9">
        <f t="shared" ca="1" si="26"/>
        <v>1.0074480612715921</v>
      </c>
      <c r="AK138" s="9">
        <f t="shared" si="26"/>
        <v>1.7349326246314112</v>
      </c>
      <c r="AL138" s="9">
        <f t="shared" ca="1" si="26"/>
        <v>1.7510167184424541</v>
      </c>
      <c r="AM138" s="9">
        <f t="shared" ca="1" si="26"/>
        <v>1.0491806539288573</v>
      </c>
      <c r="AN138" s="9">
        <f ca="1">IF(Fixtures!$D$6&lt;36,AVERAGE(OFFSET($A138,0,Fixtures!$D$6,1,3)),0)</f>
        <v>1.2231610205470573</v>
      </c>
      <c r="AO138" s="9">
        <f ca="1">IF(Fixtures!$D$6&lt;33,AVERAGE(OFFSET($A138,0,Fixtures!$D$6,1,6)),0)</f>
        <v>1.1720587792761854</v>
      </c>
      <c r="AP138" s="9">
        <f ca="1">IF(Fixtures!$D$6&lt;30,AVERAGE(OFFSET($A138,0,Fixtures!$D$6,1,9)),0)</f>
        <v>1.1782906205174517</v>
      </c>
      <c r="AQ138" s="9">
        <f ca="1">IF(Fixtures!$D$6&lt;27,AVERAGE(OFFSET($A138,0,Fixtures!$D$6,1,12)),0)</f>
        <v>0</v>
      </c>
      <c r="AR138" s="9">
        <f ca="1">IF(Fixtures!$D$6&lt;23,AVERAGE(OFFSET($A138,0,Fixtures!$D$6,1,16)),0)</f>
        <v>0</v>
      </c>
      <c r="AS138" s="9">
        <f ca="1">IF(OR(Fixtures!$D$6&lt;=0,Fixtures!$D$6&gt;39),AVERAGE(A138:AM138),AVERAGE(OFFSET($A138,0,Fixtures!$D$6,1,39-Fixtures!$D$6)))</f>
        <v>1.2616454651383158</v>
      </c>
    </row>
    <row r="139" spans="1:45" x14ac:dyDescent="0.25">
      <c r="A139" s="28" t="s">
        <v>10</v>
      </c>
      <c r="B139" s="9">
        <f t="shared" ca="1" si="25"/>
        <v>1.2430505842100326</v>
      </c>
      <c r="C139" s="9">
        <f t="shared" ca="1" si="26"/>
        <v>1.0253530868148368</v>
      </c>
      <c r="D139" s="9">
        <f t="shared" ca="1" si="26"/>
        <v>0.91418713741949276</v>
      </c>
      <c r="E139" s="9">
        <f t="shared" ca="1" si="26"/>
        <v>1.3808308771559705</v>
      </c>
      <c r="F139" s="9">
        <f t="shared" ca="1" si="26"/>
        <v>1.0326115553027098</v>
      </c>
      <c r="G139" s="9">
        <f t="shared" ca="1" si="26"/>
        <v>1.2010427889143294</v>
      </c>
      <c r="H139" s="9">
        <f t="shared" ca="1" si="26"/>
        <v>1.1406940232768135</v>
      </c>
      <c r="I139" s="9">
        <f t="shared" ca="1" si="26"/>
        <v>1.5237031385967623</v>
      </c>
      <c r="J139" s="9">
        <f t="shared" ca="1" si="26"/>
        <v>0.86721504613887834</v>
      </c>
      <c r="K139" s="9">
        <f t="shared" ca="1" si="26"/>
        <v>1.1898172358800072</v>
      </c>
      <c r="L139" s="9">
        <f t="shared" ca="1" si="26"/>
        <v>0.85320973457341387</v>
      </c>
      <c r="M139" s="9">
        <f t="shared" ca="1" si="26"/>
        <v>1.1013172923320735</v>
      </c>
      <c r="N139" s="9">
        <f t="shared" ca="1" si="26"/>
        <v>1.2900231240060194</v>
      </c>
      <c r="O139" s="9">
        <f t="shared" ca="1" si="26"/>
        <v>1.1396906829723428</v>
      </c>
      <c r="P139" s="9">
        <f t="shared" ca="1" si="26"/>
        <v>1.325976359464915</v>
      </c>
      <c r="Q139" s="9">
        <f t="shared" ca="1" si="26"/>
        <v>1.5052910698380333</v>
      </c>
      <c r="R139" s="9">
        <f t="shared" ca="1" si="26"/>
        <v>1.4242125104812331</v>
      </c>
      <c r="S139" s="9">
        <f t="shared" ca="1" si="26"/>
        <v>1.5262245578448828</v>
      </c>
      <c r="T139" s="9">
        <f t="shared" ca="1" si="26"/>
        <v>0.8073982227300347</v>
      </c>
      <c r="U139" s="9">
        <f t="shared" ca="1" si="26"/>
        <v>1.2442195342562514</v>
      </c>
      <c r="V139" s="9">
        <f t="shared" ca="1" si="26"/>
        <v>1.0620137775203928</v>
      </c>
      <c r="W139" s="9">
        <f t="shared" ca="1" si="26"/>
        <v>1.636588055857001</v>
      </c>
      <c r="X139" s="9">
        <f t="shared" ca="1" si="26"/>
        <v>0.83712106177927448</v>
      </c>
      <c r="Y139" s="9">
        <f t="shared" ca="1" si="26"/>
        <v>1.4815188852253951</v>
      </c>
      <c r="Z139" s="9">
        <f t="shared" ca="1" si="26"/>
        <v>1.4711049419692159</v>
      </c>
      <c r="AA139" s="9">
        <f t="shared" ca="1" si="26"/>
        <v>1.0293607367222002</v>
      </c>
      <c r="AB139" s="9">
        <f t="shared" ca="1" si="26"/>
        <v>1.1091135109852732</v>
      </c>
      <c r="AC139" s="9">
        <f t="shared" ca="1" si="26"/>
        <v>1.2601463724789967</v>
      </c>
      <c r="AD139" s="9">
        <f t="shared" ca="1" si="26"/>
        <v>1.2241256921225374</v>
      </c>
      <c r="AE139" s="9">
        <f t="shared" ca="1" si="26"/>
        <v>0.82929690516979537</v>
      </c>
      <c r="AF139" s="9">
        <f t="shared" ca="1" si="26"/>
        <v>0.79435893827909865</v>
      </c>
      <c r="AG139" s="9">
        <f t="shared" ca="1" si="26"/>
        <v>0.89913992844826585</v>
      </c>
      <c r="AH139" s="9">
        <f t="shared" ca="1" si="26"/>
        <v>0.77209551463707371</v>
      </c>
      <c r="AI139" s="9">
        <f t="shared" ca="1" si="26"/>
        <v>0.98472177319661702</v>
      </c>
      <c r="AJ139" s="9">
        <f t="shared" ca="1" si="26"/>
        <v>1.1583985369225387</v>
      </c>
      <c r="AK139" s="9">
        <f t="shared" ca="1" si="26"/>
        <v>1.0637711946396324</v>
      </c>
      <c r="AL139" s="9">
        <f t="shared" ca="1" si="26"/>
        <v>2.0433605647901865</v>
      </c>
      <c r="AM139" s="9">
        <f t="shared" ca="1" si="26"/>
        <v>1.0491806539288573</v>
      </c>
      <c r="AN139" s="9">
        <f ca="1">IF(Fixtures!$D$6&lt;36,AVERAGE(OFFSET($A139,0,Fixtures!$D$6,1,3)),0)</f>
        <v>1.1977951918622691</v>
      </c>
      <c r="AO139" s="9">
        <f ca="1">IF(Fixtures!$D$6&lt;33,AVERAGE(OFFSET($A139,0,Fixtures!$D$6,1,6)),0)</f>
        <v>1.0193635579139946</v>
      </c>
      <c r="AP139" s="9">
        <f ca="1">IF(Fixtures!$D$6&lt;30,AVERAGE(OFFSET($A139,0,Fixtures!$D$6,1,9)),0)</f>
        <v>1.0034885746933553</v>
      </c>
      <c r="AQ139" s="9">
        <f ca="1">IF(Fixtures!$D$6&lt;27,AVERAGE(OFFSET($A139,0,Fixtures!$D$6,1,12)),0)</f>
        <v>0</v>
      </c>
      <c r="AR139" s="9">
        <f ca="1">IF(Fixtures!$D$6&lt;23,AVERAGE(OFFSET($A139,0,Fixtures!$D$6,1,16)),0)</f>
        <v>0</v>
      </c>
      <c r="AS139" s="9">
        <f ca="1">IF(OR(Fixtures!$D$6&lt;=0,Fixtures!$D$6&gt;39),AVERAGE(A139:AM139),AVERAGE(OFFSET($A139,0,Fixtures!$D$6,1,39-Fixtures!$D$6)))</f>
        <v>1.098975798799906</v>
      </c>
    </row>
    <row r="140" spans="1:45" x14ac:dyDescent="0.25">
      <c r="A140" s="80" t="s">
        <v>61</v>
      </c>
      <c r="B140" s="9">
        <f t="shared" si="25"/>
        <v>1.2430505842100326</v>
      </c>
      <c r="C140" s="9">
        <f t="shared" ca="1" si="26"/>
        <v>1.0690755402582022</v>
      </c>
      <c r="D140" s="9">
        <f t="shared" ca="1" si="26"/>
        <v>0.91418713741949276</v>
      </c>
      <c r="E140" s="9">
        <f t="shared" si="26"/>
        <v>1.406211855563988</v>
      </c>
      <c r="F140" s="9">
        <f t="shared" ca="1" si="26"/>
        <v>1.1629776981084732</v>
      </c>
      <c r="G140" s="9">
        <f t="shared" si="26"/>
        <v>1.3672803893837961</v>
      </c>
      <c r="H140" s="9">
        <f t="shared" si="26"/>
        <v>1.1406940232768135</v>
      </c>
      <c r="I140" s="9">
        <f t="shared" ca="1" si="26"/>
        <v>1.2139341520552898</v>
      </c>
      <c r="J140" s="9">
        <f t="shared" ca="1" si="26"/>
        <v>0.7725714621159282</v>
      </c>
      <c r="K140" s="9">
        <f t="shared" si="26"/>
        <v>0.98174482129592444</v>
      </c>
      <c r="L140" s="9">
        <f t="shared" ca="1" si="26"/>
        <v>0.85320973457341387</v>
      </c>
      <c r="M140" s="9">
        <f t="shared" si="26"/>
        <v>1.1013172923320735</v>
      </c>
      <c r="N140" s="9">
        <f t="shared" ca="1" si="26"/>
        <v>0.71255997235151902</v>
      </c>
      <c r="O140" s="9">
        <f t="shared" si="26"/>
        <v>1.785878161441953</v>
      </c>
      <c r="P140" s="9">
        <f t="shared" ca="1" si="26"/>
        <v>0.73310668481658037</v>
      </c>
      <c r="Q140" s="9">
        <f t="shared" si="26"/>
        <v>0.9499877206815347</v>
      </c>
      <c r="R140" s="9">
        <f t="shared" ca="1" si="26"/>
        <v>1.4242125104812331</v>
      </c>
      <c r="S140" s="9">
        <f t="shared" si="26"/>
        <v>1.0680711388099133</v>
      </c>
      <c r="T140" s="9">
        <f t="shared" si="26"/>
        <v>1.1425816402237439</v>
      </c>
      <c r="U140" s="9">
        <f t="shared" ca="1" si="26"/>
        <v>1.1084315350077698</v>
      </c>
      <c r="V140" s="9">
        <f t="shared" ca="1" si="26"/>
        <v>0.8461062800412299</v>
      </c>
      <c r="W140" s="9">
        <f t="shared" si="26"/>
        <v>1.636588055857001</v>
      </c>
      <c r="X140" s="9">
        <f t="shared" ca="1" si="26"/>
        <v>0.95298787176897692</v>
      </c>
      <c r="Y140" s="9">
        <f t="shared" ca="1" si="26"/>
        <v>1.6685591149893453</v>
      </c>
      <c r="Z140" s="9">
        <f t="shared" ca="1" si="26"/>
        <v>0.74514052258885377</v>
      </c>
      <c r="AA140" s="9">
        <f t="shared" ca="1" si="26"/>
        <v>1.3116118077141643</v>
      </c>
      <c r="AB140" s="9">
        <f t="shared" si="26"/>
        <v>0.98012291691990439</v>
      </c>
      <c r="AC140" s="9">
        <f t="shared" si="26"/>
        <v>1.7834420952782755</v>
      </c>
      <c r="AD140" s="9">
        <f t="shared" ca="1" si="26"/>
        <v>0.78550053340711978</v>
      </c>
      <c r="AE140" s="9">
        <f t="shared" si="26"/>
        <v>0.82929690516979537</v>
      </c>
      <c r="AF140" s="9">
        <f t="shared" ca="1" si="26"/>
        <v>1.3652560555879012</v>
      </c>
      <c r="AG140" s="9">
        <f t="shared" ca="1" si="26"/>
        <v>0.89913992844826585</v>
      </c>
      <c r="AH140" s="9">
        <f t="shared" si="26"/>
        <v>1.4907128379865235</v>
      </c>
      <c r="AI140" s="9">
        <f t="shared" ca="1" si="26"/>
        <v>0.98472177319661702</v>
      </c>
      <c r="AJ140" s="9">
        <f t="shared" si="26"/>
        <v>1.2743563367427142</v>
      </c>
      <c r="AK140" s="9">
        <f t="shared" si="26"/>
        <v>1.5323938171960614</v>
      </c>
      <c r="AL140" s="9">
        <f t="shared" si="26"/>
        <v>0.94628909680269024</v>
      </c>
      <c r="AM140" s="9">
        <f t="shared" si="26"/>
        <v>1.0491806539288573</v>
      </c>
      <c r="AN140" s="9">
        <f ca="1">IF(Fixtures!$D$6&lt;36,AVERAGE(OFFSET($A140,0,Fixtures!$D$6,1,3)),0)</f>
        <v>1.1830218485350998</v>
      </c>
      <c r="AO140" s="9">
        <f ca="1">IF(Fixtures!$D$6&lt;33,AVERAGE(OFFSET($A140,0,Fixtures!$D$6,1,6)),0)</f>
        <v>1.1071264058018768</v>
      </c>
      <c r="AP140" s="9">
        <f ca="1">IF(Fixtures!$D$6&lt;30,AVERAGE(OFFSET($A140,0,Fixtures!$D$6,1,9)),0)</f>
        <v>1.1547277091930128</v>
      </c>
      <c r="AQ140" s="9">
        <f ca="1">IF(Fixtures!$D$6&lt;27,AVERAGE(OFFSET($A140,0,Fixtures!$D$6,1,12)),0)</f>
        <v>0</v>
      </c>
      <c r="AR140" s="9">
        <f ca="1">IF(Fixtures!$D$6&lt;23,AVERAGE(OFFSET($A140,0,Fixtures!$D$6,1,16)),0)</f>
        <v>0</v>
      </c>
      <c r="AS140" s="9">
        <f ca="1">IF(OR(Fixtures!$D$6&lt;=0,Fixtures!$D$6&gt;39),AVERAGE(A140:AM140),AVERAGE(OFFSET($A140,0,Fixtures!$D$6,1,39-Fixtures!$D$6)))</f>
        <v>1.1600344125553936</v>
      </c>
    </row>
    <row r="141" spans="1:45" x14ac:dyDescent="0.25">
      <c r="A141" s="80" t="s">
        <v>82</v>
      </c>
      <c r="B141" s="9">
        <f t="shared" ca="1" si="25"/>
        <v>1.2430505842100326</v>
      </c>
      <c r="C141" s="9">
        <f t="shared" ca="1" si="26"/>
        <v>1.0675013576680057</v>
      </c>
      <c r="D141" s="9">
        <f t="shared" ca="1" si="26"/>
        <v>0.91418713741949276</v>
      </c>
      <c r="E141" s="9">
        <f t="shared" ca="1" si="26"/>
        <v>1.3306259570640011</v>
      </c>
      <c r="F141" s="9">
        <f t="shared" ca="1" si="26"/>
        <v>1.1116330509476595</v>
      </c>
      <c r="G141" s="9">
        <f t="shared" ca="1" si="26"/>
        <v>0.85411490610581953</v>
      </c>
      <c r="H141" s="9">
        <f t="shared" ca="1" si="26"/>
        <v>1.1406940232768135</v>
      </c>
      <c r="I141" s="9">
        <f t="shared" ca="1" si="26"/>
        <v>1.6685261646560363</v>
      </c>
      <c r="J141" s="9">
        <f t="shared" ca="1" si="26"/>
        <v>0.86721504613887834</v>
      </c>
      <c r="K141" s="9">
        <f t="shared" ca="1" si="26"/>
        <v>1.1898172358800072</v>
      </c>
      <c r="L141" s="9">
        <f t="shared" ca="1" si="26"/>
        <v>0.81022940204263316</v>
      </c>
      <c r="M141" s="9">
        <f t="shared" ca="1" si="26"/>
        <v>1.1013172923320735</v>
      </c>
      <c r="N141" s="9">
        <f t="shared" ca="1" si="26"/>
        <v>1.0329702378840371</v>
      </c>
      <c r="O141" s="9">
        <f t="shared" ca="1" si="26"/>
        <v>1.6662501750500895</v>
      </c>
      <c r="P141" s="9">
        <f t="shared" ca="1" si="26"/>
        <v>1.4128099731130308</v>
      </c>
      <c r="Q141" s="9">
        <f t="shared" ca="1" si="26"/>
        <v>1.484512738229405</v>
      </c>
      <c r="R141" s="9">
        <f t="shared" ca="1" si="26"/>
        <v>1.3199726928307052</v>
      </c>
      <c r="S141" s="9">
        <f t="shared" ca="1" si="26"/>
        <v>1.3856728246653203</v>
      </c>
      <c r="T141" s="9">
        <f t="shared" ca="1" si="26"/>
        <v>1.1425816402237439</v>
      </c>
      <c r="U141" s="9">
        <f t="shared" ca="1" si="26"/>
        <v>0.98023785179038858</v>
      </c>
      <c r="V141" s="9">
        <f t="shared" ca="1" si="26"/>
        <v>1.5309922356633197</v>
      </c>
      <c r="W141" s="9">
        <f t="shared" ca="1" si="26"/>
        <v>1.6209283144912738</v>
      </c>
      <c r="X141" s="9">
        <f t="shared" ca="1" si="26"/>
        <v>1.2254243689703228</v>
      </c>
      <c r="Y141" s="9">
        <f t="shared" ca="1" si="26"/>
        <v>0.77480290336651536</v>
      </c>
      <c r="Z141" s="9">
        <f t="shared" ca="1" si="26"/>
        <v>1.5315763350384708</v>
      </c>
      <c r="AA141" s="9">
        <f t="shared" ca="1" si="26"/>
        <v>1.2645651341757285</v>
      </c>
      <c r="AB141" s="9">
        <f t="shared" ca="1" si="26"/>
        <v>1.1091135109852732</v>
      </c>
      <c r="AC141" s="9">
        <f t="shared" ca="1" si="26"/>
        <v>1.0289485349664114</v>
      </c>
      <c r="AD141" s="9">
        <f t="shared" ca="1" si="26"/>
        <v>1.1624605151151459</v>
      </c>
      <c r="AE141" s="9">
        <f t="shared" ca="1" si="26"/>
        <v>0.82929690516979537</v>
      </c>
      <c r="AF141" s="9">
        <f t="shared" ca="1" si="26"/>
        <v>1.1613683780481263</v>
      </c>
      <c r="AG141" s="9">
        <f t="shared" ca="1" si="26"/>
        <v>0.89913992844826585</v>
      </c>
      <c r="AH141" s="9">
        <f t="shared" ca="1" si="26"/>
        <v>0.79714439473604892</v>
      </c>
      <c r="AI141" s="9">
        <f t="shared" ca="1" si="26"/>
        <v>0.98472177319661702</v>
      </c>
      <c r="AJ141" s="9">
        <f t="shared" ca="1" si="26"/>
        <v>1.0657377780841342</v>
      </c>
      <c r="AK141" s="9">
        <f t="shared" ca="1" si="26"/>
        <v>1.7349326246314112</v>
      </c>
      <c r="AL141" s="9">
        <f t="shared" ca="1" si="26"/>
        <v>0.9200146342337403</v>
      </c>
      <c r="AM141" s="9">
        <f t="shared" ca="1" si="26"/>
        <v>1.0491806539288573</v>
      </c>
      <c r="AN141" s="9">
        <f ca="1">IF(Fixtures!$D$6&lt;36,AVERAGE(OFFSET($A141,0,Fixtures!$D$6,1,3)),0)</f>
        <v>1.100174187022277</v>
      </c>
      <c r="AO141" s="9">
        <f ca="1">IF(Fixtures!$D$6&lt;33,AVERAGE(OFFSET($A141,0,Fixtures!$D$6,1,6)),0)</f>
        <v>1.0317212954555031</v>
      </c>
      <c r="AP141" s="9">
        <f ca="1">IF(Fixtures!$D$6&lt;30,AVERAGE(OFFSET($A141,0,Fixtures!$D$6,1,9)),0)</f>
        <v>1.0042146354166464</v>
      </c>
      <c r="AQ141" s="9">
        <f ca="1">IF(Fixtures!$D$6&lt;27,AVERAGE(OFFSET($A141,0,Fixtures!$D$6,1,12)),0)</f>
        <v>0</v>
      </c>
      <c r="AR141" s="9">
        <f ca="1">IF(Fixtures!$D$6&lt;23,AVERAGE(OFFSET($A141,0,Fixtures!$D$6,1,16)),0)</f>
        <v>0</v>
      </c>
      <c r="AS141" s="9">
        <f ca="1">IF(OR(Fixtures!$D$6&lt;=0,Fixtures!$D$6&gt;39),AVERAGE(A141:AM141),AVERAGE(OFFSET($A141,0,Fixtures!$D$6,1,39-Fixtures!$D$6)))</f>
        <v>1.0618383026286524</v>
      </c>
    </row>
    <row r="143" spans="1:45" x14ac:dyDescent="0.25">
      <c r="A143" s="29" t="s">
        <v>130</v>
      </c>
      <c r="B143" s="2">
        <v>1</v>
      </c>
      <c r="C143" s="2">
        <v>2</v>
      </c>
      <c r="D143" s="2">
        <v>3</v>
      </c>
      <c r="E143" s="2">
        <v>4</v>
      </c>
      <c r="F143" s="2">
        <v>5</v>
      </c>
      <c r="G143" s="2">
        <v>6</v>
      </c>
      <c r="H143" s="2">
        <v>7</v>
      </c>
      <c r="I143" s="2">
        <v>8</v>
      </c>
      <c r="J143" s="2">
        <v>9</v>
      </c>
      <c r="K143" s="2">
        <v>10</v>
      </c>
      <c r="L143" s="2">
        <v>11</v>
      </c>
      <c r="M143" s="2">
        <v>12</v>
      </c>
      <c r="N143" s="2">
        <v>13</v>
      </c>
      <c r="O143" s="2">
        <v>14</v>
      </c>
      <c r="P143" s="2">
        <v>15</v>
      </c>
      <c r="Q143" s="2">
        <v>16</v>
      </c>
      <c r="R143" s="2">
        <v>17</v>
      </c>
      <c r="S143" s="2">
        <v>18</v>
      </c>
      <c r="T143" s="2">
        <v>19</v>
      </c>
      <c r="U143" s="2">
        <v>20</v>
      </c>
      <c r="V143" s="2">
        <v>21</v>
      </c>
      <c r="W143" s="2">
        <v>22</v>
      </c>
      <c r="X143" s="2">
        <v>23</v>
      </c>
      <c r="Y143" s="2">
        <v>24</v>
      </c>
      <c r="Z143" s="2">
        <v>25</v>
      </c>
      <c r="AA143" s="2">
        <v>26</v>
      </c>
      <c r="AB143" s="2">
        <v>27</v>
      </c>
      <c r="AC143" s="2">
        <v>28</v>
      </c>
      <c r="AD143" s="2">
        <v>29</v>
      </c>
      <c r="AE143" s="2">
        <v>30</v>
      </c>
      <c r="AF143" s="2">
        <v>31</v>
      </c>
      <c r="AG143" s="2">
        <v>32</v>
      </c>
      <c r="AH143" s="2">
        <v>33</v>
      </c>
      <c r="AI143" s="2">
        <v>34</v>
      </c>
      <c r="AJ143" s="2">
        <v>35</v>
      </c>
      <c r="AK143" s="2">
        <v>36</v>
      </c>
      <c r="AL143" s="2">
        <v>37</v>
      </c>
      <c r="AM143" s="2">
        <v>38</v>
      </c>
      <c r="AN143" s="29" t="s">
        <v>55</v>
      </c>
      <c r="AO143" s="29" t="s">
        <v>56</v>
      </c>
      <c r="AP143" s="29" t="s">
        <v>57</v>
      </c>
      <c r="AQ143" s="29" t="s">
        <v>75</v>
      </c>
      <c r="AR143" s="29" t="s">
        <v>123</v>
      </c>
      <c r="AS143" s="29" t="s">
        <v>58</v>
      </c>
    </row>
    <row r="144" spans="1:45" x14ac:dyDescent="0.25">
      <c r="A144" s="28" t="s">
        <v>101</v>
      </c>
      <c r="B144" s="9">
        <f>MIN(VLOOKUP($A$143,$A$2:$AM$14,B$16+1,FALSE),VLOOKUP($A144,$A$2:$AM$14,B$16+1,FALSE))</f>
        <v>1.2430430152298781</v>
      </c>
      <c r="C144" s="9">
        <f t="shared" ref="C144:AM151" ca="1" si="27">MIN(VLOOKUP($A$143,$A$2:$AM$14,C$16+1,FALSE),VLOOKUP($A144,$A$2:$AM$14,C$16+1,FALSE))</f>
        <v>1.0287727267721989</v>
      </c>
      <c r="D144" s="9">
        <f t="shared" ca="1" si="27"/>
        <v>1.278886240230779</v>
      </c>
      <c r="E144" s="9">
        <f t="shared" ca="1" si="27"/>
        <v>1.096115137898463</v>
      </c>
      <c r="F144" s="9">
        <f t="shared" ca="1" si="27"/>
        <v>2.3816549760693517</v>
      </c>
      <c r="G144" s="9">
        <f t="shared" si="27"/>
        <v>0.9138977405546983</v>
      </c>
      <c r="H144" s="9">
        <f t="shared" si="27"/>
        <v>1.6572297723240432</v>
      </c>
      <c r="I144" s="9">
        <f t="shared" ca="1" si="27"/>
        <v>0.95508276524656122</v>
      </c>
      <c r="J144" s="9">
        <f t="shared" si="27"/>
        <v>1.6507776156537948</v>
      </c>
      <c r="K144" s="9">
        <f t="shared" si="27"/>
        <v>1.2570620775721877</v>
      </c>
      <c r="L144" s="9">
        <f t="shared" ca="1" si="27"/>
        <v>1.1587290563223693</v>
      </c>
      <c r="M144" s="9">
        <f t="shared" si="27"/>
        <v>1.7126292385225117</v>
      </c>
      <c r="N144" s="9">
        <f t="shared" si="27"/>
        <v>1.2986577263161534</v>
      </c>
      <c r="O144" s="9">
        <f t="shared" ca="1" si="27"/>
        <v>2.1347691066014924</v>
      </c>
      <c r="P144" s="9">
        <f t="shared" si="27"/>
        <v>1.3698605568438125</v>
      </c>
      <c r="Q144" s="9">
        <f t="shared" ca="1" si="27"/>
        <v>0.94025004046803562</v>
      </c>
      <c r="R144" s="9">
        <f t="shared" si="27"/>
        <v>1.8125438226211816</v>
      </c>
      <c r="S144" s="9">
        <f t="shared" ca="1" si="27"/>
        <v>1.222259875069226</v>
      </c>
      <c r="T144" s="9">
        <f t="shared" ca="1" si="27"/>
        <v>0.93936242816760307</v>
      </c>
      <c r="U144" s="9">
        <f t="shared" si="27"/>
        <v>1.1505840783796881</v>
      </c>
      <c r="V144" s="9">
        <f t="shared" ca="1" si="27"/>
        <v>1.3111966013199337</v>
      </c>
      <c r="W144" s="9">
        <f t="shared" si="27"/>
        <v>1.1550812006241398</v>
      </c>
      <c r="X144" s="9">
        <f t="shared" si="27"/>
        <v>1.8065293069979413</v>
      </c>
      <c r="Y144" s="9">
        <f t="shared" ca="1" si="27"/>
        <v>1.6600020921496765</v>
      </c>
      <c r="Z144" s="9">
        <f t="shared" ca="1" si="27"/>
        <v>1.4760112023645084</v>
      </c>
      <c r="AA144" s="9">
        <f t="shared" ca="1" si="27"/>
        <v>0.89137757388696937</v>
      </c>
      <c r="AB144" s="9">
        <f t="shared" ca="1" si="27"/>
        <v>1.5726293869546719</v>
      </c>
      <c r="AC144" s="9">
        <f t="shared" si="27"/>
        <v>0.86639501802193608</v>
      </c>
      <c r="AD144" s="9">
        <f t="shared" ca="1" si="27"/>
        <v>0.99086580925216272</v>
      </c>
      <c r="AE144" s="9">
        <f t="shared" si="27"/>
        <v>0.9060094048880496</v>
      </c>
      <c r="AF144" s="9">
        <f t="shared" si="27"/>
        <v>1.4879238255842906</v>
      </c>
      <c r="AG144" s="9">
        <f t="shared" si="27"/>
        <v>1.8632233361142638</v>
      </c>
      <c r="AH144" s="9">
        <f t="shared" si="27"/>
        <v>1.193694362781325</v>
      </c>
      <c r="AI144" s="9">
        <f t="shared" si="27"/>
        <v>1.9653801806377658</v>
      </c>
      <c r="AJ144" s="9">
        <f t="shared" ca="1" si="27"/>
        <v>1.0074480612715921</v>
      </c>
      <c r="AK144" s="9">
        <f t="shared" ca="1" si="27"/>
        <v>1.4140537257329038</v>
      </c>
      <c r="AL144" s="9">
        <f t="shared" ca="1" si="27"/>
        <v>1.7510167184424541</v>
      </c>
      <c r="AM144" s="9">
        <f t="shared" ca="1" si="27"/>
        <v>1.3490050393431627</v>
      </c>
      <c r="AN144" s="9">
        <f ca="1">IF(Fixtures!$D$6&lt;36,AVERAGE(OFFSET($A144,0,Fixtures!$D$6,1,3)),0)</f>
        <v>1.1432967380762571</v>
      </c>
      <c r="AO144" s="9">
        <f ca="1">IF(Fixtures!$D$6&lt;33,AVERAGE(OFFSET($A144,0,Fixtures!$D$6,1,6)),0)</f>
        <v>1.281174463469229</v>
      </c>
      <c r="AP144" s="9">
        <f ca="1">IF(Fixtures!$D$6&lt;30,AVERAGE(OFFSET($A144,0,Fixtures!$D$6,1,9)),0)</f>
        <v>1.3170632650562286</v>
      </c>
      <c r="AQ144" s="9">
        <f ca="1">IF(Fixtures!$D$6&lt;27,AVERAGE(OFFSET($A144,0,Fixtures!$D$6,1,12)),0)</f>
        <v>0</v>
      </c>
      <c r="AR144" s="9">
        <f ca="1">IF(Fixtures!$D$6&lt;23,AVERAGE(OFFSET($A144,0,Fixtures!$D$6,1,16)),0)</f>
        <v>0</v>
      </c>
      <c r="AS144" s="9">
        <f ca="1">IF(OR(Fixtures!$D$6&lt;=0,Fixtures!$D$6&gt;39),AVERAGE(A144:AM144),AVERAGE(OFFSET($A144,0,Fixtures!$D$6,1,39-Fixtures!$D$6)))</f>
        <v>1.3639704057520481</v>
      </c>
    </row>
    <row r="145" spans="1:45" x14ac:dyDescent="0.25">
      <c r="A145" s="28" t="s">
        <v>131</v>
      </c>
      <c r="B145" s="9">
        <f t="shared" ref="B145:Q155" si="28">MIN(VLOOKUP($A$143,$A$2:$AM$14,B$16+1,FALSE),VLOOKUP($A145,$A$2:$AM$14,B$16+1,FALSE))</f>
        <v>1.2673185277616741</v>
      </c>
      <c r="C145" s="9">
        <f t="shared" si="28"/>
        <v>1.1562129595346358</v>
      </c>
      <c r="D145" s="9">
        <f t="shared" ca="1" si="28"/>
        <v>1.5569379726514012</v>
      </c>
      <c r="E145" s="9">
        <f t="shared" ca="1" si="28"/>
        <v>1.4915834903121918</v>
      </c>
      <c r="F145" s="9">
        <f t="shared" ca="1" si="28"/>
        <v>0.99895034699964425</v>
      </c>
      <c r="G145" s="9">
        <f t="shared" si="28"/>
        <v>0.9138977405546983</v>
      </c>
      <c r="H145" s="9">
        <f t="shared" si="28"/>
        <v>1.7009423969293016</v>
      </c>
      <c r="I145" s="9">
        <f t="shared" si="28"/>
        <v>1.2591422600159881</v>
      </c>
      <c r="J145" s="9">
        <f t="shared" si="28"/>
        <v>1.3810373370669069</v>
      </c>
      <c r="K145" s="9">
        <f t="shared" si="28"/>
        <v>1.228353116514443</v>
      </c>
      <c r="L145" s="9">
        <f t="shared" ca="1" si="28"/>
        <v>1.4216250066084946</v>
      </c>
      <c r="M145" s="9">
        <f t="shared" ca="1" si="28"/>
        <v>1.0156678946778177</v>
      </c>
      <c r="N145" s="9">
        <f t="shared" si="28"/>
        <v>1.6723882334368925</v>
      </c>
      <c r="O145" s="9">
        <f t="shared" ca="1" si="28"/>
        <v>1.5037534157636012</v>
      </c>
      <c r="P145" s="9">
        <f t="shared" si="28"/>
        <v>1.3698605568438125</v>
      </c>
      <c r="Q145" s="9">
        <f t="shared" ca="1" si="28"/>
        <v>0.94025004046803562</v>
      </c>
      <c r="R145" s="9">
        <f t="shared" si="27"/>
        <v>1.7679208803286086</v>
      </c>
      <c r="S145" s="9">
        <f t="shared" ca="1" si="27"/>
        <v>0.94792160090866917</v>
      </c>
      <c r="T145" s="9">
        <f t="shared" ca="1" si="27"/>
        <v>1.4454160627904584</v>
      </c>
      <c r="U145" s="9">
        <f t="shared" si="27"/>
        <v>1.2184120146693667</v>
      </c>
      <c r="V145" s="9">
        <f t="shared" si="27"/>
        <v>0.96348159374794129</v>
      </c>
      <c r="W145" s="9">
        <f t="shared" si="27"/>
        <v>1.2136683241209307</v>
      </c>
      <c r="X145" s="9">
        <f t="shared" si="27"/>
        <v>1.5823094231859838</v>
      </c>
      <c r="Y145" s="9">
        <f t="shared" ca="1" si="27"/>
        <v>1.4332241363002989</v>
      </c>
      <c r="Z145" s="9">
        <f t="shared" si="27"/>
        <v>1.6588535409046019</v>
      </c>
      <c r="AA145" s="9">
        <f t="shared" ca="1" si="27"/>
        <v>1.0851782974098356</v>
      </c>
      <c r="AB145" s="9">
        <f t="shared" ca="1" si="27"/>
        <v>1.9275215042307743</v>
      </c>
      <c r="AC145" s="9">
        <f t="shared" si="27"/>
        <v>1.5695037414037363</v>
      </c>
      <c r="AD145" s="9">
        <f t="shared" ca="1" si="27"/>
        <v>0.99086580925216272</v>
      </c>
      <c r="AE145" s="9">
        <f t="shared" si="27"/>
        <v>1.7623551959072694</v>
      </c>
      <c r="AF145" s="9">
        <f t="shared" ca="1" si="27"/>
        <v>1.6344327803978791</v>
      </c>
      <c r="AG145" s="9">
        <f t="shared" si="27"/>
        <v>1.1656465752959266</v>
      </c>
      <c r="AH145" s="9">
        <f t="shared" ca="1" si="27"/>
        <v>1.4572093052369461</v>
      </c>
      <c r="AI145" s="9">
        <f t="shared" si="27"/>
        <v>1.2235707218902958</v>
      </c>
      <c r="AJ145" s="9">
        <f t="shared" ca="1" si="27"/>
        <v>1.0074480612715921</v>
      </c>
      <c r="AK145" s="9">
        <f t="shared" ca="1" si="27"/>
        <v>1.3600116580601251</v>
      </c>
      <c r="AL145" s="9">
        <f t="shared" ca="1" si="27"/>
        <v>1.6477682223774754</v>
      </c>
      <c r="AM145" s="9">
        <f t="shared" ca="1" si="27"/>
        <v>1.3490050393431627</v>
      </c>
      <c r="AN145" s="9">
        <f ca="1">IF(Fixtures!$D$6&lt;36,AVERAGE(OFFSET($A145,0,Fixtures!$D$6,1,3)),0)</f>
        <v>1.4959636849622244</v>
      </c>
      <c r="AO145" s="9">
        <f ca="1">IF(Fixtures!$D$6&lt;33,AVERAGE(OFFSET($A145,0,Fixtures!$D$6,1,6)),0)</f>
        <v>1.5083876010812913</v>
      </c>
      <c r="AP145" s="9">
        <f ca="1">IF(Fixtures!$D$6&lt;30,AVERAGE(OFFSET($A145,0,Fixtures!$D$6,1,9)),0)</f>
        <v>1.415394854987398</v>
      </c>
      <c r="AQ145" s="9">
        <f ca="1">IF(Fixtures!$D$6&lt;27,AVERAGE(OFFSET($A145,0,Fixtures!$D$6,1,12)),0)</f>
        <v>0</v>
      </c>
      <c r="AR145" s="9">
        <f ca="1">IF(Fixtures!$D$6&lt;23,AVERAGE(OFFSET($A145,0,Fixtures!$D$6,1,16)),0)</f>
        <v>0</v>
      </c>
      <c r="AS145" s="9">
        <f ca="1">IF(OR(Fixtures!$D$6&lt;=0,Fixtures!$D$6&gt;39),AVERAGE(A145:AM145),AVERAGE(OFFSET($A145,0,Fixtures!$D$6,1,39-Fixtures!$D$6)))</f>
        <v>1.4246115512222788</v>
      </c>
    </row>
    <row r="146" spans="1:45" x14ac:dyDescent="0.25">
      <c r="A146" s="28" t="s">
        <v>121</v>
      </c>
      <c r="B146" s="9">
        <f t="shared" si="28"/>
        <v>1.5485302390330318</v>
      </c>
      <c r="C146" s="9">
        <f t="shared" si="27"/>
        <v>1.1562129595346358</v>
      </c>
      <c r="D146" s="9">
        <f t="shared" ca="1" si="27"/>
        <v>1.5569379726514012</v>
      </c>
      <c r="E146" s="9">
        <f t="shared" ca="1" si="27"/>
        <v>0.96129438603141137</v>
      </c>
      <c r="F146" s="9">
        <f t="shared" ca="1" si="27"/>
        <v>1.1950026775728184</v>
      </c>
      <c r="G146" s="9">
        <f t="shared" si="27"/>
        <v>0.9138977405546983</v>
      </c>
      <c r="H146" s="9">
        <f t="shared" ca="1" si="27"/>
        <v>1.2804074224084279</v>
      </c>
      <c r="I146" s="9">
        <f t="shared" ca="1" si="27"/>
        <v>1.2591422600159881</v>
      </c>
      <c r="J146" s="9">
        <f t="shared" si="27"/>
        <v>1.1615104493342909</v>
      </c>
      <c r="K146" s="9">
        <f t="shared" si="27"/>
        <v>1.2570620775721877</v>
      </c>
      <c r="L146" s="9">
        <f t="shared" ca="1" si="27"/>
        <v>1.4216250066084946</v>
      </c>
      <c r="M146" s="9">
        <f t="shared" si="27"/>
        <v>1.082726736223846</v>
      </c>
      <c r="N146" s="9">
        <f t="shared" si="27"/>
        <v>1.597652203052558</v>
      </c>
      <c r="O146" s="9">
        <f t="shared" ca="1" si="27"/>
        <v>0.87774860778001973</v>
      </c>
      <c r="P146" s="9">
        <f t="shared" si="27"/>
        <v>1.2146184697312841</v>
      </c>
      <c r="Q146" s="9">
        <f t="shared" ca="1" si="27"/>
        <v>0.94025004046803562</v>
      </c>
      <c r="R146" s="9">
        <f t="shared" ca="1" si="27"/>
        <v>1.3213043782359488</v>
      </c>
      <c r="S146" s="9">
        <f t="shared" si="27"/>
        <v>1.222259875069226</v>
      </c>
      <c r="T146" s="9">
        <f t="shared" ca="1" si="27"/>
        <v>1.4454160627904584</v>
      </c>
      <c r="U146" s="9">
        <f t="shared" si="27"/>
        <v>0.80956721075138993</v>
      </c>
      <c r="V146" s="9">
        <f t="shared" si="27"/>
        <v>1.3111966013199337</v>
      </c>
      <c r="W146" s="9">
        <f t="shared" ca="1" si="27"/>
        <v>0.89243783056680326</v>
      </c>
      <c r="X146" s="9">
        <f t="shared" ca="1" si="27"/>
        <v>1.8065293069979413</v>
      </c>
      <c r="Y146" s="9">
        <f t="shared" ca="1" si="27"/>
        <v>0.83291113315213428</v>
      </c>
      <c r="Z146" s="9">
        <f t="shared" si="27"/>
        <v>1.6588535409046019</v>
      </c>
      <c r="AA146" s="9">
        <f t="shared" ca="1" si="27"/>
        <v>1.0851782974098356</v>
      </c>
      <c r="AB146" s="9">
        <f t="shared" ca="1" si="27"/>
        <v>1.3791979954642193</v>
      </c>
      <c r="AC146" s="9">
        <f t="shared" si="27"/>
        <v>1.0793181474145725</v>
      </c>
      <c r="AD146" s="9">
        <f t="shared" ca="1" si="27"/>
        <v>0.99086580925216272</v>
      </c>
      <c r="AE146" s="9">
        <f t="shared" si="27"/>
        <v>1.3903292565543277</v>
      </c>
      <c r="AF146" s="9">
        <f t="shared" ca="1" si="27"/>
        <v>1.2593323522562991</v>
      </c>
      <c r="AG146" s="9">
        <f t="shared" si="27"/>
        <v>1.1135559206698284</v>
      </c>
      <c r="AH146" s="9">
        <f t="shared" si="27"/>
        <v>1.5534206440134664</v>
      </c>
      <c r="AI146" s="9">
        <f t="shared" si="27"/>
        <v>0.84658324617833192</v>
      </c>
      <c r="AJ146" s="9">
        <f t="shared" ca="1" si="27"/>
        <v>1.0074480612715921</v>
      </c>
      <c r="AK146" s="9">
        <f t="shared" si="27"/>
        <v>1.0242197339463077</v>
      </c>
      <c r="AL146" s="9">
        <f t="shared" ca="1" si="27"/>
        <v>1.7510167184424541</v>
      </c>
      <c r="AM146" s="9">
        <f t="shared" ca="1" si="27"/>
        <v>1.3490050393431627</v>
      </c>
      <c r="AN146" s="9">
        <f ca="1">IF(Fixtures!$D$6&lt;36,AVERAGE(OFFSET($A146,0,Fixtures!$D$6,1,3)),0)</f>
        <v>1.1497939840436515</v>
      </c>
      <c r="AO146" s="9">
        <f ca="1">IF(Fixtures!$D$6&lt;33,AVERAGE(OFFSET($A146,0,Fixtures!$D$6,1,6)),0)</f>
        <v>1.2020999136019015</v>
      </c>
      <c r="AP146" s="9">
        <f ca="1">IF(Fixtures!$D$6&lt;30,AVERAGE(OFFSET($A146,0,Fixtures!$D$6,1,9)),0)</f>
        <v>1.1800057147860887</v>
      </c>
      <c r="AQ146" s="9">
        <f ca="1">IF(Fixtures!$D$6&lt;27,AVERAGE(OFFSET($A146,0,Fixtures!$D$6,1,12)),0)</f>
        <v>0</v>
      </c>
      <c r="AR146" s="9">
        <f ca="1">IF(Fixtures!$D$6&lt;23,AVERAGE(OFFSET($A146,0,Fixtures!$D$6,1,16)),0)</f>
        <v>0</v>
      </c>
      <c r="AS146" s="9">
        <f ca="1">IF(OR(Fixtures!$D$6&lt;=0,Fixtures!$D$6&gt;39),AVERAGE(A146:AM146),AVERAGE(OFFSET($A146,0,Fixtures!$D$6,1,39-Fixtures!$D$6)))</f>
        <v>1.228691077067227</v>
      </c>
    </row>
    <row r="147" spans="1:45" x14ac:dyDescent="0.25">
      <c r="A147" s="28" t="s">
        <v>105</v>
      </c>
      <c r="B147" s="9">
        <f t="shared" si="28"/>
        <v>1.6402298057246669</v>
      </c>
      <c r="C147" s="9">
        <f t="shared" si="27"/>
        <v>1.0978165650110174</v>
      </c>
      <c r="D147" s="9">
        <f t="shared" ca="1" si="27"/>
        <v>1.160313829200228</v>
      </c>
      <c r="E147" s="9">
        <f t="shared" ca="1" si="27"/>
        <v>0.84892132175324198</v>
      </c>
      <c r="F147" s="9">
        <f t="shared" si="27"/>
        <v>1.2636082005299596</v>
      </c>
      <c r="G147" s="9">
        <f t="shared" si="27"/>
        <v>0.85223937823566953</v>
      </c>
      <c r="H147" s="9">
        <f t="shared" si="27"/>
        <v>0.9171391637637949</v>
      </c>
      <c r="I147" s="9">
        <f t="shared" ca="1" si="27"/>
        <v>0.65767416951480984</v>
      </c>
      <c r="J147" s="9">
        <f t="shared" si="27"/>
        <v>1.748092397812673</v>
      </c>
      <c r="K147" s="9">
        <f t="shared" ca="1" si="27"/>
        <v>1.0433138963384292</v>
      </c>
      <c r="L147" s="9">
        <f t="shared" ca="1" si="27"/>
        <v>1.3747191943096242</v>
      </c>
      <c r="M147" s="9">
        <f t="shared" si="27"/>
        <v>0.66846979370821891</v>
      </c>
      <c r="N147" s="9">
        <f t="shared" si="27"/>
        <v>1.9119220098146197</v>
      </c>
      <c r="O147" s="9">
        <f t="shared" ca="1" si="27"/>
        <v>0.85493083081101517</v>
      </c>
      <c r="P147" s="9">
        <f t="shared" ca="1" si="27"/>
        <v>0.9943802237087086</v>
      </c>
      <c r="Q147" s="9">
        <f t="shared" ca="1" si="27"/>
        <v>0.87927383388818403</v>
      </c>
      <c r="R147" s="9">
        <f t="shared" ca="1" si="27"/>
        <v>1.0110212898538</v>
      </c>
      <c r="S147" s="9">
        <f t="shared" ca="1" si="27"/>
        <v>1.222259875069226</v>
      </c>
      <c r="T147" s="9">
        <f t="shared" ca="1" si="27"/>
        <v>1.0890272205038978</v>
      </c>
      <c r="U147" s="9">
        <f t="shared" si="27"/>
        <v>1.2184120146693667</v>
      </c>
      <c r="V147" s="9">
        <f t="shared" si="27"/>
        <v>1.22273349267214</v>
      </c>
      <c r="W147" s="9">
        <f t="shared" si="27"/>
        <v>0.63924159709855954</v>
      </c>
      <c r="X147" s="9">
        <f t="shared" ca="1" si="27"/>
        <v>0.94358493032308355</v>
      </c>
      <c r="Y147" s="9">
        <f t="shared" si="27"/>
        <v>0.88072885351305386</v>
      </c>
      <c r="Z147" s="9">
        <f t="shared" si="27"/>
        <v>1.5750704756546188</v>
      </c>
      <c r="AA147" s="9">
        <f t="shared" ca="1" si="27"/>
        <v>0.80873317225882402</v>
      </c>
      <c r="AB147" s="9">
        <f t="shared" ca="1" si="27"/>
        <v>1.2179729771465124</v>
      </c>
      <c r="AC147" s="9">
        <f t="shared" si="27"/>
        <v>1.1432323054630054</v>
      </c>
      <c r="AD147" s="9">
        <f t="shared" ca="1" si="27"/>
        <v>0.95817268311404735</v>
      </c>
      <c r="AE147" s="9">
        <f t="shared" ca="1" si="27"/>
        <v>1.4968738561039585</v>
      </c>
      <c r="AF147" s="9">
        <f t="shared" si="27"/>
        <v>1.2265950007083291</v>
      </c>
      <c r="AG147" s="9">
        <f t="shared" si="27"/>
        <v>1.3765969715151092</v>
      </c>
      <c r="AH147" s="9">
        <f t="shared" si="27"/>
        <v>0.95907373735627943</v>
      </c>
      <c r="AI147" s="9">
        <f t="shared" ca="1" si="27"/>
        <v>0.69307824531031204</v>
      </c>
      <c r="AJ147" s="9">
        <f t="shared" ca="1" si="27"/>
        <v>0.75904674800040206</v>
      </c>
      <c r="AK147" s="9">
        <f t="shared" ca="1" si="27"/>
        <v>1.7536130389684184</v>
      </c>
      <c r="AL147" s="9">
        <f t="shared" ca="1" si="27"/>
        <v>0.70467698857666183</v>
      </c>
      <c r="AM147" s="9">
        <f t="shared" ca="1" si="27"/>
        <v>1.2615206400707057</v>
      </c>
      <c r="AN147" s="9">
        <f ca="1">IF(Fixtures!$D$6&lt;36,AVERAGE(OFFSET($A147,0,Fixtures!$D$6,1,3)),0)</f>
        <v>1.1064593219078551</v>
      </c>
      <c r="AO147" s="9">
        <f ca="1">IF(Fixtures!$D$6&lt;33,AVERAGE(OFFSET($A147,0,Fixtures!$D$6,1,6)),0)</f>
        <v>1.2365739656751604</v>
      </c>
      <c r="AP147" s="9">
        <f ca="1">IF(Fixtures!$D$6&lt;30,AVERAGE(OFFSET($A147,0,Fixtures!$D$6,1,9)),0)</f>
        <v>1.0922936138575507</v>
      </c>
      <c r="AQ147" s="9">
        <f ca="1">IF(Fixtures!$D$6&lt;27,AVERAGE(OFFSET($A147,0,Fixtures!$D$6,1,12)),0)</f>
        <v>0</v>
      </c>
      <c r="AR147" s="9">
        <f ca="1">IF(Fixtures!$D$6&lt;23,AVERAGE(OFFSET($A147,0,Fixtures!$D$6,1,16)),0)</f>
        <v>0</v>
      </c>
      <c r="AS147" s="9">
        <f ca="1">IF(OR(Fixtures!$D$6&lt;=0,Fixtures!$D$6&gt;39),AVERAGE(A147:AM147),AVERAGE(OFFSET($A147,0,Fixtures!$D$6,1,39-Fixtures!$D$6)))</f>
        <v>1.1292044326944788</v>
      </c>
    </row>
    <row r="148" spans="1:45" x14ac:dyDescent="0.25">
      <c r="A148" s="28" t="s">
        <v>52</v>
      </c>
      <c r="B148" s="9">
        <f t="shared" ca="1" si="28"/>
        <v>1.4923251422144774</v>
      </c>
      <c r="C148" s="9">
        <f t="shared" ca="1" si="27"/>
        <v>1.1562129595346358</v>
      </c>
      <c r="D148" s="9">
        <f t="shared" ca="1" si="27"/>
        <v>1.0713463349190704</v>
      </c>
      <c r="E148" s="9">
        <f t="shared" ca="1" si="27"/>
        <v>1.4915834903121918</v>
      </c>
      <c r="F148" s="9">
        <f t="shared" ca="1" si="27"/>
        <v>1.1674802009453968</v>
      </c>
      <c r="G148" s="9">
        <f t="shared" ca="1" si="27"/>
        <v>0.9138977405546983</v>
      </c>
      <c r="H148" s="9">
        <f t="shared" ca="1" si="27"/>
        <v>1.3929650732386356</v>
      </c>
      <c r="I148" s="9">
        <f t="shared" ca="1" si="27"/>
        <v>1.2591422600159881</v>
      </c>
      <c r="J148" s="9">
        <f t="shared" ca="1" si="27"/>
        <v>1.041685737591475</v>
      </c>
      <c r="K148" s="9">
        <f t="shared" ca="1" si="27"/>
        <v>1.0343634845508745</v>
      </c>
      <c r="L148" s="9">
        <f t="shared" ca="1" si="27"/>
        <v>1.4216250066084946</v>
      </c>
      <c r="M148" s="9">
        <f t="shared" ca="1" si="27"/>
        <v>0.84447735086333675</v>
      </c>
      <c r="N148" s="9">
        <f t="shared" ca="1" si="27"/>
        <v>1.3269191875694142</v>
      </c>
      <c r="O148" s="9">
        <f t="shared" ca="1" si="27"/>
        <v>0.85860977538132965</v>
      </c>
      <c r="P148" s="9">
        <f t="shared" ca="1" si="27"/>
        <v>1.3698605568438125</v>
      </c>
      <c r="Q148" s="9">
        <f t="shared" ca="1" si="27"/>
        <v>0.94025004046803562</v>
      </c>
      <c r="R148" s="9">
        <f t="shared" ca="1" si="27"/>
        <v>1.0731191955254717</v>
      </c>
      <c r="S148" s="9">
        <f t="shared" ca="1" si="27"/>
        <v>1.1174831364696738</v>
      </c>
      <c r="T148" s="9">
        <f t="shared" ca="1" si="27"/>
        <v>1.2712200408257048</v>
      </c>
      <c r="U148" s="9">
        <f t="shared" ca="1" si="27"/>
        <v>1.2184120146693667</v>
      </c>
      <c r="V148" s="9">
        <f t="shared" ca="1" si="27"/>
        <v>1.3111966013199337</v>
      </c>
      <c r="W148" s="9">
        <f t="shared" ca="1" si="27"/>
        <v>1.2136683241209307</v>
      </c>
      <c r="X148" s="9">
        <f t="shared" ca="1" si="27"/>
        <v>1.4379166428484185</v>
      </c>
      <c r="Y148" s="9">
        <f t="shared" ca="1" si="27"/>
        <v>1.675018991357597</v>
      </c>
      <c r="Z148" s="9">
        <f t="shared" ca="1" si="27"/>
        <v>1.6294586197540981</v>
      </c>
      <c r="AA148" s="9">
        <f t="shared" ca="1" si="27"/>
        <v>1.0851782974098356</v>
      </c>
      <c r="AB148" s="9">
        <f t="shared" ca="1" si="27"/>
        <v>1.6773069585975577</v>
      </c>
      <c r="AC148" s="9">
        <f t="shared" ca="1" si="27"/>
        <v>1.5695037414037363</v>
      </c>
      <c r="AD148" s="9">
        <f t="shared" ca="1" si="27"/>
        <v>0.99086580925216272</v>
      </c>
      <c r="AE148" s="9">
        <f t="shared" ca="1" si="27"/>
        <v>1.4840324308596715</v>
      </c>
      <c r="AF148" s="9">
        <f t="shared" ca="1" si="27"/>
        <v>1.2318732932382053</v>
      </c>
      <c r="AG148" s="9">
        <f t="shared" ca="1" si="27"/>
        <v>0.92485630774028449</v>
      </c>
      <c r="AH148" s="9">
        <f t="shared" ca="1" si="27"/>
        <v>1.2115970783247556</v>
      </c>
      <c r="AI148" s="9">
        <f t="shared" ca="1" si="27"/>
        <v>0.98539645629571571</v>
      </c>
      <c r="AJ148" s="9">
        <f t="shared" ca="1" si="27"/>
        <v>1.0074480612715921</v>
      </c>
      <c r="AK148" s="9">
        <f t="shared" ca="1" si="27"/>
        <v>0.7788803849091297</v>
      </c>
      <c r="AL148" s="9">
        <f t="shared" ca="1" si="27"/>
        <v>1.5396364161379215</v>
      </c>
      <c r="AM148" s="9">
        <f t="shared" ca="1" si="27"/>
        <v>0.81449331925016766</v>
      </c>
      <c r="AN148" s="9">
        <f ca="1">IF(Fixtures!$D$6&lt;36,AVERAGE(OFFSET($A148,0,Fixtures!$D$6,1,3)),0)</f>
        <v>1.412558836417819</v>
      </c>
      <c r="AO148" s="9">
        <f ca="1">IF(Fixtures!$D$6&lt;33,AVERAGE(OFFSET($A148,0,Fixtures!$D$6,1,6)),0)</f>
        <v>1.3130730901819365</v>
      </c>
      <c r="AP148" s="9">
        <f ca="1">IF(Fixtures!$D$6&lt;30,AVERAGE(OFFSET($A148,0,Fixtures!$D$6,1,9)),0)</f>
        <v>1.2314311263315203</v>
      </c>
      <c r="AQ148" s="9">
        <f ca="1">IF(Fixtures!$D$6&lt;27,AVERAGE(OFFSET($A148,0,Fixtures!$D$6,1,12)),0)</f>
        <v>0</v>
      </c>
      <c r="AR148" s="9">
        <f ca="1">IF(Fixtures!$D$6&lt;23,AVERAGE(OFFSET($A148,0,Fixtures!$D$6,1,16)),0)</f>
        <v>0</v>
      </c>
      <c r="AS148" s="9">
        <f ca="1">IF(OR(Fixtures!$D$6&lt;=0,Fixtures!$D$6&gt;39),AVERAGE(A148:AM148),AVERAGE(OFFSET($A148,0,Fixtures!$D$6,1,39-Fixtures!$D$6)))</f>
        <v>1.1846575214400752</v>
      </c>
    </row>
    <row r="149" spans="1:45" x14ac:dyDescent="0.25">
      <c r="A149" s="28" t="s">
        <v>4</v>
      </c>
      <c r="B149" s="9">
        <f t="shared" ca="1" si="28"/>
        <v>1.2032562020037088</v>
      </c>
      <c r="C149" s="9">
        <f t="shared" ca="1" si="27"/>
        <v>1.1562129595346358</v>
      </c>
      <c r="D149" s="9">
        <f t="shared" ca="1" si="27"/>
        <v>0.9408251476537941</v>
      </c>
      <c r="E149" s="9">
        <f t="shared" ca="1" si="27"/>
        <v>1.4915834903121918</v>
      </c>
      <c r="F149" s="9">
        <f t="shared" ca="1" si="27"/>
        <v>1.7142129933882599</v>
      </c>
      <c r="G149" s="9">
        <f t="shared" ca="1" si="27"/>
        <v>0.9138977405546983</v>
      </c>
      <c r="H149" s="9">
        <f t="shared" ca="1" si="27"/>
        <v>1.7412864821737444</v>
      </c>
      <c r="I149" s="9">
        <f t="shared" ca="1" si="27"/>
        <v>1.1382361826434975</v>
      </c>
      <c r="J149" s="9">
        <f t="shared" ca="1" si="27"/>
        <v>1.4229427616037034</v>
      </c>
      <c r="K149" s="9">
        <f t="shared" ca="1" si="27"/>
        <v>1.2570620775721877</v>
      </c>
      <c r="L149" s="9">
        <f t="shared" ca="1" si="27"/>
        <v>1.4216250066084946</v>
      </c>
      <c r="M149" s="9">
        <f t="shared" ca="1" si="27"/>
        <v>2.2168031028036395</v>
      </c>
      <c r="N149" s="9">
        <f t="shared" ca="1" si="27"/>
        <v>0.92563105089523168</v>
      </c>
      <c r="O149" s="9">
        <f t="shared" ca="1" si="27"/>
        <v>1.7784414240250019</v>
      </c>
      <c r="P149" s="9">
        <f t="shared" ca="1" si="27"/>
        <v>1.1994681680634527</v>
      </c>
      <c r="Q149" s="9">
        <f t="shared" ca="1" si="27"/>
        <v>0.94025004046803562</v>
      </c>
      <c r="R149" s="9">
        <f t="shared" ca="1" si="27"/>
        <v>0.97545984667831909</v>
      </c>
      <c r="S149" s="9">
        <f t="shared" ca="1" si="27"/>
        <v>1.222259875069226</v>
      </c>
      <c r="T149" s="9">
        <f t="shared" ca="1" si="27"/>
        <v>1.4454160627904584</v>
      </c>
      <c r="U149" s="9">
        <f t="shared" ca="1" si="27"/>
        <v>0.99178427816179315</v>
      </c>
      <c r="V149" s="9">
        <f t="shared" ca="1" si="27"/>
        <v>1.3111966013199337</v>
      </c>
      <c r="W149" s="9">
        <f t="shared" ca="1" si="27"/>
        <v>1.2136683241209307</v>
      </c>
      <c r="X149" s="9">
        <f t="shared" ca="1" si="27"/>
        <v>1.8065293069979413</v>
      </c>
      <c r="Y149" s="9">
        <f t="shared" ca="1" si="27"/>
        <v>1.1947982323245669</v>
      </c>
      <c r="Z149" s="9">
        <f t="shared" ca="1" si="27"/>
        <v>1.2375173005304896</v>
      </c>
      <c r="AA149" s="9">
        <f t="shared" ca="1" si="27"/>
        <v>1.0851782974098356</v>
      </c>
      <c r="AB149" s="9">
        <f t="shared" ca="1" si="27"/>
        <v>1.348561991212561</v>
      </c>
      <c r="AC149" s="9">
        <f t="shared" ca="1" si="27"/>
        <v>1.5695037414037363</v>
      </c>
      <c r="AD149" s="9">
        <f t="shared" ca="1" si="27"/>
        <v>0.99086580925216272</v>
      </c>
      <c r="AE149" s="9">
        <f t="shared" ca="1" si="27"/>
        <v>1.8035448066218038</v>
      </c>
      <c r="AF149" s="9">
        <f t="shared" ca="1" si="27"/>
        <v>1.2395651403376011</v>
      </c>
      <c r="AG149" s="9">
        <f t="shared" ca="1" si="27"/>
        <v>1.328030734897506</v>
      </c>
      <c r="AH149" s="9">
        <f t="shared" ca="1" si="27"/>
        <v>1.545101127372859</v>
      </c>
      <c r="AI149" s="9">
        <f t="shared" ca="1" si="27"/>
        <v>1.7209130907815342</v>
      </c>
      <c r="AJ149" s="9">
        <f t="shared" ca="1" si="27"/>
        <v>1.0074480612715921</v>
      </c>
      <c r="AK149" s="9">
        <f t="shared" ca="1" si="27"/>
        <v>1.7536130389684184</v>
      </c>
      <c r="AL149" s="9">
        <f t="shared" ca="1" si="27"/>
        <v>1.3995216083063771</v>
      </c>
      <c r="AM149" s="9">
        <f t="shared" ca="1" si="27"/>
        <v>0.89968847603488189</v>
      </c>
      <c r="AN149" s="9">
        <f ca="1">IF(Fixtures!$D$6&lt;36,AVERAGE(OFFSET($A149,0,Fixtures!$D$6,1,3)),0)</f>
        <v>1.3029771806228201</v>
      </c>
      <c r="AO149" s="9">
        <f ca="1">IF(Fixtures!$D$6&lt;33,AVERAGE(OFFSET($A149,0,Fixtures!$D$6,1,6)),0)</f>
        <v>1.3800120372875619</v>
      </c>
      <c r="AP149" s="9">
        <f ca="1">IF(Fixtures!$D$6&lt;30,AVERAGE(OFFSET($A149,0,Fixtures!$D$6,1,9)),0)</f>
        <v>1.3948371670168176</v>
      </c>
      <c r="AQ149" s="9">
        <f ca="1">IF(Fixtures!$D$6&lt;27,AVERAGE(OFFSET($A149,0,Fixtures!$D$6,1,12)),0)</f>
        <v>0</v>
      </c>
      <c r="AR149" s="9">
        <f ca="1">IF(Fixtures!$D$6&lt;23,AVERAGE(OFFSET($A149,0,Fixtures!$D$6,1,16)),0)</f>
        <v>0</v>
      </c>
      <c r="AS149" s="9">
        <f ca="1">IF(OR(Fixtures!$D$6&lt;=0,Fixtures!$D$6&gt;39),AVERAGE(A149:AM149),AVERAGE(OFFSET($A149,0,Fixtures!$D$6,1,39-Fixtures!$D$6)))</f>
        <v>1.3838631355384194</v>
      </c>
    </row>
    <row r="150" spans="1:45" x14ac:dyDescent="0.25">
      <c r="A150" s="28" t="s">
        <v>129</v>
      </c>
      <c r="B150" s="9">
        <f t="shared" si="28"/>
        <v>2.0809221982245796</v>
      </c>
      <c r="C150" s="9">
        <f t="shared" ca="1" si="27"/>
        <v>1.1562129595346358</v>
      </c>
      <c r="D150" s="9">
        <f t="shared" ca="1" si="27"/>
        <v>1.4909464018801504</v>
      </c>
      <c r="E150" s="9">
        <f t="shared" ca="1" si="27"/>
        <v>1.4915834903121918</v>
      </c>
      <c r="F150" s="9">
        <f t="shared" si="27"/>
        <v>1.8363109225513135</v>
      </c>
      <c r="G150" s="9">
        <f t="shared" ca="1" si="27"/>
        <v>0.9138977405546983</v>
      </c>
      <c r="H150" s="9">
        <f t="shared" si="27"/>
        <v>1.3302988788111523</v>
      </c>
      <c r="I150" s="9">
        <f t="shared" si="27"/>
        <v>1.2591422600159881</v>
      </c>
      <c r="J150" s="9">
        <f t="shared" si="27"/>
        <v>1.7082366115970589</v>
      </c>
      <c r="K150" s="9">
        <f t="shared" si="27"/>
        <v>1.2570620775721877</v>
      </c>
      <c r="L150" s="9">
        <f t="shared" ca="1" si="27"/>
        <v>0.99467974397760794</v>
      </c>
      <c r="M150" s="9">
        <f t="shared" si="27"/>
        <v>1.3681773463238212</v>
      </c>
      <c r="N150" s="9">
        <f t="shared" si="27"/>
        <v>1.8952037141803015</v>
      </c>
      <c r="O150" s="9">
        <f t="shared" ca="1" si="27"/>
        <v>1.1811002731908686</v>
      </c>
      <c r="P150" s="9">
        <f t="shared" si="27"/>
        <v>1.3698605568438125</v>
      </c>
      <c r="Q150" s="9">
        <f t="shared" ca="1" si="27"/>
        <v>0.94025004046803562</v>
      </c>
      <c r="R150" s="9">
        <f t="shared" ca="1" si="27"/>
        <v>1.468247406262243</v>
      </c>
      <c r="S150" s="9">
        <f t="shared" ca="1" si="27"/>
        <v>1.0964992418606248</v>
      </c>
      <c r="T150" s="9">
        <f t="shared" ca="1" si="27"/>
        <v>1.4454160627904584</v>
      </c>
      <c r="U150" s="9">
        <f t="shared" si="27"/>
        <v>1.2184120146693667</v>
      </c>
      <c r="V150" s="9">
        <f t="shared" ca="1" si="27"/>
        <v>1.3111966013199337</v>
      </c>
      <c r="W150" s="9">
        <f t="shared" si="27"/>
        <v>1.2136683241209307</v>
      </c>
      <c r="X150" s="9">
        <f t="shared" si="27"/>
        <v>1.0401597240861939</v>
      </c>
      <c r="Y150" s="9">
        <f t="shared" si="27"/>
        <v>1.9680647624189684</v>
      </c>
      <c r="Z150" s="9">
        <f t="shared" ca="1" si="27"/>
        <v>1.0784512377335469</v>
      </c>
      <c r="AA150" s="9">
        <f t="shared" ca="1" si="27"/>
        <v>1.0851782974098356</v>
      </c>
      <c r="AB150" s="9">
        <f t="shared" ca="1" si="27"/>
        <v>1.9057940335247032</v>
      </c>
      <c r="AC150" s="9">
        <f t="shared" si="27"/>
        <v>1.5695037414037363</v>
      </c>
      <c r="AD150" s="9">
        <f t="shared" ca="1" si="27"/>
        <v>0.99086580925216272</v>
      </c>
      <c r="AE150" s="9">
        <f t="shared" si="27"/>
        <v>1.2584138898028832</v>
      </c>
      <c r="AF150" s="9">
        <f t="shared" ca="1" si="27"/>
        <v>1.6344327803978791</v>
      </c>
      <c r="AG150" s="9">
        <f t="shared" si="27"/>
        <v>1.3209478963998886</v>
      </c>
      <c r="AH150" s="9">
        <f t="shared" si="27"/>
        <v>1.6871766146203322</v>
      </c>
      <c r="AI150" s="9">
        <f t="shared" si="27"/>
        <v>1.9653801806377658</v>
      </c>
      <c r="AJ150" s="9">
        <f t="shared" ca="1" si="27"/>
        <v>1.0074480612715921</v>
      </c>
      <c r="AK150" s="9">
        <f t="shared" ca="1" si="27"/>
        <v>1.5731804724726588</v>
      </c>
      <c r="AL150" s="9">
        <f t="shared" ca="1" si="27"/>
        <v>1.0233613981363214</v>
      </c>
      <c r="AM150" s="9">
        <f t="shared" ca="1" si="27"/>
        <v>1.3490050393431627</v>
      </c>
      <c r="AN150" s="9">
        <f ca="1">IF(Fixtures!$D$6&lt;36,AVERAGE(OFFSET($A150,0,Fixtures!$D$6,1,3)),0)</f>
        <v>1.4887211947268675</v>
      </c>
      <c r="AO150" s="9">
        <f ca="1">IF(Fixtures!$D$6&lt;33,AVERAGE(OFFSET($A150,0,Fixtures!$D$6,1,6)),0)</f>
        <v>1.4466596917968755</v>
      </c>
      <c r="AP150" s="9">
        <f ca="1">IF(Fixtures!$D$6&lt;30,AVERAGE(OFFSET($A150,0,Fixtures!$D$6,1,9)),0)</f>
        <v>1.4822181119234381</v>
      </c>
      <c r="AQ150" s="9">
        <f ca="1">IF(Fixtures!$D$6&lt;27,AVERAGE(OFFSET($A150,0,Fixtures!$D$6,1,12)),0)</f>
        <v>0</v>
      </c>
      <c r="AR150" s="9">
        <f ca="1">IF(Fixtures!$D$6&lt;23,AVERAGE(OFFSET($A150,0,Fixtures!$D$6,1,16)),0)</f>
        <v>0</v>
      </c>
      <c r="AS150" s="9">
        <f ca="1">IF(OR(Fixtures!$D$6&lt;=0,Fixtures!$D$6&gt;39),AVERAGE(A150:AM150),AVERAGE(OFFSET($A150,0,Fixtures!$D$6,1,39-Fixtures!$D$6)))</f>
        <v>1.4404591597719241</v>
      </c>
    </row>
    <row r="151" spans="1:45" x14ac:dyDescent="0.25">
      <c r="A151" s="28" t="s">
        <v>104</v>
      </c>
      <c r="B151" s="9">
        <f t="shared" ca="1" si="28"/>
        <v>0.98328059810863588</v>
      </c>
      <c r="C151" s="9">
        <f t="shared" ca="1" si="27"/>
        <v>1.1562129595346358</v>
      </c>
      <c r="D151" s="9">
        <f t="shared" ca="1" si="27"/>
        <v>1.2129033112054894</v>
      </c>
      <c r="E151" s="9">
        <f t="shared" ca="1" si="27"/>
        <v>1.4915834903121918</v>
      </c>
      <c r="F151" s="9">
        <f t="shared" ca="1" si="27"/>
        <v>1.0768711114746998</v>
      </c>
      <c r="G151" s="9">
        <f t="shared" si="27"/>
        <v>0.9138977405546983</v>
      </c>
      <c r="H151" s="9">
        <f t="shared" si="27"/>
        <v>0.94836821530977944</v>
      </c>
      <c r="I151" s="9">
        <f t="shared" si="27"/>
        <v>1.2591422600159881</v>
      </c>
      <c r="J151" s="9">
        <f t="shared" si="27"/>
        <v>1.2474390981638035</v>
      </c>
      <c r="K151" s="9">
        <f t="shared" ca="1" si="27"/>
        <v>1.2570620775721877</v>
      </c>
      <c r="L151" s="9">
        <f t="shared" ca="1" si="27"/>
        <v>1.4216250066084946</v>
      </c>
      <c r="M151" s="9">
        <f t="shared" si="27"/>
        <v>1.7347105152085993</v>
      </c>
      <c r="N151" s="9">
        <f t="shared" ref="C151:AM155" si="29">MIN(VLOOKUP($A$143,$A$2:$AM$14,N$16+1,FALSE),VLOOKUP($A151,$A$2:$AM$14,N$16+1,FALSE))</f>
        <v>1.2495033565309974</v>
      </c>
      <c r="O151" s="9">
        <f t="shared" ca="1" si="29"/>
        <v>2.5122364004123656</v>
      </c>
      <c r="P151" s="9">
        <f t="shared" si="29"/>
        <v>0.90690173033719856</v>
      </c>
      <c r="Q151" s="9">
        <f t="shared" ca="1" si="29"/>
        <v>0.94025004046803562</v>
      </c>
      <c r="R151" s="9">
        <f t="shared" si="29"/>
        <v>1.9529989617548511</v>
      </c>
      <c r="S151" s="9">
        <f t="shared" si="29"/>
        <v>1.222259875069226</v>
      </c>
      <c r="T151" s="9">
        <f t="shared" ca="1" si="29"/>
        <v>1.1473619936994426</v>
      </c>
      <c r="U151" s="9">
        <f t="shared" si="29"/>
        <v>1.2184120146693667</v>
      </c>
      <c r="V151" s="9">
        <f t="shared" si="29"/>
        <v>1.3111966013199337</v>
      </c>
      <c r="W151" s="9">
        <f t="shared" si="29"/>
        <v>1.2136683241209307</v>
      </c>
      <c r="X151" s="9">
        <f t="shared" si="29"/>
        <v>1.6219209774640628</v>
      </c>
      <c r="Y151" s="9">
        <f t="shared" ca="1" si="29"/>
        <v>1.5450194029019333</v>
      </c>
      <c r="Z151" s="9">
        <f t="shared" ca="1" si="29"/>
        <v>0.99973591075683288</v>
      </c>
      <c r="AA151" s="9">
        <f t="shared" ca="1" si="29"/>
        <v>1.0851782974098356</v>
      </c>
      <c r="AB151" s="9">
        <f t="shared" ca="1" si="29"/>
        <v>1.6742610505360545</v>
      </c>
      <c r="AC151" s="9">
        <f t="shared" ca="1" si="29"/>
        <v>1.410742275827642</v>
      </c>
      <c r="AD151" s="9">
        <f t="shared" ca="1" si="29"/>
        <v>0.99086580925216272</v>
      </c>
      <c r="AE151" s="9">
        <f t="shared" ca="1" si="29"/>
        <v>0.93305229984759541</v>
      </c>
      <c r="AF151" s="9">
        <f t="shared" si="29"/>
        <v>1.6344327803978791</v>
      </c>
      <c r="AG151" s="9">
        <f t="shared" si="29"/>
        <v>1.7927000819882599</v>
      </c>
      <c r="AH151" s="9">
        <f t="shared" si="29"/>
        <v>1.2090849066949254</v>
      </c>
      <c r="AI151" s="9">
        <f t="shared" si="29"/>
        <v>1.3011592148455808</v>
      </c>
      <c r="AJ151" s="9">
        <f t="shared" ca="1" si="29"/>
        <v>1.0074480612715921</v>
      </c>
      <c r="AK151" s="9">
        <f t="shared" si="29"/>
        <v>1.5574889790030764</v>
      </c>
      <c r="AL151" s="9">
        <f t="shared" ca="1" si="29"/>
        <v>1.6461547937619945</v>
      </c>
      <c r="AM151" s="9">
        <f t="shared" ca="1" si="29"/>
        <v>1.3490050393431627</v>
      </c>
      <c r="AN151" s="9">
        <f ca="1">IF(Fixtures!$D$6&lt;36,AVERAGE(OFFSET($A151,0,Fixtures!$D$6,1,3)),0)</f>
        <v>1.3586230452052863</v>
      </c>
      <c r="AO151" s="9">
        <f ca="1">IF(Fixtures!$D$6&lt;33,AVERAGE(OFFSET($A151,0,Fixtures!$D$6,1,6)),0)</f>
        <v>1.4060090496415991</v>
      </c>
      <c r="AP151" s="9">
        <f ca="1">IF(Fixtures!$D$6&lt;30,AVERAGE(OFFSET($A151,0,Fixtures!$D$6,1,9)),0)</f>
        <v>1.3281940534068548</v>
      </c>
      <c r="AQ151" s="9">
        <f ca="1">IF(Fixtures!$D$6&lt;27,AVERAGE(OFFSET($A151,0,Fixtures!$D$6,1,12)),0)</f>
        <v>0</v>
      </c>
      <c r="AR151" s="9">
        <f ca="1">IF(Fixtures!$D$6&lt;23,AVERAGE(OFFSET($A151,0,Fixtures!$D$6,1,16)),0)</f>
        <v>0</v>
      </c>
      <c r="AS151" s="9">
        <f ca="1">IF(OR(Fixtures!$D$6&lt;=0,Fixtures!$D$6&gt;39),AVERAGE(A151:AM151),AVERAGE(OFFSET($A151,0,Fixtures!$D$6,1,39-Fixtures!$D$6)))</f>
        <v>1.3755329410641606</v>
      </c>
    </row>
    <row r="152" spans="1:45" x14ac:dyDescent="0.25">
      <c r="A152" s="28" t="s">
        <v>60</v>
      </c>
      <c r="B152" s="9">
        <f t="shared" si="28"/>
        <v>1.2430505842100326</v>
      </c>
      <c r="C152" s="9">
        <f t="shared" ca="1" si="29"/>
        <v>1.1562129595346358</v>
      </c>
      <c r="D152" s="9">
        <f t="shared" ca="1" si="29"/>
        <v>0.91418713741949276</v>
      </c>
      <c r="E152" s="9">
        <f t="shared" ca="1" si="29"/>
        <v>1.4915834903121918</v>
      </c>
      <c r="F152" s="9">
        <f t="shared" si="29"/>
        <v>1.4831309744450563</v>
      </c>
      <c r="G152" s="9">
        <f t="shared" si="29"/>
        <v>0.9138977405546983</v>
      </c>
      <c r="H152" s="9">
        <f t="shared" si="29"/>
        <v>1.1406940232768135</v>
      </c>
      <c r="I152" s="9">
        <f t="shared" ca="1" si="29"/>
        <v>1.2591422600159881</v>
      </c>
      <c r="J152" s="9">
        <f t="shared" si="29"/>
        <v>0.86721504613887834</v>
      </c>
      <c r="K152" s="9">
        <f t="shared" si="29"/>
        <v>1.1898172358800072</v>
      </c>
      <c r="L152" s="9">
        <f t="shared" ca="1" si="29"/>
        <v>0.85320973457341387</v>
      </c>
      <c r="M152" s="9">
        <f t="shared" si="29"/>
        <v>1.1013172923320735</v>
      </c>
      <c r="N152" s="9">
        <f t="shared" ca="1" si="29"/>
        <v>1.2900231240060194</v>
      </c>
      <c r="O152" s="9">
        <f t="shared" ca="1" si="29"/>
        <v>1.785878161441953</v>
      </c>
      <c r="P152" s="9">
        <f t="shared" ca="1" si="29"/>
        <v>1.3698605568438125</v>
      </c>
      <c r="Q152" s="9">
        <f t="shared" ca="1" si="29"/>
        <v>0.94025004046803562</v>
      </c>
      <c r="R152" s="9">
        <f t="shared" si="29"/>
        <v>1.4242125104812331</v>
      </c>
      <c r="S152" s="9">
        <f t="shared" si="29"/>
        <v>1.222259875069226</v>
      </c>
      <c r="T152" s="9">
        <f t="shared" ca="1" si="29"/>
        <v>1.1425816402237439</v>
      </c>
      <c r="U152" s="9">
        <f t="shared" si="29"/>
        <v>1.2184120146693667</v>
      </c>
      <c r="V152" s="9">
        <f t="shared" si="29"/>
        <v>1.3111966013199337</v>
      </c>
      <c r="W152" s="9">
        <f t="shared" si="29"/>
        <v>1.2136683241209307</v>
      </c>
      <c r="X152" s="9">
        <f t="shared" ca="1" si="29"/>
        <v>1.3535054497098058</v>
      </c>
      <c r="Y152" s="9">
        <f t="shared" si="29"/>
        <v>1.9680647624189684</v>
      </c>
      <c r="Z152" s="9">
        <f t="shared" ca="1" si="29"/>
        <v>1.5889225687586506</v>
      </c>
      <c r="AA152" s="9">
        <f t="shared" ca="1" si="29"/>
        <v>1.0851782974098356</v>
      </c>
      <c r="AB152" s="9">
        <f t="shared" ca="1" si="29"/>
        <v>1.1091135109852732</v>
      </c>
      <c r="AC152" s="9">
        <f t="shared" si="29"/>
        <v>1.5695037414037363</v>
      </c>
      <c r="AD152" s="9">
        <f t="shared" ca="1" si="29"/>
        <v>0.99086580925216272</v>
      </c>
      <c r="AE152" s="9">
        <f t="shared" si="29"/>
        <v>0.82929690516979537</v>
      </c>
      <c r="AF152" s="9">
        <f t="shared" si="29"/>
        <v>1.6344327803978791</v>
      </c>
      <c r="AG152" s="9">
        <f t="shared" ca="1" si="29"/>
        <v>0.89913992844826585</v>
      </c>
      <c r="AH152" s="9">
        <f t="shared" si="29"/>
        <v>1.5800930745317434</v>
      </c>
      <c r="AI152" s="9">
        <f t="shared" ca="1" si="29"/>
        <v>0.98472177319661702</v>
      </c>
      <c r="AJ152" s="9">
        <f t="shared" ca="1" si="29"/>
        <v>1.0074480612715921</v>
      </c>
      <c r="AK152" s="9">
        <f t="shared" si="29"/>
        <v>1.7349326246314112</v>
      </c>
      <c r="AL152" s="9">
        <f t="shared" ca="1" si="29"/>
        <v>1.7510167184424541</v>
      </c>
      <c r="AM152" s="9">
        <f t="shared" ca="1" si="29"/>
        <v>1.0491806539288573</v>
      </c>
      <c r="AN152" s="9">
        <f ca="1">IF(Fixtures!$D$6&lt;36,AVERAGE(OFFSET($A152,0,Fixtures!$D$6,1,3)),0)</f>
        <v>1.2231610205470573</v>
      </c>
      <c r="AO152" s="9">
        <f ca="1">IF(Fixtures!$D$6&lt;33,AVERAGE(OFFSET($A152,0,Fixtures!$D$6,1,6)),0)</f>
        <v>1.1720587792761854</v>
      </c>
      <c r="AP152" s="9">
        <f ca="1">IF(Fixtures!$D$6&lt;30,AVERAGE(OFFSET($A152,0,Fixtures!$D$6,1,9)),0)</f>
        <v>1.1782906205174517</v>
      </c>
      <c r="AQ152" s="9">
        <f ca="1">IF(Fixtures!$D$6&lt;27,AVERAGE(OFFSET($A152,0,Fixtures!$D$6,1,12)),0)</f>
        <v>0</v>
      </c>
      <c r="AR152" s="9">
        <f ca="1">IF(Fixtures!$D$6&lt;23,AVERAGE(OFFSET($A152,0,Fixtures!$D$6,1,16)),0)</f>
        <v>0</v>
      </c>
      <c r="AS152" s="9">
        <f ca="1">IF(OR(Fixtures!$D$6&lt;=0,Fixtures!$D$6&gt;39),AVERAGE(A152:AM152),AVERAGE(OFFSET($A152,0,Fixtures!$D$6,1,39-Fixtures!$D$6)))</f>
        <v>1.2616454651383158</v>
      </c>
    </row>
    <row r="153" spans="1:45" x14ac:dyDescent="0.25">
      <c r="A153" s="28" t="s">
        <v>10</v>
      </c>
      <c r="B153" s="9">
        <f t="shared" ca="1" si="28"/>
        <v>1.8079699373774858</v>
      </c>
      <c r="C153" s="9">
        <f t="shared" ca="1" si="29"/>
        <v>1.0253530868148368</v>
      </c>
      <c r="D153" s="9">
        <f t="shared" ca="1" si="29"/>
        <v>1.4768548379418502</v>
      </c>
      <c r="E153" s="9">
        <f t="shared" ca="1" si="29"/>
        <v>1.3808308771559705</v>
      </c>
      <c r="F153" s="9">
        <f t="shared" ca="1" si="29"/>
        <v>1.0326115553027098</v>
      </c>
      <c r="G153" s="9">
        <f t="shared" ca="1" si="29"/>
        <v>0.9138977405546983</v>
      </c>
      <c r="H153" s="9">
        <f t="shared" ca="1" si="29"/>
        <v>1.1573102161029458</v>
      </c>
      <c r="I153" s="9">
        <f t="shared" ca="1" si="29"/>
        <v>1.2591422600159881</v>
      </c>
      <c r="J153" s="9">
        <f t="shared" ca="1" si="29"/>
        <v>0.91679983310067392</v>
      </c>
      <c r="K153" s="9">
        <f t="shared" ca="1" si="29"/>
        <v>1.2570620775721877</v>
      </c>
      <c r="L153" s="9">
        <f t="shared" ca="1" si="29"/>
        <v>0.97681261306118616</v>
      </c>
      <c r="M153" s="9">
        <f t="shared" ca="1" si="29"/>
        <v>1.1077486788314301</v>
      </c>
      <c r="N153" s="9">
        <f t="shared" ca="1" si="29"/>
        <v>1.4793254150550446</v>
      </c>
      <c r="O153" s="9">
        <f t="shared" ca="1" si="29"/>
        <v>1.1396906829723428</v>
      </c>
      <c r="P153" s="9">
        <f t="shared" ca="1" si="29"/>
        <v>1.325976359464915</v>
      </c>
      <c r="Q153" s="9">
        <f t="shared" ca="1" si="29"/>
        <v>0.94025004046803562</v>
      </c>
      <c r="R153" s="9">
        <f t="shared" ca="1" si="29"/>
        <v>1.4253908711474208</v>
      </c>
      <c r="S153" s="9">
        <f t="shared" ca="1" si="29"/>
        <v>1.222259875069226</v>
      </c>
      <c r="T153" s="9">
        <f t="shared" ca="1" si="29"/>
        <v>0.8073982227300347</v>
      </c>
      <c r="U153" s="9">
        <f t="shared" ca="1" si="29"/>
        <v>1.2184120146693667</v>
      </c>
      <c r="V153" s="9">
        <f t="shared" ca="1" si="29"/>
        <v>1.0620137775203928</v>
      </c>
      <c r="W153" s="9">
        <f t="shared" ca="1" si="29"/>
        <v>1.2136683241209307</v>
      </c>
      <c r="X153" s="9">
        <f t="shared" ca="1" si="29"/>
        <v>0.83712106177927448</v>
      </c>
      <c r="Y153" s="9">
        <f t="shared" ca="1" si="29"/>
        <v>1.4815188852253951</v>
      </c>
      <c r="Z153" s="9">
        <f t="shared" ca="1" si="29"/>
        <v>1.4711049419692159</v>
      </c>
      <c r="AA153" s="9">
        <f t="shared" ca="1" si="29"/>
        <v>1.0293607367222002</v>
      </c>
      <c r="AB153" s="9">
        <f t="shared" ca="1" si="29"/>
        <v>1.9811196294517672</v>
      </c>
      <c r="AC153" s="9">
        <f t="shared" ca="1" si="29"/>
        <v>1.2601463724789967</v>
      </c>
      <c r="AD153" s="9">
        <f t="shared" ca="1" si="29"/>
        <v>0.99086580925216272</v>
      </c>
      <c r="AE153" s="9">
        <f t="shared" ca="1" si="29"/>
        <v>1.662695844566449</v>
      </c>
      <c r="AF153" s="9">
        <f t="shared" ca="1" si="29"/>
        <v>0.79435893827909865</v>
      </c>
      <c r="AG153" s="9">
        <f t="shared" ca="1" si="29"/>
        <v>2.1224327081595198</v>
      </c>
      <c r="AH153" s="9">
        <f t="shared" ca="1" si="29"/>
        <v>0.77209551463707371</v>
      </c>
      <c r="AI153" s="9">
        <f t="shared" ca="1" si="29"/>
        <v>1.9024182015218767</v>
      </c>
      <c r="AJ153" s="9">
        <f t="shared" ca="1" si="29"/>
        <v>1.0074480612715921</v>
      </c>
      <c r="AK153" s="9">
        <f t="shared" ca="1" si="29"/>
        <v>1.0637711946396324</v>
      </c>
      <c r="AL153" s="9">
        <f t="shared" ca="1" si="29"/>
        <v>1.7510167184424541</v>
      </c>
      <c r="AM153" s="9">
        <f t="shared" ca="1" si="29"/>
        <v>1.3490050393431627</v>
      </c>
      <c r="AN153" s="9">
        <f ca="1">IF(Fixtures!$D$6&lt;36,AVERAGE(OFFSET($A153,0,Fixtures!$D$6,1,3)),0)</f>
        <v>1.4107106037276422</v>
      </c>
      <c r="AO153" s="9">
        <f ca="1">IF(Fixtures!$D$6&lt;33,AVERAGE(OFFSET($A153,0,Fixtures!$D$6,1,6)),0)</f>
        <v>1.4686032170313323</v>
      </c>
      <c r="AP153" s="9">
        <f ca="1">IF(Fixtures!$D$6&lt;30,AVERAGE(OFFSET($A153,0,Fixtures!$D$6,1,9)),0)</f>
        <v>1.3881756755131709</v>
      </c>
      <c r="AQ153" s="9">
        <f ca="1">IF(Fixtures!$D$6&lt;27,AVERAGE(OFFSET($A153,0,Fixtures!$D$6,1,12)),0)</f>
        <v>0</v>
      </c>
      <c r="AR153" s="9">
        <f ca="1">IF(Fixtures!$D$6&lt;23,AVERAGE(OFFSET($A153,0,Fixtures!$D$6,1,16)),0)</f>
        <v>0</v>
      </c>
      <c r="AS153" s="9">
        <f ca="1">IF(OR(Fixtures!$D$6&lt;=0,Fixtures!$D$6&gt;39),AVERAGE(A153:AM153),AVERAGE(OFFSET($A153,0,Fixtures!$D$6,1,39-Fixtures!$D$6)))</f>
        <v>1.3881145026703157</v>
      </c>
    </row>
    <row r="154" spans="1:45" x14ac:dyDescent="0.25">
      <c r="A154" s="80" t="s">
        <v>61</v>
      </c>
      <c r="B154" s="9">
        <f t="shared" si="28"/>
        <v>1.5344869677039377</v>
      </c>
      <c r="C154" s="9">
        <f t="shared" si="29"/>
        <v>1.0690755402582022</v>
      </c>
      <c r="D154" s="9">
        <f t="shared" ca="1" si="29"/>
        <v>1.3154803524695207</v>
      </c>
      <c r="E154" s="9">
        <f t="shared" ca="1" si="29"/>
        <v>1.406211855563988</v>
      </c>
      <c r="F154" s="9">
        <f t="shared" ca="1" si="29"/>
        <v>1.1629776981084732</v>
      </c>
      <c r="G154" s="9">
        <f t="shared" si="29"/>
        <v>0.9138977405546983</v>
      </c>
      <c r="H154" s="9">
        <f t="shared" si="29"/>
        <v>1.2237315981342178</v>
      </c>
      <c r="I154" s="9">
        <f t="shared" ca="1" si="29"/>
        <v>1.2139341520552898</v>
      </c>
      <c r="J154" s="9">
        <f t="shared" ca="1" si="29"/>
        <v>0.7725714621159282</v>
      </c>
      <c r="K154" s="9">
        <f t="shared" si="29"/>
        <v>0.98174482129592444</v>
      </c>
      <c r="L154" s="9">
        <f t="shared" ca="1" si="29"/>
        <v>1.1269812628197067</v>
      </c>
      <c r="M154" s="9">
        <f t="shared" si="29"/>
        <v>2.1387705866583611</v>
      </c>
      <c r="N154" s="9">
        <f t="shared" si="29"/>
        <v>0.71255997235151902</v>
      </c>
      <c r="O154" s="9">
        <f t="shared" ca="1" si="29"/>
        <v>1.8283574008984647</v>
      </c>
      <c r="P154" s="9">
        <f t="shared" ca="1" si="29"/>
        <v>0.73310668481658037</v>
      </c>
      <c r="Q154" s="9">
        <f t="shared" ca="1" si="29"/>
        <v>0.94025004046803562</v>
      </c>
      <c r="R154" s="9">
        <f t="shared" ca="1" si="29"/>
        <v>1.958773964067124</v>
      </c>
      <c r="S154" s="9">
        <f t="shared" si="29"/>
        <v>1.0680711388099133</v>
      </c>
      <c r="T154" s="9">
        <f t="shared" ca="1" si="29"/>
        <v>1.3576694552726438</v>
      </c>
      <c r="U154" s="9">
        <f t="shared" ca="1" si="29"/>
        <v>1.1084315350077698</v>
      </c>
      <c r="V154" s="9">
        <f t="shared" ca="1" si="29"/>
        <v>0.8461062800412299</v>
      </c>
      <c r="W154" s="9">
        <f t="shared" si="29"/>
        <v>1.2136683241209307</v>
      </c>
      <c r="X154" s="9">
        <f t="shared" si="29"/>
        <v>0.95298787176897692</v>
      </c>
      <c r="Y154" s="9">
        <f t="shared" ca="1" si="29"/>
        <v>1.6685591149893453</v>
      </c>
      <c r="Z154" s="9">
        <f t="shared" si="29"/>
        <v>0.74514052258885377</v>
      </c>
      <c r="AA154" s="9">
        <f t="shared" ca="1" si="29"/>
        <v>1.0851782974098356</v>
      </c>
      <c r="AB154" s="9">
        <f t="shared" ca="1" si="29"/>
        <v>0.98012291691990439</v>
      </c>
      <c r="AC154" s="9">
        <f t="shared" si="29"/>
        <v>1.5695037414037363</v>
      </c>
      <c r="AD154" s="9">
        <f t="shared" ca="1" si="29"/>
        <v>0.78550053340711978</v>
      </c>
      <c r="AE154" s="9">
        <f t="shared" si="29"/>
        <v>1.4085388505997922</v>
      </c>
      <c r="AF154" s="9">
        <f t="shared" ca="1" si="29"/>
        <v>1.3652560555879012</v>
      </c>
      <c r="AG154" s="9">
        <f t="shared" si="29"/>
        <v>1.0223312439932852</v>
      </c>
      <c r="AH154" s="9">
        <f t="shared" si="29"/>
        <v>1.4907128379865235</v>
      </c>
      <c r="AI154" s="9">
        <f t="shared" ca="1" si="29"/>
        <v>1.0518102309269157</v>
      </c>
      <c r="AJ154" s="9">
        <f t="shared" ca="1" si="29"/>
        <v>1.0074480612715921</v>
      </c>
      <c r="AK154" s="9">
        <f t="shared" si="29"/>
        <v>1.5323938171960614</v>
      </c>
      <c r="AL154" s="9">
        <f t="shared" ca="1" si="29"/>
        <v>0.94628909680269024</v>
      </c>
      <c r="AM154" s="9">
        <f t="shared" ca="1" si="29"/>
        <v>1.3490050393431627</v>
      </c>
      <c r="AN154" s="9">
        <f ca="1">IF(Fixtures!$D$6&lt;36,AVERAGE(OFFSET($A154,0,Fixtures!$D$6,1,3)),0)</f>
        <v>1.1117090639102536</v>
      </c>
      <c r="AO154" s="9">
        <f ca="1">IF(Fixtures!$D$6&lt;33,AVERAGE(OFFSET($A154,0,Fixtures!$D$6,1,6)),0)</f>
        <v>1.1885422236519565</v>
      </c>
      <c r="AP154" s="9">
        <f ca="1">IF(Fixtures!$D$6&lt;30,AVERAGE(OFFSET($A154,0,Fixtures!$D$6,1,9)),0)</f>
        <v>1.1868027191218635</v>
      </c>
      <c r="AQ154" s="9">
        <f ca="1">IF(Fixtures!$D$6&lt;27,AVERAGE(OFFSET($A154,0,Fixtures!$D$6,1,12)),0)</f>
        <v>0</v>
      </c>
      <c r="AR154" s="9">
        <f ca="1">IF(Fixtures!$D$6&lt;23,AVERAGE(OFFSET($A154,0,Fixtures!$D$6,1,16)),0)</f>
        <v>0</v>
      </c>
      <c r="AS154" s="9">
        <f ca="1">IF(OR(Fixtures!$D$6&lt;=0,Fixtures!$D$6&gt;39),AVERAGE(A154:AM154),AVERAGE(OFFSET($A154,0,Fixtures!$D$6,1,39-Fixtures!$D$6)))</f>
        <v>1.2090760354532237</v>
      </c>
    </row>
    <row r="155" spans="1:45" x14ac:dyDescent="0.25">
      <c r="A155" s="80" t="s">
        <v>82</v>
      </c>
      <c r="B155" s="9">
        <f t="shared" ca="1" si="28"/>
        <v>1.4762634396734613</v>
      </c>
      <c r="C155" s="9">
        <f t="shared" ca="1" si="29"/>
        <v>1.0675013576680057</v>
      </c>
      <c r="D155" s="9">
        <f t="shared" ca="1" si="29"/>
        <v>1.5569379726514012</v>
      </c>
      <c r="E155" s="9">
        <f t="shared" ca="1" si="29"/>
        <v>1.3306259570640011</v>
      </c>
      <c r="F155" s="9">
        <f t="shared" ca="1" si="29"/>
        <v>1.1116330509476595</v>
      </c>
      <c r="G155" s="9">
        <f t="shared" ca="1" si="29"/>
        <v>0.85411490610581953</v>
      </c>
      <c r="H155" s="9">
        <f t="shared" ca="1" si="29"/>
        <v>1.7412864821737444</v>
      </c>
      <c r="I155" s="9">
        <f t="shared" ca="1" si="29"/>
        <v>1.2591422600159881</v>
      </c>
      <c r="J155" s="9">
        <f t="shared" ca="1" si="29"/>
        <v>1.4063767560827927</v>
      </c>
      <c r="K155" s="9">
        <f t="shared" ca="1" si="29"/>
        <v>1.2570620775721877</v>
      </c>
      <c r="L155" s="9">
        <f t="shared" ca="1" si="29"/>
        <v>0.81022940204263316</v>
      </c>
      <c r="M155" s="9">
        <f t="shared" ca="1" si="29"/>
        <v>1.1436870612074626</v>
      </c>
      <c r="N155" s="9">
        <f t="shared" ca="1" si="29"/>
        <v>1.0329702378840371</v>
      </c>
      <c r="O155" s="9">
        <f t="shared" ca="1" si="29"/>
        <v>1.6662501750500895</v>
      </c>
      <c r="P155" s="9">
        <f t="shared" ca="1" si="29"/>
        <v>1.3698605568438125</v>
      </c>
      <c r="Q155" s="9">
        <f t="shared" ca="1" si="29"/>
        <v>0.94025004046803562</v>
      </c>
      <c r="R155" s="9">
        <f t="shared" ca="1" si="29"/>
        <v>1.3199726928307052</v>
      </c>
      <c r="S155" s="9">
        <f t="shared" ca="1" si="29"/>
        <v>1.222259875069226</v>
      </c>
      <c r="T155" s="9">
        <f t="shared" ca="1" si="29"/>
        <v>1.4454160627904584</v>
      </c>
      <c r="U155" s="9">
        <f t="shared" ca="1" si="29"/>
        <v>0.98023785179038858</v>
      </c>
      <c r="V155" s="9">
        <f t="shared" ca="1" si="29"/>
        <v>1.3111966013199337</v>
      </c>
      <c r="W155" s="9">
        <f t="shared" ca="1" si="29"/>
        <v>1.2136683241209307</v>
      </c>
      <c r="X155" s="9">
        <f t="shared" ca="1" si="29"/>
        <v>1.2254243689703228</v>
      </c>
      <c r="Y155" s="9">
        <f t="shared" ca="1" si="29"/>
        <v>0.77480290336651536</v>
      </c>
      <c r="Z155" s="9">
        <f t="shared" ca="1" si="29"/>
        <v>1.5315763350384708</v>
      </c>
      <c r="AA155" s="9">
        <f t="shared" ca="1" si="29"/>
        <v>1.0851782974098356</v>
      </c>
      <c r="AB155" s="9">
        <f t="shared" ca="1" si="29"/>
        <v>1.9090891191736985</v>
      </c>
      <c r="AC155" s="9">
        <f t="shared" ca="1" si="29"/>
        <v>1.0289485349664114</v>
      </c>
      <c r="AD155" s="9">
        <f t="shared" ca="1" si="29"/>
        <v>0.99086580925216272</v>
      </c>
      <c r="AE155" s="9">
        <f t="shared" ca="1" si="29"/>
        <v>1.0362324556106619</v>
      </c>
      <c r="AF155" s="9">
        <f t="shared" ca="1" si="29"/>
        <v>1.1613683780481263</v>
      </c>
      <c r="AG155" s="9">
        <f t="shared" ca="1" si="29"/>
        <v>1.4820334979229854</v>
      </c>
      <c r="AH155" s="9">
        <f t="shared" ca="1" si="29"/>
        <v>0.79714439473604892</v>
      </c>
      <c r="AI155" s="9">
        <f t="shared" ca="1" si="29"/>
        <v>1.9653801806377658</v>
      </c>
      <c r="AJ155" s="9">
        <f t="shared" ca="1" si="29"/>
        <v>1.0074480612715921</v>
      </c>
      <c r="AK155" s="9">
        <f t="shared" ca="1" si="29"/>
        <v>1.7536130389684184</v>
      </c>
      <c r="AL155" s="9">
        <f t="shared" ca="1" si="29"/>
        <v>0.9200146342337403</v>
      </c>
      <c r="AM155" s="9">
        <f t="shared" ca="1" si="29"/>
        <v>1.3490050393431627</v>
      </c>
      <c r="AN155" s="9">
        <f ca="1">IF(Fixtures!$D$6&lt;36,AVERAGE(OFFSET($A155,0,Fixtures!$D$6,1,3)),0)</f>
        <v>1.309634487797424</v>
      </c>
      <c r="AO155" s="9">
        <f ca="1">IF(Fixtures!$D$6&lt;33,AVERAGE(OFFSET($A155,0,Fixtures!$D$6,1,6)),0)</f>
        <v>1.2680896324956743</v>
      </c>
      <c r="AP155" s="9">
        <f ca="1">IF(Fixtures!$D$6&lt;30,AVERAGE(OFFSET($A155,0,Fixtures!$D$6,1,9)),0)</f>
        <v>1.2642789368466059</v>
      </c>
      <c r="AQ155" s="9">
        <f ca="1">IF(Fixtures!$D$6&lt;27,AVERAGE(OFFSET($A155,0,Fixtures!$D$6,1,12)),0)</f>
        <v>0</v>
      </c>
      <c r="AR155" s="9">
        <f ca="1">IF(Fixtures!$D$6&lt;23,AVERAGE(OFFSET($A155,0,Fixtures!$D$6,1,16)),0)</f>
        <v>0</v>
      </c>
      <c r="AS155" s="9">
        <f ca="1">IF(OR(Fixtures!$D$6&lt;=0,Fixtures!$D$6&gt;39),AVERAGE(A155:AM155),AVERAGE(OFFSET($A155,0,Fixtures!$D$6,1,39-Fixtures!$D$6)))</f>
        <v>1.2834285953470645</v>
      </c>
    </row>
    <row r="157" spans="1:45" x14ac:dyDescent="0.25">
      <c r="A157" s="29" t="s">
        <v>10</v>
      </c>
      <c r="B157" s="2">
        <v>1</v>
      </c>
      <c r="C157" s="2">
        <v>2</v>
      </c>
      <c r="D157" s="2">
        <v>3</v>
      </c>
      <c r="E157" s="2">
        <v>4</v>
      </c>
      <c r="F157" s="2">
        <v>5</v>
      </c>
      <c r="G157" s="2">
        <v>6</v>
      </c>
      <c r="H157" s="2">
        <v>7</v>
      </c>
      <c r="I157" s="2">
        <v>8</v>
      </c>
      <c r="J157" s="2">
        <v>9</v>
      </c>
      <c r="K157" s="2">
        <v>10</v>
      </c>
      <c r="L157" s="2">
        <v>11</v>
      </c>
      <c r="M157" s="2">
        <v>12</v>
      </c>
      <c r="N157" s="2">
        <v>13</v>
      </c>
      <c r="O157" s="2">
        <v>14</v>
      </c>
      <c r="P157" s="2">
        <v>15</v>
      </c>
      <c r="Q157" s="2">
        <v>16</v>
      </c>
      <c r="R157" s="2">
        <v>17</v>
      </c>
      <c r="S157" s="2">
        <v>18</v>
      </c>
      <c r="T157" s="2">
        <v>19</v>
      </c>
      <c r="U157" s="2">
        <v>20</v>
      </c>
      <c r="V157" s="2">
        <v>21</v>
      </c>
      <c r="W157" s="2">
        <v>22</v>
      </c>
      <c r="X157" s="2">
        <v>23</v>
      </c>
      <c r="Y157" s="2">
        <v>24</v>
      </c>
      <c r="Z157" s="2">
        <v>25</v>
      </c>
      <c r="AA157" s="2">
        <v>26</v>
      </c>
      <c r="AB157" s="2">
        <v>27</v>
      </c>
      <c r="AC157" s="2">
        <v>28</v>
      </c>
      <c r="AD157" s="2">
        <v>29</v>
      </c>
      <c r="AE157" s="2">
        <v>30</v>
      </c>
      <c r="AF157" s="2">
        <v>31</v>
      </c>
      <c r="AG157" s="2">
        <v>32</v>
      </c>
      <c r="AH157" s="2">
        <v>33</v>
      </c>
      <c r="AI157" s="2">
        <v>34</v>
      </c>
      <c r="AJ157" s="2">
        <v>35</v>
      </c>
      <c r="AK157" s="2">
        <v>36</v>
      </c>
      <c r="AL157" s="2">
        <v>37</v>
      </c>
      <c r="AM157" s="2">
        <v>38</v>
      </c>
      <c r="AN157" s="29" t="s">
        <v>55</v>
      </c>
      <c r="AO157" s="29" t="s">
        <v>56</v>
      </c>
      <c r="AP157" s="29" t="s">
        <v>57</v>
      </c>
      <c r="AQ157" s="29" t="s">
        <v>75</v>
      </c>
      <c r="AR157" s="29" t="s">
        <v>123</v>
      </c>
      <c r="AS157" s="29" t="s">
        <v>58</v>
      </c>
    </row>
    <row r="158" spans="1:45" x14ac:dyDescent="0.25">
      <c r="A158" s="28" t="s">
        <v>101</v>
      </c>
      <c r="B158" s="9">
        <f ca="1">MIN(VLOOKUP($A$157,$A$2:$AM$14,B$16+1,FALSE),VLOOKUP($A158,$A$2:$AM$14,B$16+1,FALSE))</f>
        <v>1.2430430152298781</v>
      </c>
      <c r="C158" s="9">
        <f t="shared" ref="C158:AM165" ca="1" si="30">MIN(VLOOKUP($A$157,$A$2:$AM$14,C$16+1,FALSE),VLOOKUP($A158,$A$2:$AM$14,C$16+1,FALSE))</f>
        <v>1.0253530868148368</v>
      </c>
      <c r="D158" s="9">
        <f t="shared" ca="1" si="30"/>
        <v>1.278886240230779</v>
      </c>
      <c r="E158" s="9">
        <f t="shared" ca="1" si="30"/>
        <v>1.096115137898463</v>
      </c>
      <c r="F158" s="9">
        <f t="shared" ca="1" si="30"/>
        <v>1.0326115553027098</v>
      </c>
      <c r="G158" s="9">
        <f t="shared" ca="1" si="30"/>
        <v>1.2010427889143294</v>
      </c>
      <c r="H158" s="9">
        <f t="shared" ca="1" si="30"/>
        <v>1.1573102161029458</v>
      </c>
      <c r="I158" s="9">
        <f t="shared" ca="1" si="30"/>
        <v>0.95508276524656122</v>
      </c>
      <c r="J158" s="9">
        <f t="shared" ca="1" si="30"/>
        <v>0.91679983310067392</v>
      </c>
      <c r="K158" s="9">
        <f t="shared" ca="1" si="30"/>
        <v>1.2998789686601762</v>
      </c>
      <c r="L158" s="9">
        <f t="shared" ca="1" si="30"/>
        <v>0.97681261306118616</v>
      </c>
      <c r="M158" s="9">
        <f t="shared" ca="1" si="30"/>
        <v>1.1077486788314301</v>
      </c>
      <c r="N158" s="9">
        <f t="shared" ca="1" si="30"/>
        <v>1.2986577263161534</v>
      </c>
      <c r="O158" s="9">
        <f t="shared" ca="1" si="30"/>
        <v>1.1396906829723428</v>
      </c>
      <c r="P158" s="9">
        <f t="shared" ca="1" si="30"/>
        <v>1.325976359464915</v>
      </c>
      <c r="Q158" s="9">
        <f t="shared" ca="1" si="30"/>
        <v>2.2948225093433998</v>
      </c>
      <c r="R158" s="9">
        <f t="shared" ca="1" si="30"/>
        <v>1.4253908711474208</v>
      </c>
      <c r="S158" s="9">
        <f t="shared" ca="1" si="30"/>
        <v>1.5262245578448828</v>
      </c>
      <c r="T158" s="9">
        <f t="shared" ca="1" si="30"/>
        <v>0.8073982227300347</v>
      </c>
      <c r="U158" s="9">
        <f t="shared" ca="1" si="30"/>
        <v>1.1505840783796881</v>
      </c>
      <c r="V158" s="9">
        <f t="shared" ca="1" si="30"/>
        <v>1.0620137775203928</v>
      </c>
      <c r="W158" s="9">
        <f t="shared" ca="1" si="30"/>
        <v>1.1550812006241398</v>
      </c>
      <c r="X158" s="9">
        <f t="shared" ca="1" si="30"/>
        <v>0.83712106177927448</v>
      </c>
      <c r="Y158" s="9">
        <f t="shared" ca="1" si="30"/>
        <v>1.4815188852253951</v>
      </c>
      <c r="Z158" s="9">
        <f t="shared" ca="1" si="30"/>
        <v>1.4711049419692159</v>
      </c>
      <c r="AA158" s="9">
        <f t="shared" ca="1" si="30"/>
        <v>0.89137757388696937</v>
      </c>
      <c r="AB158" s="9">
        <f t="shared" ca="1" si="30"/>
        <v>1.5726293869546719</v>
      </c>
      <c r="AC158" s="9">
        <f t="shared" ca="1" si="30"/>
        <v>0.86639501802193608</v>
      </c>
      <c r="AD158" s="9">
        <f t="shared" ca="1" si="30"/>
        <v>1.4014624629609895</v>
      </c>
      <c r="AE158" s="9">
        <f t="shared" ca="1" si="30"/>
        <v>0.9060094048880496</v>
      </c>
      <c r="AF158" s="9">
        <f t="shared" ca="1" si="30"/>
        <v>0.79435893827909865</v>
      </c>
      <c r="AG158" s="9">
        <f t="shared" ca="1" si="30"/>
        <v>1.8632233361142638</v>
      </c>
      <c r="AH158" s="9">
        <f t="shared" ca="1" si="30"/>
        <v>0.77209551463707371</v>
      </c>
      <c r="AI158" s="9">
        <f t="shared" ca="1" si="30"/>
        <v>1.9024182015218767</v>
      </c>
      <c r="AJ158" s="9">
        <f t="shared" ca="1" si="30"/>
        <v>1.1583985369225387</v>
      </c>
      <c r="AK158" s="9">
        <f t="shared" ca="1" si="30"/>
        <v>1.0637711946396324</v>
      </c>
      <c r="AL158" s="9">
        <f t="shared" ca="1" si="30"/>
        <v>2.0450511943125842</v>
      </c>
      <c r="AM158" s="9">
        <f t="shared" ca="1" si="30"/>
        <v>1.5994802794270424</v>
      </c>
      <c r="AN158" s="9">
        <f ca="1">IF(Fixtures!$D$6&lt;36,AVERAGE(OFFSET($A158,0,Fixtures!$D$6,1,3)),0)</f>
        <v>1.2801622893125326</v>
      </c>
      <c r="AO158" s="9">
        <f ca="1">IF(Fixtures!$D$6&lt;33,AVERAGE(OFFSET($A158,0,Fixtures!$D$6,1,6)),0)</f>
        <v>1.2340130912031684</v>
      </c>
      <c r="AP158" s="9">
        <f ca="1">IF(Fixtures!$D$6&lt;30,AVERAGE(OFFSET($A158,0,Fixtures!$D$6,1,9)),0)</f>
        <v>1.2485545333667223</v>
      </c>
      <c r="AQ158" s="9">
        <f ca="1">IF(Fixtures!$D$6&lt;27,AVERAGE(OFFSET($A158,0,Fixtures!$D$6,1,12)),0)</f>
        <v>0</v>
      </c>
      <c r="AR158" s="9">
        <f ca="1">IF(Fixtures!$D$6&lt;23,AVERAGE(OFFSET($A158,0,Fixtures!$D$6,1,16)),0)</f>
        <v>0</v>
      </c>
      <c r="AS158" s="9">
        <f ca="1">IF(OR(Fixtures!$D$6&lt;=0,Fixtures!$D$6&gt;39),AVERAGE(A158:AM158),AVERAGE(OFFSET($A158,0,Fixtures!$D$6,1,39-Fixtures!$D$6)))</f>
        <v>1.3287744557233132</v>
      </c>
    </row>
    <row r="159" spans="1:45" x14ac:dyDescent="0.25">
      <c r="A159" s="28" t="s">
        <v>131</v>
      </c>
      <c r="B159" s="9">
        <f t="shared" ref="B159:Q169" ca="1" si="31">MIN(VLOOKUP($A$157,$A$2:$AM$14,B$16+1,FALSE),VLOOKUP($A159,$A$2:$AM$14,B$16+1,FALSE))</f>
        <v>1.2673185277616741</v>
      </c>
      <c r="C159" s="9">
        <f t="shared" ca="1" si="31"/>
        <v>1.0253530868148368</v>
      </c>
      <c r="D159" s="9">
        <f t="shared" ca="1" si="31"/>
        <v>1.4768548379418502</v>
      </c>
      <c r="E159" s="9">
        <f t="shared" ca="1" si="31"/>
        <v>1.3808308771559705</v>
      </c>
      <c r="F159" s="9">
        <f t="shared" ca="1" si="31"/>
        <v>0.99895034699964425</v>
      </c>
      <c r="G159" s="9">
        <f t="shared" ca="1" si="31"/>
        <v>1.2010427889143294</v>
      </c>
      <c r="H159" s="9">
        <f t="shared" ca="1" si="31"/>
        <v>1.1573102161029458</v>
      </c>
      <c r="I159" s="9">
        <f t="shared" ca="1" si="31"/>
        <v>1.5237031385967623</v>
      </c>
      <c r="J159" s="9">
        <f t="shared" ca="1" si="31"/>
        <v>0.91679983310067392</v>
      </c>
      <c r="K159" s="9">
        <f t="shared" ca="1" si="31"/>
        <v>1.228353116514443</v>
      </c>
      <c r="L159" s="9">
        <f t="shared" ca="1" si="31"/>
        <v>0.97681261306118616</v>
      </c>
      <c r="M159" s="9">
        <f t="shared" ca="1" si="31"/>
        <v>1.0156678946778177</v>
      </c>
      <c r="N159" s="9">
        <f t="shared" ca="1" si="31"/>
        <v>1.4793254150550446</v>
      </c>
      <c r="O159" s="9">
        <f t="shared" ca="1" si="31"/>
        <v>1.1396906829723428</v>
      </c>
      <c r="P159" s="9">
        <f t="shared" ca="1" si="31"/>
        <v>1.325976359464915</v>
      </c>
      <c r="Q159" s="9">
        <f t="shared" ca="1" si="31"/>
        <v>1.0940323368026967</v>
      </c>
      <c r="R159" s="9">
        <f t="shared" ca="1" si="30"/>
        <v>1.4253908711474208</v>
      </c>
      <c r="S159" s="9">
        <f t="shared" ca="1" si="30"/>
        <v>0.94792160090866917</v>
      </c>
      <c r="T159" s="9">
        <f t="shared" ca="1" si="30"/>
        <v>0.8073982227300347</v>
      </c>
      <c r="U159" s="9">
        <f t="shared" ca="1" si="30"/>
        <v>1.3153603208633147</v>
      </c>
      <c r="V159" s="9">
        <f t="shared" ca="1" si="30"/>
        <v>0.96348159374794129</v>
      </c>
      <c r="W159" s="9">
        <f t="shared" ca="1" si="30"/>
        <v>1.660427807936131</v>
      </c>
      <c r="X159" s="9">
        <f t="shared" ca="1" si="30"/>
        <v>0.83712106177927448</v>
      </c>
      <c r="Y159" s="9">
        <f t="shared" ca="1" si="30"/>
        <v>1.4332241363002989</v>
      </c>
      <c r="Z159" s="9">
        <f t="shared" ca="1" si="30"/>
        <v>1.4711049419692159</v>
      </c>
      <c r="AA159" s="9">
        <f t="shared" ca="1" si="30"/>
        <v>1.0293607367222002</v>
      </c>
      <c r="AB159" s="9">
        <f t="shared" ca="1" si="30"/>
        <v>1.9275215042307743</v>
      </c>
      <c r="AC159" s="9">
        <f t="shared" ca="1" si="30"/>
        <v>1.2601463724789967</v>
      </c>
      <c r="AD159" s="9">
        <f t="shared" ca="1" si="30"/>
        <v>1.2694156825475733</v>
      </c>
      <c r="AE159" s="9">
        <f t="shared" ca="1" si="30"/>
        <v>1.662695844566449</v>
      </c>
      <c r="AF159" s="9">
        <f t="shared" ca="1" si="30"/>
        <v>0.79435893827909865</v>
      </c>
      <c r="AG159" s="9">
        <f t="shared" ca="1" si="30"/>
        <v>1.1656465752959266</v>
      </c>
      <c r="AH159" s="9">
        <f t="shared" ca="1" si="30"/>
        <v>0.77209551463707371</v>
      </c>
      <c r="AI159" s="9">
        <f t="shared" ca="1" si="30"/>
        <v>1.2235707218902958</v>
      </c>
      <c r="AJ159" s="9">
        <f t="shared" ca="1" si="30"/>
        <v>1.1583985369225387</v>
      </c>
      <c r="AK159" s="9">
        <f t="shared" ca="1" si="30"/>
        <v>1.0637711946396324</v>
      </c>
      <c r="AL159" s="9">
        <f t="shared" ca="1" si="30"/>
        <v>1.6477682223774754</v>
      </c>
      <c r="AM159" s="9">
        <f t="shared" ca="1" si="30"/>
        <v>1.5696411295197246</v>
      </c>
      <c r="AN159" s="9">
        <f ca="1">IF(Fixtures!$D$6&lt;36,AVERAGE(OFFSET($A159,0,Fixtures!$D$6,1,3)),0)</f>
        <v>1.485694519752448</v>
      </c>
      <c r="AO159" s="9">
        <f ca="1">IF(Fixtures!$D$6&lt;33,AVERAGE(OFFSET($A159,0,Fixtures!$D$6,1,6)),0)</f>
        <v>1.3466308195664698</v>
      </c>
      <c r="AP159" s="9">
        <f ca="1">IF(Fixtures!$D$6&lt;30,AVERAGE(OFFSET($A159,0,Fixtures!$D$6,1,9)),0)</f>
        <v>1.2482055212054142</v>
      </c>
      <c r="AQ159" s="9">
        <f ca="1">IF(Fixtures!$D$6&lt;27,AVERAGE(OFFSET($A159,0,Fixtures!$D$6,1,12)),0)</f>
        <v>0</v>
      </c>
      <c r="AR159" s="9">
        <f ca="1">IF(Fixtures!$D$6&lt;23,AVERAGE(OFFSET($A159,0,Fixtures!$D$6,1,16)),0)</f>
        <v>0</v>
      </c>
      <c r="AS159" s="9">
        <f ca="1">IF(OR(Fixtures!$D$6&lt;=0,Fixtures!$D$6&gt;39),AVERAGE(A159:AM159),AVERAGE(OFFSET($A159,0,Fixtures!$D$6,1,39-Fixtures!$D$6)))</f>
        <v>1.2929191864487966</v>
      </c>
    </row>
    <row r="160" spans="1:45" x14ac:dyDescent="0.25">
      <c r="A160" s="28" t="s">
        <v>121</v>
      </c>
      <c r="B160" s="9">
        <f t="shared" ca="1" si="31"/>
        <v>1.5485302390330318</v>
      </c>
      <c r="C160" s="9">
        <f t="shared" ca="1" si="30"/>
        <v>1.0253530868148368</v>
      </c>
      <c r="D160" s="9">
        <f t="shared" ca="1" si="30"/>
        <v>1.4768548379418502</v>
      </c>
      <c r="E160" s="9">
        <f t="shared" ca="1" si="30"/>
        <v>0.96129438603141137</v>
      </c>
      <c r="F160" s="9">
        <f t="shared" ca="1" si="30"/>
        <v>1.0326115553027098</v>
      </c>
      <c r="G160" s="9">
        <f t="shared" ca="1" si="30"/>
        <v>1.0751159963909429</v>
      </c>
      <c r="H160" s="9">
        <f t="shared" ca="1" si="30"/>
        <v>1.1573102161029458</v>
      </c>
      <c r="I160" s="9">
        <f t="shared" ca="1" si="30"/>
        <v>1.5237031385967623</v>
      </c>
      <c r="J160" s="9">
        <f t="shared" ca="1" si="30"/>
        <v>0.91679983310067392</v>
      </c>
      <c r="K160" s="9">
        <f t="shared" ca="1" si="30"/>
        <v>1.9947472403238702</v>
      </c>
      <c r="L160" s="9">
        <f t="shared" ca="1" si="30"/>
        <v>0.97681261306118616</v>
      </c>
      <c r="M160" s="9">
        <f t="shared" ca="1" si="30"/>
        <v>1.082726736223846</v>
      </c>
      <c r="N160" s="9">
        <f t="shared" ca="1" si="30"/>
        <v>1.4793254150550446</v>
      </c>
      <c r="O160" s="9">
        <f t="shared" ca="1" si="30"/>
        <v>0.87774860778001973</v>
      </c>
      <c r="P160" s="9">
        <f t="shared" ca="1" si="30"/>
        <v>1.2146184697312841</v>
      </c>
      <c r="Q160" s="9">
        <f t="shared" ca="1" si="30"/>
        <v>2.3174683407307497</v>
      </c>
      <c r="R160" s="9">
        <f t="shared" ca="1" si="30"/>
        <v>1.3213043782359488</v>
      </c>
      <c r="S160" s="9">
        <f t="shared" ca="1" si="30"/>
        <v>1.4694788864890815</v>
      </c>
      <c r="T160" s="9">
        <f t="shared" ca="1" si="30"/>
        <v>0.8073982227300347</v>
      </c>
      <c r="U160" s="9">
        <f t="shared" ca="1" si="30"/>
        <v>0.80956721075138993</v>
      </c>
      <c r="V160" s="9">
        <f t="shared" ca="1" si="30"/>
        <v>1.0620137775203928</v>
      </c>
      <c r="W160" s="9">
        <f t="shared" ca="1" si="30"/>
        <v>0.89243783056680326</v>
      </c>
      <c r="X160" s="9">
        <f t="shared" ca="1" si="30"/>
        <v>0.83712106177927448</v>
      </c>
      <c r="Y160" s="9">
        <f t="shared" ca="1" si="30"/>
        <v>0.83291113315213428</v>
      </c>
      <c r="Z160" s="9">
        <f t="shared" ca="1" si="30"/>
        <v>1.4711049419692159</v>
      </c>
      <c r="AA160" s="9">
        <f t="shared" ca="1" si="30"/>
        <v>1.0293607367222002</v>
      </c>
      <c r="AB160" s="9">
        <f t="shared" ca="1" si="30"/>
        <v>1.3791979954642193</v>
      </c>
      <c r="AC160" s="9">
        <f t="shared" ca="1" si="30"/>
        <v>1.0793181474145725</v>
      </c>
      <c r="AD160" s="9">
        <f t="shared" ca="1" si="30"/>
        <v>1.4014624629609895</v>
      </c>
      <c r="AE160" s="9">
        <f t="shared" ca="1" si="30"/>
        <v>1.3903292565543277</v>
      </c>
      <c r="AF160" s="9">
        <f t="shared" ca="1" si="30"/>
        <v>0.79435893827909865</v>
      </c>
      <c r="AG160" s="9">
        <f t="shared" ca="1" si="30"/>
        <v>1.1135559206698284</v>
      </c>
      <c r="AH160" s="9">
        <f t="shared" ca="1" si="30"/>
        <v>0.77209551463707371</v>
      </c>
      <c r="AI160" s="9">
        <f t="shared" ca="1" si="30"/>
        <v>0.84658324617833192</v>
      </c>
      <c r="AJ160" s="9">
        <f t="shared" ca="1" si="30"/>
        <v>1.1583985369225387</v>
      </c>
      <c r="AK160" s="9">
        <f t="shared" ca="1" si="30"/>
        <v>1.0242197339463077</v>
      </c>
      <c r="AL160" s="9">
        <f t="shared" ca="1" si="30"/>
        <v>1.8957151694024039</v>
      </c>
      <c r="AM160" s="9">
        <f t="shared" ca="1" si="30"/>
        <v>1.6152643152589288</v>
      </c>
      <c r="AN160" s="9">
        <f ca="1">IF(Fixtures!$D$6&lt;36,AVERAGE(OFFSET($A160,0,Fixtures!$D$6,1,3)),0)</f>
        <v>1.286659535279927</v>
      </c>
      <c r="AO160" s="9">
        <f ca="1">IF(Fixtures!$D$6&lt;33,AVERAGE(OFFSET($A160,0,Fixtures!$D$6,1,6)),0)</f>
        <v>1.1930371202238395</v>
      </c>
      <c r="AP160" s="9">
        <f ca="1">IF(Fixtures!$D$6&lt;30,AVERAGE(OFFSET($A160,0,Fixtures!$D$6,1,9)),0)</f>
        <v>1.1039222243423312</v>
      </c>
      <c r="AQ160" s="9">
        <f ca="1">IF(Fixtures!$D$6&lt;27,AVERAGE(OFFSET($A160,0,Fixtures!$D$6,1,12)),0)</f>
        <v>0</v>
      </c>
      <c r="AR160" s="9">
        <f ca="1">IF(Fixtures!$D$6&lt;23,AVERAGE(OFFSET($A160,0,Fixtures!$D$6,1,16)),0)</f>
        <v>0</v>
      </c>
      <c r="AS160" s="9">
        <f ca="1">IF(OR(Fixtures!$D$6&lt;=0,Fixtures!$D$6&gt;39),AVERAGE(A160:AM160),AVERAGE(OFFSET($A160,0,Fixtures!$D$6,1,39-Fixtures!$D$6)))</f>
        <v>1.2058749364740515</v>
      </c>
    </row>
    <row r="161" spans="1:45" x14ac:dyDescent="0.25">
      <c r="A161" s="28" t="s">
        <v>105</v>
      </c>
      <c r="B161" s="9">
        <f t="shared" ca="1" si="31"/>
        <v>1.6402298057246669</v>
      </c>
      <c r="C161" s="9">
        <f t="shared" ca="1" si="30"/>
        <v>1.0253530868148368</v>
      </c>
      <c r="D161" s="9">
        <f t="shared" ca="1" si="30"/>
        <v>1.160313829200228</v>
      </c>
      <c r="E161" s="9">
        <f t="shared" ca="1" si="30"/>
        <v>0.84892132175324198</v>
      </c>
      <c r="F161" s="9">
        <f t="shared" ca="1" si="30"/>
        <v>1.0326115553027098</v>
      </c>
      <c r="G161" s="9">
        <f t="shared" ca="1" si="30"/>
        <v>0.85223937823566953</v>
      </c>
      <c r="H161" s="9">
        <f t="shared" ca="1" si="30"/>
        <v>0.9171391637637949</v>
      </c>
      <c r="I161" s="9">
        <f t="shared" ca="1" si="30"/>
        <v>0.65767416951480984</v>
      </c>
      <c r="J161" s="9">
        <f t="shared" ca="1" si="30"/>
        <v>0.91679983310067392</v>
      </c>
      <c r="K161" s="9">
        <f t="shared" ca="1" si="30"/>
        <v>1.0433138963384292</v>
      </c>
      <c r="L161" s="9">
        <f t="shared" ca="1" si="30"/>
        <v>0.97681261306118616</v>
      </c>
      <c r="M161" s="9">
        <f t="shared" ca="1" si="30"/>
        <v>0.66846979370821891</v>
      </c>
      <c r="N161" s="9">
        <f t="shared" ca="1" si="30"/>
        <v>1.4793254150550446</v>
      </c>
      <c r="O161" s="9">
        <f t="shared" ca="1" si="30"/>
        <v>0.85493083081101517</v>
      </c>
      <c r="P161" s="9">
        <f t="shared" ca="1" si="30"/>
        <v>0.9943802237087086</v>
      </c>
      <c r="Q161" s="9">
        <f t="shared" ca="1" si="30"/>
        <v>0.87927383388818403</v>
      </c>
      <c r="R161" s="9">
        <f t="shared" ca="1" si="30"/>
        <v>1.0110212898538</v>
      </c>
      <c r="S161" s="9">
        <f t="shared" ca="1" si="30"/>
        <v>1.2247789593659026</v>
      </c>
      <c r="T161" s="9">
        <f t="shared" ca="1" si="30"/>
        <v>0.8073982227300347</v>
      </c>
      <c r="U161" s="9">
        <f t="shared" ca="1" si="30"/>
        <v>1.3153603208633147</v>
      </c>
      <c r="V161" s="9">
        <f t="shared" ca="1" si="30"/>
        <v>1.0620137775203928</v>
      </c>
      <c r="W161" s="9">
        <f t="shared" ca="1" si="30"/>
        <v>0.63924159709855954</v>
      </c>
      <c r="X161" s="9">
        <f t="shared" ca="1" si="30"/>
        <v>0.83712106177927448</v>
      </c>
      <c r="Y161" s="9">
        <f t="shared" ca="1" si="30"/>
        <v>0.88072885351305386</v>
      </c>
      <c r="Z161" s="9">
        <f t="shared" ca="1" si="30"/>
        <v>1.4711049419692159</v>
      </c>
      <c r="AA161" s="9">
        <f t="shared" ca="1" si="30"/>
        <v>0.80873317225882402</v>
      </c>
      <c r="AB161" s="9">
        <f t="shared" ca="1" si="30"/>
        <v>1.2179729771465124</v>
      </c>
      <c r="AC161" s="9">
        <f t="shared" ca="1" si="30"/>
        <v>1.1432323054630054</v>
      </c>
      <c r="AD161" s="9">
        <f t="shared" ca="1" si="30"/>
        <v>0.95817268311404735</v>
      </c>
      <c r="AE161" s="9">
        <f t="shared" ca="1" si="30"/>
        <v>1.4968738561039585</v>
      </c>
      <c r="AF161" s="9">
        <f t="shared" ca="1" si="30"/>
        <v>0.79435893827909865</v>
      </c>
      <c r="AG161" s="9">
        <f t="shared" ca="1" si="30"/>
        <v>1.3765969715151092</v>
      </c>
      <c r="AH161" s="9">
        <f t="shared" ca="1" si="30"/>
        <v>0.77209551463707371</v>
      </c>
      <c r="AI161" s="9">
        <f t="shared" ca="1" si="30"/>
        <v>0.69307824531031204</v>
      </c>
      <c r="AJ161" s="9">
        <f t="shared" ca="1" si="30"/>
        <v>0.75904674800040206</v>
      </c>
      <c r="AK161" s="9">
        <f t="shared" ca="1" si="30"/>
        <v>1.0637711946396324</v>
      </c>
      <c r="AL161" s="9">
        <f t="shared" ca="1" si="30"/>
        <v>0.70467698857666183</v>
      </c>
      <c r="AM161" s="9">
        <f t="shared" ca="1" si="30"/>
        <v>1.2615206400707057</v>
      </c>
      <c r="AN161" s="9">
        <f ca="1">IF(Fixtures!$D$6&lt;36,AVERAGE(OFFSET($A161,0,Fixtures!$D$6,1,3)),0)</f>
        <v>1.1064593219078551</v>
      </c>
      <c r="AO161" s="9">
        <f ca="1">IF(Fixtures!$D$6&lt;33,AVERAGE(OFFSET($A161,0,Fixtures!$D$6,1,6)),0)</f>
        <v>1.1645346219369552</v>
      </c>
      <c r="AP161" s="9">
        <f ca="1">IF(Fixtures!$D$6&lt;30,AVERAGE(OFFSET($A161,0,Fixtures!$D$6,1,9)),0)</f>
        <v>1.0234920266188354</v>
      </c>
      <c r="AQ161" s="9">
        <f ca="1">IF(Fixtures!$D$6&lt;27,AVERAGE(OFFSET($A161,0,Fixtures!$D$6,1,12)),0)</f>
        <v>0</v>
      </c>
      <c r="AR161" s="9">
        <f ca="1">IF(Fixtures!$D$6&lt;23,AVERAGE(OFFSET($A161,0,Fixtures!$D$6,1,16)),0)</f>
        <v>0</v>
      </c>
      <c r="AS161" s="9">
        <f ca="1">IF(OR(Fixtures!$D$6&lt;=0,Fixtures!$D$6&gt;39),AVERAGE(A161:AM161),AVERAGE(OFFSET($A161,0,Fixtures!$D$6,1,39-Fixtures!$D$6)))</f>
        <v>1.0201164219047101</v>
      </c>
    </row>
    <row r="162" spans="1:45" x14ac:dyDescent="0.25">
      <c r="A162" s="28" t="s">
        <v>52</v>
      </c>
      <c r="B162" s="9">
        <f t="shared" ca="1" si="31"/>
        <v>1.4923251422144774</v>
      </c>
      <c r="C162" s="9">
        <f t="shared" ca="1" si="30"/>
        <v>1.0253530868148368</v>
      </c>
      <c r="D162" s="9">
        <f t="shared" ca="1" si="30"/>
        <v>1.0713463349190704</v>
      </c>
      <c r="E162" s="9">
        <f t="shared" ca="1" si="30"/>
        <v>1.3808308771559705</v>
      </c>
      <c r="F162" s="9">
        <f t="shared" ca="1" si="30"/>
        <v>1.0326115553027098</v>
      </c>
      <c r="G162" s="9">
        <f t="shared" ca="1" si="30"/>
        <v>1.2010427889143294</v>
      </c>
      <c r="H162" s="9">
        <f t="shared" ca="1" si="30"/>
        <v>1.1573102161029458</v>
      </c>
      <c r="I162" s="9">
        <f t="shared" ca="1" si="30"/>
        <v>1.5237031385967623</v>
      </c>
      <c r="J162" s="9">
        <f t="shared" ca="1" si="30"/>
        <v>0.91679983310067392</v>
      </c>
      <c r="K162" s="9">
        <f t="shared" ca="1" si="30"/>
        <v>1.0343634845508745</v>
      </c>
      <c r="L162" s="9">
        <f t="shared" ca="1" si="30"/>
        <v>0.97681261306118616</v>
      </c>
      <c r="M162" s="9">
        <f t="shared" ca="1" si="30"/>
        <v>0.84447735086333675</v>
      </c>
      <c r="N162" s="9">
        <f t="shared" ca="1" si="30"/>
        <v>1.3269191875694142</v>
      </c>
      <c r="O162" s="9">
        <f t="shared" ca="1" si="30"/>
        <v>0.85860977538132965</v>
      </c>
      <c r="P162" s="9">
        <f t="shared" ca="1" si="30"/>
        <v>1.325976359464915</v>
      </c>
      <c r="Q162" s="9">
        <f t="shared" ca="1" si="30"/>
        <v>1.1685780854982781</v>
      </c>
      <c r="R162" s="9">
        <f t="shared" ca="1" si="30"/>
        <v>1.0731191955254717</v>
      </c>
      <c r="S162" s="9">
        <f t="shared" ca="1" si="30"/>
        <v>1.1174831364696738</v>
      </c>
      <c r="T162" s="9">
        <f t="shared" ca="1" si="30"/>
        <v>0.8073982227300347</v>
      </c>
      <c r="U162" s="9">
        <f t="shared" ca="1" si="30"/>
        <v>1.3153603208633147</v>
      </c>
      <c r="V162" s="9">
        <f t="shared" ca="1" si="30"/>
        <v>1.0620137775203928</v>
      </c>
      <c r="W162" s="9">
        <f t="shared" ca="1" si="30"/>
        <v>1.660427807936131</v>
      </c>
      <c r="X162" s="9">
        <f t="shared" ca="1" si="30"/>
        <v>0.83712106177927448</v>
      </c>
      <c r="Y162" s="9">
        <f t="shared" ca="1" si="30"/>
        <v>1.4815188852253951</v>
      </c>
      <c r="Z162" s="9">
        <f t="shared" ca="1" si="30"/>
        <v>1.4711049419692159</v>
      </c>
      <c r="AA162" s="9">
        <f t="shared" ca="1" si="30"/>
        <v>1.0293607367222002</v>
      </c>
      <c r="AB162" s="9">
        <f t="shared" ca="1" si="30"/>
        <v>1.6773069585975577</v>
      </c>
      <c r="AC162" s="9">
        <f t="shared" ca="1" si="30"/>
        <v>1.2601463724789967</v>
      </c>
      <c r="AD162" s="9">
        <f t="shared" ca="1" si="30"/>
        <v>1.0384063521019127</v>
      </c>
      <c r="AE162" s="9">
        <f t="shared" ca="1" si="30"/>
        <v>1.4840324308596715</v>
      </c>
      <c r="AF162" s="9">
        <f t="shared" ca="1" si="30"/>
        <v>0.79435893827909865</v>
      </c>
      <c r="AG162" s="9">
        <f t="shared" ca="1" si="30"/>
        <v>0.92485630774028449</v>
      </c>
      <c r="AH162" s="9">
        <f t="shared" ca="1" si="30"/>
        <v>0.77209551463707371</v>
      </c>
      <c r="AI162" s="9">
        <f t="shared" ca="1" si="30"/>
        <v>0.98539645629571571</v>
      </c>
      <c r="AJ162" s="9">
        <f t="shared" ca="1" si="30"/>
        <v>1.1583985369225387</v>
      </c>
      <c r="AK162" s="9">
        <f t="shared" ca="1" si="30"/>
        <v>0.7788803849091297</v>
      </c>
      <c r="AL162" s="9">
        <f t="shared" ca="1" si="30"/>
        <v>1.5396364161379215</v>
      </c>
      <c r="AM162" s="9">
        <f t="shared" ca="1" si="30"/>
        <v>0.81449331925016766</v>
      </c>
      <c r="AN162" s="9">
        <f ca="1">IF(Fixtures!$D$6&lt;36,AVERAGE(OFFSET($A162,0,Fixtures!$D$6,1,3)),0)</f>
        <v>1.3252865610594891</v>
      </c>
      <c r="AO162" s="9">
        <f ca="1">IF(Fixtures!$D$6&lt;33,AVERAGE(OFFSET($A162,0,Fixtures!$D$6,1,6)),0)</f>
        <v>1.1965178933429204</v>
      </c>
      <c r="AP162" s="9">
        <f ca="1">IF(Fixtures!$D$6&lt;30,AVERAGE(OFFSET($A162,0,Fixtures!$D$6,1,9)),0)</f>
        <v>1.1216664297680945</v>
      </c>
      <c r="AQ162" s="9">
        <f ca="1">IF(Fixtures!$D$6&lt;27,AVERAGE(OFFSET($A162,0,Fixtures!$D$6,1,12)),0)</f>
        <v>0</v>
      </c>
      <c r="AR162" s="9">
        <f ca="1">IF(Fixtures!$D$6&lt;23,AVERAGE(OFFSET($A162,0,Fixtures!$D$6,1,16)),0)</f>
        <v>0</v>
      </c>
      <c r="AS162" s="9">
        <f ca="1">IF(OR(Fixtures!$D$6&lt;=0,Fixtures!$D$6&gt;39),AVERAGE(A162:AM162),AVERAGE(OFFSET($A162,0,Fixtures!$D$6,1,39-Fixtures!$D$6)))</f>
        <v>1.1023339990175058</v>
      </c>
    </row>
    <row r="163" spans="1:45" x14ac:dyDescent="0.25">
      <c r="A163" s="28" t="s">
        <v>4</v>
      </c>
      <c r="B163" s="9">
        <f t="shared" ca="1" si="31"/>
        <v>1.2032562020037088</v>
      </c>
      <c r="C163" s="9">
        <f t="shared" ca="1" si="30"/>
        <v>1.0253530868148368</v>
      </c>
      <c r="D163" s="9">
        <f t="shared" ca="1" si="30"/>
        <v>0.9408251476537941</v>
      </c>
      <c r="E163" s="9">
        <f t="shared" ca="1" si="30"/>
        <v>1.3808308771559705</v>
      </c>
      <c r="F163" s="9">
        <f t="shared" ca="1" si="30"/>
        <v>1.0326115553027098</v>
      </c>
      <c r="G163" s="9">
        <f t="shared" ca="1" si="30"/>
        <v>1.2010427889143294</v>
      </c>
      <c r="H163" s="9">
        <f t="shared" ca="1" si="30"/>
        <v>1.1573102161029458</v>
      </c>
      <c r="I163" s="9">
        <f t="shared" ca="1" si="30"/>
        <v>1.1382361826434975</v>
      </c>
      <c r="J163" s="9">
        <f t="shared" ca="1" si="30"/>
        <v>0.91679983310067392</v>
      </c>
      <c r="K163" s="9">
        <f t="shared" ca="1" si="30"/>
        <v>1.6090206509156064</v>
      </c>
      <c r="L163" s="9">
        <f t="shared" ca="1" si="30"/>
        <v>0.97681261306118616</v>
      </c>
      <c r="M163" s="9">
        <f t="shared" ca="1" si="30"/>
        <v>1.1077486788314301</v>
      </c>
      <c r="N163" s="9">
        <f t="shared" ca="1" si="30"/>
        <v>0.92563105089523168</v>
      </c>
      <c r="O163" s="9">
        <f t="shared" ca="1" si="30"/>
        <v>1.1396906829723428</v>
      </c>
      <c r="P163" s="9">
        <f t="shared" ca="1" si="30"/>
        <v>1.1994681680634527</v>
      </c>
      <c r="Q163" s="9">
        <f t="shared" ca="1" si="30"/>
        <v>1.2908101417425952</v>
      </c>
      <c r="R163" s="9">
        <f t="shared" ca="1" si="30"/>
        <v>0.97545984667831909</v>
      </c>
      <c r="S163" s="9">
        <f t="shared" ca="1" si="30"/>
        <v>1.5262245578448828</v>
      </c>
      <c r="T163" s="9">
        <f t="shared" ca="1" si="30"/>
        <v>0.8073982227300347</v>
      </c>
      <c r="U163" s="9">
        <f t="shared" ca="1" si="30"/>
        <v>0.99178427816179315</v>
      </c>
      <c r="V163" s="9">
        <f t="shared" ca="1" si="30"/>
        <v>1.0620137775203928</v>
      </c>
      <c r="W163" s="9">
        <f t="shared" ca="1" si="30"/>
        <v>1.660427807936131</v>
      </c>
      <c r="X163" s="9">
        <f t="shared" ca="1" si="30"/>
        <v>0.83712106177927448</v>
      </c>
      <c r="Y163" s="9">
        <f t="shared" ca="1" si="30"/>
        <v>1.1947982323245669</v>
      </c>
      <c r="Z163" s="9">
        <f t="shared" ca="1" si="30"/>
        <v>1.2375173005304896</v>
      </c>
      <c r="AA163" s="9">
        <f t="shared" ca="1" si="30"/>
        <v>1.0293607367222002</v>
      </c>
      <c r="AB163" s="9">
        <f t="shared" ca="1" si="30"/>
        <v>1.348561991212561</v>
      </c>
      <c r="AC163" s="9">
        <f t="shared" ca="1" si="30"/>
        <v>1.2601463724789967</v>
      </c>
      <c r="AD163" s="9">
        <f t="shared" ca="1" si="30"/>
        <v>1.4014624629609895</v>
      </c>
      <c r="AE163" s="9">
        <f t="shared" ca="1" si="30"/>
        <v>1.662695844566449</v>
      </c>
      <c r="AF163" s="9">
        <f t="shared" ca="1" si="30"/>
        <v>0.79435893827909865</v>
      </c>
      <c r="AG163" s="9">
        <f t="shared" ca="1" si="30"/>
        <v>1.328030734897506</v>
      </c>
      <c r="AH163" s="9">
        <f t="shared" ca="1" si="30"/>
        <v>0.77209551463707371</v>
      </c>
      <c r="AI163" s="9">
        <f t="shared" ca="1" si="30"/>
        <v>1.7209130907815342</v>
      </c>
      <c r="AJ163" s="9">
        <f t="shared" ca="1" si="30"/>
        <v>1.1583985369225387</v>
      </c>
      <c r="AK163" s="9">
        <f t="shared" ca="1" si="30"/>
        <v>1.0637711946396324</v>
      </c>
      <c r="AL163" s="9">
        <f t="shared" ca="1" si="30"/>
        <v>1.3995216083063771</v>
      </c>
      <c r="AM163" s="9">
        <f t="shared" ca="1" si="30"/>
        <v>0.89968847603488189</v>
      </c>
      <c r="AN163" s="9">
        <f ca="1">IF(Fixtures!$D$6&lt;36,AVERAGE(OFFSET($A163,0,Fixtures!$D$6,1,3)),0)</f>
        <v>1.3367236088841825</v>
      </c>
      <c r="AO163" s="9">
        <f ca="1">IF(Fixtures!$D$6&lt;33,AVERAGE(OFFSET($A163,0,Fixtures!$D$6,1,6)),0)</f>
        <v>1.2992093907326003</v>
      </c>
      <c r="AP163" s="9">
        <f ca="1">IF(Fixtures!$D$6&lt;30,AVERAGE(OFFSET($A163,0,Fixtures!$D$6,1,9)),0)</f>
        <v>1.2718514985263054</v>
      </c>
      <c r="AQ163" s="9">
        <f ca="1">IF(Fixtures!$D$6&lt;27,AVERAGE(OFFSET($A163,0,Fixtures!$D$6,1,12)),0)</f>
        <v>0</v>
      </c>
      <c r="AR163" s="9">
        <f ca="1">IF(Fixtures!$D$6&lt;23,AVERAGE(OFFSET($A163,0,Fixtures!$D$6,1,16)),0)</f>
        <v>0</v>
      </c>
      <c r="AS163" s="9">
        <f ca="1">IF(OR(Fixtures!$D$6&lt;=0,Fixtures!$D$6&gt;39),AVERAGE(A163:AM163),AVERAGE(OFFSET($A163,0,Fixtures!$D$6,1,39-Fixtures!$D$6)))</f>
        <v>1.2341370638098035</v>
      </c>
    </row>
    <row r="164" spans="1:45" x14ac:dyDescent="0.25">
      <c r="A164" s="28" t="s">
        <v>129</v>
      </c>
      <c r="B164" s="9">
        <f t="shared" ca="1" si="31"/>
        <v>1.8079699373774858</v>
      </c>
      <c r="C164" s="9">
        <f t="shared" ca="1" si="30"/>
        <v>1.0253530868148368</v>
      </c>
      <c r="D164" s="9">
        <f t="shared" ca="1" si="30"/>
        <v>1.4768548379418502</v>
      </c>
      <c r="E164" s="9">
        <f t="shared" ca="1" si="30"/>
        <v>1.3808308771559705</v>
      </c>
      <c r="F164" s="9">
        <f t="shared" ca="1" si="30"/>
        <v>1.0326115553027098</v>
      </c>
      <c r="G164" s="9">
        <f t="shared" ca="1" si="30"/>
        <v>1.2010427889143294</v>
      </c>
      <c r="H164" s="9">
        <f t="shared" ca="1" si="30"/>
        <v>1.1573102161029458</v>
      </c>
      <c r="I164" s="9">
        <f t="shared" ca="1" si="30"/>
        <v>1.4923484702171324</v>
      </c>
      <c r="J164" s="9">
        <f t="shared" ca="1" si="30"/>
        <v>0.91679983310067392</v>
      </c>
      <c r="K164" s="9">
        <f t="shared" ca="1" si="30"/>
        <v>1.8054842923255709</v>
      </c>
      <c r="L164" s="9">
        <f t="shared" ca="1" si="30"/>
        <v>0.97681261306118616</v>
      </c>
      <c r="M164" s="9">
        <f t="shared" ca="1" si="30"/>
        <v>1.1077486788314301</v>
      </c>
      <c r="N164" s="9">
        <f t="shared" ca="1" si="30"/>
        <v>1.4793254150550446</v>
      </c>
      <c r="O164" s="9">
        <f t="shared" ca="1" si="30"/>
        <v>1.1396906829723428</v>
      </c>
      <c r="P164" s="9">
        <f t="shared" ca="1" si="30"/>
        <v>1.325976359464915</v>
      </c>
      <c r="Q164" s="9">
        <f t="shared" ca="1" si="30"/>
        <v>1.7789049117990119</v>
      </c>
      <c r="R164" s="9">
        <f t="shared" ca="1" si="30"/>
        <v>1.4253908711474208</v>
      </c>
      <c r="S164" s="9">
        <f t="shared" ca="1" si="30"/>
        <v>1.0964992418606248</v>
      </c>
      <c r="T164" s="9">
        <f t="shared" ca="1" si="30"/>
        <v>0.8073982227300347</v>
      </c>
      <c r="U164" s="9">
        <f t="shared" ca="1" si="30"/>
        <v>1.3153603208633147</v>
      </c>
      <c r="V164" s="9">
        <f t="shared" ca="1" si="30"/>
        <v>1.0620137775203928</v>
      </c>
      <c r="W164" s="9">
        <f t="shared" ca="1" si="30"/>
        <v>1.660427807936131</v>
      </c>
      <c r="X164" s="9">
        <f t="shared" ca="1" si="30"/>
        <v>0.83712106177927448</v>
      </c>
      <c r="Y164" s="9">
        <f t="shared" ca="1" si="30"/>
        <v>1.4815188852253951</v>
      </c>
      <c r="Z164" s="9">
        <f t="shared" ca="1" si="30"/>
        <v>1.0784512377335469</v>
      </c>
      <c r="AA164" s="9">
        <f t="shared" ca="1" si="30"/>
        <v>1.0293607367222002</v>
      </c>
      <c r="AB164" s="9">
        <f t="shared" ca="1" si="30"/>
        <v>1.9057940335247032</v>
      </c>
      <c r="AC164" s="9">
        <f t="shared" ca="1" si="30"/>
        <v>1.2601463724789967</v>
      </c>
      <c r="AD164" s="9">
        <f t="shared" ca="1" si="30"/>
        <v>1.4014624629609895</v>
      </c>
      <c r="AE164" s="9">
        <f t="shared" ca="1" si="30"/>
        <v>1.2584138898028832</v>
      </c>
      <c r="AF164" s="9">
        <f t="shared" ca="1" si="30"/>
        <v>0.79435893827909865</v>
      </c>
      <c r="AG164" s="9">
        <f t="shared" ca="1" si="30"/>
        <v>1.3209478963998886</v>
      </c>
      <c r="AH164" s="9">
        <f t="shared" ca="1" si="30"/>
        <v>0.77209551463707371</v>
      </c>
      <c r="AI164" s="9">
        <f t="shared" ca="1" si="30"/>
        <v>1.9024182015218767</v>
      </c>
      <c r="AJ164" s="9">
        <f t="shared" ca="1" si="30"/>
        <v>1.1583985369225387</v>
      </c>
      <c r="AK164" s="9">
        <f t="shared" ca="1" si="30"/>
        <v>1.0637711946396324</v>
      </c>
      <c r="AL164" s="9">
        <f t="shared" ca="1" si="30"/>
        <v>1.0233613981363214</v>
      </c>
      <c r="AM164" s="9">
        <f t="shared" ca="1" si="30"/>
        <v>1.6152643152589288</v>
      </c>
      <c r="AN164" s="9">
        <f ca="1">IF(Fixtures!$D$6&lt;36,AVERAGE(OFFSET($A164,0,Fixtures!$D$6,1,3)),0)</f>
        <v>1.5224676229882299</v>
      </c>
      <c r="AO164" s="9">
        <f ca="1">IF(Fixtures!$D$6&lt;33,AVERAGE(OFFSET($A164,0,Fixtures!$D$6,1,6)),0)</f>
        <v>1.3235205989077601</v>
      </c>
      <c r="AP164" s="9">
        <f ca="1">IF(Fixtures!$D$6&lt;30,AVERAGE(OFFSET($A164,0,Fixtures!$D$6,1,9)),0)</f>
        <v>1.3082262051697835</v>
      </c>
      <c r="AQ164" s="9">
        <f ca="1">IF(Fixtures!$D$6&lt;27,AVERAGE(OFFSET($A164,0,Fixtures!$D$6,1,12)),0)</f>
        <v>0</v>
      </c>
      <c r="AR164" s="9">
        <f ca="1">IF(Fixtures!$D$6&lt;23,AVERAGE(OFFSET($A164,0,Fixtures!$D$6,1,16)),0)</f>
        <v>0</v>
      </c>
      <c r="AS164" s="9">
        <f ca="1">IF(OR(Fixtures!$D$6&lt;=0,Fixtures!$D$6&gt;39),AVERAGE(A164:AM164),AVERAGE(OFFSET($A164,0,Fixtures!$D$6,1,39-Fixtures!$D$6)))</f>
        <v>1.289702729546911</v>
      </c>
    </row>
    <row r="165" spans="1:45" x14ac:dyDescent="0.25">
      <c r="A165" s="28" t="s">
        <v>104</v>
      </c>
      <c r="B165" s="9">
        <f t="shared" ca="1" si="31"/>
        <v>0.98328059810863588</v>
      </c>
      <c r="C165" s="9">
        <f t="shared" ca="1" si="30"/>
        <v>1.0253530868148368</v>
      </c>
      <c r="D165" s="9">
        <f t="shared" ca="1" si="30"/>
        <v>1.2129033112054894</v>
      </c>
      <c r="E165" s="9">
        <f t="shared" ca="1" si="30"/>
        <v>1.3808308771559705</v>
      </c>
      <c r="F165" s="9">
        <f t="shared" ca="1" si="30"/>
        <v>1.0326115553027098</v>
      </c>
      <c r="G165" s="9">
        <f t="shared" ca="1" si="30"/>
        <v>1.2010427889143294</v>
      </c>
      <c r="H165" s="9">
        <f t="shared" ca="1" si="30"/>
        <v>0.94836821530977944</v>
      </c>
      <c r="I165" s="9">
        <f t="shared" ca="1" si="30"/>
        <v>1.5237031385967623</v>
      </c>
      <c r="J165" s="9">
        <f t="shared" ca="1" si="30"/>
        <v>0.91679983310067392</v>
      </c>
      <c r="K165" s="9">
        <f t="shared" ca="1" si="30"/>
        <v>1.3386782241866058</v>
      </c>
      <c r="L165" s="9">
        <f t="shared" ca="1" si="30"/>
        <v>0.97681261306118616</v>
      </c>
      <c r="M165" s="9">
        <f t="shared" ca="1" si="30"/>
        <v>1.1077486788314301</v>
      </c>
      <c r="N165" s="9">
        <f t="shared" ref="C165:AM169" ca="1" si="32">MIN(VLOOKUP($A$157,$A$2:$AM$14,N$16+1,FALSE),VLOOKUP($A165,$A$2:$AM$14,N$16+1,FALSE))</f>
        <v>1.2495033565309974</v>
      </c>
      <c r="O165" s="9">
        <f t="shared" ca="1" si="32"/>
        <v>1.1396906829723428</v>
      </c>
      <c r="P165" s="9">
        <f t="shared" ca="1" si="32"/>
        <v>0.90690173033719856</v>
      </c>
      <c r="Q165" s="9">
        <f t="shared" ca="1" si="32"/>
        <v>2.1236375986149878</v>
      </c>
      <c r="R165" s="9">
        <f t="shared" ca="1" si="32"/>
        <v>1.4253908711474208</v>
      </c>
      <c r="S165" s="9">
        <f t="shared" ca="1" si="32"/>
        <v>1.5262245578448828</v>
      </c>
      <c r="T165" s="9">
        <f t="shared" ca="1" si="32"/>
        <v>0.8073982227300347</v>
      </c>
      <c r="U165" s="9">
        <f t="shared" ca="1" si="32"/>
        <v>1.3153603208633147</v>
      </c>
      <c r="V165" s="9">
        <f t="shared" ca="1" si="32"/>
        <v>1.0620137775203928</v>
      </c>
      <c r="W165" s="9">
        <f t="shared" ca="1" si="32"/>
        <v>1.3606524291867514</v>
      </c>
      <c r="X165" s="9">
        <f t="shared" ca="1" si="32"/>
        <v>0.83712106177927448</v>
      </c>
      <c r="Y165" s="9">
        <f t="shared" ca="1" si="32"/>
        <v>1.4815188852253951</v>
      </c>
      <c r="Z165" s="9">
        <f t="shared" ca="1" si="32"/>
        <v>0.99973591075683288</v>
      </c>
      <c r="AA165" s="9">
        <f t="shared" ca="1" si="32"/>
        <v>1.0293607367222002</v>
      </c>
      <c r="AB165" s="9">
        <f t="shared" ca="1" si="32"/>
        <v>1.6742610505360545</v>
      </c>
      <c r="AC165" s="9">
        <f t="shared" ca="1" si="32"/>
        <v>1.2601463724789967</v>
      </c>
      <c r="AD165" s="9">
        <f t="shared" ca="1" si="32"/>
        <v>1.4014624629609895</v>
      </c>
      <c r="AE165" s="9">
        <f t="shared" ca="1" si="32"/>
        <v>0.93305229984759541</v>
      </c>
      <c r="AF165" s="9">
        <f t="shared" ca="1" si="32"/>
        <v>0.79435893827909865</v>
      </c>
      <c r="AG165" s="9">
        <f t="shared" ca="1" si="32"/>
        <v>1.7927000819882599</v>
      </c>
      <c r="AH165" s="9">
        <f t="shared" ca="1" si="32"/>
        <v>0.77209551463707371</v>
      </c>
      <c r="AI165" s="9">
        <f t="shared" ca="1" si="32"/>
        <v>1.3011592148455808</v>
      </c>
      <c r="AJ165" s="9">
        <f t="shared" ca="1" si="32"/>
        <v>1.1583985369225387</v>
      </c>
      <c r="AK165" s="9">
        <f t="shared" ca="1" si="32"/>
        <v>1.0637711946396324</v>
      </c>
      <c r="AL165" s="9">
        <f t="shared" ca="1" si="32"/>
        <v>1.6461547937619945</v>
      </c>
      <c r="AM165" s="9">
        <f t="shared" ca="1" si="32"/>
        <v>1.4801652179219524</v>
      </c>
      <c r="AN165" s="9">
        <f ca="1">IF(Fixtures!$D$6&lt;36,AVERAGE(OFFSET($A165,0,Fixtures!$D$6,1,3)),0)</f>
        <v>1.4452899619920136</v>
      </c>
      <c r="AO165" s="9">
        <f ca="1">IF(Fixtures!$D$6&lt;33,AVERAGE(OFFSET($A165,0,Fixtures!$D$6,1,6)),0)</f>
        <v>1.3093302010151657</v>
      </c>
      <c r="AP165" s="9">
        <f ca="1">IF(Fixtures!$D$6&lt;30,AVERAGE(OFFSET($A165,0,Fixtures!$D$6,1,9)),0)</f>
        <v>1.2319593858329099</v>
      </c>
      <c r="AQ165" s="9">
        <f ca="1">IF(Fixtures!$D$6&lt;27,AVERAGE(OFFSET($A165,0,Fixtures!$D$6,1,12)),0)</f>
        <v>0</v>
      </c>
      <c r="AR165" s="9">
        <f ca="1">IF(Fixtures!$D$6&lt;23,AVERAGE(OFFSET($A165,0,Fixtures!$D$6,1,16)),0)</f>
        <v>0</v>
      </c>
      <c r="AS165" s="9">
        <f ca="1">IF(OR(Fixtures!$D$6&lt;=0,Fixtures!$D$6&gt;39),AVERAGE(A165:AM165),AVERAGE(OFFSET($A165,0,Fixtures!$D$6,1,39-Fixtures!$D$6)))</f>
        <v>1.2731438065683141</v>
      </c>
    </row>
    <row r="166" spans="1:45" x14ac:dyDescent="0.25">
      <c r="A166" s="28" t="s">
        <v>60</v>
      </c>
      <c r="B166" s="9">
        <f t="shared" ca="1" si="31"/>
        <v>1.2430505842100326</v>
      </c>
      <c r="C166" s="9">
        <f t="shared" ca="1" si="32"/>
        <v>1.0253530868148368</v>
      </c>
      <c r="D166" s="9">
        <f t="shared" ca="1" si="32"/>
        <v>0.91418713741949276</v>
      </c>
      <c r="E166" s="9">
        <f t="shared" ca="1" si="32"/>
        <v>1.3808308771559705</v>
      </c>
      <c r="F166" s="9">
        <f t="shared" ca="1" si="32"/>
        <v>1.0326115553027098</v>
      </c>
      <c r="G166" s="9">
        <f t="shared" ca="1" si="32"/>
        <v>1.2010427889143294</v>
      </c>
      <c r="H166" s="9">
        <f t="shared" ca="1" si="32"/>
        <v>1.1406940232768135</v>
      </c>
      <c r="I166" s="9">
        <f t="shared" ca="1" si="32"/>
        <v>1.5237031385967623</v>
      </c>
      <c r="J166" s="9">
        <f t="shared" ca="1" si="32"/>
        <v>0.86721504613887834</v>
      </c>
      <c r="K166" s="9">
        <f t="shared" ca="1" si="32"/>
        <v>1.1898172358800072</v>
      </c>
      <c r="L166" s="9">
        <f t="shared" ca="1" si="32"/>
        <v>0.85320973457341387</v>
      </c>
      <c r="M166" s="9">
        <f t="shared" ca="1" si="32"/>
        <v>1.1013172923320735</v>
      </c>
      <c r="N166" s="9">
        <f t="shared" ca="1" si="32"/>
        <v>1.2900231240060194</v>
      </c>
      <c r="O166" s="9">
        <f t="shared" ca="1" si="32"/>
        <v>1.1396906829723428</v>
      </c>
      <c r="P166" s="9">
        <f t="shared" ca="1" si="32"/>
        <v>1.325976359464915</v>
      </c>
      <c r="Q166" s="9">
        <f t="shared" ca="1" si="32"/>
        <v>1.5052910698380333</v>
      </c>
      <c r="R166" s="9">
        <f t="shared" ca="1" si="32"/>
        <v>1.4242125104812331</v>
      </c>
      <c r="S166" s="9">
        <f t="shared" ca="1" si="32"/>
        <v>1.5262245578448828</v>
      </c>
      <c r="T166" s="9">
        <f t="shared" ca="1" si="32"/>
        <v>0.8073982227300347</v>
      </c>
      <c r="U166" s="9">
        <f t="shared" ca="1" si="32"/>
        <v>1.2442195342562514</v>
      </c>
      <c r="V166" s="9">
        <f t="shared" ca="1" si="32"/>
        <v>1.0620137775203928</v>
      </c>
      <c r="W166" s="9">
        <f t="shared" ca="1" si="32"/>
        <v>1.636588055857001</v>
      </c>
      <c r="X166" s="9">
        <f t="shared" ca="1" si="32"/>
        <v>0.83712106177927448</v>
      </c>
      <c r="Y166" s="9">
        <f t="shared" ca="1" si="32"/>
        <v>1.4815188852253951</v>
      </c>
      <c r="Z166" s="9">
        <f t="shared" ca="1" si="32"/>
        <v>1.4711049419692159</v>
      </c>
      <c r="AA166" s="9">
        <f t="shared" ca="1" si="32"/>
        <v>1.0293607367222002</v>
      </c>
      <c r="AB166" s="9">
        <f t="shared" ca="1" si="32"/>
        <v>1.1091135109852732</v>
      </c>
      <c r="AC166" s="9">
        <f t="shared" ca="1" si="32"/>
        <v>1.2601463724789967</v>
      </c>
      <c r="AD166" s="9">
        <f t="shared" ca="1" si="32"/>
        <v>1.2241256921225374</v>
      </c>
      <c r="AE166" s="9">
        <f t="shared" ca="1" si="32"/>
        <v>0.82929690516979537</v>
      </c>
      <c r="AF166" s="9">
        <f t="shared" ca="1" si="32"/>
        <v>0.79435893827909865</v>
      </c>
      <c r="AG166" s="9">
        <f t="shared" ca="1" si="32"/>
        <v>0.89913992844826585</v>
      </c>
      <c r="AH166" s="9">
        <f t="shared" ca="1" si="32"/>
        <v>0.77209551463707371</v>
      </c>
      <c r="AI166" s="9">
        <f t="shared" ca="1" si="32"/>
        <v>0.98472177319661702</v>
      </c>
      <c r="AJ166" s="9">
        <f t="shared" ca="1" si="32"/>
        <v>1.1583985369225387</v>
      </c>
      <c r="AK166" s="9">
        <f t="shared" ca="1" si="32"/>
        <v>1.0637711946396324</v>
      </c>
      <c r="AL166" s="9">
        <f t="shared" ca="1" si="32"/>
        <v>2.0433605647901865</v>
      </c>
      <c r="AM166" s="9">
        <f t="shared" ca="1" si="32"/>
        <v>1.0491806539288573</v>
      </c>
      <c r="AN166" s="9">
        <f ca="1">IF(Fixtures!$D$6&lt;36,AVERAGE(OFFSET($A166,0,Fixtures!$D$6,1,3)),0)</f>
        <v>1.1977951918622691</v>
      </c>
      <c r="AO166" s="9">
        <f ca="1">IF(Fixtures!$D$6&lt;33,AVERAGE(OFFSET($A166,0,Fixtures!$D$6,1,6)),0)</f>
        <v>1.0193635579139946</v>
      </c>
      <c r="AP166" s="9">
        <f ca="1">IF(Fixtures!$D$6&lt;30,AVERAGE(OFFSET($A166,0,Fixtures!$D$6,1,9)),0)</f>
        <v>1.0034885746933553</v>
      </c>
      <c r="AQ166" s="9">
        <f ca="1">IF(Fixtures!$D$6&lt;27,AVERAGE(OFFSET($A166,0,Fixtures!$D$6,1,12)),0)</f>
        <v>0</v>
      </c>
      <c r="AR166" s="9">
        <f ca="1">IF(Fixtures!$D$6&lt;23,AVERAGE(OFFSET($A166,0,Fixtures!$D$6,1,16)),0)</f>
        <v>0</v>
      </c>
      <c r="AS166" s="9">
        <f ca="1">IF(OR(Fixtures!$D$6&lt;=0,Fixtures!$D$6&gt;39),AVERAGE(A166:AM166),AVERAGE(OFFSET($A166,0,Fixtures!$D$6,1,39-Fixtures!$D$6)))</f>
        <v>1.098975798799906</v>
      </c>
    </row>
    <row r="167" spans="1:45" x14ac:dyDescent="0.25">
      <c r="A167" s="28" t="s">
        <v>130</v>
      </c>
      <c r="B167" s="9">
        <f t="shared" ca="1" si="31"/>
        <v>1.8079699373774858</v>
      </c>
      <c r="C167" s="9">
        <f t="shared" ca="1" si="32"/>
        <v>1.0253530868148368</v>
      </c>
      <c r="D167" s="9">
        <f t="shared" ca="1" si="32"/>
        <v>1.4768548379418502</v>
      </c>
      <c r="E167" s="9">
        <f t="shared" ca="1" si="32"/>
        <v>1.3808308771559705</v>
      </c>
      <c r="F167" s="9">
        <f t="shared" ca="1" si="32"/>
        <v>1.0326115553027098</v>
      </c>
      <c r="G167" s="9">
        <f t="shared" ca="1" si="32"/>
        <v>0.9138977405546983</v>
      </c>
      <c r="H167" s="9">
        <f t="shared" ca="1" si="32"/>
        <v>1.1573102161029458</v>
      </c>
      <c r="I167" s="9">
        <f t="shared" ca="1" si="32"/>
        <v>1.2591422600159881</v>
      </c>
      <c r="J167" s="9">
        <f t="shared" ca="1" si="32"/>
        <v>0.91679983310067392</v>
      </c>
      <c r="K167" s="9">
        <f t="shared" ca="1" si="32"/>
        <v>1.2570620775721877</v>
      </c>
      <c r="L167" s="9">
        <f t="shared" ca="1" si="32"/>
        <v>0.97681261306118616</v>
      </c>
      <c r="M167" s="9">
        <f t="shared" ca="1" si="32"/>
        <v>1.1077486788314301</v>
      </c>
      <c r="N167" s="9">
        <f t="shared" ca="1" si="32"/>
        <v>1.4793254150550446</v>
      </c>
      <c r="O167" s="9">
        <f t="shared" ca="1" si="32"/>
        <v>1.1396906829723428</v>
      </c>
      <c r="P167" s="9">
        <f t="shared" ca="1" si="32"/>
        <v>1.325976359464915</v>
      </c>
      <c r="Q167" s="9">
        <f t="shared" ca="1" si="32"/>
        <v>0.94025004046803562</v>
      </c>
      <c r="R167" s="9">
        <f t="shared" ca="1" si="32"/>
        <v>1.4253908711474208</v>
      </c>
      <c r="S167" s="9">
        <f t="shared" ca="1" si="32"/>
        <v>1.222259875069226</v>
      </c>
      <c r="T167" s="9">
        <f t="shared" ca="1" si="32"/>
        <v>0.8073982227300347</v>
      </c>
      <c r="U167" s="9">
        <f t="shared" ca="1" si="32"/>
        <v>1.2184120146693667</v>
      </c>
      <c r="V167" s="9">
        <f t="shared" ca="1" si="32"/>
        <v>1.0620137775203928</v>
      </c>
      <c r="W167" s="9">
        <f t="shared" ca="1" si="32"/>
        <v>1.2136683241209307</v>
      </c>
      <c r="X167" s="9">
        <f t="shared" ca="1" si="32"/>
        <v>0.83712106177927448</v>
      </c>
      <c r="Y167" s="9">
        <f t="shared" ca="1" si="32"/>
        <v>1.4815188852253951</v>
      </c>
      <c r="Z167" s="9">
        <f t="shared" ca="1" si="32"/>
        <v>1.4711049419692159</v>
      </c>
      <c r="AA167" s="9">
        <f t="shared" ca="1" si="32"/>
        <v>1.0293607367222002</v>
      </c>
      <c r="AB167" s="9">
        <f t="shared" ca="1" si="32"/>
        <v>1.9811196294517672</v>
      </c>
      <c r="AC167" s="9">
        <f t="shared" ca="1" si="32"/>
        <v>1.2601463724789967</v>
      </c>
      <c r="AD167" s="9">
        <f t="shared" ca="1" si="32"/>
        <v>0.99086580925216272</v>
      </c>
      <c r="AE167" s="9">
        <f t="shared" ca="1" si="32"/>
        <v>1.662695844566449</v>
      </c>
      <c r="AF167" s="9">
        <f t="shared" ca="1" si="32"/>
        <v>0.79435893827909865</v>
      </c>
      <c r="AG167" s="9">
        <f t="shared" ca="1" si="32"/>
        <v>2.1224327081595198</v>
      </c>
      <c r="AH167" s="9">
        <f t="shared" ca="1" si="32"/>
        <v>0.77209551463707371</v>
      </c>
      <c r="AI167" s="9">
        <f t="shared" ca="1" si="32"/>
        <v>1.9024182015218767</v>
      </c>
      <c r="AJ167" s="9">
        <f t="shared" ca="1" si="32"/>
        <v>1.0074480612715921</v>
      </c>
      <c r="AK167" s="9">
        <f t="shared" ca="1" si="32"/>
        <v>1.0637711946396324</v>
      </c>
      <c r="AL167" s="9">
        <f t="shared" ca="1" si="32"/>
        <v>1.7510167184424541</v>
      </c>
      <c r="AM167" s="9">
        <f t="shared" ca="1" si="32"/>
        <v>1.3490050393431627</v>
      </c>
      <c r="AN167" s="9">
        <f ca="1">IF(Fixtures!$D$6&lt;36,AVERAGE(OFFSET($A167,0,Fixtures!$D$6,1,3)),0)</f>
        <v>1.4107106037276422</v>
      </c>
      <c r="AO167" s="9">
        <f ca="1">IF(Fixtures!$D$6&lt;33,AVERAGE(OFFSET($A167,0,Fixtures!$D$6,1,6)),0)</f>
        <v>1.4686032170313323</v>
      </c>
      <c r="AP167" s="9">
        <f ca="1">IF(Fixtures!$D$6&lt;30,AVERAGE(OFFSET($A167,0,Fixtures!$D$6,1,9)),0)</f>
        <v>1.3881756755131709</v>
      </c>
      <c r="AQ167" s="9">
        <f ca="1">IF(Fixtures!$D$6&lt;27,AVERAGE(OFFSET($A167,0,Fixtures!$D$6,1,12)),0)</f>
        <v>0</v>
      </c>
      <c r="AR167" s="9">
        <f ca="1">IF(Fixtures!$D$6&lt;23,AVERAGE(OFFSET($A167,0,Fixtures!$D$6,1,16)),0)</f>
        <v>0</v>
      </c>
      <c r="AS167" s="9">
        <f ca="1">IF(OR(Fixtures!$D$6&lt;=0,Fixtures!$D$6&gt;39),AVERAGE(A167:AM167),AVERAGE(OFFSET($A167,0,Fixtures!$D$6,1,39-Fixtures!$D$6)))</f>
        <v>1.3881145026703157</v>
      </c>
    </row>
    <row r="168" spans="1:45" x14ac:dyDescent="0.25">
      <c r="A168" s="80" t="s">
        <v>61</v>
      </c>
      <c r="B168" s="9">
        <f t="shared" ca="1" si="31"/>
        <v>1.5344869677039377</v>
      </c>
      <c r="C168" s="9">
        <f t="shared" ca="1" si="32"/>
        <v>1.0253530868148368</v>
      </c>
      <c r="D168" s="9">
        <f t="shared" ca="1" si="32"/>
        <v>1.3154803524695207</v>
      </c>
      <c r="E168" s="9">
        <f t="shared" ca="1" si="32"/>
        <v>1.3808308771559705</v>
      </c>
      <c r="F168" s="9">
        <f t="shared" ca="1" si="32"/>
        <v>1.0326115553027098</v>
      </c>
      <c r="G168" s="9">
        <f t="shared" ca="1" si="32"/>
        <v>1.2010427889143294</v>
      </c>
      <c r="H168" s="9">
        <f t="shared" ca="1" si="32"/>
        <v>1.1573102161029458</v>
      </c>
      <c r="I168" s="9">
        <f t="shared" ca="1" si="32"/>
        <v>1.2139341520552898</v>
      </c>
      <c r="J168" s="9">
        <f t="shared" ca="1" si="32"/>
        <v>0.7725714621159282</v>
      </c>
      <c r="K168" s="9">
        <f t="shared" ca="1" si="32"/>
        <v>0.98174482129592444</v>
      </c>
      <c r="L168" s="9">
        <f t="shared" ca="1" si="32"/>
        <v>0.97681261306118616</v>
      </c>
      <c r="M168" s="9">
        <f t="shared" ca="1" si="32"/>
        <v>1.1077486788314301</v>
      </c>
      <c r="N168" s="9">
        <f t="shared" ca="1" si="32"/>
        <v>0.71255997235151902</v>
      </c>
      <c r="O168" s="9">
        <f t="shared" ca="1" si="32"/>
        <v>1.1396906829723428</v>
      </c>
      <c r="P168" s="9">
        <f t="shared" ca="1" si="32"/>
        <v>0.73310668481658037</v>
      </c>
      <c r="Q168" s="9">
        <f t="shared" ca="1" si="32"/>
        <v>0.9499877206815347</v>
      </c>
      <c r="R168" s="9">
        <f t="shared" ca="1" si="32"/>
        <v>1.4253908711474208</v>
      </c>
      <c r="S168" s="9">
        <f t="shared" ca="1" si="32"/>
        <v>1.0680711388099133</v>
      </c>
      <c r="T168" s="9">
        <f t="shared" ca="1" si="32"/>
        <v>0.8073982227300347</v>
      </c>
      <c r="U168" s="9">
        <f t="shared" ca="1" si="32"/>
        <v>1.1084315350077698</v>
      </c>
      <c r="V168" s="9">
        <f t="shared" ca="1" si="32"/>
        <v>0.8461062800412299</v>
      </c>
      <c r="W168" s="9">
        <f t="shared" ca="1" si="32"/>
        <v>1.660427807936131</v>
      </c>
      <c r="X168" s="9">
        <f t="shared" ca="1" si="32"/>
        <v>0.83712106177927448</v>
      </c>
      <c r="Y168" s="9">
        <f t="shared" ca="1" si="32"/>
        <v>1.4815188852253951</v>
      </c>
      <c r="Z168" s="9">
        <f t="shared" ca="1" si="32"/>
        <v>0.74514052258885377</v>
      </c>
      <c r="AA168" s="9">
        <f t="shared" ca="1" si="32"/>
        <v>1.0293607367222002</v>
      </c>
      <c r="AB168" s="9">
        <f t="shared" ca="1" si="32"/>
        <v>0.98012291691990439</v>
      </c>
      <c r="AC168" s="9">
        <f t="shared" ca="1" si="32"/>
        <v>1.2601463724789967</v>
      </c>
      <c r="AD168" s="9">
        <f t="shared" ca="1" si="32"/>
        <v>0.78550053340711978</v>
      </c>
      <c r="AE168" s="9">
        <f t="shared" ca="1" si="32"/>
        <v>1.4085388505997922</v>
      </c>
      <c r="AF168" s="9">
        <f t="shared" ca="1" si="32"/>
        <v>0.79435893827909865</v>
      </c>
      <c r="AG168" s="9">
        <f t="shared" ca="1" si="32"/>
        <v>1.0223312439932852</v>
      </c>
      <c r="AH168" s="9">
        <f t="shared" ca="1" si="32"/>
        <v>0.77209551463707371</v>
      </c>
      <c r="AI168" s="9">
        <f t="shared" ca="1" si="32"/>
        <v>1.0518102309269157</v>
      </c>
      <c r="AJ168" s="9">
        <f t="shared" ca="1" si="32"/>
        <v>1.1583985369225387</v>
      </c>
      <c r="AK168" s="9">
        <f t="shared" ca="1" si="32"/>
        <v>1.0637711946396324</v>
      </c>
      <c r="AL168" s="9">
        <f t="shared" ca="1" si="32"/>
        <v>0.94628909680269024</v>
      </c>
      <c r="AM168" s="9">
        <f t="shared" ca="1" si="32"/>
        <v>1.3629759822989149</v>
      </c>
      <c r="AN168" s="9">
        <f ca="1">IF(Fixtures!$D$6&lt;36,AVERAGE(OFFSET($A168,0,Fixtures!$D$6,1,3)),0)</f>
        <v>1.0085899409353403</v>
      </c>
      <c r="AO168" s="9">
        <f ca="1">IF(Fixtures!$D$6&lt;33,AVERAGE(OFFSET($A168,0,Fixtures!$D$6,1,6)),0)</f>
        <v>1.0418331426130327</v>
      </c>
      <c r="AP168" s="9">
        <f ca="1">IF(Fixtures!$D$6&lt;30,AVERAGE(OFFSET($A168,0,Fixtures!$D$6,1,9)),0)</f>
        <v>1.0259225709071917</v>
      </c>
      <c r="AQ168" s="9">
        <f ca="1">IF(Fixtures!$D$6&lt;27,AVERAGE(OFFSET($A168,0,Fixtures!$D$6,1,12)),0)</f>
        <v>0</v>
      </c>
      <c r="AR168" s="9">
        <f ca="1">IF(Fixtures!$D$6&lt;23,AVERAGE(OFFSET($A168,0,Fixtures!$D$6,1,16)),0)</f>
        <v>0</v>
      </c>
      <c r="AS168" s="9">
        <f ca="1">IF(OR(Fixtures!$D$6&lt;=0,Fixtures!$D$6&gt;39),AVERAGE(A168:AM168),AVERAGE(OFFSET($A168,0,Fixtures!$D$6,1,39-Fixtures!$D$6)))</f>
        <v>1.0505282843254968</v>
      </c>
    </row>
    <row r="169" spans="1:45" x14ac:dyDescent="0.25">
      <c r="A169" s="80" t="s">
        <v>82</v>
      </c>
      <c r="B169" s="9">
        <f t="shared" ca="1" si="31"/>
        <v>1.4762634396734613</v>
      </c>
      <c r="C169" s="9">
        <f t="shared" ca="1" si="32"/>
        <v>1.0253530868148368</v>
      </c>
      <c r="D169" s="9">
        <f t="shared" ca="1" si="32"/>
        <v>1.4768548379418502</v>
      </c>
      <c r="E169" s="9">
        <f t="shared" ca="1" si="32"/>
        <v>1.3306259570640011</v>
      </c>
      <c r="F169" s="9">
        <f t="shared" ca="1" si="32"/>
        <v>1.0326115553027098</v>
      </c>
      <c r="G169" s="9">
        <f t="shared" ca="1" si="32"/>
        <v>0.85411490610581953</v>
      </c>
      <c r="H169" s="9">
        <f t="shared" ca="1" si="32"/>
        <v>1.1573102161029458</v>
      </c>
      <c r="I169" s="9">
        <f t="shared" ca="1" si="32"/>
        <v>1.5237031385967623</v>
      </c>
      <c r="J169" s="9">
        <f t="shared" ca="1" si="32"/>
        <v>0.91679983310067392</v>
      </c>
      <c r="K169" s="9">
        <f t="shared" ca="1" si="32"/>
        <v>1.4867138999046343</v>
      </c>
      <c r="L169" s="9">
        <f t="shared" ca="1" si="32"/>
        <v>0.81022940204263316</v>
      </c>
      <c r="M169" s="9">
        <f t="shared" ca="1" si="32"/>
        <v>1.1077486788314301</v>
      </c>
      <c r="N169" s="9">
        <f t="shared" ca="1" si="32"/>
        <v>1.0329702378840371</v>
      </c>
      <c r="O169" s="9">
        <f t="shared" ca="1" si="32"/>
        <v>1.1396906829723428</v>
      </c>
      <c r="P169" s="9">
        <f t="shared" ca="1" si="32"/>
        <v>1.325976359464915</v>
      </c>
      <c r="Q169" s="9">
        <f t="shared" ca="1" si="32"/>
        <v>1.484512738229405</v>
      </c>
      <c r="R169" s="9">
        <f t="shared" ca="1" si="32"/>
        <v>1.3199726928307052</v>
      </c>
      <c r="S169" s="9">
        <f t="shared" ca="1" si="32"/>
        <v>1.3856728246653203</v>
      </c>
      <c r="T169" s="9">
        <f t="shared" ca="1" si="32"/>
        <v>0.8073982227300347</v>
      </c>
      <c r="U169" s="9">
        <f t="shared" ca="1" si="32"/>
        <v>0.98023785179038858</v>
      </c>
      <c r="V169" s="9">
        <f t="shared" ca="1" si="32"/>
        <v>1.0620137775203928</v>
      </c>
      <c r="W169" s="9">
        <f t="shared" ca="1" si="32"/>
        <v>1.6209283144912738</v>
      </c>
      <c r="X169" s="9">
        <f t="shared" ca="1" si="32"/>
        <v>0.83712106177927448</v>
      </c>
      <c r="Y169" s="9">
        <f t="shared" ca="1" si="32"/>
        <v>0.77480290336651536</v>
      </c>
      <c r="Z169" s="9">
        <f t="shared" ca="1" si="32"/>
        <v>1.4711049419692159</v>
      </c>
      <c r="AA169" s="9">
        <f t="shared" ca="1" si="32"/>
        <v>1.0293607367222002</v>
      </c>
      <c r="AB169" s="9">
        <f t="shared" ca="1" si="32"/>
        <v>1.9090891191736985</v>
      </c>
      <c r="AC169" s="9">
        <f t="shared" ca="1" si="32"/>
        <v>1.0289485349664114</v>
      </c>
      <c r="AD169" s="9">
        <f t="shared" ca="1" si="32"/>
        <v>1.1624605151151459</v>
      </c>
      <c r="AE169" s="9">
        <f t="shared" ca="1" si="32"/>
        <v>1.0362324556106619</v>
      </c>
      <c r="AF169" s="9">
        <f t="shared" ca="1" si="32"/>
        <v>0.79435893827909865</v>
      </c>
      <c r="AG169" s="9">
        <f t="shared" ca="1" si="32"/>
        <v>1.4820334979229854</v>
      </c>
      <c r="AH169" s="9">
        <f t="shared" ca="1" si="32"/>
        <v>0.77209551463707371</v>
      </c>
      <c r="AI169" s="9">
        <f t="shared" ca="1" si="32"/>
        <v>1.9024182015218767</v>
      </c>
      <c r="AJ169" s="9">
        <f t="shared" ca="1" si="32"/>
        <v>1.0657377780841342</v>
      </c>
      <c r="AK169" s="9">
        <f t="shared" ca="1" si="32"/>
        <v>1.0637711946396324</v>
      </c>
      <c r="AL169" s="9">
        <f t="shared" ca="1" si="32"/>
        <v>0.9200146342337403</v>
      </c>
      <c r="AM169" s="9">
        <f t="shared" ca="1" si="32"/>
        <v>1.6152643152589288</v>
      </c>
      <c r="AN169" s="9">
        <f ca="1">IF(Fixtures!$D$6&lt;36,AVERAGE(OFFSET($A169,0,Fixtures!$D$6,1,3)),0)</f>
        <v>1.366832723085085</v>
      </c>
      <c r="AO169" s="9">
        <f ca="1">IF(Fixtures!$D$6&lt;33,AVERAGE(OFFSET($A169,0,Fixtures!$D$6,1,6)),0)</f>
        <v>1.2355205101780002</v>
      </c>
      <c r="AP169" s="9">
        <f ca="1">IF(Fixtures!$D$6&lt;30,AVERAGE(OFFSET($A169,0,Fixtures!$D$6,1,9)),0)</f>
        <v>1.2392638394790096</v>
      </c>
      <c r="AQ169" s="9">
        <f ca="1">IF(Fixtures!$D$6&lt;27,AVERAGE(OFFSET($A169,0,Fixtures!$D$6,1,12)),0)</f>
        <v>0</v>
      </c>
      <c r="AR169" s="9">
        <f ca="1">IF(Fixtures!$D$6&lt;23,AVERAGE(OFFSET($A169,0,Fixtures!$D$6,1,16)),0)</f>
        <v>0</v>
      </c>
      <c r="AS169" s="9">
        <f ca="1">IF(OR(Fixtures!$D$6&lt;=0,Fixtures!$D$6&gt;39),AVERAGE(A169:AM169),AVERAGE(OFFSET($A169,0,Fixtures!$D$6,1,39-Fixtures!$D$6)))</f>
        <v>1.2293687249536158</v>
      </c>
    </row>
    <row r="171" spans="1:45" x14ac:dyDescent="0.25">
      <c r="A171" s="29" t="s">
        <v>61</v>
      </c>
      <c r="B171" s="2">
        <v>1</v>
      </c>
      <c r="C171" s="2">
        <v>2</v>
      </c>
      <c r="D171" s="2">
        <v>3</v>
      </c>
      <c r="E171" s="2">
        <v>4</v>
      </c>
      <c r="F171" s="2">
        <v>5</v>
      </c>
      <c r="G171" s="2">
        <v>6</v>
      </c>
      <c r="H171" s="2">
        <v>7</v>
      </c>
      <c r="I171" s="2">
        <v>8</v>
      </c>
      <c r="J171" s="2">
        <v>9</v>
      </c>
      <c r="K171" s="2">
        <v>10</v>
      </c>
      <c r="L171" s="2">
        <v>11</v>
      </c>
      <c r="M171" s="2">
        <v>12</v>
      </c>
      <c r="N171" s="2">
        <v>13</v>
      </c>
      <c r="O171" s="2">
        <v>14</v>
      </c>
      <c r="P171" s="2">
        <v>15</v>
      </c>
      <c r="Q171" s="2">
        <v>16</v>
      </c>
      <c r="R171" s="2">
        <v>17</v>
      </c>
      <c r="S171" s="2">
        <v>18</v>
      </c>
      <c r="T171" s="2">
        <v>19</v>
      </c>
      <c r="U171" s="2">
        <v>20</v>
      </c>
      <c r="V171" s="2">
        <v>21</v>
      </c>
      <c r="W171" s="2">
        <v>22</v>
      </c>
      <c r="X171" s="2">
        <v>23</v>
      </c>
      <c r="Y171" s="2">
        <v>24</v>
      </c>
      <c r="Z171" s="2">
        <v>25</v>
      </c>
      <c r="AA171" s="2">
        <v>26</v>
      </c>
      <c r="AB171" s="2">
        <v>27</v>
      </c>
      <c r="AC171" s="2">
        <v>28</v>
      </c>
      <c r="AD171" s="2">
        <v>29</v>
      </c>
      <c r="AE171" s="2">
        <v>30</v>
      </c>
      <c r="AF171" s="2">
        <v>31</v>
      </c>
      <c r="AG171" s="2">
        <v>32</v>
      </c>
      <c r="AH171" s="2">
        <v>33</v>
      </c>
      <c r="AI171" s="2">
        <v>34</v>
      </c>
      <c r="AJ171" s="2">
        <v>35</v>
      </c>
      <c r="AK171" s="2">
        <v>36</v>
      </c>
      <c r="AL171" s="2">
        <v>37</v>
      </c>
      <c r="AM171" s="2">
        <v>38</v>
      </c>
      <c r="AN171" s="29" t="s">
        <v>55</v>
      </c>
      <c r="AO171" s="29" t="s">
        <v>56</v>
      </c>
      <c r="AP171" s="29" t="s">
        <v>57</v>
      </c>
      <c r="AQ171" s="29" t="s">
        <v>75</v>
      </c>
      <c r="AR171" s="29" t="s">
        <v>123</v>
      </c>
      <c r="AS171" s="29" t="s">
        <v>58</v>
      </c>
    </row>
    <row r="172" spans="1:45" x14ac:dyDescent="0.25">
      <c r="A172" s="28" t="s">
        <v>101</v>
      </c>
      <c r="B172" s="9">
        <f>MIN(VLOOKUP($A$171,$A$2:$AM$14,B$16+1,FALSE),VLOOKUP($A172,$A$2:$AM$14,B$16+1,FALSE))</f>
        <v>1.2430430152298781</v>
      </c>
      <c r="C172" s="9">
        <f t="shared" ref="C172:AM179" ca="1" si="33">MIN(VLOOKUP($A$171,$A$2:$AM$14,C$16+1,FALSE),VLOOKUP($A172,$A$2:$AM$14,C$16+1,FALSE))</f>
        <v>1.0287727267721989</v>
      </c>
      <c r="D172" s="9">
        <f t="shared" ca="1" si="33"/>
        <v>1.278886240230779</v>
      </c>
      <c r="E172" s="9">
        <f t="shared" si="33"/>
        <v>1.096115137898463</v>
      </c>
      <c r="F172" s="9">
        <f t="shared" ca="1" si="33"/>
        <v>1.1629776981084732</v>
      </c>
      <c r="G172" s="9">
        <f t="shared" si="33"/>
        <v>1.3672803893837961</v>
      </c>
      <c r="H172" s="9">
        <f t="shared" si="33"/>
        <v>1.2237315981342178</v>
      </c>
      <c r="I172" s="9">
        <f t="shared" ca="1" si="33"/>
        <v>0.95508276524656122</v>
      </c>
      <c r="J172" s="9">
        <f t="shared" ca="1" si="33"/>
        <v>0.7725714621159282</v>
      </c>
      <c r="K172" s="9">
        <f t="shared" si="33"/>
        <v>0.98174482129592444</v>
      </c>
      <c r="L172" s="9">
        <f t="shared" ca="1" si="33"/>
        <v>1.1269812628197067</v>
      </c>
      <c r="M172" s="9">
        <f t="shared" si="33"/>
        <v>1.7126292385225117</v>
      </c>
      <c r="N172" s="9">
        <f t="shared" si="33"/>
        <v>0.71255997235151902</v>
      </c>
      <c r="O172" s="9">
        <f t="shared" si="33"/>
        <v>1.8283574008984647</v>
      </c>
      <c r="P172" s="9">
        <f t="shared" ca="1" si="33"/>
        <v>0.73310668481658037</v>
      </c>
      <c r="Q172" s="9">
        <f t="shared" si="33"/>
        <v>0.9499877206815347</v>
      </c>
      <c r="R172" s="9">
        <f t="shared" ca="1" si="33"/>
        <v>1.8125438226211816</v>
      </c>
      <c r="S172" s="9">
        <f t="shared" ca="1" si="33"/>
        <v>1.0680711388099133</v>
      </c>
      <c r="T172" s="9">
        <f t="shared" ca="1" si="33"/>
        <v>0.93936242816760307</v>
      </c>
      <c r="U172" s="9">
        <f t="shared" ca="1" si="33"/>
        <v>1.1084315350077698</v>
      </c>
      <c r="V172" s="9">
        <f t="shared" ca="1" si="33"/>
        <v>0.8461062800412299</v>
      </c>
      <c r="W172" s="9">
        <f t="shared" si="33"/>
        <v>1.1550812006241398</v>
      </c>
      <c r="X172" s="9">
        <f t="shared" si="33"/>
        <v>0.95298787176897692</v>
      </c>
      <c r="Y172" s="9">
        <f t="shared" ca="1" si="33"/>
        <v>1.6600020921496765</v>
      </c>
      <c r="Z172" s="9">
        <f t="shared" ca="1" si="33"/>
        <v>0.74514052258885377</v>
      </c>
      <c r="AA172" s="9">
        <f t="shared" ca="1" si="33"/>
        <v>0.89137757388696937</v>
      </c>
      <c r="AB172" s="9">
        <f t="shared" si="33"/>
        <v>0.98012291691990439</v>
      </c>
      <c r="AC172" s="9">
        <f t="shared" si="33"/>
        <v>0.86639501802193608</v>
      </c>
      <c r="AD172" s="9">
        <f t="shared" ca="1" si="33"/>
        <v>0.78550053340711978</v>
      </c>
      <c r="AE172" s="9">
        <f t="shared" si="33"/>
        <v>0.9060094048880496</v>
      </c>
      <c r="AF172" s="9">
        <f t="shared" ca="1" si="33"/>
        <v>1.3652560555879012</v>
      </c>
      <c r="AG172" s="9">
        <f t="shared" si="33"/>
        <v>1.0223312439932852</v>
      </c>
      <c r="AH172" s="9">
        <f t="shared" si="33"/>
        <v>1.193694362781325</v>
      </c>
      <c r="AI172" s="9">
        <f t="shared" ca="1" si="33"/>
        <v>1.0518102309269157</v>
      </c>
      <c r="AJ172" s="9">
        <f t="shared" ca="1" si="33"/>
        <v>1.2743563367427142</v>
      </c>
      <c r="AK172" s="9">
        <f t="shared" ca="1" si="33"/>
        <v>1.4140537257329038</v>
      </c>
      <c r="AL172" s="9">
        <f t="shared" si="33"/>
        <v>0.94628909680269024</v>
      </c>
      <c r="AM172" s="9">
        <f t="shared" si="33"/>
        <v>1.3629759822989149</v>
      </c>
      <c r="AN172" s="9">
        <f ca="1">IF(Fixtures!$D$6&lt;36,AVERAGE(OFFSET($A172,0,Fixtures!$D$6,1,3)),0)</f>
        <v>0.87733948944965334</v>
      </c>
      <c r="AO172" s="9">
        <f ca="1">IF(Fixtures!$D$6&lt;33,AVERAGE(OFFSET($A172,0,Fixtures!$D$6,1,6)),0)</f>
        <v>0.98760252880303268</v>
      </c>
      <c r="AP172" s="9">
        <f ca="1">IF(Fixtures!$D$6&lt;30,AVERAGE(OFFSET($A172,0,Fixtures!$D$6,1,9)),0)</f>
        <v>1.0494973448076834</v>
      </c>
      <c r="AQ172" s="9">
        <f ca="1">IF(Fixtures!$D$6&lt;27,AVERAGE(OFFSET($A172,0,Fixtures!$D$6,1,12)),0)</f>
        <v>0</v>
      </c>
      <c r="AR172" s="9">
        <f ca="1">IF(Fixtures!$D$6&lt;23,AVERAGE(OFFSET($A172,0,Fixtures!$D$6,1,16)),0)</f>
        <v>0</v>
      </c>
      <c r="AS172" s="9">
        <f ca="1">IF(OR(Fixtures!$D$6&lt;=0,Fixtures!$D$6&gt;39),AVERAGE(A172:AM172),AVERAGE(OFFSET($A172,0,Fixtures!$D$6,1,39-Fixtures!$D$6)))</f>
        <v>1.097399575675305</v>
      </c>
    </row>
    <row r="173" spans="1:45" x14ac:dyDescent="0.25">
      <c r="A173" s="28" t="s">
        <v>131</v>
      </c>
      <c r="B173" s="9">
        <f t="shared" ref="B173:Q183" si="34">MIN(VLOOKUP($A$171,$A$2:$AM$14,B$16+1,FALSE),VLOOKUP($A173,$A$2:$AM$14,B$16+1,FALSE))</f>
        <v>1.2673185277616741</v>
      </c>
      <c r="C173" s="9">
        <f t="shared" si="34"/>
        <v>1.0690755402582022</v>
      </c>
      <c r="D173" s="9">
        <f t="shared" ca="1" si="34"/>
        <v>1.3154803524695207</v>
      </c>
      <c r="E173" s="9">
        <f t="shared" si="34"/>
        <v>1.406211855563988</v>
      </c>
      <c r="F173" s="9">
        <f t="shared" ca="1" si="34"/>
        <v>0.99895034699964425</v>
      </c>
      <c r="G173" s="9">
        <f t="shared" si="34"/>
        <v>1.3672803893837961</v>
      </c>
      <c r="H173" s="9">
        <f t="shared" si="34"/>
        <v>1.2237315981342178</v>
      </c>
      <c r="I173" s="9">
        <f t="shared" ca="1" si="34"/>
        <v>1.2139341520552898</v>
      </c>
      <c r="J173" s="9">
        <f t="shared" ca="1" si="34"/>
        <v>0.7725714621159282</v>
      </c>
      <c r="K173" s="9">
        <f t="shared" si="34"/>
        <v>0.98174482129592444</v>
      </c>
      <c r="L173" s="9">
        <f t="shared" ca="1" si="34"/>
        <v>1.1269812628197067</v>
      </c>
      <c r="M173" s="9">
        <f t="shared" ca="1" si="34"/>
        <v>1.0156678946778177</v>
      </c>
      <c r="N173" s="9">
        <f t="shared" si="34"/>
        <v>0.71255997235151902</v>
      </c>
      <c r="O173" s="9">
        <f t="shared" ca="1" si="34"/>
        <v>1.5037534157636012</v>
      </c>
      <c r="P173" s="9">
        <f t="shared" ca="1" si="34"/>
        <v>0.73310668481658037</v>
      </c>
      <c r="Q173" s="9">
        <f t="shared" ca="1" si="34"/>
        <v>0.9499877206815347</v>
      </c>
      <c r="R173" s="9">
        <f t="shared" ca="1" si="33"/>
        <v>1.7679208803286086</v>
      </c>
      <c r="S173" s="9">
        <f t="shared" ca="1" si="33"/>
        <v>0.94792160090866917</v>
      </c>
      <c r="T173" s="9">
        <f t="shared" si="33"/>
        <v>1.3576694552726438</v>
      </c>
      <c r="U173" s="9">
        <f t="shared" ca="1" si="33"/>
        <v>1.1084315350077698</v>
      </c>
      <c r="V173" s="9">
        <f t="shared" ca="1" si="33"/>
        <v>0.8461062800412299</v>
      </c>
      <c r="W173" s="9">
        <f t="shared" si="33"/>
        <v>1.7557245643560737</v>
      </c>
      <c r="X173" s="9">
        <f t="shared" si="33"/>
        <v>0.95298787176897692</v>
      </c>
      <c r="Y173" s="9">
        <f t="shared" ca="1" si="33"/>
        <v>1.4332241363002989</v>
      </c>
      <c r="Z173" s="9">
        <f t="shared" si="33"/>
        <v>0.74514052258885377</v>
      </c>
      <c r="AA173" s="9">
        <f t="shared" ca="1" si="33"/>
        <v>1.887359264302666</v>
      </c>
      <c r="AB173" s="9">
        <f t="shared" si="33"/>
        <v>0.98012291691990439</v>
      </c>
      <c r="AC173" s="9">
        <f t="shared" si="33"/>
        <v>1.8182600444797068</v>
      </c>
      <c r="AD173" s="9">
        <f t="shared" ca="1" si="33"/>
        <v>0.78550053340711978</v>
      </c>
      <c r="AE173" s="9">
        <f t="shared" si="33"/>
        <v>1.4085388505997922</v>
      </c>
      <c r="AF173" s="9">
        <f t="shared" ca="1" si="33"/>
        <v>1.3652560555879012</v>
      </c>
      <c r="AG173" s="9">
        <f t="shared" si="33"/>
        <v>1.0223312439932852</v>
      </c>
      <c r="AH173" s="9">
        <f t="shared" ca="1" si="33"/>
        <v>1.4572093052369461</v>
      </c>
      <c r="AI173" s="9">
        <f t="shared" ca="1" si="33"/>
        <v>1.0518102309269157</v>
      </c>
      <c r="AJ173" s="9">
        <f t="shared" si="33"/>
        <v>1.2322323718543227</v>
      </c>
      <c r="AK173" s="9">
        <f t="shared" ca="1" si="33"/>
        <v>1.3600116580601251</v>
      </c>
      <c r="AL173" s="9">
        <f t="shared" si="33"/>
        <v>0.94628909680269024</v>
      </c>
      <c r="AM173" s="9">
        <f t="shared" ca="1" si="33"/>
        <v>1.3629759822989149</v>
      </c>
      <c r="AN173" s="9">
        <f ca="1">IF(Fixtures!$D$6&lt;36,AVERAGE(OFFSET($A173,0,Fixtures!$D$6,1,3)),0)</f>
        <v>1.1946278316022436</v>
      </c>
      <c r="AO173" s="9">
        <f ca="1">IF(Fixtures!$D$6&lt;33,AVERAGE(OFFSET($A173,0,Fixtures!$D$6,1,6)),0)</f>
        <v>1.2300016074979516</v>
      </c>
      <c r="AP173" s="9">
        <f ca="1">IF(Fixtures!$D$6&lt;30,AVERAGE(OFFSET($A173,0,Fixtures!$D$6,1,9)),0)</f>
        <v>1.2356957281117662</v>
      </c>
      <c r="AQ173" s="9">
        <f ca="1">IF(Fixtures!$D$6&lt;27,AVERAGE(OFFSET($A173,0,Fixtures!$D$6,1,12)),0)</f>
        <v>0</v>
      </c>
      <c r="AR173" s="9">
        <f ca="1">IF(Fixtures!$D$6&lt;23,AVERAGE(OFFSET($A173,0,Fixtures!$D$6,1,16)),0)</f>
        <v>0</v>
      </c>
      <c r="AS173" s="9">
        <f ca="1">IF(OR(Fixtures!$D$6&lt;=0,Fixtures!$D$6&gt;39),AVERAGE(A173:AM173),AVERAGE(OFFSET($A173,0,Fixtures!$D$6,1,39-Fixtures!$D$6)))</f>
        <v>1.2325448575139688</v>
      </c>
    </row>
    <row r="174" spans="1:45" x14ac:dyDescent="0.25">
      <c r="A174" s="28" t="s">
        <v>121</v>
      </c>
      <c r="B174" s="9">
        <f t="shared" si="34"/>
        <v>1.5344869677039377</v>
      </c>
      <c r="C174" s="9">
        <f t="shared" si="33"/>
        <v>1.0690755402582022</v>
      </c>
      <c r="D174" s="9">
        <f t="shared" si="33"/>
        <v>1.3154803524695207</v>
      </c>
      <c r="E174" s="9">
        <f t="shared" ca="1" si="33"/>
        <v>0.96129438603141137</v>
      </c>
      <c r="F174" s="9">
        <f t="shared" ca="1" si="33"/>
        <v>1.1629776981084732</v>
      </c>
      <c r="G174" s="9">
        <f t="shared" si="33"/>
        <v>1.0751159963909429</v>
      </c>
      <c r="H174" s="9">
        <f t="shared" ca="1" si="33"/>
        <v>1.2237315981342178</v>
      </c>
      <c r="I174" s="9">
        <f t="shared" ca="1" si="33"/>
        <v>1.2139341520552898</v>
      </c>
      <c r="J174" s="9">
        <f t="shared" ca="1" si="33"/>
        <v>0.7725714621159282</v>
      </c>
      <c r="K174" s="9">
        <f t="shared" si="33"/>
        <v>0.98174482129592444</v>
      </c>
      <c r="L174" s="9">
        <f t="shared" ca="1" si="33"/>
        <v>1.1269812628197067</v>
      </c>
      <c r="M174" s="9">
        <f t="shared" si="33"/>
        <v>1.082726736223846</v>
      </c>
      <c r="N174" s="9">
        <f t="shared" si="33"/>
        <v>0.71255997235151902</v>
      </c>
      <c r="O174" s="9">
        <f t="shared" ca="1" si="33"/>
        <v>0.87774860778001973</v>
      </c>
      <c r="P174" s="9">
        <f t="shared" ca="1" si="33"/>
        <v>0.73310668481658037</v>
      </c>
      <c r="Q174" s="9">
        <f t="shared" si="33"/>
        <v>0.9499877206815347</v>
      </c>
      <c r="R174" s="9">
        <f t="shared" ca="1" si="33"/>
        <v>1.3213043782359488</v>
      </c>
      <c r="S174" s="9">
        <f t="shared" si="33"/>
        <v>1.0680711388099133</v>
      </c>
      <c r="T174" s="9">
        <f t="shared" si="33"/>
        <v>1.3576694552726438</v>
      </c>
      <c r="U174" s="9">
        <f t="shared" ca="1" si="33"/>
        <v>0.80956721075138993</v>
      </c>
      <c r="V174" s="9">
        <f t="shared" ca="1" si="33"/>
        <v>0.8461062800412299</v>
      </c>
      <c r="W174" s="9">
        <f t="shared" ca="1" si="33"/>
        <v>0.89243783056680326</v>
      </c>
      <c r="X174" s="9">
        <f t="shared" ca="1" si="33"/>
        <v>0.95298787176897692</v>
      </c>
      <c r="Y174" s="9">
        <f t="shared" ca="1" si="33"/>
        <v>0.83291113315213428</v>
      </c>
      <c r="Z174" s="9">
        <f t="shared" si="33"/>
        <v>0.74514052258885377</v>
      </c>
      <c r="AA174" s="9">
        <f t="shared" si="33"/>
        <v>1.1153986295683747</v>
      </c>
      <c r="AB174" s="9">
        <f t="shared" ca="1" si="33"/>
        <v>0.98012291691990439</v>
      </c>
      <c r="AC174" s="9">
        <f t="shared" si="33"/>
        <v>1.0793181474145725</v>
      </c>
      <c r="AD174" s="9">
        <f t="shared" ca="1" si="33"/>
        <v>0.78550053340711978</v>
      </c>
      <c r="AE174" s="9">
        <f t="shared" si="33"/>
        <v>1.3903292565543277</v>
      </c>
      <c r="AF174" s="9">
        <f t="shared" ca="1" si="33"/>
        <v>1.2593323522562991</v>
      </c>
      <c r="AG174" s="9">
        <f t="shared" si="33"/>
        <v>1.0223312439932852</v>
      </c>
      <c r="AH174" s="9">
        <f t="shared" si="33"/>
        <v>1.4907128379865235</v>
      </c>
      <c r="AI174" s="9">
        <f t="shared" ca="1" si="33"/>
        <v>0.84658324617833192</v>
      </c>
      <c r="AJ174" s="9">
        <f t="shared" si="33"/>
        <v>1.2743563367427142</v>
      </c>
      <c r="AK174" s="9">
        <f t="shared" si="33"/>
        <v>1.0242197339463077</v>
      </c>
      <c r="AL174" s="9">
        <f t="shared" ca="1" si="33"/>
        <v>0.94628909680269024</v>
      </c>
      <c r="AM174" s="9">
        <f t="shared" si="33"/>
        <v>1.3629759822989149</v>
      </c>
      <c r="AN174" s="9">
        <f ca="1">IF(Fixtures!$D$6&lt;36,AVERAGE(OFFSET($A174,0,Fixtures!$D$6,1,3)),0)</f>
        <v>0.94831386591386557</v>
      </c>
      <c r="AO174" s="9">
        <f ca="1">IF(Fixtures!$D$6&lt;33,AVERAGE(OFFSET($A174,0,Fixtures!$D$6,1,6)),0)</f>
        <v>1.0861557417575849</v>
      </c>
      <c r="AP174" s="9">
        <f ca="1">IF(Fixtures!$D$6&lt;30,AVERAGE(OFFSET($A174,0,Fixtures!$D$6,1,9)),0)</f>
        <v>1.1253985412725642</v>
      </c>
      <c r="AQ174" s="9">
        <f ca="1">IF(Fixtures!$D$6&lt;27,AVERAGE(OFFSET($A174,0,Fixtures!$D$6,1,12)),0)</f>
        <v>0</v>
      </c>
      <c r="AR174" s="9">
        <f ca="1">IF(Fixtures!$D$6&lt;23,AVERAGE(OFFSET($A174,0,Fixtures!$D$6,1,16)),0)</f>
        <v>0</v>
      </c>
      <c r="AS174" s="9">
        <f ca="1">IF(OR(Fixtures!$D$6&lt;=0,Fixtures!$D$6&gt;39),AVERAGE(A174:AM174),AVERAGE(OFFSET($A174,0,Fixtures!$D$6,1,39-Fixtures!$D$6)))</f>
        <v>1.1218393070417494</v>
      </c>
    </row>
    <row r="175" spans="1:45" x14ac:dyDescent="0.25">
      <c r="A175" s="28" t="s">
        <v>105</v>
      </c>
      <c r="B175" s="9">
        <f t="shared" si="34"/>
        <v>1.5344869677039377</v>
      </c>
      <c r="C175" s="9">
        <f t="shared" si="33"/>
        <v>1.0690755402582022</v>
      </c>
      <c r="D175" s="9">
        <f t="shared" si="33"/>
        <v>1.160313829200228</v>
      </c>
      <c r="E175" s="9">
        <f t="shared" si="33"/>
        <v>0.84892132175324198</v>
      </c>
      <c r="F175" s="9">
        <f t="shared" ca="1" si="33"/>
        <v>1.1629776981084732</v>
      </c>
      <c r="G175" s="9">
        <f t="shared" si="33"/>
        <v>0.85223937823566953</v>
      </c>
      <c r="H175" s="9">
        <f t="shared" si="33"/>
        <v>0.9171391637637949</v>
      </c>
      <c r="I175" s="9">
        <f t="shared" ca="1" si="33"/>
        <v>0.65767416951480984</v>
      </c>
      <c r="J175" s="9">
        <f t="shared" ca="1" si="33"/>
        <v>0.7725714621159282</v>
      </c>
      <c r="K175" s="9">
        <f t="shared" ca="1" si="33"/>
        <v>0.98174482129592444</v>
      </c>
      <c r="L175" s="9">
        <f t="shared" ca="1" si="33"/>
        <v>1.1269812628197067</v>
      </c>
      <c r="M175" s="9">
        <f t="shared" si="33"/>
        <v>0.66846979370821891</v>
      </c>
      <c r="N175" s="9">
        <f t="shared" si="33"/>
        <v>0.71255997235151902</v>
      </c>
      <c r="O175" s="9">
        <f t="shared" si="33"/>
        <v>0.85493083081101517</v>
      </c>
      <c r="P175" s="9">
        <f t="shared" ca="1" si="33"/>
        <v>0.73310668481658037</v>
      </c>
      <c r="Q175" s="9">
        <f t="shared" si="33"/>
        <v>0.87927383388818403</v>
      </c>
      <c r="R175" s="9">
        <f t="shared" ca="1" si="33"/>
        <v>1.0110212898538</v>
      </c>
      <c r="S175" s="9">
        <f t="shared" ca="1" si="33"/>
        <v>1.0680711388099133</v>
      </c>
      <c r="T175" s="9">
        <f t="shared" ca="1" si="33"/>
        <v>1.0890272205038978</v>
      </c>
      <c r="U175" s="9">
        <f t="shared" ca="1" si="33"/>
        <v>1.1084315350077698</v>
      </c>
      <c r="V175" s="9">
        <f t="shared" ca="1" si="33"/>
        <v>0.8461062800412299</v>
      </c>
      <c r="W175" s="9">
        <f t="shared" si="33"/>
        <v>0.63924159709855954</v>
      </c>
      <c r="X175" s="9">
        <f t="shared" ca="1" si="33"/>
        <v>0.94358493032308355</v>
      </c>
      <c r="Y175" s="9">
        <f t="shared" ca="1" si="33"/>
        <v>0.88072885351305386</v>
      </c>
      <c r="Z175" s="9">
        <f t="shared" si="33"/>
        <v>0.74514052258885377</v>
      </c>
      <c r="AA175" s="9">
        <f t="shared" si="33"/>
        <v>0.80873317225882402</v>
      </c>
      <c r="AB175" s="9">
        <f t="shared" si="33"/>
        <v>0.98012291691990439</v>
      </c>
      <c r="AC175" s="9">
        <f t="shared" si="33"/>
        <v>1.1432323054630054</v>
      </c>
      <c r="AD175" s="9">
        <f t="shared" ca="1" si="33"/>
        <v>0.78550053340711978</v>
      </c>
      <c r="AE175" s="9">
        <f t="shared" ca="1" si="33"/>
        <v>1.4085388505997922</v>
      </c>
      <c r="AF175" s="9">
        <f t="shared" ca="1" si="33"/>
        <v>1.2265950007083291</v>
      </c>
      <c r="AG175" s="9">
        <f t="shared" si="33"/>
        <v>1.0223312439932852</v>
      </c>
      <c r="AH175" s="9">
        <f t="shared" si="33"/>
        <v>0.95907373735627943</v>
      </c>
      <c r="AI175" s="9">
        <f t="shared" ca="1" si="33"/>
        <v>0.69307824531031204</v>
      </c>
      <c r="AJ175" s="9">
        <f t="shared" ca="1" si="33"/>
        <v>0.75904674800040206</v>
      </c>
      <c r="AK175" s="9">
        <f t="shared" ca="1" si="33"/>
        <v>1.5323938171960614</v>
      </c>
      <c r="AL175" s="9">
        <f t="shared" ca="1" si="33"/>
        <v>0.70467698857666183</v>
      </c>
      <c r="AM175" s="9">
        <f t="shared" si="33"/>
        <v>1.2615206400707057</v>
      </c>
      <c r="AN175" s="9">
        <f ca="1">IF(Fixtures!$D$6&lt;36,AVERAGE(OFFSET($A175,0,Fixtures!$D$6,1,3)),0)</f>
        <v>0.9696185852633431</v>
      </c>
      <c r="AO175" s="9">
        <f ca="1">IF(Fixtures!$D$6&lt;33,AVERAGE(OFFSET($A175,0,Fixtures!$D$6,1,6)),0)</f>
        <v>1.0943868085152393</v>
      </c>
      <c r="AP175" s="9">
        <f ca="1">IF(Fixtures!$D$6&lt;30,AVERAGE(OFFSET($A175,0,Fixtures!$D$6,1,9)),0)</f>
        <v>0.99750217575093658</v>
      </c>
      <c r="AQ175" s="9">
        <f ca="1">IF(Fixtures!$D$6&lt;27,AVERAGE(OFFSET($A175,0,Fixtures!$D$6,1,12)),0)</f>
        <v>0</v>
      </c>
      <c r="AR175" s="9">
        <f ca="1">IF(Fixtures!$D$6&lt;23,AVERAGE(OFFSET($A175,0,Fixtures!$D$6,1,16)),0)</f>
        <v>0</v>
      </c>
      <c r="AS175" s="9">
        <f ca="1">IF(OR(Fixtures!$D$6&lt;=0,Fixtures!$D$6&gt;39),AVERAGE(A175:AM175),AVERAGE(OFFSET($A175,0,Fixtures!$D$6,1,39-Fixtures!$D$6)))</f>
        <v>1.0396759189668214</v>
      </c>
    </row>
    <row r="176" spans="1:45" x14ac:dyDescent="0.25">
      <c r="A176" s="28" t="s">
        <v>52</v>
      </c>
      <c r="B176" s="9">
        <f t="shared" ca="1" si="34"/>
        <v>1.4923251422144774</v>
      </c>
      <c r="C176" s="9">
        <f t="shared" ca="1" si="33"/>
        <v>1.0690755402582022</v>
      </c>
      <c r="D176" s="9">
        <f t="shared" ca="1" si="33"/>
        <v>1.0713463349190704</v>
      </c>
      <c r="E176" s="9">
        <f t="shared" ca="1" si="33"/>
        <v>1.406211855563988</v>
      </c>
      <c r="F176" s="9">
        <f t="shared" ca="1" si="33"/>
        <v>1.1629776981084732</v>
      </c>
      <c r="G176" s="9">
        <f t="shared" ca="1" si="33"/>
        <v>1.3672803893837961</v>
      </c>
      <c r="H176" s="9">
        <f t="shared" ca="1" si="33"/>
        <v>1.2237315981342178</v>
      </c>
      <c r="I176" s="9">
        <f t="shared" ca="1" si="33"/>
        <v>1.2139341520552898</v>
      </c>
      <c r="J176" s="9">
        <f t="shared" ca="1" si="33"/>
        <v>0.7725714621159282</v>
      </c>
      <c r="K176" s="9">
        <f t="shared" ca="1" si="33"/>
        <v>0.98174482129592444</v>
      </c>
      <c r="L176" s="9">
        <f t="shared" ca="1" si="33"/>
        <v>1.1269812628197067</v>
      </c>
      <c r="M176" s="9">
        <f t="shared" ca="1" si="33"/>
        <v>0.84447735086333675</v>
      </c>
      <c r="N176" s="9">
        <f t="shared" ca="1" si="33"/>
        <v>0.71255997235151902</v>
      </c>
      <c r="O176" s="9">
        <f t="shared" ca="1" si="33"/>
        <v>0.85860977538132965</v>
      </c>
      <c r="P176" s="9">
        <f t="shared" ca="1" si="33"/>
        <v>0.73310668481658037</v>
      </c>
      <c r="Q176" s="9">
        <f t="shared" ca="1" si="33"/>
        <v>0.9499877206815347</v>
      </c>
      <c r="R176" s="9">
        <f t="shared" ca="1" si="33"/>
        <v>1.0731191955254717</v>
      </c>
      <c r="S176" s="9">
        <f t="shared" ca="1" si="33"/>
        <v>1.0680711388099133</v>
      </c>
      <c r="T176" s="9">
        <f t="shared" ca="1" si="33"/>
        <v>1.2712200408257048</v>
      </c>
      <c r="U176" s="9">
        <f t="shared" ca="1" si="33"/>
        <v>1.1084315350077698</v>
      </c>
      <c r="V176" s="9">
        <f t="shared" ca="1" si="33"/>
        <v>0.8461062800412299</v>
      </c>
      <c r="W176" s="9">
        <f t="shared" ca="1" si="33"/>
        <v>1.7557245643560737</v>
      </c>
      <c r="X176" s="9">
        <f t="shared" ca="1" si="33"/>
        <v>0.95298787176897692</v>
      </c>
      <c r="Y176" s="9">
        <f t="shared" ca="1" si="33"/>
        <v>1.6685591149893453</v>
      </c>
      <c r="Z176" s="9">
        <f t="shared" ca="1" si="33"/>
        <v>0.74514052258885377</v>
      </c>
      <c r="AA176" s="9">
        <f t="shared" ca="1" si="33"/>
        <v>1.537092839653843</v>
      </c>
      <c r="AB176" s="9">
        <f t="shared" ca="1" si="33"/>
        <v>0.98012291691990439</v>
      </c>
      <c r="AC176" s="9">
        <f t="shared" ca="1" si="33"/>
        <v>2.1410838080727213</v>
      </c>
      <c r="AD176" s="9">
        <f t="shared" ca="1" si="33"/>
        <v>0.78550053340711978</v>
      </c>
      <c r="AE176" s="9">
        <f t="shared" ca="1" si="33"/>
        <v>1.4085388505997922</v>
      </c>
      <c r="AF176" s="9">
        <f t="shared" ca="1" si="33"/>
        <v>1.2318732932382053</v>
      </c>
      <c r="AG176" s="9">
        <f t="shared" ca="1" si="33"/>
        <v>0.92485630774028449</v>
      </c>
      <c r="AH176" s="9">
        <f t="shared" ca="1" si="33"/>
        <v>1.2115970783247556</v>
      </c>
      <c r="AI176" s="9">
        <f t="shared" ca="1" si="33"/>
        <v>0.98539645629571571</v>
      </c>
      <c r="AJ176" s="9">
        <f t="shared" ca="1" si="33"/>
        <v>1.2743563367427142</v>
      </c>
      <c r="AK176" s="9">
        <f t="shared" ca="1" si="33"/>
        <v>0.7788803849091297</v>
      </c>
      <c r="AL176" s="9">
        <f t="shared" ca="1" si="33"/>
        <v>0.94628909680269024</v>
      </c>
      <c r="AM176" s="9">
        <f t="shared" ca="1" si="33"/>
        <v>0.81449331925016766</v>
      </c>
      <c r="AN176" s="9">
        <f ca="1">IF(Fixtures!$D$6&lt;36,AVERAGE(OFFSET($A176,0,Fixtures!$D$6,1,3)),0)</f>
        <v>1.3022357527999151</v>
      </c>
      <c r="AO176" s="9">
        <f ca="1">IF(Fixtures!$D$6&lt;33,AVERAGE(OFFSET($A176,0,Fixtures!$D$6,1,6)),0)</f>
        <v>1.2453292849963378</v>
      </c>
      <c r="AP176" s="9">
        <f ca="1">IF(Fixtures!$D$6&lt;30,AVERAGE(OFFSET($A176,0,Fixtures!$D$6,1,9)),0)</f>
        <v>1.2159250645934681</v>
      </c>
      <c r="AQ176" s="9">
        <f ca="1">IF(Fixtures!$D$6&lt;27,AVERAGE(OFFSET($A176,0,Fixtures!$D$6,1,12)),0)</f>
        <v>0</v>
      </c>
      <c r="AR176" s="9">
        <f ca="1">IF(Fixtures!$D$6&lt;23,AVERAGE(OFFSET($A176,0,Fixtures!$D$6,1,16)),0)</f>
        <v>0</v>
      </c>
      <c r="AS176" s="9">
        <f ca="1">IF(OR(Fixtures!$D$6&lt;=0,Fixtures!$D$6&gt;39),AVERAGE(A176:AM176),AVERAGE(OFFSET($A176,0,Fixtures!$D$6,1,39-Fixtures!$D$6)))</f>
        <v>1.1235823651919334</v>
      </c>
    </row>
    <row r="177" spans="1:45" x14ac:dyDescent="0.25">
      <c r="A177" s="28" t="s">
        <v>4</v>
      </c>
      <c r="B177" s="9">
        <f t="shared" ca="1" si="34"/>
        <v>1.2032562020037088</v>
      </c>
      <c r="C177" s="9">
        <f t="shared" ca="1" si="33"/>
        <v>1.0690755402582022</v>
      </c>
      <c r="D177" s="9">
        <f t="shared" ca="1" si="33"/>
        <v>0.9408251476537941</v>
      </c>
      <c r="E177" s="9">
        <f t="shared" ca="1" si="33"/>
        <v>1.406211855563988</v>
      </c>
      <c r="F177" s="9">
        <f t="shared" ca="1" si="33"/>
        <v>1.1629776981084732</v>
      </c>
      <c r="G177" s="9">
        <f t="shared" ca="1" si="33"/>
        <v>1.3672803893837961</v>
      </c>
      <c r="H177" s="9">
        <f t="shared" ca="1" si="33"/>
        <v>1.2237315981342178</v>
      </c>
      <c r="I177" s="9">
        <f t="shared" ca="1" si="33"/>
        <v>1.1382361826434975</v>
      </c>
      <c r="J177" s="9">
        <f t="shared" ca="1" si="33"/>
        <v>0.7725714621159282</v>
      </c>
      <c r="K177" s="9">
        <f t="shared" ca="1" si="33"/>
        <v>0.98174482129592444</v>
      </c>
      <c r="L177" s="9">
        <f t="shared" ca="1" si="33"/>
        <v>1.1269812628197067</v>
      </c>
      <c r="M177" s="9">
        <f t="shared" ca="1" si="33"/>
        <v>2.1387705866583611</v>
      </c>
      <c r="N177" s="9">
        <f t="shared" ca="1" si="33"/>
        <v>0.71255997235151902</v>
      </c>
      <c r="O177" s="9">
        <f t="shared" ca="1" si="33"/>
        <v>1.7784414240250019</v>
      </c>
      <c r="P177" s="9">
        <f t="shared" ca="1" si="33"/>
        <v>0.73310668481658037</v>
      </c>
      <c r="Q177" s="9">
        <f t="shared" ca="1" si="33"/>
        <v>0.9499877206815347</v>
      </c>
      <c r="R177" s="9">
        <f t="shared" ca="1" si="33"/>
        <v>0.97545984667831909</v>
      </c>
      <c r="S177" s="9">
        <f t="shared" ca="1" si="33"/>
        <v>1.0680711388099133</v>
      </c>
      <c r="T177" s="9">
        <f t="shared" ca="1" si="33"/>
        <v>1.3576694552726438</v>
      </c>
      <c r="U177" s="9">
        <f t="shared" ca="1" si="33"/>
        <v>0.99178427816179315</v>
      </c>
      <c r="V177" s="9">
        <f t="shared" ca="1" si="33"/>
        <v>0.8461062800412299</v>
      </c>
      <c r="W177" s="9">
        <f t="shared" ca="1" si="33"/>
        <v>1.7237919441303213</v>
      </c>
      <c r="X177" s="9">
        <f t="shared" ca="1" si="33"/>
        <v>0.95298787176897692</v>
      </c>
      <c r="Y177" s="9">
        <f t="shared" ca="1" si="33"/>
        <v>1.1947982323245669</v>
      </c>
      <c r="Z177" s="9">
        <f t="shared" ca="1" si="33"/>
        <v>0.74514052258885377</v>
      </c>
      <c r="AA177" s="9">
        <f t="shared" ca="1" si="33"/>
        <v>1.3498301629362071</v>
      </c>
      <c r="AB177" s="9">
        <f t="shared" ca="1" si="33"/>
        <v>0.98012291691990439</v>
      </c>
      <c r="AC177" s="9">
        <f t="shared" ca="1" si="33"/>
        <v>1.7263478971146073</v>
      </c>
      <c r="AD177" s="9">
        <f t="shared" ca="1" si="33"/>
        <v>0.78550053340711978</v>
      </c>
      <c r="AE177" s="9">
        <f t="shared" ca="1" si="33"/>
        <v>1.4085388505997922</v>
      </c>
      <c r="AF177" s="9">
        <f t="shared" ca="1" si="33"/>
        <v>1.2395651403376011</v>
      </c>
      <c r="AG177" s="9">
        <f t="shared" ca="1" si="33"/>
        <v>1.0223312439932852</v>
      </c>
      <c r="AH177" s="9">
        <f t="shared" ca="1" si="33"/>
        <v>1.4907128379865235</v>
      </c>
      <c r="AI177" s="9">
        <f t="shared" ca="1" si="33"/>
        <v>1.0518102309269157</v>
      </c>
      <c r="AJ177" s="9">
        <f t="shared" ca="1" si="33"/>
        <v>1.2743563367427142</v>
      </c>
      <c r="AK177" s="9">
        <f t="shared" ca="1" si="33"/>
        <v>1.5323938171960614</v>
      </c>
      <c r="AL177" s="9">
        <f t="shared" ca="1" si="33"/>
        <v>0.94628909680269024</v>
      </c>
      <c r="AM177" s="9">
        <f t="shared" ca="1" si="33"/>
        <v>0.89968847603488189</v>
      </c>
      <c r="AN177" s="9">
        <f ca="1">IF(Fixtures!$D$6&lt;36,AVERAGE(OFFSET($A177,0,Fixtures!$D$6,1,3)),0)</f>
        <v>1.1639904491472104</v>
      </c>
      <c r="AO177" s="9">
        <f ca="1">IF(Fixtures!$D$6&lt;33,AVERAGE(OFFSET($A177,0,Fixtures!$D$6,1,6)),0)</f>
        <v>1.193734430395385</v>
      </c>
      <c r="AP177" s="9">
        <f ca="1">IF(Fixtures!$D$6&lt;30,AVERAGE(OFFSET($A177,0,Fixtures!$D$6,1,9)),0)</f>
        <v>1.2199206653364962</v>
      </c>
      <c r="AQ177" s="9">
        <f ca="1">IF(Fixtures!$D$6&lt;27,AVERAGE(OFFSET($A177,0,Fixtures!$D$6,1,12)),0)</f>
        <v>0</v>
      </c>
      <c r="AR177" s="9">
        <f ca="1">IF(Fixtures!$D$6&lt;23,AVERAGE(OFFSET($A177,0,Fixtures!$D$6,1,16)),0)</f>
        <v>0</v>
      </c>
      <c r="AS177" s="9">
        <f ca="1">IF(OR(Fixtures!$D$6&lt;=0,Fixtures!$D$6&gt;39),AVERAGE(A177:AM177),AVERAGE(OFFSET($A177,0,Fixtures!$D$6,1,39-Fixtures!$D$6)))</f>
        <v>1.1964714481718415</v>
      </c>
    </row>
    <row r="178" spans="1:45" x14ac:dyDescent="0.25">
      <c r="A178" s="28" t="s">
        <v>129</v>
      </c>
      <c r="B178" s="9">
        <f t="shared" si="34"/>
        <v>1.5344869677039377</v>
      </c>
      <c r="C178" s="9">
        <f t="shared" ca="1" si="33"/>
        <v>1.0690755402582022</v>
      </c>
      <c r="D178" s="9">
        <f t="shared" si="33"/>
        <v>1.3154803524695207</v>
      </c>
      <c r="E178" s="9">
        <f t="shared" ca="1" si="33"/>
        <v>1.406211855563988</v>
      </c>
      <c r="F178" s="9">
        <f t="shared" ca="1" si="33"/>
        <v>1.1629776981084732</v>
      </c>
      <c r="G178" s="9">
        <f t="shared" ca="1" si="33"/>
        <v>1.3672803893837961</v>
      </c>
      <c r="H178" s="9">
        <f t="shared" si="33"/>
        <v>1.2237315981342178</v>
      </c>
      <c r="I178" s="9">
        <f t="shared" ca="1" si="33"/>
        <v>1.2139341520552898</v>
      </c>
      <c r="J178" s="9">
        <f t="shared" ca="1" si="33"/>
        <v>0.7725714621159282</v>
      </c>
      <c r="K178" s="9">
        <f t="shared" si="33"/>
        <v>0.98174482129592444</v>
      </c>
      <c r="L178" s="9">
        <f t="shared" ca="1" si="33"/>
        <v>0.99467974397760794</v>
      </c>
      <c r="M178" s="9">
        <f t="shared" si="33"/>
        <v>1.3681773463238212</v>
      </c>
      <c r="N178" s="9">
        <f t="shared" si="33"/>
        <v>0.71255997235151902</v>
      </c>
      <c r="O178" s="9">
        <f t="shared" ca="1" si="33"/>
        <v>1.1811002731908686</v>
      </c>
      <c r="P178" s="9">
        <f t="shared" ca="1" si="33"/>
        <v>0.73310668481658037</v>
      </c>
      <c r="Q178" s="9">
        <f t="shared" si="33"/>
        <v>0.9499877206815347</v>
      </c>
      <c r="R178" s="9">
        <f t="shared" ca="1" si="33"/>
        <v>1.468247406262243</v>
      </c>
      <c r="S178" s="9">
        <f t="shared" ca="1" si="33"/>
        <v>1.0680711388099133</v>
      </c>
      <c r="T178" s="9">
        <f t="shared" si="33"/>
        <v>1.3576694552726438</v>
      </c>
      <c r="U178" s="9">
        <f t="shared" ca="1" si="33"/>
        <v>1.1084315350077698</v>
      </c>
      <c r="V178" s="9">
        <f t="shared" ca="1" si="33"/>
        <v>0.8461062800412299</v>
      </c>
      <c r="W178" s="9">
        <f t="shared" si="33"/>
        <v>1.7557245643560737</v>
      </c>
      <c r="X178" s="9">
        <f t="shared" si="33"/>
        <v>0.95298787176897692</v>
      </c>
      <c r="Y178" s="9">
        <f t="shared" ca="1" si="33"/>
        <v>1.6685591149893453</v>
      </c>
      <c r="Z178" s="9">
        <f t="shared" ca="1" si="33"/>
        <v>0.74514052258885377</v>
      </c>
      <c r="AA178" s="9">
        <f t="shared" si="33"/>
        <v>1.887359264302666</v>
      </c>
      <c r="AB178" s="9">
        <f t="shared" ca="1" si="33"/>
        <v>0.98012291691990439</v>
      </c>
      <c r="AC178" s="9">
        <f t="shared" si="33"/>
        <v>2.2015746483867265</v>
      </c>
      <c r="AD178" s="9">
        <f t="shared" ca="1" si="33"/>
        <v>0.78550053340711978</v>
      </c>
      <c r="AE178" s="9">
        <f t="shared" si="33"/>
        <v>1.2584138898028832</v>
      </c>
      <c r="AF178" s="9">
        <f t="shared" ca="1" si="33"/>
        <v>1.3652560555879012</v>
      </c>
      <c r="AG178" s="9">
        <f t="shared" si="33"/>
        <v>1.0223312439932852</v>
      </c>
      <c r="AH178" s="9">
        <f t="shared" si="33"/>
        <v>1.4907128379865235</v>
      </c>
      <c r="AI178" s="9">
        <f t="shared" ca="1" si="33"/>
        <v>1.0518102309269157</v>
      </c>
      <c r="AJ178" s="9">
        <f t="shared" si="33"/>
        <v>1.2743563367427142</v>
      </c>
      <c r="AK178" s="9">
        <f t="shared" ca="1" si="33"/>
        <v>1.5323938171960614</v>
      </c>
      <c r="AL178" s="9">
        <f t="shared" ca="1" si="33"/>
        <v>0.94628909680269024</v>
      </c>
      <c r="AM178" s="9">
        <f t="shared" si="33"/>
        <v>1.3629759822989149</v>
      </c>
      <c r="AN178" s="9">
        <f ca="1">IF(Fixtures!$D$6&lt;36,AVERAGE(OFFSET($A178,0,Fixtures!$D$6,1,3)),0)</f>
        <v>1.3223993662379168</v>
      </c>
      <c r="AO178" s="9">
        <f ca="1">IF(Fixtures!$D$6&lt;33,AVERAGE(OFFSET($A178,0,Fixtures!$D$6,1,6)),0)</f>
        <v>1.2688665480163033</v>
      </c>
      <c r="AP178" s="9">
        <f ca="1">IF(Fixtures!$D$6&lt;30,AVERAGE(OFFSET($A178,0,Fixtures!$D$6,1,9)),0)</f>
        <v>1.2700087437504417</v>
      </c>
      <c r="AQ178" s="9">
        <f ca="1">IF(Fixtures!$D$6&lt;27,AVERAGE(OFFSET($A178,0,Fixtures!$D$6,1,12)),0)</f>
        <v>0</v>
      </c>
      <c r="AR178" s="9">
        <f ca="1">IF(Fixtures!$D$6&lt;23,AVERAGE(OFFSET($A178,0,Fixtures!$D$6,1,16)),0)</f>
        <v>0</v>
      </c>
      <c r="AS178" s="9">
        <f ca="1">IF(OR(Fixtures!$D$6&lt;=0,Fixtures!$D$6&gt;39),AVERAGE(A178:AM178),AVERAGE(OFFSET($A178,0,Fixtures!$D$6,1,39-Fixtures!$D$6)))</f>
        <v>1.2726447991709702</v>
      </c>
    </row>
    <row r="179" spans="1:45" x14ac:dyDescent="0.25">
      <c r="A179" s="28" t="s">
        <v>104</v>
      </c>
      <c r="B179" s="9">
        <f t="shared" ca="1" si="34"/>
        <v>0.98328059810863588</v>
      </c>
      <c r="C179" s="9">
        <f t="shared" ca="1" si="33"/>
        <v>1.0690755402582022</v>
      </c>
      <c r="D179" s="9">
        <f t="shared" si="33"/>
        <v>1.2129033112054894</v>
      </c>
      <c r="E179" s="9">
        <f t="shared" si="33"/>
        <v>1.406211855563988</v>
      </c>
      <c r="F179" s="9">
        <f t="shared" ca="1" si="33"/>
        <v>1.0768711114746998</v>
      </c>
      <c r="G179" s="9">
        <f t="shared" si="33"/>
        <v>1.3672803893837961</v>
      </c>
      <c r="H179" s="9">
        <f t="shared" si="33"/>
        <v>0.94836821530977944</v>
      </c>
      <c r="I179" s="9">
        <f t="shared" ca="1" si="33"/>
        <v>1.2139341520552898</v>
      </c>
      <c r="J179" s="9">
        <f t="shared" ca="1" si="33"/>
        <v>0.7725714621159282</v>
      </c>
      <c r="K179" s="9">
        <f t="shared" ca="1" si="33"/>
        <v>0.98174482129592444</v>
      </c>
      <c r="L179" s="9">
        <f t="shared" ca="1" si="33"/>
        <v>1.1269812628197067</v>
      </c>
      <c r="M179" s="9">
        <f t="shared" si="33"/>
        <v>1.7347105152085993</v>
      </c>
      <c r="N179" s="9">
        <f t="shared" ref="C179:AM183" si="35">MIN(VLOOKUP($A$171,$A$2:$AM$14,N$16+1,FALSE),VLOOKUP($A179,$A$2:$AM$14,N$16+1,FALSE))</f>
        <v>0.71255997235151902</v>
      </c>
      <c r="O179" s="9">
        <f t="shared" si="35"/>
        <v>1.8283574008984647</v>
      </c>
      <c r="P179" s="9">
        <f t="shared" ca="1" si="35"/>
        <v>0.73310668481658037</v>
      </c>
      <c r="Q179" s="9">
        <f t="shared" ca="1" si="35"/>
        <v>0.9499877206815347</v>
      </c>
      <c r="R179" s="9">
        <f t="shared" ca="1" si="35"/>
        <v>1.9529989617548511</v>
      </c>
      <c r="S179" s="9">
        <f t="shared" si="35"/>
        <v>1.0680711388099133</v>
      </c>
      <c r="T179" s="9">
        <f t="shared" si="35"/>
        <v>1.1473619936994426</v>
      </c>
      <c r="U179" s="9">
        <f t="shared" ca="1" si="35"/>
        <v>1.1084315350077698</v>
      </c>
      <c r="V179" s="9">
        <f t="shared" ca="1" si="35"/>
        <v>0.8461062800412299</v>
      </c>
      <c r="W179" s="9">
        <f t="shared" si="35"/>
        <v>1.3606524291867514</v>
      </c>
      <c r="X179" s="9">
        <f t="shared" si="35"/>
        <v>0.95298787176897692</v>
      </c>
      <c r="Y179" s="9">
        <f t="shared" ca="1" si="35"/>
        <v>1.5450194029019333</v>
      </c>
      <c r="Z179" s="9">
        <f t="shared" ca="1" si="35"/>
        <v>0.74514052258885377</v>
      </c>
      <c r="AA179" s="9">
        <f t="shared" si="35"/>
        <v>1.7401888951132014</v>
      </c>
      <c r="AB179" s="9">
        <f t="shared" si="35"/>
        <v>0.98012291691990439</v>
      </c>
      <c r="AC179" s="9">
        <f t="shared" ca="1" si="35"/>
        <v>1.410742275827642</v>
      </c>
      <c r="AD179" s="9">
        <f t="shared" ca="1" si="35"/>
        <v>0.78550053340711978</v>
      </c>
      <c r="AE179" s="9">
        <f t="shared" ca="1" si="35"/>
        <v>0.93305229984759541</v>
      </c>
      <c r="AF179" s="9">
        <f t="shared" ca="1" si="35"/>
        <v>1.3652560555879012</v>
      </c>
      <c r="AG179" s="9">
        <f t="shared" si="35"/>
        <v>1.0223312439932852</v>
      </c>
      <c r="AH179" s="9">
        <f t="shared" si="35"/>
        <v>1.2090849066949254</v>
      </c>
      <c r="AI179" s="9">
        <f t="shared" ca="1" si="35"/>
        <v>1.0518102309269157</v>
      </c>
      <c r="AJ179" s="9">
        <f t="shared" si="35"/>
        <v>1.2743563367427142</v>
      </c>
      <c r="AK179" s="9">
        <f t="shared" si="35"/>
        <v>1.5323938171960614</v>
      </c>
      <c r="AL179" s="9">
        <f t="shared" si="35"/>
        <v>0.94628909680269024</v>
      </c>
      <c r="AM179" s="9">
        <f t="shared" ca="1" si="35"/>
        <v>1.3629759822989149</v>
      </c>
      <c r="AN179" s="9">
        <f ca="1">IF(Fixtures!$D$6&lt;36,AVERAGE(OFFSET($A179,0,Fixtures!$D$6,1,3)),0)</f>
        <v>1.0587885753848887</v>
      </c>
      <c r="AO179" s="9">
        <f ca="1">IF(Fixtures!$D$6&lt;33,AVERAGE(OFFSET($A179,0,Fixtures!$D$6,1,6)),0)</f>
        <v>1.0828342209305746</v>
      </c>
      <c r="AP179" s="9">
        <f ca="1">IF(Fixtures!$D$6&lt;30,AVERAGE(OFFSET($A179,0,Fixtures!$D$6,1,9)),0)</f>
        <v>1.1146951999942225</v>
      </c>
      <c r="AQ179" s="9">
        <f ca="1">IF(Fixtures!$D$6&lt;27,AVERAGE(OFFSET($A179,0,Fixtures!$D$6,1,12)),0)</f>
        <v>0</v>
      </c>
      <c r="AR179" s="9">
        <f ca="1">IF(Fixtures!$D$6&lt;23,AVERAGE(OFFSET($A179,0,Fixtures!$D$6,1,16)),0)</f>
        <v>0</v>
      </c>
      <c r="AS179" s="9">
        <f ca="1">IF(OR(Fixtures!$D$6&lt;=0,Fixtures!$D$6&gt;39),AVERAGE(A179:AM179),AVERAGE(OFFSET($A179,0,Fixtures!$D$6,1,39-Fixtures!$D$6)))</f>
        <v>1.1561596413538058</v>
      </c>
    </row>
    <row r="180" spans="1:45" x14ac:dyDescent="0.25">
      <c r="A180" s="28" t="s">
        <v>60</v>
      </c>
      <c r="B180" s="9">
        <f t="shared" si="34"/>
        <v>1.2430505842100326</v>
      </c>
      <c r="C180" s="9">
        <f t="shared" ca="1" si="35"/>
        <v>1.0690755402582022</v>
      </c>
      <c r="D180" s="9">
        <f t="shared" ca="1" si="35"/>
        <v>0.91418713741949276</v>
      </c>
      <c r="E180" s="9">
        <f t="shared" si="35"/>
        <v>1.406211855563988</v>
      </c>
      <c r="F180" s="9">
        <f t="shared" ca="1" si="35"/>
        <v>1.1629776981084732</v>
      </c>
      <c r="G180" s="9">
        <f t="shared" si="35"/>
        <v>1.3672803893837961</v>
      </c>
      <c r="H180" s="9">
        <f t="shared" si="35"/>
        <v>1.1406940232768135</v>
      </c>
      <c r="I180" s="9">
        <f t="shared" ca="1" si="35"/>
        <v>1.2139341520552898</v>
      </c>
      <c r="J180" s="9">
        <f t="shared" ca="1" si="35"/>
        <v>0.7725714621159282</v>
      </c>
      <c r="K180" s="9">
        <f t="shared" si="35"/>
        <v>0.98174482129592444</v>
      </c>
      <c r="L180" s="9">
        <f t="shared" ca="1" si="35"/>
        <v>0.85320973457341387</v>
      </c>
      <c r="M180" s="9">
        <f t="shared" si="35"/>
        <v>1.1013172923320735</v>
      </c>
      <c r="N180" s="9">
        <f t="shared" ca="1" si="35"/>
        <v>0.71255997235151902</v>
      </c>
      <c r="O180" s="9">
        <f t="shared" si="35"/>
        <v>1.785878161441953</v>
      </c>
      <c r="P180" s="9">
        <f t="shared" ca="1" si="35"/>
        <v>0.73310668481658037</v>
      </c>
      <c r="Q180" s="9">
        <f t="shared" si="35"/>
        <v>0.9499877206815347</v>
      </c>
      <c r="R180" s="9">
        <f t="shared" ca="1" si="35"/>
        <v>1.4242125104812331</v>
      </c>
      <c r="S180" s="9">
        <f t="shared" si="35"/>
        <v>1.0680711388099133</v>
      </c>
      <c r="T180" s="9">
        <f t="shared" si="35"/>
        <v>1.1425816402237439</v>
      </c>
      <c r="U180" s="9">
        <f t="shared" ca="1" si="35"/>
        <v>1.1084315350077698</v>
      </c>
      <c r="V180" s="9">
        <f t="shared" ca="1" si="35"/>
        <v>0.8461062800412299</v>
      </c>
      <c r="W180" s="9">
        <f t="shared" si="35"/>
        <v>1.636588055857001</v>
      </c>
      <c r="X180" s="9">
        <f t="shared" ca="1" si="35"/>
        <v>0.95298787176897692</v>
      </c>
      <c r="Y180" s="9">
        <f t="shared" ca="1" si="35"/>
        <v>1.6685591149893453</v>
      </c>
      <c r="Z180" s="9">
        <f t="shared" ca="1" si="35"/>
        <v>0.74514052258885377</v>
      </c>
      <c r="AA180" s="9">
        <f t="shared" ca="1" si="35"/>
        <v>1.3116118077141643</v>
      </c>
      <c r="AB180" s="9">
        <f t="shared" si="35"/>
        <v>0.98012291691990439</v>
      </c>
      <c r="AC180" s="9">
        <f t="shared" si="35"/>
        <v>1.7834420952782755</v>
      </c>
      <c r="AD180" s="9">
        <f t="shared" ca="1" si="35"/>
        <v>0.78550053340711978</v>
      </c>
      <c r="AE180" s="9">
        <f t="shared" si="35"/>
        <v>0.82929690516979537</v>
      </c>
      <c r="AF180" s="9">
        <f t="shared" ca="1" si="35"/>
        <v>1.3652560555879012</v>
      </c>
      <c r="AG180" s="9">
        <f t="shared" ca="1" si="35"/>
        <v>0.89913992844826585</v>
      </c>
      <c r="AH180" s="9">
        <f t="shared" si="35"/>
        <v>1.4907128379865235</v>
      </c>
      <c r="AI180" s="9">
        <f t="shared" ca="1" si="35"/>
        <v>0.98472177319661702</v>
      </c>
      <c r="AJ180" s="9">
        <f t="shared" si="35"/>
        <v>1.2743563367427142</v>
      </c>
      <c r="AK180" s="9">
        <f t="shared" si="35"/>
        <v>1.5323938171960614</v>
      </c>
      <c r="AL180" s="9">
        <f t="shared" si="35"/>
        <v>0.94628909680269024</v>
      </c>
      <c r="AM180" s="9">
        <f t="shared" si="35"/>
        <v>1.0491806539288573</v>
      </c>
      <c r="AN180" s="9">
        <f ca="1">IF(Fixtures!$D$6&lt;36,AVERAGE(OFFSET($A180,0,Fixtures!$D$6,1,3)),0)</f>
        <v>1.1830218485350998</v>
      </c>
      <c r="AO180" s="9">
        <f ca="1">IF(Fixtures!$D$6&lt;33,AVERAGE(OFFSET($A180,0,Fixtures!$D$6,1,6)),0)</f>
        <v>1.1071264058018768</v>
      </c>
      <c r="AP180" s="9">
        <f ca="1">IF(Fixtures!$D$6&lt;30,AVERAGE(OFFSET($A180,0,Fixtures!$D$6,1,9)),0)</f>
        <v>1.1547277091930128</v>
      </c>
      <c r="AQ180" s="9">
        <f ca="1">IF(Fixtures!$D$6&lt;27,AVERAGE(OFFSET($A180,0,Fixtures!$D$6,1,12)),0)</f>
        <v>0</v>
      </c>
      <c r="AR180" s="9">
        <f ca="1">IF(Fixtures!$D$6&lt;23,AVERAGE(OFFSET($A180,0,Fixtures!$D$6,1,16)),0)</f>
        <v>0</v>
      </c>
      <c r="AS180" s="9">
        <f ca="1">IF(OR(Fixtures!$D$6&lt;=0,Fixtures!$D$6&gt;39),AVERAGE(A180:AM180),AVERAGE(OFFSET($A180,0,Fixtures!$D$6,1,39-Fixtures!$D$6)))</f>
        <v>1.1600344125553936</v>
      </c>
    </row>
    <row r="181" spans="1:45" x14ac:dyDescent="0.25">
      <c r="A181" s="28" t="s">
        <v>130</v>
      </c>
      <c r="B181" s="9">
        <f t="shared" si="34"/>
        <v>1.5344869677039377</v>
      </c>
      <c r="C181" s="9">
        <f t="shared" si="35"/>
        <v>1.0690755402582022</v>
      </c>
      <c r="D181" s="9">
        <f t="shared" ca="1" si="35"/>
        <v>1.3154803524695207</v>
      </c>
      <c r="E181" s="9">
        <f t="shared" ca="1" si="35"/>
        <v>1.406211855563988</v>
      </c>
      <c r="F181" s="9">
        <f t="shared" ca="1" si="35"/>
        <v>1.1629776981084732</v>
      </c>
      <c r="G181" s="9">
        <f t="shared" si="35"/>
        <v>0.9138977405546983</v>
      </c>
      <c r="H181" s="9">
        <f t="shared" si="35"/>
        <v>1.2237315981342178</v>
      </c>
      <c r="I181" s="9">
        <f t="shared" ca="1" si="35"/>
        <v>1.2139341520552898</v>
      </c>
      <c r="J181" s="9">
        <f t="shared" ca="1" si="35"/>
        <v>0.7725714621159282</v>
      </c>
      <c r="K181" s="9">
        <f t="shared" si="35"/>
        <v>0.98174482129592444</v>
      </c>
      <c r="L181" s="9">
        <f t="shared" ca="1" si="35"/>
        <v>1.1269812628197067</v>
      </c>
      <c r="M181" s="9">
        <f t="shared" si="35"/>
        <v>2.1387705866583611</v>
      </c>
      <c r="N181" s="9">
        <f t="shared" si="35"/>
        <v>0.71255997235151902</v>
      </c>
      <c r="O181" s="9">
        <f t="shared" ca="1" si="35"/>
        <v>1.8283574008984647</v>
      </c>
      <c r="P181" s="9">
        <f t="shared" ca="1" si="35"/>
        <v>0.73310668481658037</v>
      </c>
      <c r="Q181" s="9">
        <f t="shared" ca="1" si="35"/>
        <v>0.94025004046803562</v>
      </c>
      <c r="R181" s="9">
        <f t="shared" ca="1" si="35"/>
        <v>1.958773964067124</v>
      </c>
      <c r="S181" s="9">
        <f t="shared" si="35"/>
        <v>1.0680711388099133</v>
      </c>
      <c r="T181" s="9">
        <f t="shared" ca="1" si="35"/>
        <v>1.3576694552726438</v>
      </c>
      <c r="U181" s="9">
        <f t="shared" ca="1" si="35"/>
        <v>1.1084315350077698</v>
      </c>
      <c r="V181" s="9">
        <f t="shared" ca="1" si="35"/>
        <v>0.8461062800412299</v>
      </c>
      <c r="W181" s="9">
        <f t="shared" si="35"/>
        <v>1.2136683241209307</v>
      </c>
      <c r="X181" s="9">
        <f t="shared" si="35"/>
        <v>0.95298787176897692</v>
      </c>
      <c r="Y181" s="9">
        <f t="shared" ca="1" si="35"/>
        <v>1.6685591149893453</v>
      </c>
      <c r="Z181" s="9">
        <f t="shared" si="35"/>
        <v>0.74514052258885377</v>
      </c>
      <c r="AA181" s="9">
        <f t="shared" ca="1" si="35"/>
        <v>1.0851782974098356</v>
      </c>
      <c r="AB181" s="9">
        <f t="shared" ca="1" si="35"/>
        <v>0.98012291691990439</v>
      </c>
      <c r="AC181" s="9">
        <f t="shared" si="35"/>
        <v>1.5695037414037363</v>
      </c>
      <c r="AD181" s="9">
        <f t="shared" ca="1" si="35"/>
        <v>0.78550053340711978</v>
      </c>
      <c r="AE181" s="9">
        <f t="shared" si="35"/>
        <v>1.4085388505997922</v>
      </c>
      <c r="AF181" s="9">
        <f t="shared" ca="1" si="35"/>
        <v>1.3652560555879012</v>
      </c>
      <c r="AG181" s="9">
        <f t="shared" si="35"/>
        <v>1.0223312439932852</v>
      </c>
      <c r="AH181" s="9">
        <f t="shared" si="35"/>
        <v>1.4907128379865235</v>
      </c>
      <c r="AI181" s="9">
        <f t="shared" ca="1" si="35"/>
        <v>1.0518102309269157</v>
      </c>
      <c r="AJ181" s="9">
        <f t="shared" ca="1" si="35"/>
        <v>1.0074480612715921</v>
      </c>
      <c r="AK181" s="9">
        <f t="shared" si="35"/>
        <v>1.5323938171960614</v>
      </c>
      <c r="AL181" s="9">
        <f t="shared" ca="1" si="35"/>
        <v>0.94628909680269024</v>
      </c>
      <c r="AM181" s="9">
        <f t="shared" ca="1" si="35"/>
        <v>1.3490050393431627</v>
      </c>
      <c r="AN181" s="9">
        <f ca="1">IF(Fixtures!$D$6&lt;36,AVERAGE(OFFSET($A181,0,Fixtures!$D$6,1,3)),0)</f>
        <v>1.1117090639102536</v>
      </c>
      <c r="AO181" s="9">
        <f ca="1">IF(Fixtures!$D$6&lt;33,AVERAGE(OFFSET($A181,0,Fixtures!$D$6,1,6)),0)</f>
        <v>1.1885422236519565</v>
      </c>
      <c r="AP181" s="9">
        <f ca="1">IF(Fixtures!$D$6&lt;30,AVERAGE(OFFSET($A181,0,Fixtures!$D$6,1,9)),0)</f>
        <v>1.1868027191218635</v>
      </c>
      <c r="AQ181" s="9">
        <f ca="1">IF(Fixtures!$D$6&lt;27,AVERAGE(OFFSET($A181,0,Fixtures!$D$6,1,12)),0)</f>
        <v>0</v>
      </c>
      <c r="AR181" s="9">
        <f ca="1">IF(Fixtures!$D$6&lt;23,AVERAGE(OFFSET($A181,0,Fixtures!$D$6,1,16)),0)</f>
        <v>0</v>
      </c>
      <c r="AS181" s="9">
        <f ca="1">IF(OR(Fixtures!$D$6&lt;=0,Fixtures!$D$6&gt;39),AVERAGE(A181:AM181),AVERAGE(OFFSET($A181,0,Fixtures!$D$6,1,39-Fixtures!$D$6)))</f>
        <v>1.2090760354532237</v>
      </c>
    </row>
    <row r="182" spans="1:45" x14ac:dyDescent="0.25">
      <c r="A182" s="28" t="s">
        <v>10</v>
      </c>
      <c r="B182" s="9">
        <f t="shared" ca="1" si="34"/>
        <v>1.5344869677039377</v>
      </c>
      <c r="C182" s="9">
        <f t="shared" ca="1" si="35"/>
        <v>1.0253530868148368</v>
      </c>
      <c r="D182" s="9">
        <f t="shared" ca="1" si="35"/>
        <v>1.3154803524695207</v>
      </c>
      <c r="E182" s="9">
        <f t="shared" ca="1" si="35"/>
        <v>1.3808308771559705</v>
      </c>
      <c r="F182" s="9">
        <f t="shared" ca="1" si="35"/>
        <v>1.0326115553027098</v>
      </c>
      <c r="G182" s="9">
        <f t="shared" ca="1" si="35"/>
        <v>1.2010427889143294</v>
      </c>
      <c r="H182" s="9">
        <f t="shared" ca="1" si="35"/>
        <v>1.1573102161029458</v>
      </c>
      <c r="I182" s="9">
        <f t="shared" ca="1" si="35"/>
        <v>1.2139341520552898</v>
      </c>
      <c r="J182" s="9">
        <f t="shared" ca="1" si="35"/>
        <v>0.7725714621159282</v>
      </c>
      <c r="K182" s="9">
        <f t="shared" ca="1" si="35"/>
        <v>0.98174482129592444</v>
      </c>
      <c r="L182" s="9">
        <f t="shared" ca="1" si="35"/>
        <v>0.97681261306118616</v>
      </c>
      <c r="M182" s="9">
        <f t="shared" ca="1" si="35"/>
        <v>1.1077486788314301</v>
      </c>
      <c r="N182" s="9">
        <f t="shared" ca="1" si="35"/>
        <v>0.71255997235151902</v>
      </c>
      <c r="O182" s="9">
        <f t="shared" ca="1" si="35"/>
        <v>1.1396906829723428</v>
      </c>
      <c r="P182" s="9">
        <f t="shared" ca="1" si="35"/>
        <v>0.73310668481658037</v>
      </c>
      <c r="Q182" s="9">
        <f t="shared" ca="1" si="35"/>
        <v>0.9499877206815347</v>
      </c>
      <c r="R182" s="9">
        <f t="shared" ca="1" si="35"/>
        <v>1.4253908711474208</v>
      </c>
      <c r="S182" s="9">
        <f t="shared" ca="1" si="35"/>
        <v>1.0680711388099133</v>
      </c>
      <c r="T182" s="9">
        <f t="shared" ca="1" si="35"/>
        <v>0.8073982227300347</v>
      </c>
      <c r="U182" s="9">
        <f t="shared" ca="1" si="35"/>
        <v>1.1084315350077698</v>
      </c>
      <c r="V182" s="9">
        <f t="shared" ca="1" si="35"/>
        <v>0.8461062800412299</v>
      </c>
      <c r="W182" s="9">
        <f t="shared" ca="1" si="35"/>
        <v>1.660427807936131</v>
      </c>
      <c r="X182" s="9">
        <f t="shared" ca="1" si="35"/>
        <v>0.83712106177927448</v>
      </c>
      <c r="Y182" s="9">
        <f t="shared" ca="1" si="35"/>
        <v>1.4815188852253951</v>
      </c>
      <c r="Z182" s="9">
        <f t="shared" ca="1" si="35"/>
        <v>0.74514052258885377</v>
      </c>
      <c r="AA182" s="9">
        <f t="shared" ca="1" si="35"/>
        <v>1.0293607367222002</v>
      </c>
      <c r="AB182" s="9">
        <f t="shared" ca="1" si="35"/>
        <v>0.98012291691990439</v>
      </c>
      <c r="AC182" s="9">
        <f t="shared" ca="1" si="35"/>
        <v>1.2601463724789967</v>
      </c>
      <c r="AD182" s="9">
        <f t="shared" ca="1" si="35"/>
        <v>0.78550053340711978</v>
      </c>
      <c r="AE182" s="9">
        <f t="shared" ca="1" si="35"/>
        <v>1.4085388505997922</v>
      </c>
      <c r="AF182" s="9">
        <f t="shared" ca="1" si="35"/>
        <v>0.79435893827909865</v>
      </c>
      <c r="AG182" s="9">
        <f t="shared" ca="1" si="35"/>
        <v>1.0223312439932852</v>
      </c>
      <c r="AH182" s="9">
        <f t="shared" ca="1" si="35"/>
        <v>0.77209551463707371</v>
      </c>
      <c r="AI182" s="9">
        <f t="shared" ca="1" si="35"/>
        <v>1.0518102309269157</v>
      </c>
      <c r="AJ182" s="9">
        <f t="shared" ca="1" si="35"/>
        <v>1.1583985369225387</v>
      </c>
      <c r="AK182" s="9">
        <f t="shared" ca="1" si="35"/>
        <v>1.0637711946396324</v>
      </c>
      <c r="AL182" s="9">
        <f t="shared" ca="1" si="35"/>
        <v>0.94628909680269024</v>
      </c>
      <c r="AM182" s="9">
        <f t="shared" ca="1" si="35"/>
        <v>1.3629759822989149</v>
      </c>
      <c r="AN182" s="9">
        <f ca="1">IF(Fixtures!$D$6&lt;36,AVERAGE(OFFSET($A182,0,Fixtures!$D$6,1,3)),0)</f>
        <v>1.0085899409353403</v>
      </c>
      <c r="AO182" s="9">
        <f ca="1">IF(Fixtures!$D$6&lt;33,AVERAGE(OFFSET($A182,0,Fixtures!$D$6,1,6)),0)</f>
        <v>1.0418331426130327</v>
      </c>
      <c r="AP182" s="9">
        <f ca="1">IF(Fixtures!$D$6&lt;30,AVERAGE(OFFSET($A182,0,Fixtures!$D$6,1,9)),0)</f>
        <v>1.0259225709071917</v>
      </c>
      <c r="AQ182" s="9">
        <f ca="1">IF(Fixtures!$D$6&lt;27,AVERAGE(OFFSET($A182,0,Fixtures!$D$6,1,12)),0)</f>
        <v>0</v>
      </c>
      <c r="AR182" s="9">
        <f ca="1">IF(Fixtures!$D$6&lt;23,AVERAGE(OFFSET($A182,0,Fixtures!$D$6,1,16)),0)</f>
        <v>0</v>
      </c>
      <c r="AS182" s="9">
        <f ca="1">IF(OR(Fixtures!$D$6&lt;=0,Fixtures!$D$6&gt;39),AVERAGE(A182:AM182),AVERAGE(OFFSET($A182,0,Fixtures!$D$6,1,39-Fixtures!$D$6)))</f>
        <v>1.0505282843254968</v>
      </c>
    </row>
    <row r="183" spans="1:45" x14ac:dyDescent="0.25">
      <c r="A183" s="80" t="s">
        <v>82</v>
      </c>
      <c r="B183" s="9">
        <f t="shared" ca="1" si="34"/>
        <v>1.4762634396734613</v>
      </c>
      <c r="C183" s="9">
        <f t="shared" ca="1" si="35"/>
        <v>1.0675013576680057</v>
      </c>
      <c r="D183" s="9">
        <f t="shared" ca="1" si="35"/>
        <v>1.3154803524695207</v>
      </c>
      <c r="E183" s="9">
        <f t="shared" ca="1" si="35"/>
        <v>1.3306259570640011</v>
      </c>
      <c r="F183" s="9">
        <f t="shared" ca="1" si="35"/>
        <v>1.1116330509476595</v>
      </c>
      <c r="G183" s="9">
        <f t="shared" ca="1" si="35"/>
        <v>0.85411490610581953</v>
      </c>
      <c r="H183" s="9">
        <f t="shared" ca="1" si="35"/>
        <v>1.2237315981342178</v>
      </c>
      <c r="I183" s="9">
        <f t="shared" ca="1" si="35"/>
        <v>1.2139341520552898</v>
      </c>
      <c r="J183" s="9">
        <f t="shared" ca="1" si="35"/>
        <v>0.7725714621159282</v>
      </c>
      <c r="K183" s="9">
        <f t="shared" ca="1" si="35"/>
        <v>0.98174482129592444</v>
      </c>
      <c r="L183" s="9">
        <f t="shared" ca="1" si="35"/>
        <v>0.81022940204263316</v>
      </c>
      <c r="M183" s="9">
        <f t="shared" ca="1" si="35"/>
        <v>1.1436870612074626</v>
      </c>
      <c r="N183" s="9">
        <f t="shared" ca="1" si="35"/>
        <v>0.71255997235151902</v>
      </c>
      <c r="O183" s="9">
        <f t="shared" ca="1" si="35"/>
        <v>1.6662501750500895</v>
      </c>
      <c r="P183" s="9">
        <f t="shared" ca="1" si="35"/>
        <v>0.73310668481658037</v>
      </c>
      <c r="Q183" s="9">
        <f t="shared" ca="1" si="35"/>
        <v>0.9499877206815347</v>
      </c>
      <c r="R183" s="9">
        <f t="shared" ca="1" si="35"/>
        <v>1.3199726928307052</v>
      </c>
      <c r="S183" s="9">
        <f t="shared" ca="1" si="35"/>
        <v>1.0680711388099133</v>
      </c>
      <c r="T183" s="9">
        <f t="shared" ca="1" si="35"/>
        <v>1.3576694552726438</v>
      </c>
      <c r="U183" s="9">
        <f t="shared" ca="1" si="35"/>
        <v>0.98023785179038858</v>
      </c>
      <c r="V183" s="9">
        <f t="shared" ca="1" si="35"/>
        <v>0.8461062800412299</v>
      </c>
      <c r="W183" s="9">
        <f t="shared" ca="1" si="35"/>
        <v>1.6209283144912738</v>
      </c>
      <c r="X183" s="9">
        <f t="shared" ca="1" si="35"/>
        <v>0.95298787176897692</v>
      </c>
      <c r="Y183" s="9">
        <f t="shared" ca="1" si="35"/>
        <v>0.77480290336651536</v>
      </c>
      <c r="Z183" s="9">
        <f t="shared" ca="1" si="35"/>
        <v>0.74514052258885377</v>
      </c>
      <c r="AA183" s="9">
        <f t="shared" ca="1" si="35"/>
        <v>1.2645651341757285</v>
      </c>
      <c r="AB183" s="9">
        <f t="shared" ca="1" si="35"/>
        <v>0.98012291691990439</v>
      </c>
      <c r="AC183" s="9">
        <f t="shared" ca="1" si="35"/>
        <v>1.0289485349664114</v>
      </c>
      <c r="AD183" s="9">
        <f t="shared" ca="1" si="35"/>
        <v>0.78550053340711978</v>
      </c>
      <c r="AE183" s="9">
        <f t="shared" ca="1" si="35"/>
        <v>1.0362324556106619</v>
      </c>
      <c r="AF183" s="9">
        <f t="shared" ca="1" si="35"/>
        <v>1.1613683780481263</v>
      </c>
      <c r="AG183" s="9">
        <f t="shared" ca="1" si="35"/>
        <v>1.0223312439932852</v>
      </c>
      <c r="AH183" s="9">
        <f t="shared" ca="1" si="35"/>
        <v>0.79714439473604892</v>
      </c>
      <c r="AI183" s="9">
        <f t="shared" ca="1" si="35"/>
        <v>1.0518102309269157</v>
      </c>
      <c r="AJ183" s="9">
        <f t="shared" ca="1" si="35"/>
        <v>1.0657377780841342</v>
      </c>
      <c r="AK183" s="9">
        <f t="shared" ca="1" si="35"/>
        <v>1.5323938171960614</v>
      </c>
      <c r="AL183" s="9">
        <f t="shared" ca="1" si="35"/>
        <v>0.9200146342337403</v>
      </c>
      <c r="AM183" s="9">
        <f t="shared" ca="1" si="35"/>
        <v>1.3629759822989149</v>
      </c>
      <c r="AN183" s="9">
        <f ca="1">IF(Fixtures!$D$6&lt;36,AVERAGE(OFFSET($A183,0,Fixtures!$D$6,1,3)),0)</f>
        <v>0.9315239950978117</v>
      </c>
      <c r="AO183" s="9">
        <f ca="1">IF(Fixtures!$D$6&lt;33,AVERAGE(OFFSET($A183,0,Fixtures!$D$6,1,6)),0)</f>
        <v>1.0024173438242514</v>
      </c>
      <c r="AP183" s="9">
        <f ca="1">IF(Fixtures!$D$6&lt;30,AVERAGE(OFFSET($A183,0,Fixtures!$D$6,1,9)),0)</f>
        <v>0.99213294074362302</v>
      </c>
      <c r="AQ183" s="9">
        <f ca="1">IF(Fixtures!$D$6&lt;27,AVERAGE(OFFSET($A183,0,Fixtures!$D$6,1,12)),0)</f>
        <v>0</v>
      </c>
      <c r="AR183" s="9">
        <f ca="1">IF(Fixtures!$D$6&lt;23,AVERAGE(OFFSET($A183,0,Fixtures!$D$6,1,16)),0)</f>
        <v>0</v>
      </c>
      <c r="AS183" s="9">
        <f ca="1">IF(OR(Fixtures!$D$6&lt;=0,Fixtures!$D$6&gt;39),AVERAGE(A183:AM183),AVERAGE(OFFSET($A183,0,Fixtures!$D$6,1,39-Fixtures!$D$6)))</f>
        <v>1.0620484083684436</v>
      </c>
    </row>
    <row r="185" spans="1:45" x14ac:dyDescent="0.25">
      <c r="A185" s="29" t="s">
        <v>82</v>
      </c>
      <c r="B185" s="2">
        <v>1</v>
      </c>
      <c r="C185" s="2">
        <v>2</v>
      </c>
      <c r="D185" s="2">
        <v>3</v>
      </c>
      <c r="E185" s="2">
        <v>4</v>
      </c>
      <c r="F185" s="2">
        <v>5</v>
      </c>
      <c r="G185" s="2">
        <v>6</v>
      </c>
      <c r="H185" s="2">
        <v>7</v>
      </c>
      <c r="I185" s="2">
        <v>8</v>
      </c>
      <c r="J185" s="2">
        <v>9</v>
      </c>
      <c r="K185" s="2">
        <v>10</v>
      </c>
      <c r="L185" s="2">
        <v>11</v>
      </c>
      <c r="M185" s="2">
        <v>12</v>
      </c>
      <c r="N185" s="2">
        <v>13</v>
      </c>
      <c r="O185" s="2">
        <v>14</v>
      </c>
      <c r="P185" s="2">
        <v>15</v>
      </c>
      <c r="Q185" s="2">
        <v>16</v>
      </c>
      <c r="R185" s="2">
        <v>17</v>
      </c>
      <c r="S185" s="2">
        <v>18</v>
      </c>
      <c r="T185" s="2">
        <v>19</v>
      </c>
      <c r="U185" s="2">
        <v>20</v>
      </c>
      <c r="V185" s="2">
        <v>21</v>
      </c>
      <c r="W185" s="2">
        <v>22</v>
      </c>
      <c r="X185" s="2">
        <v>23</v>
      </c>
      <c r="Y185" s="2">
        <v>24</v>
      </c>
      <c r="Z185" s="2">
        <v>25</v>
      </c>
      <c r="AA185" s="2">
        <v>26</v>
      </c>
      <c r="AB185" s="2">
        <v>27</v>
      </c>
      <c r="AC185" s="2">
        <v>28</v>
      </c>
      <c r="AD185" s="2">
        <v>29</v>
      </c>
      <c r="AE185" s="2">
        <v>30</v>
      </c>
      <c r="AF185" s="2">
        <v>31</v>
      </c>
      <c r="AG185" s="2">
        <v>32</v>
      </c>
      <c r="AH185" s="2">
        <v>33</v>
      </c>
      <c r="AI185" s="2">
        <v>34</v>
      </c>
      <c r="AJ185" s="2">
        <v>35</v>
      </c>
      <c r="AK185" s="2">
        <v>36</v>
      </c>
      <c r="AL185" s="2">
        <v>37</v>
      </c>
      <c r="AM185" s="2">
        <v>38</v>
      </c>
      <c r="AN185" s="29" t="s">
        <v>55</v>
      </c>
      <c r="AO185" s="29" t="s">
        <v>56</v>
      </c>
      <c r="AP185" s="29" t="s">
        <v>57</v>
      </c>
      <c r="AQ185" s="29" t="s">
        <v>75</v>
      </c>
      <c r="AR185" s="29" t="s">
        <v>123</v>
      </c>
      <c r="AS185" s="29" t="s">
        <v>58</v>
      </c>
    </row>
    <row r="186" spans="1:45" x14ac:dyDescent="0.25">
      <c r="A186" s="28" t="s">
        <v>101</v>
      </c>
      <c r="B186" s="9">
        <f ca="1">MIN(VLOOKUP($A$185,$A$2:$AM$14,B$16+1,FALSE),VLOOKUP($A186,$A$2:$AM$14,B$16+1,FALSE))</f>
        <v>1.2430430152298781</v>
      </c>
      <c r="C186" s="9">
        <f t="shared" ref="C186:AM193" ca="1" si="36">MIN(VLOOKUP($A$185,$A$2:$AM$14,C$16+1,FALSE),VLOOKUP($A186,$A$2:$AM$14,C$16+1,FALSE))</f>
        <v>1.0287727267721989</v>
      </c>
      <c r="D186" s="9">
        <f t="shared" ca="1" si="36"/>
        <v>1.278886240230779</v>
      </c>
      <c r="E186" s="9">
        <f t="shared" ca="1" si="36"/>
        <v>1.096115137898463</v>
      </c>
      <c r="F186" s="9">
        <f t="shared" ca="1" si="36"/>
        <v>1.1116330509476595</v>
      </c>
      <c r="G186" s="9">
        <f t="shared" ca="1" si="36"/>
        <v>0.85411490610581953</v>
      </c>
      <c r="H186" s="9">
        <f t="shared" ca="1" si="36"/>
        <v>1.6572297723240432</v>
      </c>
      <c r="I186" s="9">
        <f t="shared" ca="1" si="36"/>
        <v>0.95508276524656122</v>
      </c>
      <c r="J186" s="9">
        <f t="shared" ca="1" si="36"/>
        <v>1.4063767560827927</v>
      </c>
      <c r="K186" s="9">
        <f t="shared" ca="1" si="36"/>
        <v>1.2998789686601762</v>
      </c>
      <c r="L186" s="9">
        <f t="shared" ca="1" si="36"/>
        <v>0.81022940204263316</v>
      </c>
      <c r="M186" s="9">
        <f t="shared" ca="1" si="36"/>
        <v>1.1436870612074626</v>
      </c>
      <c r="N186" s="9">
        <f t="shared" ca="1" si="36"/>
        <v>1.0329702378840371</v>
      </c>
      <c r="O186" s="9">
        <f t="shared" ca="1" si="36"/>
        <v>1.6662501750500895</v>
      </c>
      <c r="P186" s="9">
        <f t="shared" ca="1" si="36"/>
        <v>1.4303890703422544</v>
      </c>
      <c r="Q186" s="9">
        <f t="shared" ca="1" si="36"/>
        <v>1.484512738229405</v>
      </c>
      <c r="R186" s="9">
        <f t="shared" ca="1" si="36"/>
        <v>1.3199726928307052</v>
      </c>
      <c r="S186" s="9">
        <f t="shared" ca="1" si="36"/>
        <v>1.3856728246653203</v>
      </c>
      <c r="T186" s="9">
        <f t="shared" ca="1" si="36"/>
        <v>0.93936242816760307</v>
      </c>
      <c r="U186" s="9">
        <f t="shared" ca="1" si="36"/>
        <v>0.98023785179038858</v>
      </c>
      <c r="V186" s="9">
        <f t="shared" ca="1" si="36"/>
        <v>1.3702859961229799</v>
      </c>
      <c r="W186" s="9">
        <f t="shared" ca="1" si="36"/>
        <v>1.1550812006241398</v>
      </c>
      <c r="X186" s="9">
        <f t="shared" ca="1" si="36"/>
        <v>1.2254243689703228</v>
      </c>
      <c r="Y186" s="9">
        <f t="shared" ca="1" si="36"/>
        <v>0.77480290336651536</v>
      </c>
      <c r="Z186" s="9">
        <f t="shared" ca="1" si="36"/>
        <v>1.4760112023645084</v>
      </c>
      <c r="AA186" s="9">
        <f t="shared" ca="1" si="36"/>
        <v>0.89137757388696937</v>
      </c>
      <c r="AB186" s="9">
        <f t="shared" ca="1" si="36"/>
        <v>1.5726293869546719</v>
      </c>
      <c r="AC186" s="9">
        <f t="shared" ca="1" si="36"/>
        <v>0.86639501802193608</v>
      </c>
      <c r="AD186" s="9">
        <f t="shared" ca="1" si="36"/>
        <v>1.1624605151151459</v>
      </c>
      <c r="AE186" s="9">
        <f t="shared" ca="1" si="36"/>
        <v>0.9060094048880496</v>
      </c>
      <c r="AF186" s="9">
        <f t="shared" ca="1" si="36"/>
        <v>1.1613683780481263</v>
      </c>
      <c r="AG186" s="9">
        <f t="shared" ca="1" si="36"/>
        <v>1.4820334979229854</v>
      </c>
      <c r="AH186" s="9">
        <f t="shared" ca="1" si="36"/>
        <v>0.79714439473604892</v>
      </c>
      <c r="AI186" s="9">
        <f t="shared" ca="1" si="36"/>
        <v>2.0522222611684975</v>
      </c>
      <c r="AJ186" s="9">
        <f t="shared" ca="1" si="36"/>
        <v>1.0657377780841342</v>
      </c>
      <c r="AK186" s="9">
        <f t="shared" ca="1" si="36"/>
        <v>1.4140537257329038</v>
      </c>
      <c r="AL186" s="9">
        <f t="shared" ca="1" si="36"/>
        <v>0.9200146342337403</v>
      </c>
      <c r="AM186" s="9">
        <f t="shared" ca="1" si="36"/>
        <v>1.5994802794270424</v>
      </c>
      <c r="AN186" s="9">
        <f ca="1">IF(Fixtures!$D$6&lt;36,AVERAGE(OFFSET($A186,0,Fixtures!$D$6,1,3)),0)</f>
        <v>1.2004949733639181</v>
      </c>
      <c r="AO186" s="9">
        <f ca="1">IF(Fixtures!$D$6&lt;33,AVERAGE(OFFSET($A186,0,Fixtures!$D$6,1,6)),0)</f>
        <v>1.1918160334918193</v>
      </c>
      <c r="AP186" s="9">
        <f ca="1">IF(Fixtures!$D$6&lt;30,AVERAGE(OFFSET($A186,0,Fixtures!$D$6,1,9)),0)</f>
        <v>1.2295556261043996</v>
      </c>
      <c r="AQ186" s="9">
        <f ca="1">IF(Fixtures!$D$6&lt;27,AVERAGE(OFFSET($A186,0,Fixtures!$D$6,1,12)),0)</f>
        <v>0</v>
      </c>
      <c r="AR186" s="9">
        <f ca="1">IF(Fixtures!$D$6&lt;23,AVERAGE(OFFSET($A186,0,Fixtures!$D$6,1,16)),0)</f>
        <v>0</v>
      </c>
      <c r="AS186" s="9">
        <f ca="1">IF(OR(Fixtures!$D$6&lt;=0,Fixtures!$D$6&gt;39),AVERAGE(A186:AM186),AVERAGE(OFFSET($A186,0,Fixtures!$D$6,1,39-Fixtures!$D$6)))</f>
        <v>1.2499624395277737</v>
      </c>
    </row>
    <row r="187" spans="1:45" x14ac:dyDescent="0.25">
      <c r="A187" s="28" t="s">
        <v>131</v>
      </c>
      <c r="B187" s="9">
        <f t="shared" ref="B187:Q197" ca="1" si="37">MIN(VLOOKUP($A$185,$A$2:$AM$14,B$16+1,FALSE),VLOOKUP($A187,$A$2:$AM$14,B$16+1,FALSE))</f>
        <v>1.2673185277616741</v>
      </c>
      <c r="C187" s="9">
        <f t="shared" ca="1" si="37"/>
        <v>1.0675013576680057</v>
      </c>
      <c r="D187" s="9">
        <f t="shared" ca="1" si="37"/>
        <v>1.7653033762567991</v>
      </c>
      <c r="E187" s="9">
        <f t="shared" ca="1" si="37"/>
        <v>1.3306259570640011</v>
      </c>
      <c r="F187" s="9">
        <f t="shared" ca="1" si="37"/>
        <v>0.99895034699964425</v>
      </c>
      <c r="G187" s="9">
        <f t="shared" ca="1" si="37"/>
        <v>0.85411490610581953</v>
      </c>
      <c r="H187" s="9">
        <f t="shared" ca="1" si="37"/>
        <v>1.7009423969293016</v>
      </c>
      <c r="I187" s="9">
        <f t="shared" ca="1" si="37"/>
        <v>1.6685261646560363</v>
      </c>
      <c r="J187" s="9">
        <f t="shared" ca="1" si="37"/>
        <v>1.3810373370669069</v>
      </c>
      <c r="K187" s="9">
        <f t="shared" ca="1" si="37"/>
        <v>1.228353116514443</v>
      </c>
      <c r="L187" s="9">
        <f t="shared" ca="1" si="37"/>
        <v>0.81022940204263316</v>
      </c>
      <c r="M187" s="9">
        <f t="shared" ca="1" si="37"/>
        <v>1.0156678946778177</v>
      </c>
      <c r="N187" s="9">
        <f t="shared" ca="1" si="37"/>
        <v>1.0329702378840371</v>
      </c>
      <c r="O187" s="9">
        <f t="shared" ca="1" si="37"/>
        <v>1.5037534157636012</v>
      </c>
      <c r="P187" s="9">
        <f t="shared" ca="1" si="37"/>
        <v>1.4303890703422544</v>
      </c>
      <c r="Q187" s="9">
        <f t="shared" ca="1" si="37"/>
        <v>1.0940323368026967</v>
      </c>
      <c r="R187" s="9">
        <f t="shared" ca="1" si="36"/>
        <v>1.3199726928307052</v>
      </c>
      <c r="S187" s="9">
        <f t="shared" ca="1" si="36"/>
        <v>0.94792160090866917</v>
      </c>
      <c r="T187" s="9">
        <f t="shared" ca="1" si="36"/>
        <v>1.5290460743168215</v>
      </c>
      <c r="U187" s="9">
        <f t="shared" ca="1" si="36"/>
        <v>0.98023785179038858</v>
      </c>
      <c r="V187" s="9">
        <f t="shared" ca="1" si="36"/>
        <v>0.96348159374794129</v>
      </c>
      <c r="W187" s="9">
        <f t="shared" ca="1" si="36"/>
        <v>1.6209283144912738</v>
      </c>
      <c r="X187" s="9">
        <f t="shared" ca="1" si="36"/>
        <v>1.2254243689703228</v>
      </c>
      <c r="Y187" s="9">
        <f t="shared" ca="1" si="36"/>
        <v>0.77480290336651536</v>
      </c>
      <c r="Z187" s="9">
        <f t="shared" ca="1" si="36"/>
        <v>1.5315763350384708</v>
      </c>
      <c r="AA187" s="9">
        <f t="shared" ca="1" si="36"/>
        <v>1.2645651341757285</v>
      </c>
      <c r="AB187" s="9">
        <f t="shared" ca="1" si="36"/>
        <v>1.9090891191736985</v>
      </c>
      <c r="AC187" s="9">
        <f t="shared" ca="1" si="36"/>
        <v>1.0289485349664114</v>
      </c>
      <c r="AD187" s="9">
        <f t="shared" ca="1" si="36"/>
        <v>1.1624605151151459</v>
      </c>
      <c r="AE187" s="9">
        <f t="shared" ca="1" si="36"/>
        <v>1.0362324556106619</v>
      </c>
      <c r="AF187" s="9">
        <f t="shared" ca="1" si="36"/>
        <v>1.1613683780481263</v>
      </c>
      <c r="AG187" s="9">
        <f t="shared" ca="1" si="36"/>
        <v>1.1656465752959266</v>
      </c>
      <c r="AH187" s="9">
        <f t="shared" ca="1" si="36"/>
        <v>0.79714439473604892</v>
      </c>
      <c r="AI187" s="9">
        <f t="shared" ca="1" si="36"/>
        <v>1.2235707218902958</v>
      </c>
      <c r="AJ187" s="9">
        <f t="shared" ca="1" si="36"/>
        <v>1.0657377780841342</v>
      </c>
      <c r="AK187" s="9">
        <f t="shared" ca="1" si="36"/>
        <v>1.3600116580601251</v>
      </c>
      <c r="AL187" s="9">
        <f t="shared" ca="1" si="36"/>
        <v>0.9200146342337403</v>
      </c>
      <c r="AM187" s="9">
        <f t="shared" ca="1" si="36"/>
        <v>1.5696411295197246</v>
      </c>
      <c r="AN187" s="9">
        <f ca="1">IF(Fixtures!$D$6&lt;36,AVERAGE(OFFSET($A187,0,Fixtures!$D$6,1,3)),0)</f>
        <v>1.366832723085085</v>
      </c>
      <c r="AO187" s="9">
        <f ca="1">IF(Fixtures!$D$6&lt;33,AVERAGE(OFFSET($A187,0,Fixtures!$D$6,1,6)),0)</f>
        <v>1.2439575963683283</v>
      </c>
      <c r="AP187" s="9">
        <f ca="1">IF(Fixtures!$D$6&lt;30,AVERAGE(OFFSET($A187,0,Fixtures!$D$6,1,9)),0)</f>
        <v>1.1722442747689388</v>
      </c>
      <c r="AQ187" s="9">
        <f ca="1">IF(Fixtures!$D$6&lt;27,AVERAGE(OFFSET($A187,0,Fixtures!$D$6,1,12)),0)</f>
        <v>0</v>
      </c>
      <c r="AR187" s="9">
        <f ca="1">IF(Fixtures!$D$6&lt;23,AVERAGE(OFFSET($A187,0,Fixtures!$D$6,1,16)),0)</f>
        <v>0</v>
      </c>
      <c r="AS187" s="9">
        <f ca="1">IF(OR(Fixtures!$D$6&lt;=0,Fixtures!$D$6&gt;39),AVERAGE(A187:AM187),AVERAGE(OFFSET($A187,0,Fixtures!$D$6,1,39-Fixtures!$D$6)))</f>
        <v>1.1999888245611698</v>
      </c>
    </row>
    <row r="188" spans="1:45" x14ac:dyDescent="0.25">
      <c r="A188" s="28" t="s">
        <v>121</v>
      </c>
      <c r="B188" s="9">
        <f t="shared" ca="1" si="37"/>
        <v>1.4762634396734613</v>
      </c>
      <c r="C188" s="9">
        <f t="shared" ca="1" si="36"/>
        <v>1.0675013576680057</v>
      </c>
      <c r="D188" s="9">
        <f t="shared" ca="1" si="36"/>
        <v>1.6002959929841643</v>
      </c>
      <c r="E188" s="9">
        <f t="shared" ca="1" si="36"/>
        <v>0.96129438603141137</v>
      </c>
      <c r="F188" s="9">
        <f t="shared" ca="1" si="36"/>
        <v>1.1116330509476595</v>
      </c>
      <c r="G188" s="9">
        <f t="shared" ca="1" si="36"/>
        <v>0.85411490610581953</v>
      </c>
      <c r="H188" s="9">
        <f t="shared" ca="1" si="36"/>
        <v>1.2804074224084279</v>
      </c>
      <c r="I188" s="9">
        <f t="shared" ca="1" si="36"/>
        <v>1.5511207193357381</v>
      </c>
      <c r="J188" s="9">
        <f t="shared" ca="1" si="36"/>
        <v>1.1615104493342909</v>
      </c>
      <c r="K188" s="9">
        <f t="shared" ca="1" si="36"/>
        <v>1.4867138999046343</v>
      </c>
      <c r="L188" s="9">
        <f t="shared" ca="1" si="36"/>
        <v>0.81022940204263316</v>
      </c>
      <c r="M188" s="9">
        <f t="shared" ca="1" si="36"/>
        <v>1.082726736223846</v>
      </c>
      <c r="N188" s="9">
        <f t="shared" ca="1" si="36"/>
        <v>1.0329702378840371</v>
      </c>
      <c r="O188" s="9">
        <f t="shared" ca="1" si="36"/>
        <v>0.87774860778001973</v>
      </c>
      <c r="P188" s="9">
        <f t="shared" ca="1" si="36"/>
        <v>1.2146184697312841</v>
      </c>
      <c r="Q188" s="9">
        <f t="shared" ca="1" si="36"/>
        <v>1.484512738229405</v>
      </c>
      <c r="R188" s="9">
        <f t="shared" ca="1" si="36"/>
        <v>1.3199726928307052</v>
      </c>
      <c r="S188" s="9">
        <f t="shared" ca="1" si="36"/>
        <v>1.3856728246653203</v>
      </c>
      <c r="T188" s="9">
        <f t="shared" ca="1" si="36"/>
        <v>1.5290460743168215</v>
      </c>
      <c r="U188" s="9">
        <f t="shared" ca="1" si="36"/>
        <v>0.80956721075138993</v>
      </c>
      <c r="V188" s="9">
        <f t="shared" ca="1" si="36"/>
        <v>1.5425012864534227</v>
      </c>
      <c r="W188" s="9">
        <f t="shared" ca="1" si="36"/>
        <v>0.89243783056680326</v>
      </c>
      <c r="X188" s="9">
        <f t="shared" ca="1" si="36"/>
        <v>1.2254243689703228</v>
      </c>
      <c r="Y188" s="9">
        <f t="shared" ca="1" si="36"/>
        <v>0.77480290336651536</v>
      </c>
      <c r="Z188" s="9">
        <f t="shared" ca="1" si="36"/>
        <v>1.5315763350384708</v>
      </c>
      <c r="AA188" s="9">
        <f t="shared" ca="1" si="36"/>
        <v>1.1153986295683747</v>
      </c>
      <c r="AB188" s="9">
        <f t="shared" ca="1" si="36"/>
        <v>1.3791979954642193</v>
      </c>
      <c r="AC188" s="9">
        <f t="shared" ca="1" si="36"/>
        <v>1.0289485349664114</v>
      </c>
      <c r="AD188" s="9">
        <f t="shared" ca="1" si="36"/>
        <v>1.1624605151151459</v>
      </c>
      <c r="AE188" s="9">
        <f t="shared" ca="1" si="36"/>
        <v>1.0362324556106619</v>
      </c>
      <c r="AF188" s="9">
        <f t="shared" ca="1" si="36"/>
        <v>1.1613683780481263</v>
      </c>
      <c r="AG188" s="9">
        <f t="shared" ca="1" si="36"/>
        <v>1.1135559206698284</v>
      </c>
      <c r="AH188" s="9">
        <f t="shared" ca="1" si="36"/>
        <v>0.79714439473604892</v>
      </c>
      <c r="AI188" s="9">
        <f t="shared" ca="1" si="36"/>
        <v>0.84658324617833192</v>
      </c>
      <c r="AJ188" s="9">
        <f t="shared" ca="1" si="36"/>
        <v>1.0657377780841342</v>
      </c>
      <c r="AK188" s="9">
        <f t="shared" ca="1" si="36"/>
        <v>1.0242197339463077</v>
      </c>
      <c r="AL188" s="9">
        <f t="shared" ca="1" si="36"/>
        <v>0.9200146342337403</v>
      </c>
      <c r="AM188" s="9">
        <f t="shared" ca="1" si="36"/>
        <v>1.7433905672231615</v>
      </c>
      <c r="AN188" s="9">
        <f ca="1">IF(Fixtures!$D$6&lt;36,AVERAGE(OFFSET($A188,0,Fixtures!$D$6,1,3)),0)</f>
        <v>1.1902023485152589</v>
      </c>
      <c r="AO188" s="9">
        <f ca="1">IF(Fixtures!$D$6&lt;33,AVERAGE(OFFSET($A188,0,Fixtures!$D$6,1,6)),0)</f>
        <v>1.1469606333123987</v>
      </c>
      <c r="AP188" s="9">
        <f ca="1">IF(Fixtures!$D$6&lt;30,AVERAGE(OFFSET($A188,0,Fixtures!$D$6,1,9)),0)</f>
        <v>1.065692135430323</v>
      </c>
      <c r="AQ188" s="9">
        <f ca="1">IF(Fixtures!$D$6&lt;27,AVERAGE(OFFSET($A188,0,Fixtures!$D$6,1,12)),0)</f>
        <v>0</v>
      </c>
      <c r="AR188" s="9">
        <f ca="1">IF(Fixtures!$D$6&lt;23,AVERAGE(OFFSET($A188,0,Fixtures!$D$6,1,16)),0)</f>
        <v>0</v>
      </c>
      <c r="AS188" s="9">
        <f ca="1">IF(OR(Fixtures!$D$6&lt;=0,Fixtures!$D$6&gt;39),AVERAGE(A188:AM188),AVERAGE(OFFSET($A188,0,Fixtures!$D$6,1,39-Fixtures!$D$6)))</f>
        <v>1.1065711795230098</v>
      </c>
    </row>
    <row r="189" spans="1:45" x14ac:dyDescent="0.25">
      <c r="A189" s="28" t="s">
        <v>105</v>
      </c>
      <c r="B189" s="9">
        <f t="shared" ca="1" si="37"/>
        <v>1.4762634396734613</v>
      </c>
      <c r="C189" s="9">
        <f t="shared" ca="1" si="36"/>
        <v>1.0675013576680057</v>
      </c>
      <c r="D189" s="9">
        <f t="shared" ca="1" si="36"/>
        <v>1.160313829200228</v>
      </c>
      <c r="E189" s="9">
        <f t="shared" ca="1" si="36"/>
        <v>0.84892132175324198</v>
      </c>
      <c r="F189" s="9">
        <f t="shared" ca="1" si="36"/>
        <v>1.1116330509476595</v>
      </c>
      <c r="G189" s="9">
        <f t="shared" ca="1" si="36"/>
        <v>0.85223937823566953</v>
      </c>
      <c r="H189" s="9">
        <f t="shared" ca="1" si="36"/>
        <v>0.9171391637637949</v>
      </c>
      <c r="I189" s="9">
        <f t="shared" ca="1" si="36"/>
        <v>0.65767416951480984</v>
      </c>
      <c r="J189" s="9">
        <f t="shared" ca="1" si="36"/>
        <v>1.4063767560827927</v>
      </c>
      <c r="K189" s="9">
        <f t="shared" ca="1" si="36"/>
        <v>1.0433138963384292</v>
      </c>
      <c r="L189" s="9">
        <f t="shared" ca="1" si="36"/>
        <v>0.81022940204263316</v>
      </c>
      <c r="M189" s="9">
        <f t="shared" ca="1" si="36"/>
        <v>0.66846979370821891</v>
      </c>
      <c r="N189" s="9">
        <f t="shared" ca="1" si="36"/>
        <v>1.0329702378840371</v>
      </c>
      <c r="O189" s="9">
        <f t="shared" ca="1" si="36"/>
        <v>0.85493083081101517</v>
      </c>
      <c r="P189" s="9">
        <f t="shared" ca="1" si="36"/>
        <v>0.9943802237087086</v>
      </c>
      <c r="Q189" s="9">
        <f t="shared" ca="1" si="36"/>
        <v>0.87927383388818403</v>
      </c>
      <c r="R189" s="9">
        <f t="shared" ca="1" si="36"/>
        <v>1.0110212898538</v>
      </c>
      <c r="S189" s="9">
        <f t="shared" ca="1" si="36"/>
        <v>1.2247789593659026</v>
      </c>
      <c r="T189" s="9">
        <f t="shared" ca="1" si="36"/>
        <v>1.0890272205038978</v>
      </c>
      <c r="U189" s="9">
        <f t="shared" ca="1" si="36"/>
        <v>0.98023785179038858</v>
      </c>
      <c r="V189" s="9">
        <f t="shared" ca="1" si="36"/>
        <v>1.22273349267214</v>
      </c>
      <c r="W189" s="9">
        <f t="shared" ca="1" si="36"/>
        <v>0.63924159709855954</v>
      </c>
      <c r="X189" s="9">
        <f t="shared" ca="1" si="36"/>
        <v>0.94358493032308355</v>
      </c>
      <c r="Y189" s="9">
        <f t="shared" ca="1" si="36"/>
        <v>0.77480290336651536</v>
      </c>
      <c r="Z189" s="9">
        <f t="shared" ca="1" si="36"/>
        <v>1.5315763350384708</v>
      </c>
      <c r="AA189" s="9">
        <f t="shared" ca="1" si="36"/>
        <v>0.80873317225882402</v>
      </c>
      <c r="AB189" s="9">
        <f t="shared" ca="1" si="36"/>
        <v>1.2179729771465124</v>
      </c>
      <c r="AC189" s="9">
        <f t="shared" ca="1" si="36"/>
        <v>1.0289485349664114</v>
      </c>
      <c r="AD189" s="9">
        <f t="shared" ca="1" si="36"/>
        <v>0.95817268311404735</v>
      </c>
      <c r="AE189" s="9">
        <f t="shared" ca="1" si="36"/>
        <v>1.0362324556106619</v>
      </c>
      <c r="AF189" s="9">
        <f t="shared" ca="1" si="36"/>
        <v>1.1613683780481263</v>
      </c>
      <c r="AG189" s="9">
        <f t="shared" ca="1" si="36"/>
        <v>1.3765969715151092</v>
      </c>
      <c r="AH189" s="9">
        <f t="shared" ca="1" si="36"/>
        <v>0.79714439473604892</v>
      </c>
      <c r="AI189" s="9">
        <f t="shared" ca="1" si="36"/>
        <v>0.69307824531031204</v>
      </c>
      <c r="AJ189" s="9">
        <f t="shared" ca="1" si="36"/>
        <v>0.75904674800040206</v>
      </c>
      <c r="AK189" s="9">
        <f t="shared" ca="1" si="36"/>
        <v>1.7572272450460438</v>
      </c>
      <c r="AL189" s="9">
        <f t="shared" ca="1" si="36"/>
        <v>0.70467698857666183</v>
      </c>
      <c r="AM189" s="9">
        <f t="shared" ca="1" si="36"/>
        <v>1.2615206400707057</v>
      </c>
      <c r="AN189" s="9">
        <f ca="1">IF(Fixtures!$D$6&lt;36,AVERAGE(OFFSET($A189,0,Fixtures!$D$6,1,3)),0)</f>
        <v>1.0683647317423237</v>
      </c>
      <c r="AO189" s="9">
        <f ca="1">IF(Fixtures!$D$6&lt;33,AVERAGE(OFFSET($A189,0,Fixtures!$D$6,1,6)),0)</f>
        <v>1.1298820000668115</v>
      </c>
      <c r="AP189" s="9">
        <f ca="1">IF(Fixtures!$D$6&lt;30,AVERAGE(OFFSET($A189,0,Fixtures!$D$6,1,9)),0)</f>
        <v>1.0031734876052925</v>
      </c>
      <c r="AQ189" s="9">
        <f ca="1">IF(Fixtures!$D$6&lt;27,AVERAGE(OFFSET($A189,0,Fixtures!$D$6,1,12)),0)</f>
        <v>0</v>
      </c>
      <c r="AR189" s="9">
        <f ca="1">IF(Fixtures!$D$6&lt;23,AVERAGE(OFFSET($A189,0,Fixtures!$D$6,1,16)),0)</f>
        <v>0</v>
      </c>
      <c r="AS189" s="9">
        <f ca="1">IF(OR(Fixtures!$D$6&lt;=0,Fixtures!$D$6&gt;39),AVERAGE(A189:AM189),AVERAGE(OFFSET($A189,0,Fixtures!$D$6,1,39-Fixtures!$D$6)))</f>
        <v>1.0626655218450871</v>
      </c>
    </row>
    <row r="190" spans="1:45" x14ac:dyDescent="0.25">
      <c r="A190" s="28" t="s">
        <v>52</v>
      </c>
      <c r="B190" s="9">
        <f t="shared" ca="1" si="37"/>
        <v>1.4762634396734613</v>
      </c>
      <c r="C190" s="9">
        <f t="shared" ca="1" si="36"/>
        <v>1.0675013576680057</v>
      </c>
      <c r="D190" s="9">
        <f t="shared" ca="1" si="36"/>
        <v>1.0713463349190704</v>
      </c>
      <c r="E190" s="9">
        <f t="shared" ca="1" si="36"/>
        <v>1.3306259570640011</v>
      </c>
      <c r="F190" s="9">
        <f t="shared" ca="1" si="36"/>
        <v>1.1116330509476595</v>
      </c>
      <c r="G190" s="9">
        <f t="shared" ca="1" si="36"/>
        <v>0.85411490610581953</v>
      </c>
      <c r="H190" s="9">
        <f t="shared" ca="1" si="36"/>
        <v>1.3929650732386356</v>
      </c>
      <c r="I190" s="9">
        <f t="shared" ca="1" si="36"/>
        <v>1.6685261646560363</v>
      </c>
      <c r="J190" s="9">
        <f t="shared" ca="1" si="36"/>
        <v>1.041685737591475</v>
      </c>
      <c r="K190" s="9">
        <f t="shared" ca="1" si="36"/>
        <v>1.0343634845508745</v>
      </c>
      <c r="L190" s="9">
        <f t="shared" ca="1" si="36"/>
        <v>0.81022940204263316</v>
      </c>
      <c r="M190" s="9">
        <f t="shared" ca="1" si="36"/>
        <v>0.84447735086333675</v>
      </c>
      <c r="N190" s="9">
        <f t="shared" ca="1" si="36"/>
        <v>1.0329702378840371</v>
      </c>
      <c r="O190" s="9">
        <f t="shared" ca="1" si="36"/>
        <v>0.85860977538132965</v>
      </c>
      <c r="P190" s="9">
        <f t="shared" ca="1" si="36"/>
        <v>1.4137779612666828</v>
      </c>
      <c r="Q190" s="9">
        <f t="shared" ca="1" si="36"/>
        <v>1.1685780854982781</v>
      </c>
      <c r="R190" s="9">
        <f t="shared" ca="1" si="36"/>
        <v>1.0731191955254717</v>
      </c>
      <c r="S190" s="9">
        <f t="shared" ca="1" si="36"/>
        <v>1.1174831364696738</v>
      </c>
      <c r="T190" s="9">
        <f t="shared" ca="1" si="36"/>
        <v>1.2712200408257048</v>
      </c>
      <c r="U190" s="9">
        <f t="shared" ca="1" si="36"/>
        <v>0.98023785179038858</v>
      </c>
      <c r="V190" s="9">
        <f t="shared" ca="1" si="36"/>
        <v>1.3376285157230838</v>
      </c>
      <c r="W190" s="9">
        <f t="shared" ca="1" si="36"/>
        <v>1.6209283144912738</v>
      </c>
      <c r="X190" s="9">
        <f t="shared" ca="1" si="36"/>
        <v>1.2254243689703228</v>
      </c>
      <c r="Y190" s="9">
        <f t="shared" ca="1" si="36"/>
        <v>0.77480290336651536</v>
      </c>
      <c r="Z190" s="9">
        <f t="shared" ca="1" si="36"/>
        <v>1.5315763350384708</v>
      </c>
      <c r="AA190" s="9">
        <f t="shared" ca="1" si="36"/>
        <v>1.2645651341757285</v>
      </c>
      <c r="AB190" s="9">
        <f t="shared" ca="1" si="36"/>
        <v>1.6773069585975577</v>
      </c>
      <c r="AC190" s="9">
        <f t="shared" ca="1" si="36"/>
        <v>1.0289485349664114</v>
      </c>
      <c r="AD190" s="9">
        <f t="shared" ca="1" si="36"/>
        <v>1.0384063521019127</v>
      </c>
      <c r="AE190" s="9">
        <f t="shared" ca="1" si="36"/>
        <v>1.0362324556106619</v>
      </c>
      <c r="AF190" s="9">
        <f t="shared" ca="1" si="36"/>
        <v>1.1613683780481263</v>
      </c>
      <c r="AG190" s="9">
        <f t="shared" ca="1" si="36"/>
        <v>0.92485630774028449</v>
      </c>
      <c r="AH190" s="9">
        <f t="shared" ca="1" si="36"/>
        <v>0.79714439473604892</v>
      </c>
      <c r="AI190" s="9">
        <f t="shared" ca="1" si="36"/>
        <v>0.98539645629571571</v>
      </c>
      <c r="AJ190" s="9">
        <f t="shared" ca="1" si="36"/>
        <v>1.0657377780841342</v>
      </c>
      <c r="AK190" s="9">
        <f t="shared" ca="1" si="36"/>
        <v>0.7788803849091297</v>
      </c>
      <c r="AL190" s="9">
        <f t="shared" ca="1" si="36"/>
        <v>0.9200146342337403</v>
      </c>
      <c r="AM190" s="9">
        <f t="shared" ca="1" si="36"/>
        <v>0.81449331925016766</v>
      </c>
      <c r="AN190" s="9">
        <f ca="1">IF(Fixtures!$D$6&lt;36,AVERAGE(OFFSET($A190,0,Fixtures!$D$6,1,3)),0)</f>
        <v>1.2482206152219606</v>
      </c>
      <c r="AO190" s="9">
        <f ca="1">IF(Fixtures!$D$6&lt;33,AVERAGE(OFFSET($A190,0,Fixtures!$D$6,1,6)),0)</f>
        <v>1.1445198311774922</v>
      </c>
      <c r="AP190" s="9">
        <f ca="1">IF(Fixtures!$D$6&lt;30,AVERAGE(OFFSET($A190,0,Fixtures!$D$6,1,9)),0)</f>
        <v>1.0794886240200947</v>
      </c>
      <c r="AQ190" s="9">
        <f ca="1">IF(Fixtures!$D$6&lt;27,AVERAGE(OFFSET($A190,0,Fixtures!$D$6,1,12)),0)</f>
        <v>0</v>
      </c>
      <c r="AR190" s="9">
        <f ca="1">IF(Fixtures!$D$6&lt;23,AVERAGE(OFFSET($A190,0,Fixtures!$D$6,1,16)),0)</f>
        <v>0</v>
      </c>
      <c r="AS190" s="9">
        <f ca="1">IF(OR(Fixtures!$D$6&lt;=0,Fixtures!$D$6&gt;39),AVERAGE(A190:AM190),AVERAGE(OFFSET($A190,0,Fixtures!$D$6,1,39-Fixtures!$D$6)))</f>
        <v>1.0190654962144909</v>
      </c>
    </row>
    <row r="191" spans="1:45" x14ac:dyDescent="0.25">
      <c r="A191" s="28" t="s">
        <v>4</v>
      </c>
      <c r="B191" s="9">
        <f t="shared" ca="1" si="37"/>
        <v>1.2032562020037088</v>
      </c>
      <c r="C191" s="9">
        <f t="shared" ca="1" si="36"/>
        <v>1.0675013576680057</v>
      </c>
      <c r="D191" s="9">
        <f t="shared" ca="1" si="36"/>
        <v>0.9408251476537941</v>
      </c>
      <c r="E191" s="9">
        <f t="shared" ca="1" si="36"/>
        <v>1.3306259570640011</v>
      </c>
      <c r="F191" s="9">
        <f t="shared" ca="1" si="36"/>
        <v>1.1116330509476595</v>
      </c>
      <c r="G191" s="9">
        <f t="shared" ca="1" si="36"/>
        <v>0.85411490610581953</v>
      </c>
      <c r="H191" s="9">
        <f t="shared" ca="1" si="36"/>
        <v>2.3255946509444301</v>
      </c>
      <c r="I191" s="9">
        <f t="shared" ca="1" si="36"/>
        <v>1.1382361826434975</v>
      </c>
      <c r="J191" s="9">
        <f t="shared" ca="1" si="36"/>
        <v>1.4063767560827927</v>
      </c>
      <c r="K191" s="9">
        <f t="shared" ca="1" si="36"/>
        <v>1.4867138999046343</v>
      </c>
      <c r="L191" s="9">
        <f t="shared" ca="1" si="36"/>
        <v>0.81022940204263316</v>
      </c>
      <c r="M191" s="9">
        <f t="shared" ca="1" si="36"/>
        <v>1.1436870612074626</v>
      </c>
      <c r="N191" s="9">
        <f t="shared" ca="1" si="36"/>
        <v>0.92563105089523168</v>
      </c>
      <c r="O191" s="9">
        <f t="shared" ca="1" si="36"/>
        <v>1.6662501750500895</v>
      </c>
      <c r="P191" s="9">
        <f t="shared" ca="1" si="36"/>
        <v>1.1994681680634527</v>
      </c>
      <c r="Q191" s="9">
        <f t="shared" ca="1" si="36"/>
        <v>1.2908101417425952</v>
      </c>
      <c r="R191" s="9">
        <f t="shared" ca="1" si="36"/>
        <v>0.97545984667831909</v>
      </c>
      <c r="S191" s="9">
        <f t="shared" ca="1" si="36"/>
        <v>1.3856728246653203</v>
      </c>
      <c r="T191" s="9">
        <f t="shared" ca="1" si="36"/>
        <v>1.5290460743168215</v>
      </c>
      <c r="U191" s="9">
        <f t="shared" ca="1" si="36"/>
        <v>0.98023785179038858</v>
      </c>
      <c r="V191" s="9">
        <f t="shared" ca="1" si="36"/>
        <v>1.6330617179069429</v>
      </c>
      <c r="W191" s="9">
        <f t="shared" ca="1" si="36"/>
        <v>1.6209283144912738</v>
      </c>
      <c r="X191" s="9">
        <f t="shared" ca="1" si="36"/>
        <v>1.2254243689703228</v>
      </c>
      <c r="Y191" s="9">
        <f t="shared" ca="1" si="36"/>
        <v>0.77480290336651536</v>
      </c>
      <c r="Z191" s="9">
        <f t="shared" ca="1" si="36"/>
        <v>1.2375173005304896</v>
      </c>
      <c r="AA191" s="9">
        <f t="shared" ca="1" si="36"/>
        <v>1.2645651341757285</v>
      </c>
      <c r="AB191" s="9">
        <f t="shared" ca="1" si="36"/>
        <v>1.348561991212561</v>
      </c>
      <c r="AC191" s="9">
        <f t="shared" ca="1" si="36"/>
        <v>1.0289485349664114</v>
      </c>
      <c r="AD191" s="9">
        <f t="shared" ca="1" si="36"/>
        <v>1.1624605151151459</v>
      </c>
      <c r="AE191" s="9">
        <f t="shared" ca="1" si="36"/>
        <v>1.0362324556106619</v>
      </c>
      <c r="AF191" s="9">
        <f t="shared" ca="1" si="36"/>
        <v>1.1613683780481263</v>
      </c>
      <c r="AG191" s="9">
        <f t="shared" ca="1" si="36"/>
        <v>1.328030734897506</v>
      </c>
      <c r="AH191" s="9">
        <f t="shared" ca="1" si="36"/>
        <v>0.79714439473604892</v>
      </c>
      <c r="AI191" s="9">
        <f t="shared" ca="1" si="36"/>
        <v>1.7209130907815342</v>
      </c>
      <c r="AJ191" s="9">
        <f t="shared" ca="1" si="36"/>
        <v>1.0657377780841342</v>
      </c>
      <c r="AK191" s="9">
        <f t="shared" ca="1" si="36"/>
        <v>1.9374653292872404</v>
      </c>
      <c r="AL191" s="9">
        <f t="shared" ca="1" si="36"/>
        <v>0.9200146342337403</v>
      </c>
      <c r="AM191" s="9">
        <f t="shared" ca="1" si="36"/>
        <v>0.89968847603488189</v>
      </c>
      <c r="AN191" s="9">
        <f ca="1">IF(Fixtures!$D$6&lt;36,AVERAGE(OFFSET($A191,0,Fixtures!$D$6,1,3)),0)</f>
        <v>1.1799903470980395</v>
      </c>
      <c r="AO191" s="9">
        <f ca="1">IF(Fixtures!$D$6&lt;33,AVERAGE(OFFSET($A191,0,Fixtures!$D$6,1,6)),0)</f>
        <v>1.1776004349750686</v>
      </c>
      <c r="AP191" s="9">
        <f ca="1">IF(Fixtures!$D$6&lt;30,AVERAGE(OFFSET($A191,0,Fixtures!$D$6,1,9)),0)</f>
        <v>1.1832664303835698</v>
      </c>
      <c r="AQ191" s="9">
        <f ca="1">IF(Fixtures!$D$6&lt;27,AVERAGE(OFFSET($A191,0,Fixtures!$D$6,1,12)),0)</f>
        <v>0</v>
      </c>
      <c r="AR191" s="9">
        <f ca="1">IF(Fixtures!$D$6&lt;23,AVERAGE(OFFSET($A191,0,Fixtures!$D$6,1,16)),0)</f>
        <v>0</v>
      </c>
      <c r="AS191" s="9">
        <f ca="1">IF(OR(Fixtures!$D$6&lt;=0,Fixtures!$D$6&gt;39),AVERAGE(A191:AM191),AVERAGE(OFFSET($A191,0,Fixtures!$D$6,1,39-Fixtures!$D$6)))</f>
        <v>1.2005471927506661</v>
      </c>
    </row>
    <row r="192" spans="1:45" x14ac:dyDescent="0.25">
      <c r="A192" s="28" t="s">
        <v>129</v>
      </c>
      <c r="B192" s="9">
        <f t="shared" ca="1" si="37"/>
        <v>1.4762634396734613</v>
      </c>
      <c r="C192" s="9">
        <f t="shared" ca="1" si="36"/>
        <v>1.0675013576680057</v>
      </c>
      <c r="D192" s="9">
        <f t="shared" ca="1" si="36"/>
        <v>1.4909464018801504</v>
      </c>
      <c r="E192" s="9">
        <f t="shared" ca="1" si="36"/>
        <v>1.3306259570640011</v>
      </c>
      <c r="F192" s="9">
        <f t="shared" ca="1" si="36"/>
        <v>1.1116330509476595</v>
      </c>
      <c r="G192" s="9">
        <f t="shared" ca="1" si="36"/>
        <v>0.85411490610581953</v>
      </c>
      <c r="H192" s="9">
        <f t="shared" ca="1" si="36"/>
        <v>1.3302988788111523</v>
      </c>
      <c r="I192" s="9">
        <f t="shared" ca="1" si="36"/>
        <v>1.4923484702171324</v>
      </c>
      <c r="J192" s="9">
        <f t="shared" ca="1" si="36"/>
        <v>1.4063767560827927</v>
      </c>
      <c r="K192" s="9">
        <f t="shared" ca="1" si="36"/>
        <v>1.4867138999046343</v>
      </c>
      <c r="L192" s="9">
        <f t="shared" ca="1" si="36"/>
        <v>0.81022940204263316</v>
      </c>
      <c r="M192" s="9">
        <f t="shared" ca="1" si="36"/>
        <v>1.1436870612074626</v>
      </c>
      <c r="N192" s="9">
        <f t="shared" ca="1" si="36"/>
        <v>1.0329702378840371</v>
      </c>
      <c r="O192" s="9">
        <f t="shared" ca="1" si="36"/>
        <v>1.1811002731908686</v>
      </c>
      <c r="P192" s="9">
        <f t="shared" ca="1" si="36"/>
        <v>1.4303890703422544</v>
      </c>
      <c r="Q192" s="9">
        <f t="shared" ca="1" si="36"/>
        <v>1.484512738229405</v>
      </c>
      <c r="R192" s="9">
        <f t="shared" ca="1" si="36"/>
        <v>1.3199726928307052</v>
      </c>
      <c r="S192" s="9">
        <f t="shared" ca="1" si="36"/>
        <v>1.0964992418606248</v>
      </c>
      <c r="T192" s="9">
        <f t="shared" ca="1" si="36"/>
        <v>1.5290460743168215</v>
      </c>
      <c r="U192" s="9">
        <f t="shared" ca="1" si="36"/>
        <v>0.98023785179038858</v>
      </c>
      <c r="V192" s="9">
        <f t="shared" ca="1" si="36"/>
        <v>1.6234287693549221</v>
      </c>
      <c r="W192" s="9">
        <f t="shared" ca="1" si="36"/>
        <v>1.6209283144912738</v>
      </c>
      <c r="X192" s="9">
        <f t="shared" ca="1" si="36"/>
        <v>1.0401597240861939</v>
      </c>
      <c r="Y192" s="9">
        <f t="shared" ca="1" si="36"/>
        <v>0.77480290336651536</v>
      </c>
      <c r="Z192" s="9">
        <f t="shared" ca="1" si="36"/>
        <v>1.0784512377335469</v>
      </c>
      <c r="AA192" s="9">
        <f t="shared" ca="1" si="36"/>
        <v>1.2645651341757285</v>
      </c>
      <c r="AB192" s="9">
        <f t="shared" ca="1" si="36"/>
        <v>1.9057940335247032</v>
      </c>
      <c r="AC192" s="9">
        <f t="shared" ca="1" si="36"/>
        <v>1.0289485349664114</v>
      </c>
      <c r="AD192" s="9">
        <f t="shared" ca="1" si="36"/>
        <v>1.1624605151151459</v>
      </c>
      <c r="AE192" s="9">
        <f t="shared" ca="1" si="36"/>
        <v>1.0362324556106619</v>
      </c>
      <c r="AF192" s="9">
        <f t="shared" ca="1" si="36"/>
        <v>1.1613683780481263</v>
      </c>
      <c r="AG192" s="9">
        <f t="shared" ca="1" si="36"/>
        <v>1.3209478963998886</v>
      </c>
      <c r="AH192" s="9">
        <f t="shared" ca="1" si="36"/>
        <v>0.79714439473604892</v>
      </c>
      <c r="AI192" s="9">
        <f t="shared" ca="1" si="36"/>
        <v>2.0522222611684975</v>
      </c>
      <c r="AJ192" s="9">
        <f t="shared" ca="1" si="36"/>
        <v>1.0657377780841342</v>
      </c>
      <c r="AK192" s="9">
        <f t="shared" ca="1" si="36"/>
        <v>1.5731804724726588</v>
      </c>
      <c r="AL192" s="9">
        <f t="shared" ca="1" si="36"/>
        <v>0.9200146342337403</v>
      </c>
      <c r="AM192" s="9">
        <f t="shared" ca="1" si="36"/>
        <v>2.1298751168824492</v>
      </c>
      <c r="AN192" s="9">
        <f ca="1">IF(Fixtures!$D$6&lt;36,AVERAGE(OFFSET($A192,0,Fixtures!$D$6,1,3)),0)</f>
        <v>1.3657343612020867</v>
      </c>
      <c r="AO192" s="9">
        <f ca="1">IF(Fixtures!$D$6&lt;33,AVERAGE(OFFSET($A192,0,Fixtures!$D$6,1,6)),0)</f>
        <v>1.2692919689441562</v>
      </c>
      <c r="AP192" s="9">
        <f ca="1">IF(Fixtures!$D$6&lt;30,AVERAGE(OFFSET($A192,0,Fixtures!$D$6,1,9)),0)</f>
        <v>1.2812062497392909</v>
      </c>
      <c r="AQ192" s="9">
        <f ca="1">IF(Fixtures!$D$6&lt;27,AVERAGE(OFFSET($A192,0,Fixtures!$D$6,1,12)),0)</f>
        <v>0</v>
      </c>
      <c r="AR192" s="9">
        <f ca="1">IF(Fixtures!$D$6&lt;23,AVERAGE(OFFSET($A192,0,Fixtures!$D$6,1,16)),0)</f>
        <v>0</v>
      </c>
      <c r="AS192" s="9">
        <f ca="1">IF(OR(Fixtures!$D$6&lt;=0,Fixtures!$D$6&gt;39),AVERAGE(A192:AM192),AVERAGE(OFFSET($A192,0,Fixtures!$D$6,1,39-Fixtures!$D$6)))</f>
        <v>1.3461605392702056</v>
      </c>
    </row>
    <row r="193" spans="1:45" x14ac:dyDescent="0.25">
      <c r="A193" s="28" t="s">
        <v>104</v>
      </c>
      <c r="B193" s="9">
        <f t="shared" ca="1" si="37"/>
        <v>0.98328059810863588</v>
      </c>
      <c r="C193" s="9">
        <f t="shared" ca="1" si="36"/>
        <v>1.0675013576680057</v>
      </c>
      <c r="D193" s="9">
        <f t="shared" ca="1" si="36"/>
        <v>1.2129033112054894</v>
      </c>
      <c r="E193" s="9">
        <f t="shared" ca="1" si="36"/>
        <v>1.3306259570640011</v>
      </c>
      <c r="F193" s="9">
        <f t="shared" ca="1" si="36"/>
        <v>1.0768711114746998</v>
      </c>
      <c r="G193" s="9">
        <f t="shared" ca="1" si="36"/>
        <v>0.85411490610581953</v>
      </c>
      <c r="H193" s="9">
        <f t="shared" ca="1" si="36"/>
        <v>0.94836821530977944</v>
      </c>
      <c r="I193" s="9">
        <f t="shared" ca="1" si="36"/>
        <v>1.6685261646560363</v>
      </c>
      <c r="J193" s="9">
        <f t="shared" ca="1" si="36"/>
        <v>1.2474390981638035</v>
      </c>
      <c r="K193" s="9">
        <f t="shared" ca="1" si="36"/>
        <v>1.3386782241866058</v>
      </c>
      <c r="L193" s="9">
        <f t="shared" ca="1" si="36"/>
        <v>0.81022940204263316</v>
      </c>
      <c r="M193" s="9">
        <f t="shared" ca="1" si="36"/>
        <v>1.1436870612074626</v>
      </c>
      <c r="N193" s="9">
        <f t="shared" ref="C193:AM197" ca="1" si="38">MIN(VLOOKUP($A$185,$A$2:$AM$14,N$16+1,FALSE),VLOOKUP($A193,$A$2:$AM$14,N$16+1,FALSE))</f>
        <v>1.0329702378840371</v>
      </c>
      <c r="O193" s="9">
        <f t="shared" ca="1" si="38"/>
        <v>1.6662501750500895</v>
      </c>
      <c r="P193" s="9">
        <f t="shared" ca="1" si="38"/>
        <v>0.90690173033719856</v>
      </c>
      <c r="Q193" s="9">
        <f t="shared" ca="1" si="38"/>
        <v>1.484512738229405</v>
      </c>
      <c r="R193" s="9">
        <f t="shared" ca="1" si="38"/>
        <v>1.3199726928307052</v>
      </c>
      <c r="S193" s="9">
        <f t="shared" ca="1" si="38"/>
        <v>1.3856728246653203</v>
      </c>
      <c r="T193" s="9">
        <f t="shared" ca="1" si="38"/>
        <v>1.1473619936994426</v>
      </c>
      <c r="U193" s="9">
        <f t="shared" ca="1" si="38"/>
        <v>0.98023785179038858</v>
      </c>
      <c r="V193" s="9">
        <f t="shared" ca="1" si="38"/>
        <v>1.3593740898935689</v>
      </c>
      <c r="W193" s="9">
        <f t="shared" ca="1" si="38"/>
        <v>1.3606524291867514</v>
      </c>
      <c r="X193" s="9">
        <f t="shared" ca="1" si="38"/>
        <v>1.2254243689703228</v>
      </c>
      <c r="Y193" s="9">
        <f t="shared" ca="1" si="38"/>
        <v>0.77480290336651536</v>
      </c>
      <c r="Z193" s="9">
        <f t="shared" ca="1" si="38"/>
        <v>0.99973591075683288</v>
      </c>
      <c r="AA193" s="9">
        <f t="shared" ca="1" si="38"/>
        <v>1.2645651341757285</v>
      </c>
      <c r="AB193" s="9">
        <f t="shared" ca="1" si="38"/>
        <v>1.6742610505360545</v>
      </c>
      <c r="AC193" s="9">
        <f t="shared" ca="1" si="38"/>
        <v>1.0289485349664114</v>
      </c>
      <c r="AD193" s="9">
        <f t="shared" ca="1" si="38"/>
        <v>1.1624605151151459</v>
      </c>
      <c r="AE193" s="9">
        <f t="shared" ca="1" si="38"/>
        <v>0.93305229984759541</v>
      </c>
      <c r="AF193" s="9">
        <f t="shared" ca="1" si="38"/>
        <v>1.1613683780481263</v>
      </c>
      <c r="AG193" s="9">
        <f t="shared" ca="1" si="38"/>
        <v>1.4820334979229854</v>
      </c>
      <c r="AH193" s="9">
        <f t="shared" ca="1" si="38"/>
        <v>0.79714439473604892</v>
      </c>
      <c r="AI193" s="9">
        <f t="shared" ca="1" si="38"/>
        <v>1.3011592148455808</v>
      </c>
      <c r="AJ193" s="9">
        <f t="shared" ca="1" si="38"/>
        <v>1.0657377780841342</v>
      </c>
      <c r="AK193" s="9">
        <f t="shared" ca="1" si="38"/>
        <v>1.5574889790030764</v>
      </c>
      <c r="AL193" s="9">
        <f t="shared" ca="1" si="38"/>
        <v>0.9200146342337403</v>
      </c>
      <c r="AM193" s="9">
        <f t="shared" ca="1" si="38"/>
        <v>1.4801652179219524</v>
      </c>
      <c r="AN193" s="9">
        <f ca="1">IF(Fixtures!$D$6&lt;36,AVERAGE(OFFSET($A193,0,Fixtures!$D$6,1,3)),0)</f>
        <v>1.2885567002058707</v>
      </c>
      <c r="AO193" s="9">
        <f ca="1">IF(Fixtures!$D$6&lt;33,AVERAGE(OFFSET($A193,0,Fixtures!$D$6,1,6)),0)</f>
        <v>1.2403540460727198</v>
      </c>
      <c r="AP193" s="9">
        <f ca="1">IF(Fixtures!$D$6&lt;30,AVERAGE(OFFSET($A193,0,Fixtures!$D$6,1,9)),0)</f>
        <v>1.1784628515668982</v>
      </c>
      <c r="AQ193" s="9">
        <f ca="1">IF(Fixtures!$D$6&lt;27,AVERAGE(OFFSET($A193,0,Fixtures!$D$6,1,12)),0)</f>
        <v>0</v>
      </c>
      <c r="AR193" s="9">
        <f ca="1">IF(Fixtures!$D$6&lt;23,AVERAGE(OFFSET($A193,0,Fixtures!$D$6,1,16)),0)</f>
        <v>0</v>
      </c>
      <c r="AS193" s="9">
        <f ca="1">IF(OR(Fixtures!$D$6&lt;=0,Fixtures!$D$6&gt;39),AVERAGE(A193:AM193),AVERAGE(OFFSET($A193,0,Fixtures!$D$6,1,39-Fixtures!$D$6)))</f>
        <v>1.2136528746050712</v>
      </c>
    </row>
    <row r="194" spans="1:45" x14ac:dyDescent="0.25">
      <c r="A194" s="28" t="s">
        <v>60</v>
      </c>
      <c r="B194" s="9">
        <f t="shared" ca="1" si="37"/>
        <v>1.2430505842100326</v>
      </c>
      <c r="C194" s="9">
        <f t="shared" ca="1" si="38"/>
        <v>1.0675013576680057</v>
      </c>
      <c r="D194" s="9">
        <f t="shared" ca="1" si="38"/>
        <v>0.91418713741949276</v>
      </c>
      <c r="E194" s="9">
        <f t="shared" ca="1" si="38"/>
        <v>1.3306259570640011</v>
      </c>
      <c r="F194" s="9">
        <f t="shared" ca="1" si="38"/>
        <v>1.1116330509476595</v>
      </c>
      <c r="G194" s="9">
        <f t="shared" ca="1" si="38"/>
        <v>0.85411490610581953</v>
      </c>
      <c r="H194" s="9">
        <f t="shared" ca="1" si="38"/>
        <v>1.1406940232768135</v>
      </c>
      <c r="I194" s="9">
        <f t="shared" ca="1" si="38"/>
        <v>1.6685261646560363</v>
      </c>
      <c r="J194" s="9">
        <f t="shared" ca="1" si="38"/>
        <v>0.86721504613887834</v>
      </c>
      <c r="K194" s="9">
        <f t="shared" ca="1" si="38"/>
        <v>1.1898172358800072</v>
      </c>
      <c r="L194" s="9">
        <f t="shared" ca="1" si="38"/>
        <v>0.81022940204263316</v>
      </c>
      <c r="M194" s="9">
        <f t="shared" ca="1" si="38"/>
        <v>1.1013172923320735</v>
      </c>
      <c r="N194" s="9">
        <f t="shared" ca="1" si="38"/>
        <v>1.0329702378840371</v>
      </c>
      <c r="O194" s="9">
        <f t="shared" ca="1" si="38"/>
        <v>1.6662501750500895</v>
      </c>
      <c r="P194" s="9">
        <f t="shared" ca="1" si="38"/>
        <v>1.4128099731130308</v>
      </c>
      <c r="Q194" s="9">
        <f t="shared" ca="1" si="38"/>
        <v>1.484512738229405</v>
      </c>
      <c r="R194" s="9">
        <f t="shared" ca="1" si="38"/>
        <v>1.3199726928307052</v>
      </c>
      <c r="S194" s="9">
        <f t="shared" ca="1" si="38"/>
        <v>1.3856728246653203</v>
      </c>
      <c r="T194" s="9">
        <f t="shared" ca="1" si="38"/>
        <v>1.1425816402237439</v>
      </c>
      <c r="U194" s="9">
        <f t="shared" ca="1" si="38"/>
        <v>0.98023785179038858</v>
      </c>
      <c r="V194" s="9">
        <f t="shared" ca="1" si="38"/>
        <v>1.5309922356633197</v>
      </c>
      <c r="W194" s="9">
        <f t="shared" ca="1" si="38"/>
        <v>1.6209283144912738</v>
      </c>
      <c r="X194" s="9">
        <f t="shared" ca="1" si="38"/>
        <v>1.2254243689703228</v>
      </c>
      <c r="Y194" s="9">
        <f t="shared" ca="1" si="38"/>
        <v>0.77480290336651536</v>
      </c>
      <c r="Z194" s="9">
        <f t="shared" ca="1" si="38"/>
        <v>1.5315763350384708</v>
      </c>
      <c r="AA194" s="9">
        <f t="shared" ca="1" si="38"/>
        <v>1.2645651341757285</v>
      </c>
      <c r="AB194" s="9">
        <f t="shared" ca="1" si="38"/>
        <v>1.1091135109852732</v>
      </c>
      <c r="AC194" s="9">
        <f t="shared" ca="1" si="38"/>
        <v>1.0289485349664114</v>
      </c>
      <c r="AD194" s="9">
        <f t="shared" ca="1" si="38"/>
        <v>1.1624605151151459</v>
      </c>
      <c r="AE194" s="9">
        <f t="shared" ca="1" si="38"/>
        <v>0.82929690516979537</v>
      </c>
      <c r="AF194" s="9">
        <f t="shared" ca="1" si="38"/>
        <v>1.1613683780481263</v>
      </c>
      <c r="AG194" s="9">
        <f t="shared" ca="1" si="38"/>
        <v>0.89913992844826585</v>
      </c>
      <c r="AH194" s="9">
        <f t="shared" ca="1" si="38"/>
        <v>0.79714439473604892</v>
      </c>
      <c r="AI194" s="9">
        <f t="shared" ca="1" si="38"/>
        <v>0.98472177319661702</v>
      </c>
      <c r="AJ194" s="9">
        <f t="shared" ca="1" si="38"/>
        <v>1.0657377780841342</v>
      </c>
      <c r="AK194" s="9">
        <f t="shared" ca="1" si="38"/>
        <v>1.7349326246314112</v>
      </c>
      <c r="AL194" s="9">
        <f t="shared" ca="1" si="38"/>
        <v>0.9200146342337403</v>
      </c>
      <c r="AM194" s="9">
        <f t="shared" ca="1" si="38"/>
        <v>1.0491806539288573</v>
      </c>
      <c r="AN194" s="9">
        <f ca="1">IF(Fixtures!$D$6&lt;36,AVERAGE(OFFSET($A194,0,Fixtures!$D$6,1,3)),0)</f>
        <v>1.100174187022277</v>
      </c>
      <c r="AO194" s="9">
        <f ca="1">IF(Fixtures!$D$6&lt;33,AVERAGE(OFFSET($A194,0,Fixtures!$D$6,1,6)),0)</f>
        <v>1.0317212954555031</v>
      </c>
      <c r="AP194" s="9">
        <f ca="1">IF(Fixtures!$D$6&lt;30,AVERAGE(OFFSET($A194,0,Fixtures!$D$6,1,9)),0)</f>
        <v>1.0042146354166464</v>
      </c>
      <c r="AQ194" s="9">
        <f ca="1">IF(Fixtures!$D$6&lt;27,AVERAGE(OFFSET($A194,0,Fixtures!$D$6,1,12)),0)</f>
        <v>0</v>
      </c>
      <c r="AR194" s="9">
        <f ca="1">IF(Fixtures!$D$6&lt;23,AVERAGE(OFFSET($A194,0,Fixtures!$D$6,1,16)),0)</f>
        <v>0</v>
      </c>
      <c r="AS194" s="9">
        <f ca="1">IF(OR(Fixtures!$D$6&lt;=0,Fixtures!$D$6&gt;39),AVERAGE(A194:AM194),AVERAGE(OFFSET($A194,0,Fixtures!$D$6,1,39-Fixtures!$D$6)))</f>
        <v>1.0618383026286524</v>
      </c>
    </row>
    <row r="195" spans="1:45" x14ac:dyDescent="0.25">
      <c r="A195" s="28" t="s">
        <v>130</v>
      </c>
      <c r="B195" s="9">
        <f t="shared" ca="1" si="37"/>
        <v>1.4762634396734613</v>
      </c>
      <c r="C195" s="9">
        <f t="shared" ca="1" si="38"/>
        <v>1.0675013576680057</v>
      </c>
      <c r="D195" s="9">
        <f t="shared" ca="1" si="38"/>
        <v>1.5569379726514012</v>
      </c>
      <c r="E195" s="9">
        <f t="shared" ca="1" si="38"/>
        <v>1.3306259570640011</v>
      </c>
      <c r="F195" s="9">
        <f t="shared" ca="1" si="38"/>
        <v>1.1116330509476595</v>
      </c>
      <c r="G195" s="9">
        <f t="shared" ca="1" si="38"/>
        <v>0.85411490610581953</v>
      </c>
      <c r="H195" s="9">
        <f t="shared" ca="1" si="38"/>
        <v>1.7412864821737444</v>
      </c>
      <c r="I195" s="9">
        <f t="shared" ca="1" si="38"/>
        <v>1.2591422600159881</v>
      </c>
      <c r="J195" s="9">
        <f t="shared" ca="1" si="38"/>
        <v>1.4063767560827927</v>
      </c>
      <c r="K195" s="9">
        <f t="shared" ca="1" si="38"/>
        <v>1.2570620775721877</v>
      </c>
      <c r="L195" s="9">
        <f t="shared" ca="1" si="38"/>
        <v>0.81022940204263316</v>
      </c>
      <c r="M195" s="9">
        <f t="shared" ca="1" si="38"/>
        <v>1.1436870612074626</v>
      </c>
      <c r="N195" s="9">
        <f t="shared" ca="1" si="38"/>
        <v>1.0329702378840371</v>
      </c>
      <c r="O195" s="9">
        <f t="shared" ca="1" si="38"/>
        <v>1.6662501750500895</v>
      </c>
      <c r="P195" s="9">
        <f t="shared" ca="1" si="38"/>
        <v>1.3698605568438125</v>
      </c>
      <c r="Q195" s="9">
        <f t="shared" ca="1" si="38"/>
        <v>0.94025004046803562</v>
      </c>
      <c r="R195" s="9">
        <f t="shared" ca="1" si="38"/>
        <v>1.3199726928307052</v>
      </c>
      <c r="S195" s="9">
        <f t="shared" ca="1" si="38"/>
        <v>1.222259875069226</v>
      </c>
      <c r="T195" s="9">
        <f t="shared" ca="1" si="38"/>
        <v>1.4454160627904584</v>
      </c>
      <c r="U195" s="9">
        <f t="shared" ca="1" si="38"/>
        <v>0.98023785179038858</v>
      </c>
      <c r="V195" s="9">
        <f t="shared" ca="1" si="38"/>
        <v>1.3111966013199337</v>
      </c>
      <c r="W195" s="9">
        <f t="shared" ca="1" si="38"/>
        <v>1.2136683241209307</v>
      </c>
      <c r="X195" s="9">
        <f t="shared" ca="1" si="38"/>
        <v>1.2254243689703228</v>
      </c>
      <c r="Y195" s="9">
        <f t="shared" ca="1" si="38"/>
        <v>0.77480290336651536</v>
      </c>
      <c r="Z195" s="9">
        <f t="shared" ca="1" si="38"/>
        <v>1.5315763350384708</v>
      </c>
      <c r="AA195" s="9">
        <f t="shared" ca="1" si="38"/>
        <v>1.0851782974098356</v>
      </c>
      <c r="AB195" s="9">
        <f t="shared" ca="1" si="38"/>
        <v>1.9090891191736985</v>
      </c>
      <c r="AC195" s="9">
        <f t="shared" ca="1" si="38"/>
        <v>1.0289485349664114</v>
      </c>
      <c r="AD195" s="9">
        <f t="shared" ca="1" si="38"/>
        <v>0.99086580925216272</v>
      </c>
      <c r="AE195" s="9">
        <f t="shared" ca="1" si="38"/>
        <v>1.0362324556106619</v>
      </c>
      <c r="AF195" s="9">
        <f t="shared" ca="1" si="38"/>
        <v>1.1613683780481263</v>
      </c>
      <c r="AG195" s="9">
        <f t="shared" ca="1" si="38"/>
        <v>1.4820334979229854</v>
      </c>
      <c r="AH195" s="9">
        <f t="shared" ca="1" si="38"/>
        <v>0.79714439473604892</v>
      </c>
      <c r="AI195" s="9">
        <f t="shared" ca="1" si="38"/>
        <v>1.9653801806377658</v>
      </c>
      <c r="AJ195" s="9">
        <f t="shared" ca="1" si="38"/>
        <v>1.0074480612715921</v>
      </c>
      <c r="AK195" s="9">
        <f t="shared" ca="1" si="38"/>
        <v>1.7536130389684184</v>
      </c>
      <c r="AL195" s="9">
        <f t="shared" ca="1" si="38"/>
        <v>0.9200146342337403</v>
      </c>
      <c r="AM195" s="9">
        <f t="shared" ca="1" si="38"/>
        <v>1.3490050393431627</v>
      </c>
      <c r="AN195" s="9">
        <f ca="1">IF(Fixtures!$D$6&lt;36,AVERAGE(OFFSET($A195,0,Fixtures!$D$6,1,3)),0)</f>
        <v>1.309634487797424</v>
      </c>
      <c r="AO195" s="9">
        <f ca="1">IF(Fixtures!$D$6&lt;33,AVERAGE(OFFSET($A195,0,Fixtures!$D$6,1,6)),0)</f>
        <v>1.2680896324956743</v>
      </c>
      <c r="AP195" s="9">
        <f ca="1">IF(Fixtures!$D$6&lt;30,AVERAGE(OFFSET($A195,0,Fixtures!$D$6,1,9)),0)</f>
        <v>1.2642789368466059</v>
      </c>
      <c r="AQ195" s="9">
        <f ca="1">IF(Fixtures!$D$6&lt;27,AVERAGE(OFFSET($A195,0,Fixtures!$D$6,1,12)),0)</f>
        <v>0</v>
      </c>
      <c r="AR195" s="9">
        <f ca="1">IF(Fixtures!$D$6&lt;23,AVERAGE(OFFSET($A195,0,Fixtures!$D$6,1,16)),0)</f>
        <v>0</v>
      </c>
      <c r="AS195" s="9">
        <f ca="1">IF(OR(Fixtures!$D$6&lt;=0,Fixtures!$D$6&gt;39),AVERAGE(A195:AM195),AVERAGE(OFFSET($A195,0,Fixtures!$D$6,1,39-Fixtures!$D$6)))</f>
        <v>1.2834285953470645</v>
      </c>
    </row>
    <row r="196" spans="1:45" x14ac:dyDescent="0.25">
      <c r="A196" s="28" t="s">
        <v>10</v>
      </c>
      <c r="B196" s="9">
        <f t="shared" ca="1" si="37"/>
        <v>1.4762634396734613</v>
      </c>
      <c r="C196" s="9">
        <f t="shared" ca="1" si="38"/>
        <v>1.0253530868148368</v>
      </c>
      <c r="D196" s="9">
        <f t="shared" ca="1" si="38"/>
        <v>1.4768548379418502</v>
      </c>
      <c r="E196" s="9">
        <f t="shared" ca="1" si="38"/>
        <v>1.3306259570640011</v>
      </c>
      <c r="F196" s="9">
        <f t="shared" ca="1" si="38"/>
        <v>1.0326115553027098</v>
      </c>
      <c r="G196" s="9">
        <f t="shared" ca="1" si="38"/>
        <v>0.85411490610581953</v>
      </c>
      <c r="H196" s="9">
        <f t="shared" ca="1" si="38"/>
        <v>1.1573102161029458</v>
      </c>
      <c r="I196" s="9">
        <f t="shared" ca="1" si="38"/>
        <v>1.5237031385967623</v>
      </c>
      <c r="J196" s="9">
        <f t="shared" ca="1" si="38"/>
        <v>0.91679983310067392</v>
      </c>
      <c r="K196" s="9">
        <f t="shared" ca="1" si="38"/>
        <v>1.4867138999046343</v>
      </c>
      <c r="L196" s="9">
        <f t="shared" ca="1" si="38"/>
        <v>0.81022940204263316</v>
      </c>
      <c r="M196" s="9">
        <f t="shared" ca="1" si="38"/>
        <v>1.1077486788314301</v>
      </c>
      <c r="N196" s="9">
        <f t="shared" ca="1" si="38"/>
        <v>1.0329702378840371</v>
      </c>
      <c r="O196" s="9">
        <f t="shared" ca="1" si="38"/>
        <v>1.1396906829723428</v>
      </c>
      <c r="P196" s="9">
        <f t="shared" ca="1" si="38"/>
        <v>1.325976359464915</v>
      </c>
      <c r="Q196" s="9">
        <f t="shared" ca="1" si="38"/>
        <v>1.484512738229405</v>
      </c>
      <c r="R196" s="9">
        <f t="shared" ca="1" si="38"/>
        <v>1.3199726928307052</v>
      </c>
      <c r="S196" s="9">
        <f t="shared" ca="1" si="38"/>
        <v>1.3856728246653203</v>
      </c>
      <c r="T196" s="9">
        <f t="shared" ca="1" si="38"/>
        <v>0.8073982227300347</v>
      </c>
      <c r="U196" s="9">
        <f t="shared" ca="1" si="38"/>
        <v>0.98023785179038858</v>
      </c>
      <c r="V196" s="9">
        <f t="shared" ca="1" si="38"/>
        <v>1.0620137775203928</v>
      </c>
      <c r="W196" s="9">
        <f t="shared" ca="1" si="38"/>
        <v>1.6209283144912738</v>
      </c>
      <c r="X196" s="9">
        <f t="shared" ca="1" si="38"/>
        <v>0.83712106177927448</v>
      </c>
      <c r="Y196" s="9">
        <f t="shared" ca="1" si="38"/>
        <v>0.77480290336651536</v>
      </c>
      <c r="Z196" s="9">
        <f t="shared" ca="1" si="38"/>
        <v>1.4711049419692159</v>
      </c>
      <c r="AA196" s="9">
        <f t="shared" ca="1" si="38"/>
        <v>1.0293607367222002</v>
      </c>
      <c r="AB196" s="9">
        <f t="shared" ca="1" si="38"/>
        <v>1.9090891191736985</v>
      </c>
      <c r="AC196" s="9">
        <f t="shared" ca="1" si="38"/>
        <v>1.0289485349664114</v>
      </c>
      <c r="AD196" s="9">
        <f t="shared" ca="1" si="38"/>
        <v>1.1624605151151459</v>
      </c>
      <c r="AE196" s="9">
        <f t="shared" ca="1" si="38"/>
        <v>1.0362324556106619</v>
      </c>
      <c r="AF196" s="9">
        <f t="shared" ca="1" si="38"/>
        <v>0.79435893827909865</v>
      </c>
      <c r="AG196" s="9">
        <f t="shared" ca="1" si="38"/>
        <v>1.4820334979229854</v>
      </c>
      <c r="AH196" s="9">
        <f t="shared" ca="1" si="38"/>
        <v>0.77209551463707371</v>
      </c>
      <c r="AI196" s="9">
        <f t="shared" ca="1" si="38"/>
        <v>1.9024182015218767</v>
      </c>
      <c r="AJ196" s="9">
        <f t="shared" ca="1" si="38"/>
        <v>1.0657377780841342</v>
      </c>
      <c r="AK196" s="9">
        <f t="shared" ca="1" si="38"/>
        <v>1.0637711946396324</v>
      </c>
      <c r="AL196" s="9">
        <f t="shared" ca="1" si="38"/>
        <v>0.9200146342337403</v>
      </c>
      <c r="AM196" s="9">
        <f t="shared" ca="1" si="38"/>
        <v>1.6152643152589288</v>
      </c>
      <c r="AN196" s="9">
        <f ca="1">IF(Fixtures!$D$6&lt;36,AVERAGE(OFFSET($A196,0,Fixtures!$D$6,1,3)),0)</f>
        <v>1.366832723085085</v>
      </c>
      <c r="AO196" s="9">
        <f ca="1">IF(Fixtures!$D$6&lt;33,AVERAGE(OFFSET($A196,0,Fixtures!$D$6,1,6)),0)</f>
        <v>1.2355205101780002</v>
      </c>
      <c r="AP196" s="9">
        <f ca="1">IF(Fixtures!$D$6&lt;30,AVERAGE(OFFSET($A196,0,Fixtures!$D$6,1,9)),0)</f>
        <v>1.2392638394790096</v>
      </c>
      <c r="AQ196" s="9">
        <f ca="1">IF(Fixtures!$D$6&lt;27,AVERAGE(OFFSET($A196,0,Fixtures!$D$6,1,12)),0)</f>
        <v>0</v>
      </c>
      <c r="AR196" s="9">
        <f ca="1">IF(Fixtures!$D$6&lt;23,AVERAGE(OFFSET($A196,0,Fixtures!$D$6,1,16)),0)</f>
        <v>0</v>
      </c>
      <c r="AS196" s="9">
        <f ca="1">IF(OR(Fixtures!$D$6&lt;=0,Fixtures!$D$6&gt;39),AVERAGE(A196:AM196),AVERAGE(OFFSET($A196,0,Fixtures!$D$6,1,39-Fixtures!$D$6)))</f>
        <v>1.2293687249536158</v>
      </c>
    </row>
    <row r="197" spans="1:45" x14ac:dyDescent="0.25">
      <c r="A197" s="80" t="s">
        <v>61</v>
      </c>
      <c r="B197" s="9">
        <f t="shared" ca="1" si="37"/>
        <v>1.4762634396734613</v>
      </c>
      <c r="C197" s="9">
        <f t="shared" ca="1" si="38"/>
        <v>1.0675013576680057</v>
      </c>
      <c r="D197" s="9">
        <f t="shared" ca="1" si="38"/>
        <v>1.3154803524695207</v>
      </c>
      <c r="E197" s="9">
        <f t="shared" ca="1" si="38"/>
        <v>1.3306259570640011</v>
      </c>
      <c r="F197" s="9">
        <f t="shared" ca="1" si="38"/>
        <v>1.1116330509476595</v>
      </c>
      <c r="G197" s="9">
        <f t="shared" ca="1" si="38"/>
        <v>0.85411490610581953</v>
      </c>
      <c r="H197" s="9">
        <f t="shared" ca="1" si="38"/>
        <v>1.2237315981342178</v>
      </c>
      <c r="I197" s="9">
        <f t="shared" ca="1" si="38"/>
        <v>1.2139341520552898</v>
      </c>
      <c r="J197" s="9">
        <f t="shared" ca="1" si="38"/>
        <v>0.7725714621159282</v>
      </c>
      <c r="K197" s="9">
        <f t="shared" ca="1" si="38"/>
        <v>0.98174482129592444</v>
      </c>
      <c r="L197" s="9">
        <f t="shared" ca="1" si="38"/>
        <v>0.81022940204263316</v>
      </c>
      <c r="M197" s="9">
        <f t="shared" ca="1" si="38"/>
        <v>1.1436870612074626</v>
      </c>
      <c r="N197" s="9">
        <f t="shared" ca="1" si="38"/>
        <v>0.71255997235151902</v>
      </c>
      <c r="O197" s="9">
        <f t="shared" ca="1" si="38"/>
        <v>1.6662501750500895</v>
      </c>
      <c r="P197" s="9">
        <f t="shared" ca="1" si="38"/>
        <v>0.73310668481658037</v>
      </c>
      <c r="Q197" s="9">
        <f t="shared" ca="1" si="38"/>
        <v>0.9499877206815347</v>
      </c>
      <c r="R197" s="9">
        <f t="shared" ca="1" si="38"/>
        <v>1.3199726928307052</v>
      </c>
      <c r="S197" s="9">
        <f t="shared" ca="1" si="38"/>
        <v>1.0680711388099133</v>
      </c>
      <c r="T197" s="9">
        <f t="shared" ca="1" si="38"/>
        <v>1.3576694552726438</v>
      </c>
      <c r="U197" s="9">
        <f t="shared" ca="1" si="38"/>
        <v>0.98023785179038858</v>
      </c>
      <c r="V197" s="9">
        <f t="shared" ca="1" si="38"/>
        <v>0.8461062800412299</v>
      </c>
      <c r="W197" s="9">
        <f t="shared" ca="1" si="38"/>
        <v>1.6209283144912738</v>
      </c>
      <c r="X197" s="9">
        <f t="shared" ca="1" si="38"/>
        <v>0.95298787176897692</v>
      </c>
      <c r="Y197" s="9">
        <f t="shared" ca="1" si="38"/>
        <v>0.77480290336651536</v>
      </c>
      <c r="Z197" s="9">
        <f t="shared" ca="1" si="38"/>
        <v>0.74514052258885377</v>
      </c>
      <c r="AA197" s="9">
        <f t="shared" ca="1" si="38"/>
        <v>1.2645651341757285</v>
      </c>
      <c r="AB197" s="9">
        <f t="shared" ca="1" si="38"/>
        <v>0.98012291691990439</v>
      </c>
      <c r="AC197" s="9">
        <f t="shared" ca="1" si="38"/>
        <v>1.0289485349664114</v>
      </c>
      <c r="AD197" s="9">
        <f t="shared" ca="1" si="38"/>
        <v>0.78550053340711978</v>
      </c>
      <c r="AE197" s="9">
        <f t="shared" ca="1" si="38"/>
        <v>1.0362324556106619</v>
      </c>
      <c r="AF197" s="9">
        <f t="shared" ca="1" si="38"/>
        <v>1.1613683780481263</v>
      </c>
      <c r="AG197" s="9">
        <f t="shared" ca="1" si="38"/>
        <v>1.0223312439932852</v>
      </c>
      <c r="AH197" s="9">
        <f t="shared" ca="1" si="38"/>
        <v>0.79714439473604892</v>
      </c>
      <c r="AI197" s="9">
        <f t="shared" ca="1" si="38"/>
        <v>1.0518102309269157</v>
      </c>
      <c r="AJ197" s="9">
        <f t="shared" ca="1" si="38"/>
        <v>1.0657377780841342</v>
      </c>
      <c r="AK197" s="9">
        <f t="shared" ca="1" si="38"/>
        <v>1.5323938171960614</v>
      </c>
      <c r="AL197" s="9">
        <f t="shared" ca="1" si="38"/>
        <v>0.9200146342337403</v>
      </c>
      <c r="AM197" s="9">
        <f t="shared" ca="1" si="38"/>
        <v>1.3629759822989149</v>
      </c>
      <c r="AN197" s="9">
        <f ca="1">IF(Fixtures!$D$6&lt;36,AVERAGE(OFFSET($A197,0,Fixtures!$D$6,1,3)),0)</f>
        <v>0.9315239950978117</v>
      </c>
      <c r="AO197" s="9">
        <f ca="1">IF(Fixtures!$D$6&lt;33,AVERAGE(OFFSET($A197,0,Fixtures!$D$6,1,6)),0)</f>
        <v>1.0024173438242514</v>
      </c>
      <c r="AP197" s="9">
        <f ca="1">IF(Fixtures!$D$6&lt;30,AVERAGE(OFFSET($A197,0,Fixtures!$D$6,1,9)),0)</f>
        <v>0.99213294074362302</v>
      </c>
      <c r="AQ197" s="9">
        <f ca="1">IF(Fixtures!$D$6&lt;27,AVERAGE(OFFSET($A197,0,Fixtures!$D$6,1,12)),0)</f>
        <v>0</v>
      </c>
      <c r="AR197" s="9">
        <f ca="1">IF(Fixtures!$D$6&lt;23,AVERAGE(OFFSET($A197,0,Fixtures!$D$6,1,16)),0)</f>
        <v>0</v>
      </c>
      <c r="AS197" s="9">
        <f ca="1">IF(OR(Fixtures!$D$6&lt;=0,Fixtures!$D$6&gt;39),AVERAGE(A197:AM197),AVERAGE(OFFSET($A197,0,Fixtures!$D$6,1,39-Fixtures!$D$6)))</f>
        <v>1.0620484083684436</v>
      </c>
    </row>
  </sheetData>
  <conditionalFormatting sqref="AS18:AS28 AS32:AS42">
    <cfRule type="cellIs" dxfId="125" priority="275" operator="between">
      <formula>1.1</formula>
      <formula>1.2</formula>
    </cfRule>
    <cfRule type="cellIs" dxfId="124" priority="276" operator="lessThan">
      <formula>1.1</formula>
    </cfRule>
  </conditionalFormatting>
  <conditionalFormatting sqref="AN57">
    <cfRule type="cellIs" dxfId="123" priority="269" operator="between">
      <formula>1.1</formula>
      <formula>1.2</formula>
    </cfRule>
    <cfRule type="cellIs" dxfId="122" priority="270" operator="lessThan">
      <formula>1.1</formula>
    </cfRule>
  </conditionalFormatting>
  <conditionalFormatting sqref="AO57:AS57">
    <cfRule type="cellIs" dxfId="121" priority="267" operator="between">
      <formula>1.1</formula>
      <formula>1.2</formula>
    </cfRule>
    <cfRule type="cellIs" dxfId="120" priority="268" operator="lessThan">
      <formula>1.1</formula>
    </cfRule>
  </conditionalFormatting>
  <conditionalFormatting sqref="AN2:AR14">
    <cfRule type="cellIs" dxfId="119" priority="129" operator="between">
      <formula>1.1</formula>
      <formula>1.2</formula>
    </cfRule>
    <cfRule type="cellIs" dxfId="118" priority="130" operator="lessThan">
      <formula>1</formula>
    </cfRule>
    <cfRule type="cellIs" dxfId="117" priority="116" operator="between">
      <formula>1</formula>
      <formula>1.1</formula>
    </cfRule>
    <cfRule type="cellIs" dxfId="116" priority="115" operator="equal">
      <formula>0</formula>
    </cfRule>
  </conditionalFormatting>
  <conditionalFormatting sqref="AN17:AR28">
    <cfRule type="cellIs" dxfId="115" priority="111" operator="equal">
      <formula>0</formula>
    </cfRule>
    <cfRule type="cellIs" dxfId="114" priority="112" operator="between">
      <formula>1</formula>
      <formula>1.1</formula>
    </cfRule>
    <cfRule type="cellIs" dxfId="113" priority="113" operator="between">
      <formula>1.1</formula>
      <formula>1.2</formula>
    </cfRule>
    <cfRule type="cellIs" dxfId="112" priority="114" operator="lessThan">
      <formula>1</formula>
    </cfRule>
  </conditionalFormatting>
  <conditionalFormatting sqref="AN31:AR42">
    <cfRule type="cellIs" dxfId="111" priority="107" operator="equal">
      <formula>0</formula>
    </cfRule>
    <cfRule type="cellIs" dxfId="110" priority="108" operator="between">
      <formula>1</formula>
      <formula>1.1</formula>
    </cfRule>
    <cfRule type="cellIs" dxfId="109" priority="109" operator="between">
      <formula>1.1</formula>
      <formula>1.2</formula>
    </cfRule>
    <cfRule type="cellIs" dxfId="108" priority="110" operator="lessThan">
      <formula>1</formula>
    </cfRule>
  </conditionalFormatting>
  <conditionalFormatting sqref="AN45:AR56">
    <cfRule type="cellIs" dxfId="107" priority="103" operator="equal">
      <formula>0</formula>
    </cfRule>
    <cfRule type="cellIs" dxfId="106" priority="104" operator="between">
      <formula>1</formula>
      <formula>1.1</formula>
    </cfRule>
    <cfRule type="cellIs" dxfId="105" priority="105" operator="between">
      <formula>1.1</formula>
      <formula>1.2</formula>
    </cfRule>
    <cfRule type="cellIs" dxfId="104" priority="106" operator="lessThan">
      <formula>1</formula>
    </cfRule>
  </conditionalFormatting>
  <conditionalFormatting sqref="AN60:AR71">
    <cfRule type="cellIs" dxfId="103" priority="99" operator="equal">
      <formula>0</formula>
    </cfRule>
    <cfRule type="cellIs" dxfId="102" priority="100" operator="between">
      <formula>1</formula>
      <formula>1.1</formula>
    </cfRule>
    <cfRule type="cellIs" dxfId="101" priority="101" operator="between">
      <formula>1.1</formula>
      <formula>1.2</formula>
    </cfRule>
    <cfRule type="cellIs" dxfId="100" priority="102" operator="lessThan">
      <formula>1</formula>
    </cfRule>
  </conditionalFormatting>
  <conditionalFormatting sqref="AN74:AR85">
    <cfRule type="cellIs" dxfId="99" priority="95" operator="equal">
      <formula>0</formula>
    </cfRule>
    <cfRule type="cellIs" dxfId="98" priority="96" operator="between">
      <formula>1</formula>
      <formula>1.1</formula>
    </cfRule>
    <cfRule type="cellIs" dxfId="97" priority="97" operator="between">
      <formula>1.1</formula>
      <formula>1.2</formula>
    </cfRule>
    <cfRule type="cellIs" dxfId="96" priority="98" operator="lessThan">
      <formula>1</formula>
    </cfRule>
  </conditionalFormatting>
  <conditionalFormatting sqref="AN88:AR99">
    <cfRule type="cellIs" dxfId="95" priority="91" operator="equal">
      <formula>0</formula>
    </cfRule>
    <cfRule type="cellIs" dxfId="94" priority="92" operator="between">
      <formula>1</formula>
      <formula>1.1</formula>
    </cfRule>
    <cfRule type="cellIs" dxfId="93" priority="93" operator="between">
      <formula>1.1</formula>
      <formula>1.2</formula>
    </cfRule>
    <cfRule type="cellIs" dxfId="92" priority="94" operator="lessThan">
      <formula>1</formula>
    </cfRule>
  </conditionalFormatting>
  <conditionalFormatting sqref="AN102:AR113">
    <cfRule type="cellIs" dxfId="91" priority="87" operator="equal">
      <formula>0</formula>
    </cfRule>
    <cfRule type="cellIs" dxfId="90" priority="88" operator="between">
      <formula>1</formula>
      <formula>1.1</formula>
    </cfRule>
    <cfRule type="cellIs" dxfId="89" priority="89" operator="between">
      <formula>1.1</formula>
      <formula>1.2</formula>
    </cfRule>
    <cfRule type="cellIs" dxfId="88" priority="90" operator="lessThan">
      <formula>1</formula>
    </cfRule>
  </conditionalFormatting>
  <conditionalFormatting sqref="AN116:AR127">
    <cfRule type="cellIs" dxfId="87" priority="83" operator="equal">
      <formula>0</formula>
    </cfRule>
    <cfRule type="cellIs" dxfId="86" priority="84" operator="between">
      <formula>1</formula>
      <formula>1.1</formula>
    </cfRule>
    <cfRule type="cellIs" dxfId="85" priority="85" operator="between">
      <formula>1.1</formula>
      <formula>1.2</formula>
    </cfRule>
    <cfRule type="cellIs" dxfId="84" priority="86" operator="lessThan">
      <formula>1</formula>
    </cfRule>
  </conditionalFormatting>
  <conditionalFormatting sqref="AN130:AR141">
    <cfRule type="cellIs" dxfId="83" priority="79" operator="equal">
      <formula>0</formula>
    </cfRule>
    <cfRule type="cellIs" dxfId="82" priority="80" operator="between">
      <formula>1</formula>
      <formula>1.1</formula>
    </cfRule>
    <cfRule type="cellIs" dxfId="81" priority="81" operator="between">
      <formula>1.1</formula>
      <formula>1.2</formula>
    </cfRule>
    <cfRule type="cellIs" dxfId="80" priority="82" operator="lessThan">
      <formula>1</formula>
    </cfRule>
  </conditionalFormatting>
  <conditionalFormatting sqref="AN144:AR155">
    <cfRule type="cellIs" dxfId="79" priority="75" operator="equal">
      <formula>0</formula>
    </cfRule>
    <cfRule type="cellIs" dxfId="78" priority="76" operator="between">
      <formula>1</formula>
      <formula>1.1</formula>
    </cfRule>
    <cfRule type="cellIs" dxfId="77" priority="77" operator="between">
      <formula>1.1</formula>
      <formula>1.2</formula>
    </cfRule>
    <cfRule type="cellIs" dxfId="76" priority="78" operator="lessThan">
      <formula>1</formula>
    </cfRule>
  </conditionalFormatting>
  <conditionalFormatting sqref="AN158:AR169">
    <cfRule type="cellIs" dxfId="75" priority="71" operator="equal">
      <formula>0</formula>
    </cfRule>
    <cfRule type="cellIs" dxfId="74" priority="72" operator="between">
      <formula>1</formula>
      <formula>1.1</formula>
    </cfRule>
    <cfRule type="cellIs" dxfId="73" priority="73" operator="between">
      <formula>1.1</formula>
      <formula>1.2</formula>
    </cfRule>
    <cfRule type="cellIs" dxfId="72" priority="74" operator="lessThan">
      <formula>1</formula>
    </cfRule>
  </conditionalFormatting>
  <conditionalFormatting sqref="AN172:AR183">
    <cfRule type="cellIs" dxfId="71" priority="67" operator="equal">
      <formula>0</formula>
    </cfRule>
    <cfRule type="cellIs" dxfId="70" priority="68" operator="between">
      <formula>1</formula>
      <formula>1.1</formula>
    </cfRule>
    <cfRule type="cellIs" dxfId="69" priority="69" operator="between">
      <formula>1.1</formula>
      <formula>1.2</formula>
    </cfRule>
    <cfRule type="cellIs" dxfId="68" priority="70" operator="lessThan">
      <formula>1</formula>
    </cfRule>
  </conditionalFormatting>
  <conditionalFormatting sqref="AN186:AR197">
    <cfRule type="cellIs" dxfId="67" priority="63" operator="equal">
      <formula>0</formula>
    </cfRule>
    <cfRule type="cellIs" dxfId="66" priority="64" operator="between">
      <formula>1</formula>
      <formula>1.1</formula>
    </cfRule>
    <cfRule type="cellIs" dxfId="65" priority="65" operator="between">
      <formula>1.1</formula>
      <formula>1.2</formula>
    </cfRule>
    <cfRule type="cellIs" dxfId="64" priority="66" operator="lessThan">
      <formula>1</formula>
    </cfRule>
  </conditionalFormatting>
  <conditionalFormatting sqref="AS2:AS14">
    <cfRule type="cellIs" dxfId="63" priority="283" operator="between">
      <formula>1.1</formula>
      <formula>1.2</formula>
    </cfRule>
    <cfRule type="cellIs" dxfId="62" priority="284" operator="lessThan">
      <formula>1</formula>
    </cfRule>
    <cfRule type="cellIs" dxfId="61" priority="62" operator="between">
      <formula>1</formula>
      <formula>1.1</formula>
    </cfRule>
  </conditionalFormatting>
  <conditionalFormatting sqref="AS17:AS28">
    <cfRule type="cellIs" dxfId="60" priority="59" operator="between">
      <formula>1</formula>
      <formula>1.1</formula>
    </cfRule>
    <cfRule type="cellIs" dxfId="59" priority="60" operator="between">
      <formula>1.1</formula>
      <formula>1.2</formula>
    </cfRule>
    <cfRule type="cellIs" dxfId="58" priority="61" operator="lessThan">
      <formula>1</formula>
    </cfRule>
  </conditionalFormatting>
  <conditionalFormatting sqref="AS31:AS42">
    <cfRule type="cellIs" dxfId="57" priority="56" operator="between">
      <formula>1</formula>
      <formula>1.1</formula>
    </cfRule>
    <cfRule type="cellIs" dxfId="56" priority="57" operator="between">
      <formula>1.1</formula>
      <formula>1.2</formula>
    </cfRule>
    <cfRule type="cellIs" dxfId="55" priority="58" operator="lessThan">
      <formula>1</formula>
    </cfRule>
  </conditionalFormatting>
  <conditionalFormatting sqref="AS46:AS56">
    <cfRule type="cellIs" dxfId="54" priority="54" operator="between">
      <formula>1.1</formula>
      <formula>1.2</formula>
    </cfRule>
    <cfRule type="cellIs" dxfId="53" priority="55" operator="lessThan">
      <formula>1.1</formula>
    </cfRule>
  </conditionalFormatting>
  <conditionalFormatting sqref="AS45:AS56">
    <cfRule type="cellIs" dxfId="52" priority="51" operator="between">
      <formula>1</formula>
      <formula>1.1</formula>
    </cfRule>
    <cfRule type="cellIs" dxfId="51" priority="52" operator="between">
      <formula>1.1</formula>
      <formula>1.2</formula>
    </cfRule>
    <cfRule type="cellIs" dxfId="50" priority="53" operator="lessThan">
      <formula>1</formula>
    </cfRule>
  </conditionalFormatting>
  <conditionalFormatting sqref="AS61:AS71">
    <cfRule type="cellIs" dxfId="49" priority="49" operator="between">
      <formula>1.1</formula>
      <formula>1.2</formula>
    </cfRule>
    <cfRule type="cellIs" dxfId="48" priority="50" operator="lessThan">
      <formula>1.1</formula>
    </cfRule>
  </conditionalFormatting>
  <conditionalFormatting sqref="AS60:AS71">
    <cfRule type="cellIs" dxfId="47" priority="46" operator="between">
      <formula>1</formula>
      <formula>1.1</formula>
    </cfRule>
    <cfRule type="cellIs" dxfId="46" priority="47" operator="between">
      <formula>1.1</formula>
      <formula>1.2</formula>
    </cfRule>
    <cfRule type="cellIs" dxfId="45" priority="48" operator="lessThan">
      <formula>1</formula>
    </cfRule>
  </conditionalFormatting>
  <conditionalFormatting sqref="AS75:AS85">
    <cfRule type="cellIs" dxfId="44" priority="44" operator="between">
      <formula>1.1</formula>
      <formula>1.2</formula>
    </cfRule>
    <cfRule type="cellIs" dxfId="43" priority="45" operator="lessThan">
      <formula>1.1</formula>
    </cfRule>
  </conditionalFormatting>
  <conditionalFormatting sqref="AS74:AS85">
    <cfRule type="cellIs" dxfId="42" priority="41" operator="between">
      <formula>1</formula>
      <formula>1.1</formula>
    </cfRule>
    <cfRule type="cellIs" dxfId="41" priority="42" operator="between">
      <formula>1.1</formula>
      <formula>1.2</formula>
    </cfRule>
    <cfRule type="cellIs" dxfId="40" priority="43" operator="lessThan">
      <formula>1</formula>
    </cfRule>
  </conditionalFormatting>
  <conditionalFormatting sqref="AS89:AS99">
    <cfRule type="cellIs" dxfId="39" priority="39" operator="between">
      <formula>1.1</formula>
      <formula>1.2</formula>
    </cfRule>
    <cfRule type="cellIs" dxfId="38" priority="40" operator="lessThan">
      <formula>1.1</formula>
    </cfRule>
  </conditionalFormatting>
  <conditionalFormatting sqref="AS88:AS99">
    <cfRule type="cellIs" dxfId="37" priority="36" operator="between">
      <formula>1</formula>
      <formula>1.1</formula>
    </cfRule>
    <cfRule type="cellIs" dxfId="36" priority="37" operator="between">
      <formula>1.1</formula>
      <formula>1.2</formula>
    </cfRule>
    <cfRule type="cellIs" dxfId="35" priority="38" operator="lessThan">
      <formula>1</formula>
    </cfRule>
  </conditionalFormatting>
  <conditionalFormatting sqref="AS103:AS113">
    <cfRule type="cellIs" dxfId="34" priority="34" operator="between">
      <formula>1.1</formula>
      <formula>1.2</formula>
    </cfRule>
    <cfRule type="cellIs" dxfId="33" priority="35" operator="lessThan">
      <formula>1.1</formula>
    </cfRule>
  </conditionalFormatting>
  <conditionalFormatting sqref="AS102:AS113">
    <cfRule type="cellIs" dxfId="32" priority="31" operator="between">
      <formula>1</formula>
      <formula>1.1</formula>
    </cfRule>
    <cfRule type="cellIs" dxfId="31" priority="32" operator="between">
      <formula>1.1</formula>
      <formula>1.2</formula>
    </cfRule>
    <cfRule type="cellIs" dxfId="30" priority="33" operator="lessThan">
      <formula>1</formula>
    </cfRule>
  </conditionalFormatting>
  <conditionalFormatting sqref="AS117:AS127">
    <cfRule type="cellIs" dxfId="29" priority="29" operator="between">
      <formula>1.1</formula>
      <formula>1.2</formula>
    </cfRule>
    <cfRule type="cellIs" dxfId="28" priority="30" operator="lessThan">
      <formula>1.1</formula>
    </cfRule>
  </conditionalFormatting>
  <conditionalFormatting sqref="AS116:AS127">
    <cfRule type="cellIs" dxfId="27" priority="26" operator="between">
      <formula>1</formula>
      <formula>1.1</formula>
    </cfRule>
    <cfRule type="cellIs" dxfId="26" priority="27" operator="between">
      <formula>1.1</formula>
      <formula>1.2</formula>
    </cfRule>
    <cfRule type="cellIs" dxfId="25" priority="28" operator="lessThan">
      <formula>1</formula>
    </cfRule>
  </conditionalFormatting>
  <conditionalFormatting sqref="AS131:AS141">
    <cfRule type="cellIs" dxfId="24" priority="24" operator="between">
      <formula>1.1</formula>
      <formula>1.2</formula>
    </cfRule>
    <cfRule type="cellIs" dxfId="23" priority="25" operator="lessThan">
      <formula>1.1</formula>
    </cfRule>
  </conditionalFormatting>
  <conditionalFormatting sqref="AS130:AS141">
    <cfRule type="cellIs" dxfId="22" priority="21" operator="between">
      <formula>1</formula>
      <formula>1.1</formula>
    </cfRule>
    <cfRule type="cellIs" dxfId="21" priority="22" operator="between">
      <formula>1.1</formula>
      <formula>1.2</formula>
    </cfRule>
    <cfRule type="cellIs" dxfId="20" priority="23" operator="lessThan">
      <formula>1</formula>
    </cfRule>
  </conditionalFormatting>
  <conditionalFormatting sqref="AS145:AS155">
    <cfRule type="cellIs" dxfId="19" priority="19" operator="between">
      <formula>1.1</formula>
      <formula>1.2</formula>
    </cfRule>
    <cfRule type="cellIs" dxfId="18" priority="20" operator="lessThan">
      <formula>1.1</formula>
    </cfRule>
  </conditionalFormatting>
  <conditionalFormatting sqref="AS144:AS155">
    <cfRule type="cellIs" dxfId="17" priority="16" operator="between">
      <formula>1</formula>
      <formula>1.1</formula>
    </cfRule>
    <cfRule type="cellIs" dxfId="16" priority="17" operator="between">
      <formula>1.1</formula>
      <formula>1.2</formula>
    </cfRule>
    <cfRule type="cellIs" dxfId="15" priority="18" operator="lessThan">
      <formula>1</formula>
    </cfRule>
  </conditionalFormatting>
  <conditionalFormatting sqref="AS159:AS169">
    <cfRule type="cellIs" dxfId="14" priority="14" operator="between">
      <formula>1.1</formula>
      <formula>1.2</formula>
    </cfRule>
    <cfRule type="cellIs" dxfId="13" priority="15" operator="lessThan">
      <formula>1.1</formula>
    </cfRule>
  </conditionalFormatting>
  <conditionalFormatting sqref="AS158:AS169">
    <cfRule type="cellIs" dxfId="12" priority="11" operator="between">
      <formula>1</formula>
      <formula>1.1</formula>
    </cfRule>
    <cfRule type="cellIs" dxfId="11" priority="12" operator="between">
      <formula>1.1</formula>
      <formula>1.2</formula>
    </cfRule>
    <cfRule type="cellIs" dxfId="10" priority="13" operator="lessThan">
      <formula>1</formula>
    </cfRule>
  </conditionalFormatting>
  <conditionalFormatting sqref="AS173:AS183">
    <cfRule type="cellIs" dxfId="9" priority="9" operator="between">
      <formula>1.1</formula>
      <formula>1.2</formula>
    </cfRule>
    <cfRule type="cellIs" dxfId="8" priority="10" operator="lessThan">
      <formula>1.1</formula>
    </cfRule>
  </conditionalFormatting>
  <conditionalFormatting sqref="AS172:AS183">
    <cfRule type="cellIs" dxfId="7" priority="6" operator="between">
      <formula>1</formula>
      <formula>1.1</formula>
    </cfRule>
    <cfRule type="cellIs" dxfId="6" priority="7" operator="between">
      <formula>1.1</formula>
      <formula>1.2</formula>
    </cfRule>
    <cfRule type="cellIs" dxfId="5" priority="8" operator="lessThan">
      <formula>1</formula>
    </cfRule>
  </conditionalFormatting>
  <conditionalFormatting sqref="AS187:AS197">
    <cfRule type="cellIs" dxfId="4" priority="4" operator="between">
      <formula>1.1</formula>
      <formula>1.2</formula>
    </cfRule>
    <cfRule type="cellIs" dxfId="3" priority="5" operator="lessThan">
      <formula>1.1</formula>
    </cfRule>
  </conditionalFormatting>
  <conditionalFormatting sqref="AS186:AS197">
    <cfRule type="cellIs" dxfId="2" priority="1" operator="between">
      <formula>1</formula>
      <formula>1.1</formula>
    </cfRule>
    <cfRule type="cellIs" dxfId="1" priority="2" operator="between">
      <formula>1.1</formula>
      <formula>1.2</formula>
    </cfRule>
    <cfRule type="cellIs" dxfId="0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B4B7-24AA-494B-A1D0-6F6B90B1239B}">
  <dimension ref="A1:Z22"/>
  <sheetViews>
    <sheetView workbookViewId="0">
      <selection activeCell="S14" sqref="S14"/>
    </sheetView>
  </sheetViews>
  <sheetFormatPr defaultRowHeight="14.4" x14ac:dyDescent="0.3"/>
  <cols>
    <col min="1" max="1" width="4.5546875" bestFit="1" customWidth="1"/>
    <col min="2" max="2" width="12.109375" bestFit="1" customWidth="1"/>
    <col min="3" max="3" width="14.88671875" bestFit="1" customWidth="1"/>
    <col min="4" max="4" width="8.77734375" bestFit="1" customWidth="1"/>
    <col min="5" max="5" width="10.109375" bestFit="1" customWidth="1"/>
    <col min="6" max="6" width="7.88671875" bestFit="1" customWidth="1"/>
    <col min="8" max="8" width="11.5546875" bestFit="1" customWidth="1"/>
    <col min="9" max="9" width="5.5546875" bestFit="1" customWidth="1"/>
    <col min="10" max="10" width="6.88671875" bestFit="1" customWidth="1"/>
    <col min="11" max="11" width="4.6640625" bestFit="1" customWidth="1"/>
    <col min="12" max="12" width="10.5546875" bestFit="1" customWidth="1"/>
    <col min="13" max="13" width="5.109375" bestFit="1" customWidth="1"/>
    <col min="14" max="14" width="5.33203125" bestFit="1" customWidth="1"/>
    <col min="15" max="15" width="4.109375" bestFit="1" customWidth="1"/>
    <col min="16" max="16" width="4.6640625" bestFit="1" customWidth="1"/>
    <col min="17" max="17" width="4.109375" bestFit="1" customWidth="1"/>
    <col min="18" max="18" width="4.6640625" bestFit="1" customWidth="1"/>
    <col min="19" max="19" width="9.44140625" bestFit="1" customWidth="1"/>
    <col min="20" max="20" width="6.5546875" bestFit="1" customWidth="1"/>
    <col min="21" max="21" width="4.6640625" bestFit="1" customWidth="1"/>
    <col min="22" max="22" width="9.6640625" bestFit="1" customWidth="1"/>
    <col min="23" max="23" width="6.77734375" bestFit="1" customWidth="1"/>
    <col min="24" max="24" width="4.6640625" bestFit="1" customWidth="1"/>
    <col min="25" max="25" width="10.5546875" bestFit="1" customWidth="1"/>
    <col min="26" max="26" width="10.33203125" bestFit="1" customWidth="1"/>
  </cols>
  <sheetData>
    <row r="1" spans="1:26" ht="12" customHeight="1" x14ac:dyDescent="0.3">
      <c r="A1" s="4" t="s">
        <v>0</v>
      </c>
      <c r="B1" s="4" t="s">
        <v>43</v>
      </c>
      <c r="C1" s="4" t="s">
        <v>37</v>
      </c>
      <c r="D1" s="4" t="s">
        <v>62</v>
      </c>
      <c r="E1" s="4" t="s">
        <v>63</v>
      </c>
      <c r="F1" s="4" t="s">
        <v>38</v>
      </c>
      <c r="G1" s="4" t="s">
        <v>14</v>
      </c>
      <c r="H1" s="4" t="s">
        <v>39</v>
      </c>
      <c r="I1" s="4" t="s">
        <v>64</v>
      </c>
      <c r="J1" s="4" t="s">
        <v>65</v>
      </c>
      <c r="K1" s="4" t="s">
        <v>40</v>
      </c>
      <c r="L1" s="4" t="s">
        <v>41</v>
      </c>
      <c r="M1" s="4" t="s">
        <v>16</v>
      </c>
      <c r="N1" s="4" t="s">
        <v>42</v>
      </c>
      <c r="O1" s="10" t="s">
        <v>70</v>
      </c>
      <c r="P1" s="10" t="s">
        <v>46</v>
      </c>
      <c r="Q1" s="10" t="s">
        <v>72</v>
      </c>
      <c r="R1" s="10" t="s">
        <v>46</v>
      </c>
      <c r="S1" s="14" t="s">
        <v>48</v>
      </c>
      <c r="T1" s="14" t="s">
        <v>47</v>
      </c>
      <c r="U1" s="14" t="s">
        <v>46</v>
      </c>
      <c r="V1" s="14" t="s">
        <v>49</v>
      </c>
      <c r="W1" s="14" t="s">
        <v>50</v>
      </c>
      <c r="X1" s="14" t="s">
        <v>46</v>
      </c>
      <c r="Y1" s="13" t="s">
        <v>44</v>
      </c>
      <c r="Z1" s="13" t="s">
        <v>45</v>
      </c>
    </row>
    <row r="2" spans="1:26" ht="12" customHeight="1" x14ac:dyDescent="0.3">
      <c r="A2" s="30" t="str">
        <f>'Formula Data'!D2</f>
        <v>ARS</v>
      </c>
      <c r="B2" s="11">
        <f>VLOOKUP('Formula Data'!$A2,'[2]2022teamtablefourGW'!$A$1:$L$21,2,FALSE)</f>
        <v>7</v>
      </c>
      <c r="C2" s="11">
        <f>VLOOKUP('Formula Data'!$A2,'[2]2022teamtablefourGW'!$A$1:$L$21,3,FALSE)</f>
        <v>15</v>
      </c>
      <c r="D2" s="25">
        <f>B2</f>
        <v>7</v>
      </c>
      <c r="E2" s="25">
        <f>B2</f>
        <v>7</v>
      </c>
      <c r="F2" s="11">
        <f>VLOOKUP('Formula Data'!$A2,'[2]2022teamtablefourGW'!$A$1:$L$21,4,FALSE)</f>
        <v>3</v>
      </c>
      <c r="G2" s="11">
        <f>VLOOKUP('Formula Data'!$A2,'[2]2022teamtablefourGW'!$A$1:$L$21,6,FALSE)</f>
        <v>12</v>
      </c>
      <c r="H2" s="11">
        <f>VLOOKUP('Formula Data'!$A2,'[2]2022teamtablefourGW'!$A$1:$L$21,7,FALSE)</f>
        <v>28</v>
      </c>
      <c r="I2" s="25">
        <f>G2</f>
        <v>12</v>
      </c>
      <c r="J2" s="25">
        <f>G2</f>
        <v>12</v>
      </c>
      <c r="K2" s="11">
        <f>VLOOKUP('Formula Data'!$A2,'[2]2022teamtablefourGW'!$A$1:$L$21,8,FALSE)</f>
        <v>15</v>
      </c>
      <c r="L2" s="11">
        <f>VLOOKUP('Formula Data'!$A2,'[2]2022teamtablefourGW'!$A$1:$L$21,10,FALSE)</f>
        <v>5</v>
      </c>
      <c r="M2" s="12">
        <f t="shared" ref="M2" si="0">K2/L2</f>
        <v>3</v>
      </c>
      <c r="N2" s="12">
        <f t="shared" ref="N2" si="1">F2/L2</f>
        <v>0.6</v>
      </c>
      <c r="O2" s="12">
        <f>VLOOKUP('Formula Data'!$A2,'[2]2022teamtablefourGW'!$A$1:$L$21,9,FALSE)/L2</f>
        <v>1.8660000000000001</v>
      </c>
      <c r="P2" s="12">
        <f>M2-O2</f>
        <v>1.1339999999999999</v>
      </c>
      <c r="Q2" s="12">
        <f>VLOOKUP('Formula Data'!$A2,'[2]2022teamtablefourGW'!$A$1:$L$21,5,FALSE)/L2</f>
        <v>0.79400000000000004</v>
      </c>
      <c r="R2" s="12">
        <f>Q2-N2</f>
        <v>0.19400000000000006</v>
      </c>
      <c r="S2" s="12">
        <f>('Formula Data'!$AG$3*H2+'Formula Data'!$AG$4*G2)/L2</f>
        <v>9.68</v>
      </c>
      <c r="T2" s="12">
        <f>(S2/$S$22)*$M$22</f>
        <v>1.8976978417266186</v>
      </c>
      <c r="U2" s="12">
        <f>M2-T2</f>
        <v>1.1023021582733814</v>
      </c>
      <c r="V2" s="12">
        <f>('Formula Data'!$AI$3*C2+'Formula Data'!$AI$4*B2)/L2</f>
        <v>3.5450000000000004</v>
      </c>
      <c r="W2" s="12">
        <f>(V2/$V$22)*$M$22</f>
        <v>1.0425064076622153</v>
      </c>
      <c r="X2" s="12">
        <f>W2-N2</f>
        <v>0.44250640766221527</v>
      </c>
      <c r="Y2" s="12">
        <f>AVERAGE(Q2,W2)</f>
        <v>0.91825320383110764</v>
      </c>
      <c r="Z2" s="12">
        <f>AVERAGE(T2,O2)</f>
        <v>1.8818489208633093</v>
      </c>
    </row>
    <row r="3" spans="1:26" ht="12" customHeight="1" x14ac:dyDescent="0.3">
      <c r="A3" s="30" t="str">
        <f>'Formula Data'!D3</f>
        <v>AVL</v>
      </c>
      <c r="B3" s="11">
        <f>VLOOKUP('Formula Data'!$A3,'[2]2022teamtablefourGW'!$A$1:$L$21,2,FALSE)</f>
        <v>5</v>
      </c>
      <c r="C3" s="11">
        <f>VLOOKUP('Formula Data'!$A3,'[2]2022teamtablefourGW'!$A$1:$L$21,3,FALSE)</f>
        <v>12</v>
      </c>
      <c r="D3" s="25">
        <f t="shared" ref="D3:D21" si="2">B3</f>
        <v>5</v>
      </c>
      <c r="E3" s="25">
        <f t="shared" ref="E3:E21" si="3">B3</f>
        <v>5</v>
      </c>
      <c r="F3" s="11">
        <f>VLOOKUP('Formula Data'!$A3,'[2]2022teamtablefourGW'!$A$1:$L$21,4,FALSE)</f>
        <v>1</v>
      </c>
      <c r="G3" s="11">
        <f>VLOOKUP('Formula Data'!$A3,'[2]2022teamtablefourGW'!$A$1:$L$21,6,FALSE)</f>
        <v>13</v>
      </c>
      <c r="H3" s="11">
        <f>VLOOKUP('Formula Data'!$A3,'[2]2022teamtablefourGW'!$A$1:$L$21,7,FALSE)</f>
        <v>19</v>
      </c>
      <c r="I3" s="25">
        <f t="shared" ref="I3:I21" si="4">G3</f>
        <v>13</v>
      </c>
      <c r="J3" s="25">
        <f t="shared" ref="J3:J21" si="5">G3</f>
        <v>13</v>
      </c>
      <c r="K3" s="11">
        <f>VLOOKUP('Formula Data'!$A3,'[2]2022teamtablefourGW'!$A$1:$L$21,8,FALSE)</f>
        <v>7</v>
      </c>
      <c r="L3" s="11">
        <f>VLOOKUP('Formula Data'!$A3,'[2]2022teamtablefourGW'!$A$1:$L$21,10,FALSE)</f>
        <v>4</v>
      </c>
      <c r="M3" s="12">
        <f t="shared" ref="M3:M22" si="6">K3/L3</f>
        <v>1.75</v>
      </c>
      <c r="N3" s="12">
        <f t="shared" ref="N3:N22" si="7">F3/L3</f>
        <v>0.25</v>
      </c>
      <c r="O3" s="12">
        <f>VLOOKUP('Formula Data'!$A3,'[2]2022teamtablefourGW'!$A$1:$L$21,9,FALSE)/L3</f>
        <v>2.0924999999999998</v>
      </c>
      <c r="P3" s="12">
        <f t="shared" ref="P3:P22" si="8">M3-O3</f>
        <v>-0.3424999999999998</v>
      </c>
      <c r="Q3" s="12">
        <f>VLOOKUP('Formula Data'!$A3,'[2]2022teamtablefourGW'!$A$1:$L$21,5,FALSE)/L3</f>
        <v>1.365</v>
      </c>
      <c r="R3" s="12">
        <f t="shared" ref="R3:R22" si="9">Q3-N3</f>
        <v>1.115</v>
      </c>
      <c r="S3" s="12">
        <f>('Formula Data'!$AG$3*H3+'Formula Data'!$AG$4*G3)/L3</f>
        <v>9.4250000000000007</v>
      </c>
      <c r="T3" s="12">
        <f t="shared" ref="T3:T22" si="10">(S3/$S$22)*$M$22</f>
        <v>1.8477068345323742</v>
      </c>
      <c r="U3" s="12">
        <f t="shared" ref="U3:U22" si="11">M3-T3</f>
        <v>-9.7706834532374165E-2</v>
      </c>
      <c r="V3" s="12">
        <f>('Formula Data'!$AI$3*C3+'Formula Data'!$AI$4*B3)/L3</f>
        <v>3.395</v>
      </c>
      <c r="W3" s="12">
        <f t="shared" ref="W3:W22" si="12">(V3/$V$22)*$M$22</f>
        <v>0.99839471199244567</v>
      </c>
      <c r="X3" s="12">
        <f t="shared" ref="X3:X22" si="13">W3-N3</f>
        <v>0.74839471199244567</v>
      </c>
      <c r="Y3" s="12">
        <f t="shared" ref="Y3:Y22" si="14">AVERAGE(Q3,W3)</f>
        <v>1.1816973559962229</v>
      </c>
      <c r="Z3" s="12">
        <f t="shared" ref="Z3:Z22" si="15">AVERAGE(T3,O3)</f>
        <v>1.9701034172661869</v>
      </c>
    </row>
    <row r="4" spans="1:26" ht="12" customHeight="1" x14ac:dyDescent="0.3">
      <c r="A4" s="30" t="str">
        <f>'Formula Data'!D4</f>
        <v>BOU</v>
      </c>
      <c r="B4" s="11">
        <f>VLOOKUP('Formula Data'!$A4,'[2]2022teamtablefourGW'!$A$1:$L$21,2,FALSE)</f>
        <v>14</v>
      </c>
      <c r="C4" s="11">
        <f>VLOOKUP('Formula Data'!$A4,'[2]2022teamtablefourGW'!$A$1:$L$21,3,FALSE)</f>
        <v>28</v>
      </c>
      <c r="D4" s="25">
        <f t="shared" si="2"/>
        <v>14</v>
      </c>
      <c r="E4" s="25">
        <f t="shared" si="3"/>
        <v>14</v>
      </c>
      <c r="F4" s="11">
        <f>VLOOKUP('Formula Data'!$A4,'[2]2022teamtablefourGW'!$A$1:$L$21,4,FALSE)</f>
        <v>10</v>
      </c>
      <c r="G4" s="11">
        <f>VLOOKUP('Formula Data'!$A4,'[2]2022teamtablefourGW'!$A$1:$L$21,6,FALSE)</f>
        <v>7</v>
      </c>
      <c r="H4" s="11">
        <f>VLOOKUP('Formula Data'!$A4,'[2]2022teamtablefourGW'!$A$1:$L$21,7,FALSE)</f>
        <v>11</v>
      </c>
      <c r="I4" s="25">
        <f t="shared" si="4"/>
        <v>7</v>
      </c>
      <c r="J4" s="25">
        <f t="shared" si="5"/>
        <v>7</v>
      </c>
      <c r="K4" s="11">
        <f>VLOOKUP('Formula Data'!$A4,'[2]2022teamtablefourGW'!$A$1:$L$21,8,FALSE)</f>
        <v>4</v>
      </c>
      <c r="L4" s="11">
        <f>VLOOKUP('Formula Data'!$A4,'[2]2022teamtablefourGW'!$A$1:$L$21,10,FALSE)</f>
        <v>4</v>
      </c>
      <c r="M4" s="12">
        <f t="shared" si="6"/>
        <v>1</v>
      </c>
      <c r="N4" s="12">
        <f t="shared" si="7"/>
        <v>2.5</v>
      </c>
      <c r="O4" s="12">
        <f>VLOOKUP('Formula Data'!$A4,'[2]2022teamtablefourGW'!$A$1:$L$21,9,FALSE)/L4</f>
        <v>1.2150000000000001</v>
      </c>
      <c r="P4" s="12">
        <f t="shared" si="8"/>
        <v>-0.21500000000000008</v>
      </c>
      <c r="Q4" s="12">
        <f>VLOOKUP('Formula Data'!$A4,'[2]2022teamtablefourGW'!$A$1:$L$21,5,FALSE)/L4</f>
        <v>2.5225</v>
      </c>
      <c r="R4" s="12">
        <f t="shared" si="9"/>
        <v>2.2499999999999964E-2</v>
      </c>
      <c r="S4" s="12">
        <f>('Formula Data'!$AG$3*H4+'Formula Data'!$AG$4*G4)/L4</f>
        <v>5.3250000000000002</v>
      </c>
      <c r="T4" s="12">
        <f t="shared" si="10"/>
        <v>1.0439298561151078</v>
      </c>
      <c r="U4" s="12">
        <f t="shared" si="11"/>
        <v>-4.3929856115107802E-2</v>
      </c>
      <c r="V4" s="12">
        <f>('Formula Data'!$AI$3*C4+'Formula Data'!$AI$4*B4)/L4</f>
        <v>8.504999999999999</v>
      </c>
      <c r="W4" s="12">
        <f t="shared" si="12"/>
        <v>2.5011331444759204</v>
      </c>
      <c r="X4" s="12">
        <f t="shared" si="13"/>
        <v>1.133144475920389E-3</v>
      </c>
      <c r="Y4" s="12">
        <f t="shared" si="14"/>
        <v>2.5118165722379602</v>
      </c>
      <c r="Z4" s="12">
        <f t="shared" si="15"/>
        <v>1.1294649280575539</v>
      </c>
    </row>
    <row r="5" spans="1:26" ht="12" customHeight="1" x14ac:dyDescent="0.3">
      <c r="A5" s="30" t="str">
        <f>'Formula Data'!D5</f>
        <v>BRE</v>
      </c>
      <c r="B5" s="11">
        <f>VLOOKUP('Formula Data'!$A5,'[2]2022teamtablefourGW'!$A$1:$L$21,2,FALSE)</f>
        <v>8</v>
      </c>
      <c r="C5" s="11">
        <f>VLOOKUP('Formula Data'!$A5,'[2]2022teamtablefourGW'!$A$1:$L$21,3,FALSE)</f>
        <v>12</v>
      </c>
      <c r="D5" s="25">
        <f t="shared" si="2"/>
        <v>8</v>
      </c>
      <c r="E5" s="25">
        <f t="shared" si="3"/>
        <v>8</v>
      </c>
      <c r="F5" s="11">
        <f>VLOOKUP('Formula Data'!$A5,'[2]2022teamtablefourGW'!$A$1:$L$21,4,FALSE)</f>
        <v>4</v>
      </c>
      <c r="G5" s="11">
        <f>VLOOKUP('Formula Data'!$A5,'[2]2022teamtablefourGW'!$A$1:$L$21,6,FALSE)</f>
        <v>10</v>
      </c>
      <c r="H5" s="11">
        <f>VLOOKUP('Formula Data'!$A5,'[2]2022teamtablefourGW'!$A$1:$L$21,7,FALSE)</f>
        <v>15</v>
      </c>
      <c r="I5" s="25">
        <f t="shared" si="4"/>
        <v>10</v>
      </c>
      <c r="J5" s="25">
        <f t="shared" si="5"/>
        <v>10</v>
      </c>
      <c r="K5" s="11">
        <f>VLOOKUP('Formula Data'!$A5,'[2]2022teamtablefourGW'!$A$1:$L$21,8,FALSE)</f>
        <v>6</v>
      </c>
      <c r="L5" s="11">
        <f>VLOOKUP('Formula Data'!$A5,'[2]2022teamtablefourGW'!$A$1:$L$21,10,FALSE)</f>
        <v>4</v>
      </c>
      <c r="M5" s="12">
        <f t="shared" si="6"/>
        <v>1.5</v>
      </c>
      <c r="N5" s="12">
        <f t="shared" si="7"/>
        <v>1</v>
      </c>
      <c r="O5" s="12">
        <f>VLOOKUP('Formula Data'!$A5,'[2]2022teamtablefourGW'!$A$1:$L$21,9,FALSE)/L5</f>
        <v>1.7050000000000001</v>
      </c>
      <c r="P5" s="12">
        <f t="shared" si="8"/>
        <v>-0.20500000000000007</v>
      </c>
      <c r="Q5" s="12">
        <f>VLOOKUP('Formula Data'!$A5,'[2]2022teamtablefourGW'!$A$1:$L$21,5,FALSE)/L5</f>
        <v>1.105</v>
      </c>
      <c r="R5" s="12">
        <f t="shared" si="9"/>
        <v>0.10499999999999998</v>
      </c>
      <c r="S5" s="12">
        <f>('Formula Data'!$AG$3*H5+'Formula Data'!$AG$4*G5)/L5</f>
        <v>7.375</v>
      </c>
      <c r="T5" s="12">
        <f t="shared" si="10"/>
        <v>1.4458183453237408</v>
      </c>
      <c r="U5" s="12">
        <f t="shared" si="11"/>
        <v>5.4181654676259239E-2</v>
      </c>
      <c r="V5" s="12">
        <f>('Formula Data'!$AI$3*C5+'Formula Data'!$AI$4*B5)/L5</f>
        <v>4.1449999999999996</v>
      </c>
      <c r="W5" s="12">
        <f t="shared" si="12"/>
        <v>1.2189531903412922</v>
      </c>
      <c r="X5" s="12">
        <f t="shared" si="13"/>
        <v>0.21895319034129224</v>
      </c>
      <c r="Y5" s="12">
        <f t="shared" si="14"/>
        <v>1.1619765951706462</v>
      </c>
      <c r="Z5" s="12">
        <f t="shared" si="15"/>
        <v>1.5754091726618704</v>
      </c>
    </row>
    <row r="6" spans="1:26" ht="12" customHeight="1" x14ac:dyDescent="0.3">
      <c r="A6" s="30" t="str">
        <f>'Formula Data'!D6</f>
        <v>BHA</v>
      </c>
      <c r="B6" s="11">
        <f>VLOOKUP('Formula Data'!$A6,'[2]2022teamtablefourGW'!$A$1:$L$21,2,FALSE)</f>
        <v>2</v>
      </c>
      <c r="C6" s="11">
        <f>VLOOKUP('Formula Data'!$A6,'[2]2022teamtablefourGW'!$A$1:$L$21,3,FALSE)</f>
        <v>9</v>
      </c>
      <c r="D6" s="25">
        <f t="shared" si="2"/>
        <v>2</v>
      </c>
      <c r="E6" s="25">
        <f t="shared" si="3"/>
        <v>2</v>
      </c>
      <c r="F6" s="11">
        <f>VLOOKUP('Formula Data'!$A6,'[2]2022teamtablefourGW'!$A$1:$L$21,4,FALSE)</f>
        <v>2</v>
      </c>
      <c r="G6" s="11">
        <f>VLOOKUP('Formula Data'!$A6,'[2]2022teamtablefourGW'!$A$1:$L$21,6,FALSE)</f>
        <v>6</v>
      </c>
      <c r="H6" s="11">
        <f>VLOOKUP('Formula Data'!$A6,'[2]2022teamtablefourGW'!$A$1:$L$21,7,FALSE)</f>
        <v>17</v>
      </c>
      <c r="I6" s="25">
        <f t="shared" si="4"/>
        <v>6</v>
      </c>
      <c r="J6" s="25">
        <f t="shared" si="5"/>
        <v>6</v>
      </c>
      <c r="K6" s="11">
        <f>VLOOKUP('Formula Data'!$A6,'[2]2022teamtablefourGW'!$A$1:$L$21,8,FALSE)</f>
        <v>7</v>
      </c>
      <c r="L6" s="11">
        <f>VLOOKUP('Formula Data'!$A6,'[2]2022teamtablefourGW'!$A$1:$L$21,10,FALSE)</f>
        <v>3</v>
      </c>
      <c r="M6" s="12">
        <f t="shared" si="6"/>
        <v>2.3333333333333335</v>
      </c>
      <c r="N6" s="12">
        <f t="shared" si="7"/>
        <v>0.66666666666666663</v>
      </c>
      <c r="O6" s="12">
        <f>VLOOKUP('Formula Data'!$A6,'[2]2022teamtablefourGW'!$A$1:$L$21,9,FALSE)/L6</f>
        <v>2.0633333333333335</v>
      </c>
      <c r="P6" s="12">
        <f t="shared" si="8"/>
        <v>0.27</v>
      </c>
      <c r="Q6" s="12">
        <f>VLOOKUP('Formula Data'!$A6,'[2]2022teamtablefourGW'!$A$1:$L$21,5,FALSE)/L6</f>
        <v>1.0633333333333332</v>
      </c>
      <c r="R6" s="12">
        <f t="shared" si="9"/>
        <v>0.39666666666666661</v>
      </c>
      <c r="S6" s="12">
        <f>('Formula Data'!$AG$3*H6+'Formula Data'!$AG$4*G6)/L6</f>
        <v>9.3666666666666671</v>
      </c>
      <c r="T6" s="12">
        <f t="shared" si="10"/>
        <v>1.8362709832134292</v>
      </c>
      <c r="U6" s="12">
        <f t="shared" si="11"/>
        <v>0.49706235011990429</v>
      </c>
      <c r="V6" s="12">
        <f>('Formula Data'!$AI$3*C6+'Formula Data'!$AI$4*B6)/L6</f>
        <v>2.8116666666666661</v>
      </c>
      <c r="W6" s="12">
        <f t="shared" si="12"/>
        <v>0.82684922883223144</v>
      </c>
      <c r="X6" s="12">
        <f t="shared" si="13"/>
        <v>0.16018256216556481</v>
      </c>
      <c r="Y6" s="12">
        <f t="shared" si="14"/>
        <v>0.94509128108278229</v>
      </c>
      <c r="Z6" s="12">
        <f t="shared" si="15"/>
        <v>1.9498021582733813</v>
      </c>
    </row>
    <row r="7" spans="1:26" ht="12" customHeight="1" x14ac:dyDescent="0.3">
      <c r="A7" s="30" t="str">
        <f>'Formula Data'!D7</f>
        <v>CHE</v>
      </c>
      <c r="B7" s="11">
        <f>VLOOKUP('Formula Data'!$A7,'[2]2022teamtablefourGW'!$A$1:$L$21,2,FALSE)</f>
        <v>7</v>
      </c>
      <c r="C7" s="11">
        <f>VLOOKUP('Formula Data'!$A7,'[2]2022teamtablefourGW'!$A$1:$L$21,3,FALSE)</f>
        <v>14</v>
      </c>
      <c r="D7" s="25">
        <f t="shared" si="2"/>
        <v>7</v>
      </c>
      <c r="E7" s="25">
        <f t="shared" si="3"/>
        <v>7</v>
      </c>
      <c r="F7" s="11">
        <f>VLOOKUP('Formula Data'!$A7,'[2]2022teamtablefourGW'!$A$1:$L$21,4,FALSE)</f>
        <v>5</v>
      </c>
      <c r="G7" s="11">
        <f>VLOOKUP('Formula Data'!$A7,'[2]2022teamtablefourGW'!$A$1:$L$21,6,FALSE)</f>
        <v>6</v>
      </c>
      <c r="H7" s="11">
        <f>VLOOKUP('Formula Data'!$A7,'[2]2022teamtablefourGW'!$A$1:$L$21,7,FALSE)</f>
        <v>18</v>
      </c>
      <c r="I7" s="25">
        <f t="shared" si="4"/>
        <v>6</v>
      </c>
      <c r="J7" s="25">
        <f t="shared" si="5"/>
        <v>6</v>
      </c>
      <c r="K7" s="11">
        <f>VLOOKUP('Formula Data'!$A7,'[2]2022teamtablefourGW'!$A$1:$L$21,8,FALSE)</f>
        <v>6</v>
      </c>
      <c r="L7" s="11">
        <f>VLOOKUP('Formula Data'!$A7,'[2]2022teamtablefourGW'!$A$1:$L$21,10,FALSE)</f>
        <v>4</v>
      </c>
      <c r="M7" s="12">
        <f t="shared" si="6"/>
        <v>1.5</v>
      </c>
      <c r="N7" s="12">
        <f t="shared" si="7"/>
        <v>1.25</v>
      </c>
      <c r="O7" s="12">
        <f>VLOOKUP('Formula Data'!$A7,'[2]2022teamtablefourGW'!$A$1:$L$21,9,FALSE)/L7</f>
        <v>1.4550000000000001</v>
      </c>
      <c r="P7" s="12">
        <f t="shared" si="8"/>
        <v>4.4999999999999929E-2</v>
      </c>
      <c r="Q7" s="12">
        <f>VLOOKUP('Formula Data'!$A7,'[2]2022teamtablefourGW'!$A$1:$L$21,5,FALSE)/L7</f>
        <v>1.4125000000000001</v>
      </c>
      <c r="R7" s="12">
        <f t="shared" si="9"/>
        <v>0.16250000000000009</v>
      </c>
      <c r="S7" s="12">
        <f>('Formula Data'!$AG$3*H7+'Formula Data'!$AG$4*G7)/L7</f>
        <v>7.3500000000000005</v>
      </c>
      <c r="T7" s="12">
        <f t="shared" si="10"/>
        <v>1.4409172661870504</v>
      </c>
      <c r="U7" s="12">
        <f t="shared" si="11"/>
        <v>5.9082733812949595E-2</v>
      </c>
      <c r="V7" s="12">
        <f>('Formula Data'!$AI$3*C7+'Formula Data'!$AI$4*B7)/L7</f>
        <v>4.2524999999999995</v>
      </c>
      <c r="W7" s="12">
        <f t="shared" si="12"/>
        <v>1.2505665722379602</v>
      </c>
      <c r="X7" s="12">
        <f t="shared" si="13"/>
        <v>5.6657223796019451E-4</v>
      </c>
      <c r="Y7" s="12">
        <f t="shared" si="14"/>
        <v>1.3315332861189801</v>
      </c>
      <c r="Z7" s="12">
        <f t="shared" si="15"/>
        <v>1.4479586330935252</v>
      </c>
    </row>
    <row r="8" spans="1:26" ht="12" customHeight="1" x14ac:dyDescent="0.3">
      <c r="A8" s="30" t="str">
        <f>'Formula Data'!D8</f>
        <v>CRY</v>
      </c>
      <c r="B8" s="11">
        <f>VLOOKUP('Formula Data'!$A8,'[2]2022teamtablefourGW'!$A$1:$L$21,2,FALSE)</f>
        <v>7</v>
      </c>
      <c r="C8" s="11">
        <f>VLOOKUP('Formula Data'!$A8,'[2]2022teamtablefourGW'!$A$1:$L$21,3,FALSE)</f>
        <v>19</v>
      </c>
      <c r="D8" s="25">
        <f t="shared" si="2"/>
        <v>7</v>
      </c>
      <c r="E8" s="25">
        <f t="shared" si="3"/>
        <v>7</v>
      </c>
      <c r="F8" s="11">
        <f>VLOOKUP('Formula Data'!$A8,'[2]2022teamtablefourGW'!$A$1:$L$21,4,FALSE)</f>
        <v>7</v>
      </c>
      <c r="G8" s="11">
        <f>VLOOKUP('Formula Data'!$A8,'[2]2022teamtablefourGW'!$A$1:$L$21,6,FALSE)</f>
        <v>7</v>
      </c>
      <c r="H8" s="11">
        <f>VLOOKUP('Formula Data'!$A8,'[2]2022teamtablefourGW'!$A$1:$L$21,7,FALSE)</f>
        <v>7</v>
      </c>
      <c r="I8" s="25">
        <f t="shared" si="4"/>
        <v>7</v>
      </c>
      <c r="J8" s="25">
        <f t="shared" si="5"/>
        <v>7</v>
      </c>
      <c r="K8" s="11">
        <f>VLOOKUP('Formula Data'!$A8,'[2]2022teamtablefourGW'!$A$1:$L$21,8,FALSE)</f>
        <v>1</v>
      </c>
      <c r="L8" s="11">
        <f>VLOOKUP('Formula Data'!$A8,'[2]2022teamtablefourGW'!$A$1:$L$21,10,FALSE)</f>
        <v>5</v>
      </c>
      <c r="M8" s="12">
        <f t="shared" si="6"/>
        <v>0.2</v>
      </c>
      <c r="N8" s="12">
        <f t="shared" si="7"/>
        <v>1.4</v>
      </c>
      <c r="O8" s="12">
        <f>VLOOKUP('Formula Data'!$A8,'[2]2022teamtablefourGW'!$A$1:$L$21,9,FALSE)/L8</f>
        <v>0.57599999999999996</v>
      </c>
      <c r="P8" s="12">
        <f t="shared" si="8"/>
        <v>-0.37599999999999995</v>
      </c>
      <c r="Q8" s="12">
        <f>VLOOKUP('Formula Data'!$A8,'[2]2022teamtablefourGW'!$A$1:$L$21,5,FALSE)/L8</f>
        <v>1.25</v>
      </c>
      <c r="R8" s="12">
        <f t="shared" si="9"/>
        <v>-0.14999999999999991</v>
      </c>
      <c r="S8" s="12">
        <f>('Formula Data'!$AG$3*H8+'Formula Data'!$AG$4*G8)/L8</f>
        <v>3.22</v>
      </c>
      <c r="T8" s="12">
        <f t="shared" si="10"/>
        <v>0.63125899280575537</v>
      </c>
      <c r="U8" s="12">
        <f t="shared" si="11"/>
        <v>-0.43125899280575536</v>
      </c>
      <c r="V8" s="12">
        <f>('Formula Data'!$AI$3*C8+'Formula Data'!$AI$4*B8)/L8</f>
        <v>4.117</v>
      </c>
      <c r="W8" s="12">
        <f t="shared" si="12"/>
        <v>1.2107190071496021</v>
      </c>
      <c r="X8" s="12">
        <f t="shared" si="13"/>
        <v>-0.18928099285039779</v>
      </c>
      <c r="Y8" s="12">
        <f t="shared" si="14"/>
        <v>1.230359503574801</v>
      </c>
      <c r="Z8" s="12">
        <f t="shared" si="15"/>
        <v>0.60362949640287766</v>
      </c>
    </row>
    <row r="9" spans="1:26" ht="12" customHeight="1" x14ac:dyDescent="0.3">
      <c r="A9" s="30" t="str">
        <f>'Formula Data'!D9</f>
        <v>EVE</v>
      </c>
      <c r="B9" s="11">
        <f>VLOOKUP('Formula Data'!$A9,'[2]2022teamtablefourGW'!$A$1:$L$21,2,FALSE)</f>
        <v>13</v>
      </c>
      <c r="C9" s="11">
        <f>VLOOKUP('Formula Data'!$A9,'[2]2022teamtablefourGW'!$A$1:$L$21,3,FALSE)</f>
        <v>24</v>
      </c>
      <c r="D9" s="25">
        <f t="shared" si="2"/>
        <v>13</v>
      </c>
      <c r="E9" s="25">
        <f t="shared" si="3"/>
        <v>13</v>
      </c>
      <c r="F9" s="11">
        <f>VLOOKUP('Formula Data'!$A9,'[2]2022teamtablefourGW'!$A$1:$L$21,4,FALSE)</f>
        <v>10</v>
      </c>
      <c r="G9" s="11">
        <f>VLOOKUP('Formula Data'!$A9,'[2]2022teamtablefourGW'!$A$1:$L$21,6,FALSE)</f>
        <v>12</v>
      </c>
      <c r="H9" s="11">
        <f>VLOOKUP('Formula Data'!$A9,'[2]2022teamtablefourGW'!$A$1:$L$21,7,FALSE)</f>
        <v>21</v>
      </c>
      <c r="I9" s="25">
        <f t="shared" si="4"/>
        <v>12</v>
      </c>
      <c r="J9" s="25">
        <f t="shared" si="5"/>
        <v>12</v>
      </c>
      <c r="K9" s="11">
        <f>VLOOKUP('Formula Data'!$A9,'[2]2022teamtablefourGW'!$A$1:$L$21,8,FALSE)</f>
        <v>5</v>
      </c>
      <c r="L9" s="11">
        <f>VLOOKUP('Formula Data'!$A9,'[2]2022teamtablefourGW'!$A$1:$L$21,10,FALSE)</f>
        <v>5</v>
      </c>
      <c r="M9" s="12">
        <f t="shared" si="6"/>
        <v>1</v>
      </c>
      <c r="N9" s="12">
        <f t="shared" si="7"/>
        <v>2</v>
      </c>
      <c r="O9" s="12">
        <f>VLOOKUP('Formula Data'!$A9,'[2]2022teamtablefourGW'!$A$1:$L$21,9,FALSE)/L9</f>
        <v>1.3779999999999999</v>
      </c>
      <c r="P9" s="12">
        <f t="shared" si="8"/>
        <v>-0.37799999999999989</v>
      </c>
      <c r="Q9" s="12">
        <f>VLOOKUP('Formula Data'!$A9,'[2]2022teamtablefourGW'!$A$1:$L$21,5,FALSE)/L9</f>
        <v>1.982</v>
      </c>
      <c r="R9" s="12">
        <f t="shared" si="9"/>
        <v>-1.8000000000000016E-2</v>
      </c>
      <c r="S9" s="12">
        <f>('Formula Data'!$AG$3*H9+'Formula Data'!$AG$4*G9)/L9</f>
        <v>7.8599999999999994</v>
      </c>
      <c r="T9" s="12">
        <f t="shared" si="10"/>
        <v>1.540899280575539</v>
      </c>
      <c r="U9" s="12">
        <f t="shared" si="11"/>
        <v>-0.54089928057553904</v>
      </c>
      <c r="V9" s="12">
        <f>('Formula Data'!$AI$3*C9+'Formula Data'!$AI$4*B9)/L9</f>
        <v>6.032</v>
      </c>
      <c r="W9" s="12">
        <f t="shared" si="12"/>
        <v>1.7738783218669905</v>
      </c>
      <c r="X9" s="12">
        <f t="shared" si="13"/>
        <v>-0.22612167813300954</v>
      </c>
      <c r="Y9" s="12">
        <f t="shared" si="14"/>
        <v>1.8779391609334952</v>
      </c>
      <c r="Z9" s="12">
        <f t="shared" si="15"/>
        <v>1.4594496402877695</v>
      </c>
    </row>
    <row r="10" spans="1:26" ht="12" customHeight="1" x14ac:dyDescent="0.3">
      <c r="A10" s="30" t="str">
        <f>'Formula Data'!D10</f>
        <v>FUL</v>
      </c>
      <c r="B10" s="11">
        <f>VLOOKUP('Formula Data'!$A10,'[2]2022teamtablefourGW'!$A$1:$L$21,2,FALSE)</f>
        <v>8</v>
      </c>
      <c r="C10" s="11">
        <f>VLOOKUP('Formula Data'!$A10,'[2]2022teamtablefourGW'!$A$1:$L$21,3,FALSE)</f>
        <v>15</v>
      </c>
      <c r="D10" s="25">
        <f t="shared" si="2"/>
        <v>8</v>
      </c>
      <c r="E10" s="25">
        <f t="shared" si="3"/>
        <v>8</v>
      </c>
      <c r="F10" s="11">
        <f>VLOOKUP('Formula Data'!$A10,'[2]2022teamtablefourGW'!$A$1:$L$21,4,FALSE)</f>
        <v>7</v>
      </c>
      <c r="G10" s="11">
        <f>VLOOKUP('Formula Data'!$A10,'[2]2022teamtablefourGW'!$A$1:$L$21,6,FALSE)</f>
        <v>5</v>
      </c>
      <c r="H10" s="11">
        <f>VLOOKUP('Formula Data'!$A10,'[2]2022teamtablefourGW'!$A$1:$L$21,7,FALSE)</f>
        <v>12</v>
      </c>
      <c r="I10" s="25">
        <f t="shared" si="4"/>
        <v>5</v>
      </c>
      <c r="J10" s="25">
        <f t="shared" si="5"/>
        <v>5</v>
      </c>
      <c r="K10" s="11">
        <f>VLOOKUP('Formula Data'!$A10,'[2]2022teamtablefourGW'!$A$1:$L$21,8,FALSE)</f>
        <v>3</v>
      </c>
      <c r="L10" s="11">
        <f>VLOOKUP('Formula Data'!$A10,'[2]2022teamtablefourGW'!$A$1:$L$21,10,FALSE)</f>
        <v>3</v>
      </c>
      <c r="M10" s="12">
        <f t="shared" si="6"/>
        <v>1</v>
      </c>
      <c r="N10" s="12">
        <f t="shared" si="7"/>
        <v>2.3333333333333335</v>
      </c>
      <c r="O10" s="12">
        <f>VLOOKUP('Formula Data'!$A10,'[2]2022teamtablefourGW'!$A$1:$L$21,9,FALSE)/L10</f>
        <v>0.94333333333333336</v>
      </c>
      <c r="P10" s="12">
        <f t="shared" si="8"/>
        <v>5.6666666666666643E-2</v>
      </c>
      <c r="Q10" s="12">
        <f>VLOOKUP('Formula Data'!$A10,'[2]2022teamtablefourGW'!$A$1:$L$21,5,FALSE)/L10</f>
        <v>1.7833333333333332</v>
      </c>
      <c r="R10" s="12">
        <f t="shared" si="9"/>
        <v>-0.55000000000000027</v>
      </c>
      <c r="S10" s="12">
        <f>('Formula Data'!$AG$3*H10+'Formula Data'!$AG$4*G10)/L10</f>
        <v>6.8666666666666671</v>
      </c>
      <c r="T10" s="12">
        <f t="shared" si="10"/>
        <v>1.3461630695443645</v>
      </c>
      <c r="U10" s="12">
        <f t="shared" si="11"/>
        <v>-0.34616306954436449</v>
      </c>
      <c r="V10" s="12">
        <f>('Formula Data'!$AI$3*C10+'Formula Data'!$AI$4*B10)/L10</f>
        <v>6.2416666666666671</v>
      </c>
      <c r="W10" s="12">
        <f t="shared" si="12"/>
        <v>1.8355366698142903</v>
      </c>
      <c r="X10" s="12">
        <f t="shared" si="13"/>
        <v>-0.49779666351904317</v>
      </c>
      <c r="Y10" s="12">
        <f t="shared" si="14"/>
        <v>1.8094350015738119</v>
      </c>
      <c r="Z10" s="12">
        <f t="shared" si="15"/>
        <v>1.144748201438849</v>
      </c>
    </row>
    <row r="11" spans="1:26" ht="12" customHeight="1" x14ac:dyDescent="0.3">
      <c r="A11" s="30" t="str">
        <f>'Formula Data'!D11</f>
        <v>LEE</v>
      </c>
      <c r="B11" s="11">
        <f>VLOOKUP('Formula Data'!$A11,'[2]2022teamtablefourGW'!$A$1:$L$21,2,FALSE)</f>
        <v>10</v>
      </c>
      <c r="C11" s="11">
        <f>VLOOKUP('Formula Data'!$A11,'[2]2022teamtablefourGW'!$A$1:$L$21,3,FALSE)</f>
        <v>16</v>
      </c>
      <c r="D11" s="25">
        <f t="shared" si="2"/>
        <v>10</v>
      </c>
      <c r="E11" s="25">
        <f t="shared" si="3"/>
        <v>10</v>
      </c>
      <c r="F11" s="11">
        <f>VLOOKUP('Formula Data'!$A11,'[2]2022teamtablefourGW'!$A$1:$L$21,4,FALSE)</f>
        <v>5</v>
      </c>
      <c r="G11" s="11">
        <f>VLOOKUP('Formula Data'!$A11,'[2]2022teamtablefourGW'!$A$1:$L$21,6,FALSE)</f>
        <v>2</v>
      </c>
      <c r="H11" s="11">
        <f>VLOOKUP('Formula Data'!$A11,'[2]2022teamtablefourGW'!$A$1:$L$21,7,FALSE)</f>
        <v>14</v>
      </c>
      <c r="I11" s="25">
        <f t="shared" si="4"/>
        <v>2</v>
      </c>
      <c r="J11" s="25">
        <f t="shared" si="5"/>
        <v>2</v>
      </c>
      <c r="K11" s="11">
        <f>VLOOKUP('Formula Data'!$A11,'[2]2022teamtablefourGW'!$A$1:$L$21,8,FALSE)</f>
        <v>7</v>
      </c>
      <c r="L11" s="11">
        <f>VLOOKUP('Formula Data'!$A11,'[2]2022teamtablefourGW'!$A$1:$L$21,10,FALSE)</f>
        <v>4</v>
      </c>
      <c r="M11" s="12">
        <f t="shared" si="6"/>
        <v>1.75</v>
      </c>
      <c r="N11" s="12">
        <f t="shared" si="7"/>
        <v>1.25</v>
      </c>
      <c r="O11" s="12">
        <f>VLOOKUP('Formula Data'!$A11,'[2]2022teamtablefourGW'!$A$1:$L$21,9,FALSE)/L11</f>
        <v>1.31</v>
      </c>
      <c r="P11" s="12">
        <f t="shared" si="8"/>
        <v>0.43999999999999995</v>
      </c>
      <c r="Q11" s="12">
        <f>VLOOKUP('Formula Data'!$A11,'[2]2022teamtablefourGW'!$A$1:$L$21,5,FALSE)/L11</f>
        <v>1.6274999999999999</v>
      </c>
      <c r="R11" s="12">
        <f t="shared" si="9"/>
        <v>0.37749999999999995</v>
      </c>
      <c r="S11" s="12">
        <f>('Formula Data'!$AG$3*H11+'Formula Data'!$AG$4*G11)/L11</f>
        <v>5.05</v>
      </c>
      <c r="T11" s="12">
        <f t="shared" si="10"/>
        <v>0.99001798561151055</v>
      </c>
      <c r="U11" s="12">
        <f t="shared" si="11"/>
        <v>0.75998201438848945</v>
      </c>
      <c r="V11" s="12">
        <f>('Formula Data'!$AI$3*C11+'Formula Data'!$AI$4*B11)/L11</f>
        <v>5.3599999999999994</v>
      </c>
      <c r="W11" s="12">
        <f t="shared" si="12"/>
        <v>1.5762579252664237</v>
      </c>
      <c r="X11" s="12">
        <f t="shared" si="13"/>
        <v>0.32625792526642372</v>
      </c>
      <c r="Y11" s="12">
        <f t="shared" si="14"/>
        <v>1.6018789626332119</v>
      </c>
      <c r="Z11" s="12">
        <f t="shared" si="15"/>
        <v>1.1500089928057553</v>
      </c>
    </row>
    <row r="12" spans="1:26" ht="12" customHeight="1" x14ac:dyDescent="0.3">
      <c r="A12" s="30" t="str">
        <f>'Formula Data'!D12</f>
        <v>LEI</v>
      </c>
      <c r="B12" s="11">
        <f>VLOOKUP('Formula Data'!$A12,'[2]2022teamtablefourGW'!$A$1:$L$21,2,FALSE)</f>
        <v>4</v>
      </c>
      <c r="C12" s="11">
        <f>VLOOKUP('Formula Data'!$A12,'[2]2022teamtablefourGW'!$A$1:$L$21,3,FALSE)</f>
        <v>15</v>
      </c>
      <c r="D12" s="25">
        <f t="shared" si="2"/>
        <v>4</v>
      </c>
      <c r="E12" s="25">
        <f t="shared" si="3"/>
        <v>4</v>
      </c>
      <c r="F12" s="11">
        <f>VLOOKUP('Formula Data'!$A12,'[2]2022teamtablefourGW'!$A$1:$L$21,4,FALSE)</f>
        <v>6</v>
      </c>
      <c r="G12" s="11">
        <f>VLOOKUP('Formula Data'!$A12,'[2]2022teamtablefourGW'!$A$1:$L$21,6,FALSE)</f>
        <v>8</v>
      </c>
      <c r="H12" s="11">
        <f>VLOOKUP('Formula Data'!$A12,'[2]2022teamtablefourGW'!$A$1:$L$21,7,FALSE)</f>
        <v>7</v>
      </c>
      <c r="I12" s="25">
        <f t="shared" si="4"/>
        <v>8</v>
      </c>
      <c r="J12" s="25">
        <f t="shared" si="5"/>
        <v>8</v>
      </c>
      <c r="K12" s="11">
        <f>VLOOKUP('Formula Data'!$A12,'[2]2022teamtablefourGW'!$A$1:$L$21,8,FALSE)</f>
        <v>2</v>
      </c>
      <c r="L12" s="11">
        <f>VLOOKUP('Formula Data'!$A12,'[2]2022teamtablefourGW'!$A$1:$L$21,10,FALSE)</f>
        <v>4</v>
      </c>
      <c r="M12" s="12">
        <f t="shared" si="6"/>
        <v>0.5</v>
      </c>
      <c r="N12" s="12">
        <f t="shared" si="7"/>
        <v>1.5</v>
      </c>
      <c r="O12" s="12">
        <f>VLOOKUP('Formula Data'!$A12,'[2]2022teamtablefourGW'!$A$1:$L$21,9,FALSE)/L12</f>
        <v>1.4575</v>
      </c>
      <c r="P12" s="12">
        <f t="shared" si="8"/>
        <v>-0.95750000000000002</v>
      </c>
      <c r="Q12" s="12">
        <f>VLOOKUP('Formula Data'!$A12,'[2]2022teamtablefourGW'!$A$1:$L$21,5,FALSE)/L12</f>
        <v>1.0625</v>
      </c>
      <c r="R12" s="12">
        <f t="shared" si="9"/>
        <v>-0.4375</v>
      </c>
      <c r="S12" s="12">
        <f>('Formula Data'!$AG$3*H12+'Formula Data'!$AG$4*G12)/L12</f>
        <v>4.2750000000000004</v>
      </c>
      <c r="T12" s="12">
        <f t="shared" si="10"/>
        <v>0.83808453237410063</v>
      </c>
      <c r="U12" s="12">
        <f t="shared" si="11"/>
        <v>-0.33808453237410063</v>
      </c>
      <c r="V12" s="12">
        <f>('Formula Data'!$AI$3*C12+'Formula Data'!$AI$4*B12)/L12</f>
        <v>3.6812499999999999</v>
      </c>
      <c r="W12" s="12">
        <f t="shared" si="12"/>
        <v>1.0825745312289223</v>
      </c>
      <c r="X12" s="12">
        <f t="shared" si="13"/>
        <v>-0.41742546877107767</v>
      </c>
      <c r="Y12" s="12">
        <f t="shared" si="14"/>
        <v>1.0725372656144612</v>
      </c>
      <c r="Z12" s="12">
        <f t="shared" si="15"/>
        <v>1.1477922661870503</v>
      </c>
    </row>
    <row r="13" spans="1:26" ht="12" customHeight="1" x14ac:dyDescent="0.3">
      <c r="A13" s="30" t="str">
        <f>'Formula Data'!D13</f>
        <v>LIV</v>
      </c>
      <c r="B13" s="11">
        <f>VLOOKUP('Formula Data'!$A13,'[2]2022teamtablefourGW'!$A$1:$L$21,2,FALSE)</f>
        <v>8</v>
      </c>
      <c r="C13" s="11">
        <f>VLOOKUP('Formula Data'!$A13,'[2]2022teamtablefourGW'!$A$1:$L$21,3,FALSE)</f>
        <v>7</v>
      </c>
      <c r="D13" s="25">
        <f t="shared" si="2"/>
        <v>8</v>
      </c>
      <c r="E13" s="25">
        <f t="shared" si="3"/>
        <v>8</v>
      </c>
      <c r="F13" s="11">
        <f>VLOOKUP('Formula Data'!$A13,'[2]2022teamtablefourGW'!$A$1:$L$21,4,FALSE)</f>
        <v>1</v>
      </c>
      <c r="G13" s="11">
        <f>VLOOKUP('Formula Data'!$A13,'[2]2022teamtablefourGW'!$A$1:$L$21,6,FALSE)</f>
        <v>15</v>
      </c>
      <c r="H13" s="11">
        <f>VLOOKUP('Formula Data'!$A13,'[2]2022teamtablefourGW'!$A$1:$L$21,7,FALSE)</f>
        <v>23</v>
      </c>
      <c r="I13" s="25">
        <f t="shared" si="4"/>
        <v>15</v>
      </c>
      <c r="J13" s="25">
        <f t="shared" si="5"/>
        <v>15</v>
      </c>
      <c r="K13" s="11">
        <f>VLOOKUP('Formula Data'!$A13,'[2]2022teamtablefourGW'!$A$1:$L$21,8,FALSE)</f>
        <v>9</v>
      </c>
      <c r="L13" s="11">
        <f>VLOOKUP('Formula Data'!$A13,'[2]2022teamtablefourGW'!$A$1:$L$21,10,FALSE)</f>
        <v>4</v>
      </c>
      <c r="M13" s="12">
        <f t="shared" si="6"/>
        <v>2.25</v>
      </c>
      <c r="N13" s="12">
        <f t="shared" si="7"/>
        <v>0.25</v>
      </c>
      <c r="O13" s="12">
        <f>VLOOKUP('Formula Data'!$A13,'[2]2022teamtablefourGW'!$A$1:$L$21,9,FALSE)/L13</f>
        <v>2.0099999999999998</v>
      </c>
      <c r="P13" s="12">
        <f t="shared" si="8"/>
        <v>0.24000000000000021</v>
      </c>
      <c r="Q13" s="12">
        <f>VLOOKUP('Formula Data'!$A13,'[2]2022teamtablefourGW'!$A$1:$L$21,5,FALSE)/L13</f>
        <v>0.82250000000000001</v>
      </c>
      <c r="R13" s="12">
        <f t="shared" si="9"/>
        <v>0.57250000000000001</v>
      </c>
      <c r="S13" s="12">
        <f>('Formula Data'!$AG$3*H13+'Formula Data'!$AG$4*G13)/L13</f>
        <v>11.225000000000001</v>
      </c>
      <c r="T13" s="12">
        <f t="shared" si="10"/>
        <v>2.2005845323741005</v>
      </c>
      <c r="U13" s="12">
        <f t="shared" si="11"/>
        <v>4.9415467625899545E-2</v>
      </c>
      <c r="V13" s="12">
        <f>('Formula Data'!$AI$3*C13+'Formula Data'!$AI$4*B13)/L13</f>
        <v>3.2512499999999998</v>
      </c>
      <c r="W13" s="12">
        <f t="shared" si="12"/>
        <v>0.95612100364225017</v>
      </c>
      <c r="X13" s="12">
        <f t="shared" si="13"/>
        <v>0.70612100364225017</v>
      </c>
      <c r="Y13" s="12">
        <f t="shared" si="14"/>
        <v>0.88931050182112514</v>
      </c>
      <c r="Z13" s="12">
        <f t="shared" si="15"/>
        <v>2.1052922661870501</v>
      </c>
    </row>
    <row r="14" spans="1:26" ht="12" customHeight="1" x14ac:dyDescent="0.3">
      <c r="A14" s="30" t="str">
        <f>'Formula Data'!D14</f>
        <v>MCI</v>
      </c>
      <c r="B14" s="11">
        <f>VLOOKUP('Formula Data'!$A14,'[2]2022teamtablefourGW'!$A$1:$L$21,2,FALSE)</f>
        <v>1</v>
      </c>
      <c r="C14" s="11">
        <f>VLOOKUP('Formula Data'!$A14,'[2]2022teamtablefourGW'!$A$1:$L$21,3,FALSE)</f>
        <v>4</v>
      </c>
      <c r="D14" s="25">
        <f t="shared" si="2"/>
        <v>1</v>
      </c>
      <c r="E14" s="25">
        <f t="shared" si="3"/>
        <v>1</v>
      </c>
      <c r="F14" s="11">
        <f>VLOOKUP('Formula Data'!$A14,'[2]2022teamtablefourGW'!$A$1:$L$21,4,FALSE)</f>
        <v>1</v>
      </c>
      <c r="G14" s="11">
        <f>VLOOKUP('Formula Data'!$A14,'[2]2022teamtablefourGW'!$A$1:$L$21,6,FALSE)</f>
        <v>8</v>
      </c>
      <c r="H14" s="11">
        <f>VLOOKUP('Formula Data'!$A14,'[2]2022teamtablefourGW'!$A$1:$L$21,7,FALSE)</f>
        <v>12</v>
      </c>
      <c r="I14" s="25">
        <f t="shared" si="4"/>
        <v>8</v>
      </c>
      <c r="J14" s="25">
        <f t="shared" si="5"/>
        <v>8</v>
      </c>
      <c r="K14" s="11">
        <f>VLOOKUP('Formula Data'!$A14,'[2]2022teamtablefourGW'!$A$1:$L$21,8,FALSE)</f>
        <v>7</v>
      </c>
      <c r="L14" s="11">
        <f>VLOOKUP('Formula Data'!$A14,'[2]2022teamtablefourGW'!$A$1:$L$21,10,FALSE)</f>
        <v>3</v>
      </c>
      <c r="M14" s="12">
        <f t="shared" si="6"/>
        <v>2.3333333333333335</v>
      </c>
      <c r="N14" s="12">
        <f t="shared" si="7"/>
        <v>0.33333333333333331</v>
      </c>
      <c r="O14" s="12">
        <f>VLOOKUP('Formula Data'!$A14,'[2]2022teamtablefourGW'!$A$1:$L$21,9,FALSE)/L14</f>
        <v>1.9833333333333334</v>
      </c>
      <c r="P14" s="12">
        <f t="shared" si="8"/>
        <v>0.35000000000000009</v>
      </c>
      <c r="Q14" s="12">
        <f>VLOOKUP('Formula Data'!$A14,'[2]2022teamtablefourGW'!$A$1:$L$21,5,FALSE)/L14</f>
        <v>0.65333333333333332</v>
      </c>
      <c r="R14" s="12">
        <f t="shared" si="9"/>
        <v>0.32</v>
      </c>
      <c r="S14" s="12">
        <f>('Formula Data'!$AG$3*H14+'Formula Data'!$AG$4*G14)/L14</f>
        <v>7.8666666666666671</v>
      </c>
      <c r="T14" s="12">
        <f t="shared" si="10"/>
        <v>1.5422062350119905</v>
      </c>
      <c r="U14" s="12">
        <f t="shared" si="11"/>
        <v>0.79112709832134298</v>
      </c>
      <c r="V14" s="12">
        <f>('Formula Data'!$AI$3*C14+'Formula Data'!$AI$4*B14)/L14</f>
        <v>1.2866666666666666</v>
      </c>
      <c r="W14" s="12">
        <f t="shared" si="12"/>
        <v>0.37838032285624357</v>
      </c>
      <c r="X14" s="12">
        <f t="shared" si="13"/>
        <v>4.5046989522910252E-2</v>
      </c>
      <c r="Y14" s="12">
        <f t="shared" si="14"/>
        <v>0.51585682809478839</v>
      </c>
      <c r="Z14" s="12">
        <f t="shared" si="15"/>
        <v>1.7627697841726619</v>
      </c>
    </row>
    <row r="15" spans="1:26" ht="12" customHeight="1" x14ac:dyDescent="0.3">
      <c r="A15" s="30" t="str">
        <f>'Formula Data'!D15</f>
        <v>MUN</v>
      </c>
      <c r="B15" s="11">
        <f>VLOOKUP('Formula Data'!$A15,'[2]2022teamtablefourGW'!$A$1:$L$21,2,FALSE)</f>
        <v>7</v>
      </c>
      <c r="C15" s="11">
        <f>VLOOKUP('Formula Data'!$A15,'[2]2022teamtablefourGW'!$A$1:$L$21,3,FALSE)</f>
        <v>12</v>
      </c>
      <c r="D15" s="25">
        <f t="shared" si="2"/>
        <v>7</v>
      </c>
      <c r="E15" s="25">
        <f t="shared" si="3"/>
        <v>7</v>
      </c>
      <c r="F15" s="11">
        <f>VLOOKUP('Formula Data'!$A15,'[2]2022teamtablefourGW'!$A$1:$L$21,4,FALSE)</f>
        <v>7</v>
      </c>
      <c r="G15" s="11">
        <f>VLOOKUP('Formula Data'!$A15,'[2]2022teamtablefourGW'!$A$1:$L$21,6,FALSE)</f>
        <v>4</v>
      </c>
      <c r="H15" s="11">
        <f>VLOOKUP('Formula Data'!$A15,'[2]2022teamtablefourGW'!$A$1:$L$21,7,FALSE)</f>
        <v>8</v>
      </c>
      <c r="I15" s="25">
        <f t="shared" si="4"/>
        <v>4</v>
      </c>
      <c r="J15" s="25">
        <f t="shared" si="5"/>
        <v>4</v>
      </c>
      <c r="K15" s="11">
        <f>VLOOKUP('Formula Data'!$A15,'[2]2022teamtablefourGW'!$A$1:$L$21,8,FALSE)</f>
        <v>0</v>
      </c>
      <c r="L15" s="11">
        <f>VLOOKUP('Formula Data'!$A15,'[2]2022teamtablefourGW'!$A$1:$L$21,10,FALSE)</f>
        <v>2</v>
      </c>
      <c r="M15" s="12">
        <f t="shared" si="6"/>
        <v>0</v>
      </c>
      <c r="N15" s="12">
        <f t="shared" si="7"/>
        <v>3.5</v>
      </c>
      <c r="O15" s="12">
        <f>VLOOKUP('Formula Data'!$A15,'[2]2022teamtablefourGW'!$A$1:$L$21,9,FALSE)/L15</f>
        <v>0.84</v>
      </c>
      <c r="P15" s="12">
        <f t="shared" si="8"/>
        <v>-0.84</v>
      </c>
      <c r="Q15" s="12">
        <f>VLOOKUP('Formula Data'!$A15,'[2]2022teamtablefourGW'!$A$1:$L$21,5,FALSE)/L15</f>
        <v>1.9450000000000001</v>
      </c>
      <c r="R15" s="12">
        <f t="shared" si="9"/>
        <v>-1.5549999999999999</v>
      </c>
      <c r="S15" s="12">
        <f>('Formula Data'!$AG$3*H15+'Formula Data'!$AG$4*G15)/L15</f>
        <v>7.2</v>
      </c>
      <c r="T15" s="12">
        <f t="shared" si="10"/>
        <v>1.4115107913669063</v>
      </c>
      <c r="U15" s="12">
        <f t="shared" si="11"/>
        <v>-1.4115107913669063</v>
      </c>
      <c r="V15" s="12">
        <f>('Formula Data'!$AI$3*C15+'Formula Data'!$AI$4*B15)/L15</f>
        <v>7.79</v>
      </c>
      <c r="W15" s="12">
        <f t="shared" si="12"/>
        <v>2.2908673951166869</v>
      </c>
      <c r="X15" s="12">
        <f t="shared" si="13"/>
        <v>-1.2091326048833131</v>
      </c>
      <c r="Y15" s="12">
        <f t="shared" si="14"/>
        <v>2.1179336975583434</v>
      </c>
      <c r="Z15" s="12">
        <f t="shared" si="15"/>
        <v>1.1257553956834532</v>
      </c>
    </row>
    <row r="16" spans="1:26" ht="12" customHeight="1" x14ac:dyDescent="0.3">
      <c r="A16" s="30" t="str">
        <f>'Formula Data'!D16</f>
        <v>NEW</v>
      </c>
      <c r="B16" s="11">
        <f>VLOOKUP('Formula Data'!$A16,'[2]2022teamtablefourGW'!$A$1:$L$21,2,FALSE)</f>
        <v>4</v>
      </c>
      <c r="C16" s="11">
        <f>VLOOKUP('Formula Data'!$A16,'[2]2022teamtablefourGW'!$A$1:$L$21,3,FALSE)</f>
        <v>10</v>
      </c>
      <c r="D16" s="25">
        <f t="shared" si="2"/>
        <v>4</v>
      </c>
      <c r="E16" s="25">
        <f t="shared" si="3"/>
        <v>4</v>
      </c>
      <c r="F16" s="11">
        <f>VLOOKUP('Formula Data'!$A16,'[2]2022teamtablefourGW'!$A$1:$L$21,4,FALSE)</f>
        <v>4</v>
      </c>
      <c r="G16" s="11">
        <f>VLOOKUP('Formula Data'!$A16,'[2]2022teamtablefourGW'!$A$1:$L$21,6,FALSE)</f>
        <v>7</v>
      </c>
      <c r="H16" s="11">
        <f>VLOOKUP('Formula Data'!$A16,'[2]2022teamtablefourGW'!$A$1:$L$21,7,FALSE)</f>
        <v>14</v>
      </c>
      <c r="I16" s="25">
        <f t="shared" si="4"/>
        <v>7</v>
      </c>
      <c r="J16" s="25">
        <f t="shared" si="5"/>
        <v>7</v>
      </c>
      <c r="K16" s="11">
        <f>VLOOKUP('Formula Data'!$A16,'[2]2022teamtablefourGW'!$A$1:$L$21,8,FALSE)</f>
        <v>4</v>
      </c>
      <c r="L16" s="11">
        <f>VLOOKUP('Formula Data'!$A16,'[2]2022teamtablefourGW'!$A$1:$L$21,10,FALSE)</f>
        <v>3</v>
      </c>
      <c r="M16" s="12">
        <f t="shared" si="6"/>
        <v>1.3333333333333333</v>
      </c>
      <c r="N16" s="12">
        <f t="shared" si="7"/>
        <v>1.3333333333333333</v>
      </c>
      <c r="O16" s="12">
        <f>VLOOKUP('Formula Data'!$A16,'[2]2022teamtablefourGW'!$A$1:$L$21,9,FALSE)/L16</f>
        <v>1.57</v>
      </c>
      <c r="P16" s="12">
        <f t="shared" si="8"/>
        <v>-0.2366666666666668</v>
      </c>
      <c r="Q16" s="12">
        <f>VLOOKUP('Formula Data'!$A16,'[2]2022teamtablefourGW'!$A$1:$L$21,5,FALSE)/L16</f>
        <v>0.94</v>
      </c>
      <c r="R16" s="12">
        <f t="shared" si="9"/>
        <v>-0.39333333333333331</v>
      </c>
      <c r="S16" s="12">
        <f>('Formula Data'!$AG$3*H16+'Formula Data'!$AG$4*G16)/L16</f>
        <v>8.4</v>
      </c>
      <c r="T16" s="12">
        <f t="shared" si="10"/>
        <v>1.6467625899280574</v>
      </c>
      <c r="U16" s="12">
        <f t="shared" si="11"/>
        <v>-0.31342925659472409</v>
      </c>
      <c r="V16" s="12">
        <f>('Formula Data'!$AI$3*C16+'Formula Data'!$AI$4*B16)/L16</f>
        <v>3.7166666666666663</v>
      </c>
      <c r="W16" s="12">
        <f t="shared" si="12"/>
        <v>1.0929897927065066</v>
      </c>
      <c r="X16" s="12">
        <f t="shared" si="13"/>
        <v>-0.24034354062682661</v>
      </c>
      <c r="Y16" s="12">
        <f t="shared" si="14"/>
        <v>1.0164948963532532</v>
      </c>
      <c r="Z16" s="12">
        <f t="shared" si="15"/>
        <v>1.6083812949640288</v>
      </c>
    </row>
    <row r="17" spans="1:26" ht="12" customHeight="1" x14ac:dyDescent="0.3">
      <c r="A17" s="30" t="str">
        <f>'Formula Data'!D17</f>
        <v>NFO</v>
      </c>
      <c r="B17" s="11">
        <f>VLOOKUP('Formula Data'!$A17,'[2]2022teamtablefourGW'!$A$1:$L$21,2,FALSE)</f>
        <v>11</v>
      </c>
      <c r="C17" s="11">
        <f>VLOOKUP('Formula Data'!$A17,'[2]2022teamtablefourGW'!$A$1:$L$21,3,FALSE)</f>
        <v>19</v>
      </c>
      <c r="D17" s="25">
        <f t="shared" si="2"/>
        <v>11</v>
      </c>
      <c r="E17" s="25">
        <f t="shared" si="3"/>
        <v>11</v>
      </c>
      <c r="F17" s="11">
        <f>VLOOKUP('Formula Data'!$A17,'[2]2022teamtablefourGW'!$A$1:$L$21,4,FALSE)</f>
        <v>11</v>
      </c>
      <c r="G17" s="11">
        <f>VLOOKUP('Formula Data'!$A17,'[2]2022teamtablefourGW'!$A$1:$L$21,6,FALSE)</f>
        <v>4</v>
      </c>
      <c r="H17" s="11">
        <f>VLOOKUP('Formula Data'!$A17,'[2]2022teamtablefourGW'!$A$1:$L$21,7,FALSE)</f>
        <v>15</v>
      </c>
      <c r="I17" s="25">
        <f t="shared" si="4"/>
        <v>4</v>
      </c>
      <c r="J17" s="25">
        <f t="shared" si="5"/>
        <v>4</v>
      </c>
      <c r="K17" s="11">
        <f>VLOOKUP('Formula Data'!$A17,'[2]2022teamtablefourGW'!$A$1:$L$21,8,FALSE)</f>
        <v>4</v>
      </c>
      <c r="L17" s="11">
        <f>VLOOKUP('Formula Data'!$A17,'[2]2022teamtablefourGW'!$A$1:$L$21,10,FALSE)</f>
        <v>4</v>
      </c>
      <c r="M17" s="12">
        <f t="shared" si="6"/>
        <v>1</v>
      </c>
      <c r="N17" s="12">
        <f t="shared" si="7"/>
        <v>2.75</v>
      </c>
      <c r="O17" s="12">
        <f>VLOOKUP('Formula Data'!$A17,'[2]2022teamtablefourGW'!$A$1:$L$21,9,FALSE)/L17</f>
        <v>0.79249999999999998</v>
      </c>
      <c r="P17" s="12">
        <f t="shared" si="8"/>
        <v>0.20750000000000002</v>
      </c>
      <c r="Q17" s="12">
        <f>VLOOKUP('Formula Data'!$A17,'[2]2022teamtablefourGW'!$A$1:$L$21,5,FALSE)/L17</f>
        <v>2.2275</v>
      </c>
      <c r="R17" s="12">
        <f t="shared" si="9"/>
        <v>-0.52249999999999996</v>
      </c>
      <c r="S17" s="12">
        <f>('Formula Data'!$AG$3*H17+'Formula Data'!$AG$4*G17)/L17</f>
        <v>5.875</v>
      </c>
      <c r="T17" s="12">
        <f t="shared" si="10"/>
        <v>1.1517535971223021</v>
      </c>
      <c r="U17" s="12">
        <f t="shared" si="11"/>
        <v>-0.15175359712230208</v>
      </c>
      <c r="V17" s="12">
        <f>('Formula Data'!$AI$3*C17+'Formula Data'!$AI$4*B17)/L17</f>
        <v>6.1462500000000002</v>
      </c>
      <c r="W17" s="12">
        <f t="shared" si="12"/>
        <v>1.8074767300687982</v>
      </c>
      <c r="X17" s="12">
        <f t="shared" si="13"/>
        <v>-0.94252326993120183</v>
      </c>
      <c r="Y17" s="12">
        <f t="shared" si="14"/>
        <v>2.0174883650343993</v>
      </c>
      <c r="Z17" s="12">
        <f t="shared" si="15"/>
        <v>0.97212679856115103</v>
      </c>
    </row>
    <row r="18" spans="1:26" ht="12" customHeight="1" x14ac:dyDescent="0.3">
      <c r="A18" s="30" t="str">
        <f>'Formula Data'!D18</f>
        <v>SOU</v>
      </c>
      <c r="B18" s="11">
        <f>VLOOKUP('Formula Data'!$A18,'[2]2022teamtablefourGW'!$A$1:$L$21,2,FALSE)</f>
        <v>9</v>
      </c>
      <c r="C18" s="11">
        <f>VLOOKUP('Formula Data'!$A18,'[2]2022teamtablefourGW'!$A$1:$L$21,3,FALSE)</f>
        <v>15</v>
      </c>
      <c r="D18" s="25">
        <f t="shared" si="2"/>
        <v>9</v>
      </c>
      <c r="E18" s="25">
        <f t="shared" si="3"/>
        <v>9</v>
      </c>
      <c r="F18" s="11">
        <f>VLOOKUP('Formula Data'!$A18,'[2]2022teamtablefourGW'!$A$1:$L$21,4,FALSE)</f>
        <v>6</v>
      </c>
      <c r="G18" s="11">
        <f>VLOOKUP('Formula Data'!$A18,'[2]2022teamtablefourGW'!$A$1:$L$21,6,FALSE)</f>
        <v>5</v>
      </c>
      <c r="H18" s="11">
        <f>VLOOKUP('Formula Data'!$A18,'[2]2022teamtablefourGW'!$A$1:$L$21,7,FALSE)</f>
        <v>18</v>
      </c>
      <c r="I18" s="25">
        <f t="shared" si="4"/>
        <v>5</v>
      </c>
      <c r="J18" s="25">
        <f t="shared" si="5"/>
        <v>5</v>
      </c>
      <c r="K18" s="11">
        <f>VLOOKUP('Formula Data'!$A18,'[2]2022teamtablefourGW'!$A$1:$L$21,8,FALSE)</f>
        <v>4</v>
      </c>
      <c r="L18" s="11">
        <f>VLOOKUP('Formula Data'!$A18,'[2]2022teamtablefourGW'!$A$1:$L$21,10,FALSE)</f>
        <v>5</v>
      </c>
      <c r="M18" s="12">
        <f t="shared" si="6"/>
        <v>0.8</v>
      </c>
      <c r="N18" s="12">
        <f t="shared" si="7"/>
        <v>1.2</v>
      </c>
      <c r="O18" s="12">
        <f>VLOOKUP('Formula Data'!$A18,'[2]2022teamtablefourGW'!$A$1:$L$21,9,FALSE)/L18</f>
        <v>1.1779999999999999</v>
      </c>
      <c r="P18" s="12">
        <f t="shared" si="8"/>
        <v>-0.37799999999999989</v>
      </c>
      <c r="Q18" s="12">
        <f>VLOOKUP('Formula Data'!$A18,'[2]2022teamtablefourGW'!$A$1:$L$21,5,FALSE)/L18</f>
        <v>1.5680000000000001</v>
      </c>
      <c r="R18" s="12">
        <f t="shared" si="9"/>
        <v>0.3680000000000001</v>
      </c>
      <c r="S18" s="12">
        <f>('Formula Data'!$AG$3*H18+'Formula Data'!$AG$4*G18)/L18</f>
        <v>5.6800000000000006</v>
      </c>
      <c r="T18" s="12">
        <f t="shared" si="10"/>
        <v>1.113525179856115</v>
      </c>
      <c r="U18" s="12">
        <f t="shared" si="11"/>
        <v>-0.31352517985611494</v>
      </c>
      <c r="V18" s="12">
        <f>('Formula Data'!$AI$3*C18+'Formula Data'!$AI$4*B18)/L18</f>
        <v>3.9450000000000003</v>
      </c>
      <c r="W18" s="12">
        <f t="shared" si="12"/>
        <v>1.1601375961149334</v>
      </c>
      <c r="X18" s="12">
        <f t="shared" si="13"/>
        <v>-3.9862403885066566E-2</v>
      </c>
      <c r="Y18" s="12">
        <f t="shared" si="14"/>
        <v>1.3640687980574668</v>
      </c>
      <c r="Z18" s="12">
        <f t="shared" si="15"/>
        <v>1.1457625899280575</v>
      </c>
    </row>
    <row r="19" spans="1:26" ht="12" customHeight="1" x14ac:dyDescent="0.3">
      <c r="A19" s="30" t="str">
        <f>'Formula Data'!D19</f>
        <v>TOT</v>
      </c>
      <c r="B19" s="11">
        <f>VLOOKUP('Formula Data'!$A19,'[2]2022teamtablefourGW'!$A$1:$L$21,2,FALSE)</f>
        <v>6</v>
      </c>
      <c r="C19" s="11">
        <f>VLOOKUP('Formula Data'!$A19,'[2]2022teamtablefourGW'!$A$1:$L$21,3,FALSE)</f>
        <v>19</v>
      </c>
      <c r="D19" s="25">
        <f t="shared" si="2"/>
        <v>6</v>
      </c>
      <c r="E19" s="25">
        <f t="shared" si="3"/>
        <v>6</v>
      </c>
      <c r="F19" s="11">
        <f>VLOOKUP('Formula Data'!$A19,'[2]2022teamtablefourGW'!$A$1:$L$21,4,FALSE)</f>
        <v>5</v>
      </c>
      <c r="G19" s="11">
        <f>VLOOKUP('Formula Data'!$A19,'[2]2022teamtablefourGW'!$A$1:$L$21,6,FALSE)</f>
        <v>6</v>
      </c>
      <c r="H19" s="11">
        <f>VLOOKUP('Formula Data'!$A19,'[2]2022teamtablefourGW'!$A$1:$L$21,7,FALSE)</f>
        <v>19</v>
      </c>
      <c r="I19" s="25">
        <f t="shared" si="4"/>
        <v>6</v>
      </c>
      <c r="J19" s="25">
        <f t="shared" si="5"/>
        <v>6</v>
      </c>
      <c r="K19" s="11">
        <f>VLOOKUP('Formula Data'!$A19,'[2]2022teamtablefourGW'!$A$1:$L$21,8,FALSE)</f>
        <v>8</v>
      </c>
      <c r="L19" s="11">
        <f>VLOOKUP('Formula Data'!$A19,'[2]2022teamtablefourGW'!$A$1:$L$21,10,FALSE)</f>
        <v>4</v>
      </c>
      <c r="M19" s="12">
        <f t="shared" si="6"/>
        <v>2</v>
      </c>
      <c r="N19" s="12">
        <f t="shared" si="7"/>
        <v>1.25</v>
      </c>
      <c r="O19" s="12">
        <f>VLOOKUP('Formula Data'!$A19,'[2]2022teamtablefourGW'!$A$1:$L$21,9,FALSE)/L19</f>
        <v>1.5649999999999999</v>
      </c>
      <c r="P19" s="12">
        <f t="shared" si="8"/>
        <v>0.43500000000000005</v>
      </c>
      <c r="Q19" s="12">
        <f>VLOOKUP('Formula Data'!$A19,'[2]2022teamtablefourGW'!$A$1:$L$21,5,FALSE)/L19</f>
        <v>1.2475000000000001</v>
      </c>
      <c r="R19" s="12">
        <f t="shared" si="9"/>
        <v>-2.4999999999999467E-3</v>
      </c>
      <c r="S19" s="12">
        <f>('Formula Data'!$AG$3*H19+'Formula Data'!$AG$4*G19)/L19</f>
        <v>7.6749999999999998</v>
      </c>
      <c r="T19" s="12">
        <f t="shared" si="10"/>
        <v>1.5046312949640286</v>
      </c>
      <c r="U19" s="12">
        <f t="shared" si="11"/>
        <v>0.49536870503597141</v>
      </c>
      <c r="V19" s="12">
        <f>('Formula Data'!$AI$3*C19+'Formula Data'!$AI$4*B19)/L19</f>
        <v>4.8962500000000002</v>
      </c>
      <c r="W19" s="12">
        <f t="shared" si="12"/>
        <v>1.439879266154054</v>
      </c>
      <c r="X19" s="12">
        <f t="shared" si="13"/>
        <v>0.18987926615405404</v>
      </c>
      <c r="Y19" s="12">
        <f t="shared" si="14"/>
        <v>1.3436896330770272</v>
      </c>
      <c r="Z19" s="12">
        <f t="shared" si="15"/>
        <v>1.5348156474820143</v>
      </c>
    </row>
    <row r="20" spans="1:26" ht="12" customHeight="1" x14ac:dyDescent="0.3">
      <c r="A20" s="30" t="str">
        <f>'Formula Data'!D20</f>
        <v>WHU</v>
      </c>
      <c r="B20" s="11">
        <f>VLOOKUP('Formula Data'!$A20,'[2]2022teamtablefourGW'!$A$1:$L$21,2,FALSE)</f>
        <v>6</v>
      </c>
      <c r="C20" s="11">
        <f>VLOOKUP('Formula Data'!$A20,'[2]2022teamtablefourGW'!$A$1:$L$21,3,FALSE)</f>
        <v>16</v>
      </c>
      <c r="D20" s="25">
        <f t="shared" si="2"/>
        <v>6</v>
      </c>
      <c r="E20" s="25">
        <f t="shared" si="3"/>
        <v>6</v>
      </c>
      <c r="F20" s="11">
        <f>VLOOKUP('Formula Data'!$A20,'[2]2022teamtablefourGW'!$A$1:$L$21,4,FALSE)</f>
        <v>5</v>
      </c>
      <c r="G20" s="11">
        <f>VLOOKUP('Formula Data'!$A20,'[2]2022teamtablefourGW'!$A$1:$L$21,6,FALSE)</f>
        <v>7</v>
      </c>
      <c r="H20" s="11">
        <f>VLOOKUP('Formula Data'!$A20,'[2]2022teamtablefourGW'!$A$1:$L$21,7,FALSE)</f>
        <v>12</v>
      </c>
      <c r="I20" s="25">
        <f t="shared" si="4"/>
        <v>7</v>
      </c>
      <c r="J20" s="25">
        <f t="shared" si="5"/>
        <v>7</v>
      </c>
      <c r="K20" s="11">
        <f>VLOOKUP('Formula Data'!$A20,'[2]2022teamtablefourGW'!$A$1:$L$21,8,FALSE)</f>
        <v>5</v>
      </c>
      <c r="L20" s="11">
        <f>VLOOKUP('Formula Data'!$A20,'[2]2022teamtablefourGW'!$A$1:$L$21,10,FALSE)</f>
        <v>3</v>
      </c>
      <c r="M20" s="12">
        <f t="shared" si="6"/>
        <v>1.6666666666666667</v>
      </c>
      <c r="N20" s="12">
        <f t="shared" si="7"/>
        <v>1.6666666666666667</v>
      </c>
      <c r="O20" s="12">
        <f>VLOOKUP('Formula Data'!$A20,'[2]2022teamtablefourGW'!$A$1:$L$21,9,FALSE)/L20</f>
        <v>1.76</v>
      </c>
      <c r="P20" s="12">
        <f t="shared" si="8"/>
        <v>-9.3333333333333268E-2</v>
      </c>
      <c r="Q20" s="12">
        <f>VLOOKUP('Formula Data'!$A20,'[2]2022teamtablefourGW'!$A$1:$L$21,5,FALSE)/L20</f>
        <v>1.8966666666666667</v>
      </c>
      <c r="R20" s="12">
        <f t="shared" si="9"/>
        <v>0.22999999999999998</v>
      </c>
      <c r="S20" s="12">
        <f>('Formula Data'!$AG$3*H20+'Formula Data'!$AG$4*G20)/L20</f>
        <v>7.5333333333333341</v>
      </c>
      <c r="T20" s="12">
        <f t="shared" si="10"/>
        <v>1.4768585131894485</v>
      </c>
      <c r="U20" s="12">
        <f t="shared" si="11"/>
        <v>0.18980815347721824</v>
      </c>
      <c r="V20" s="12">
        <f>('Formula Data'!$AI$3*C20+'Formula Data'!$AI$4*B20)/L20</f>
        <v>5.8133333333333326</v>
      </c>
      <c r="W20" s="12">
        <f t="shared" si="12"/>
        <v>1.7095732721795045</v>
      </c>
      <c r="X20" s="12">
        <f t="shared" si="13"/>
        <v>4.2906605512837759E-2</v>
      </c>
      <c r="Y20" s="12">
        <f t="shared" si="14"/>
        <v>1.8031199694230855</v>
      </c>
      <c r="Z20" s="12">
        <f t="shared" si="15"/>
        <v>1.6184292565947243</v>
      </c>
    </row>
    <row r="21" spans="1:26" ht="12" customHeight="1" x14ac:dyDescent="0.3">
      <c r="A21" s="30" t="str">
        <f>'Formula Data'!D21</f>
        <v>WOL</v>
      </c>
      <c r="B21" s="11">
        <f>VLOOKUP('Formula Data'!$A21,'[2]2022teamtablefourGW'!$A$1:$L$21,2,FALSE)</f>
        <v>12</v>
      </c>
      <c r="C21" s="11">
        <f>VLOOKUP('Formula Data'!$A21,'[2]2022teamtablefourGW'!$A$1:$L$21,3,FALSE)</f>
        <v>29</v>
      </c>
      <c r="D21" s="25">
        <f t="shared" si="2"/>
        <v>12</v>
      </c>
      <c r="E21" s="25">
        <f t="shared" si="3"/>
        <v>12</v>
      </c>
      <c r="F21" s="11">
        <f>VLOOKUP('Formula Data'!$A21,'[2]2022teamtablefourGW'!$A$1:$L$21,4,FALSE)</f>
        <v>9</v>
      </c>
      <c r="G21" s="11">
        <f>VLOOKUP('Formula Data'!$A21,'[2]2022teamtablefourGW'!$A$1:$L$21,6,FALSE)</f>
        <v>9</v>
      </c>
      <c r="H21" s="11">
        <f>VLOOKUP('Formula Data'!$A21,'[2]2022teamtablefourGW'!$A$1:$L$21,7,FALSE)</f>
        <v>20</v>
      </c>
      <c r="I21" s="25">
        <f t="shared" si="4"/>
        <v>9</v>
      </c>
      <c r="J21" s="25">
        <f t="shared" si="5"/>
        <v>9</v>
      </c>
      <c r="K21" s="11">
        <f>VLOOKUP('Formula Data'!$A21,'[2]2022teamtablefourGW'!$A$1:$L$21,8,FALSE)</f>
        <v>5</v>
      </c>
      <c r="L21" s="11">
        <f>VLOOKUP('Formula Data'!$A21,'[2]2022teamtablefourGW'!$A$1:$L$21,10,FALSE)</f>
        <v>5</v>
      </c>
      <c r="M21" s="12">
        <f t="shared" si="6"/>
        <v>1</v>
      </c>
      <c r="N21" s="12">
        <f t="shared" si="7"/>
        <v>1.8</v>
      </c>
      <c r="O21" s="12">
        <f>VLOOKUP('Formula Data'!$A21,'[2]2022teamtablefourGW'!$A$1:$L$21,9,FALSE)/L21</f>
        <v>1.222</v>
      </c>
      <c r="P21" s="12">
        <f t="shared" si="8"/>
        <v>-0.22199999999999998</v>
      </c>
      <c r="Q21" s="12">
        <f>VLOOKUP('Formula Data'!$A21,'[2]2022teamtablefourGW'!$A$1:$L$21,5,FALSE)/L21</f>
        <v>1.538</v>
      </c>
      <c r="R21" s="12">
        <f t="shared" si="9"/>
        <v>-0.26200000000000001</v>
      </c>
      <c r="S21" s="12">
        <f>('Formula Data'!$AG$3*H21+'Formula Data'!$AG$4*G21)/L21</f>
        <v>7</v>
      </c>
      <c r="T21" s="12">
        <f t="shared" si="10"/>
        <v>1.372302158273381</v>
      </c>
      <c r="U21" s="12">
        <f t="shared" si="11"/>
        <v>-0.37230215827338098</v>
      </c>
      <c r="V21" s="12">
        <f>('Formula Data'!$AI$3*C21+'Formula Data'!$AI$4*B21)/L21</f>
        <v>6.5469999999999997</v>
      </c>
      <c r="W21" s="12">
        <f t="shared" si="12"/>
        <v>1.9253284769998651</v>
      </c>
      <c r="X21" s="12">
        <f t="shared" si="13"/>
        <v>0.12532847699986505</v>
      </c>
      <c r="Y21" s="12">
        <f t="shared" si="14"/>
        <v>1.7316642384999326</v>
      </c>
      <c r="Z21" s="12">
        <f t="shared" si="15"/>
        <v>1.2971510791366905</v>
      </c>
    </row>
    <row r="22" spans="1:26" ht="12" customHeight="1" x14ac:dyDescent="0.3">
      <c r="A22" s="1"/>
      <c r="B22" s="11">
        <f t="shared" ref="B22:L22" si="16">SUM(B2:B21)</f>
        <v>149</v>
      </c>
      <c r="C22" s="11">
        <f t="shared" si="16"/>
        <v>310</v>
      </c>
      <c r="D22" s="25">
        <f t="shared" si="16"/>
        <v>149</v>
      </c>
      <c r="E22" s="25">
        <f t="shared" si="16"/>
        <v>149</v>
      </c>
      <c r="F22" s="11">
        <f t="shared" si="16"/>
        <v>109</v>
      </c>
      <c r="G22" s="11">
        <f t="shared" si="16"/>
        <v>153</v>
      </c>
      <c r="H22" s="11">
        <f t="shared" si="16"/>
        <v>310</v>
      </c>
      <c r="I22" s="25">
        <f t="shared" si="16"/>
        <v>153</v>
      </c>
      <c r="J22" s="25">
        <f t="shared" si="16"/>
        <v>153</v>
      </c>
      <c r="K22" s="11">
        <f t="shared" si="16"/>
        <v>109</v>
      </c>
      <c r="L22" s="11">
        <f t="shared" si="16"/>
        <v>78</v>
      </c>
      <c r="M22" s="12">
        <f t="shared" si="6"/>
        <v>1.3974358974358974</v>
      </c>
      <c r="N22" s="12">
        <f t="shared" si="7"/>
        <v>1.3974358974358974</v>
      </c>
      <c r="O22" s="12">
        <f>((O2*L2)+(O3*L3)+(O4*L4)+(O5*L5)+(O6*L6)+(O7*L7)+(O8*L8)+(O9*L9)+(O10*L10)+(O11*L11)+(O12*L12)+(O13*L13)+(O14*L14)+(O15*L15)+(O16*L16)+(O17*L17)+(O18*L18)+(O19*L19)+(O20*L20)+(O21*L21))/L22</f>
        <v>1.4378205128205128</v>
      </c>
      <c r="P22" s="12">
        <f t="shared" si="8"/>
        <v>-4.0384615384615463E-2</v>
      </c>
      <c r="Q22" s="12">
        <f>((Q2*$L2)+(Q3*$L3)+(Q4*$L4)+(Q5*$L5)+(Q6*$L6)+(Q7*$L7)+(Q8*$L8)+(Q9*$L9)+(Q10*$L10)+(Q11*$L11)+(Q12*$L12)+(Q13*$L13)+(Q14*$L14)+(Q15*$L15)+(Q16*$L16)+(Q17*$L17)+(Q18*$L18)+(Q19*$L19)+(Q20*$L20)+(Q21*$L21))/L22</f>
        <v>1.4375641025641024</v>
      </c>
      <c r="R22" s="12">
        <f t="shared" si="9"/>
        <v>4.012820512820503E-2</v>
      </c>
      <c r="S22" s="12">
        <f>('Formula Data'!$AG$3*H22+'Formula Data'!$AG$4*G22)/L22</f>
        <v>7.1282051282051286</v>
      </c>
      <c r="T22" s="12">
        <f t="shared" si="10"/>
        <v>1.3974358974358974</v>
      </c>
      <c r="U22" s="12">
        <f t="shared" si="11"/>
        <v>0</v>
      </c>
      <c r="V22" s="12">
        <f>('Formula Data'!$AI$3*C22+'Formula Data'!$AI$4*B22)/L22</f>
        <v>4.7519230769230765</v>
      </c>
      <c r="W22" s="12">
        <f t="shared" si="12"/>
        <v>1.3974358974358974</v>
      </c>
      <c r="X22" s="12">
        <f t="shared" si="13"/>
        <v>0</v>
      </c>
      <c r="Y22" s="12">
        <f t="shared" si="14"/>
        <v>1.4175</v>
      </c>
      <c r="Z22" s="12">
        <f t="shared" si="15"/>
        <v>1.4176282051282052</v>
      </c>
    </row>
  </sheetData>
  <conditionalFormatting sqref="P2">
    <cfRule type="cellIs" dxfId="489" priority="8" operator="notBetween">
      <formula>0.2</formula>
      <formula>-0.2</formula>
    </cfRule>
  </conditionalFormatting>
  <conditionalFormatting sqref="P3:P22">
    <cfRule type="cellIs" dxfId="488" priority="7" operator="notBetween">
      <formula>0.2</formula>
      <formula>-0.2</formula>
    </cfRule>
  </conditionalFormatting>
  <conditionalFormatting sqref="R2">
    <cfRule type="cellIs" dxfId="487" priority="6" operator="notBetween">
      <formula>0.2</formula>
      <formula>-0.2</formula>
    </cfRule>
  </conditionalFormatting>
  <conditionalFormatting sqref="X3:X22">
    <cfRule type="cellIs" dxfId="486" priority="1" operator="notBetween">
      <formula>0.2</formula>
      <formula>-0.2</formula>
    </cfRule>
  </conditionalFormatting>
  <conditionalFormatting sqref="R3:R22">
    <cfRule type="cellIs" dxfId="485" priority="5" operator="notBetween">
      <formula>0.2</formula>
      <formula>-0.2</formula>
    </cfRule>
  </conditionalFormatting>
  <conditionalFormatting sqref="U2">
    <cfRule type="cellIs" dxfId="484" priority="4" operator="notBetween">
      <formula>0.2</formula>
      <formula>-0.2</formula>
    </cfRule>
  </conditionalFormatting>
  <conditionalFormatting sqref="U3:U22">
    <cfRule type="cellIs" dxfId="483" priority="3" operator="notBetween">
      <formula>0.2</formula>
      <formula>-0.2</formula>
    </cfRule>
  </conditionalFormatting>
  <conditionalFormatting sqref="X2">
    <cfRule type="cellIs" dxfId="482" priority="2" operator="notBetween">
      <formula>0.2</formula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1460-006C-456D-92D2-F2B27ACD5B9F}">
  <dimension ref="A1:Z22"/>
  <sheetViews>
    <sheetView workbookViewId="0">
      <selection activeCell="N28" sqref="N28"/>
    </sheetView>
  </sheetViews>
  <sheetFormatPr defaultRowHeight="14.4" x14ac:dyDescent="0.3"/>
  <cols>
    <col min="1" max="1" width="4.5546875" bestFit="1" customWidth="1"/>
    <col min="2" max="2" width="12.109375" bestFit="1" customWidth="1"/>
    <col min="3" max="3" width="14.88671875" bestFit="1" customWidth="1"/>
    <col min="4" max="4" width="8.77734375" bestFit="1" customWidth="1"/>
    <col min="5" max="5" width="10.109375" bestFit="1" customWidth="1"/>
    <col min="6" max="6" width="7.88671875" bestFit="1" customWidth="1"/>
    <col min="8" max="8" width="11.5546875" bestFit="1" customWidth="1"/>
    <col min="9" max="9" width="5.5546875" bestFit="1" customWidth="1"/>
    <col min="10" max="10" width="6.88671875" bestFit="1" customWidth="1"/>
    <col min="11" max="11" width="4.6640625" bestFit="1" customWidth="1"/>
    <col min="12" max="12" width="10.5546875" bestFit="1" customWidth="1"/>
    <col min="13" max="13" width="5.109375" bestFit="1" customWidth="1"/>
    <col min="14" max="14" width="5.33203125" bestFit="1" customWidth="1"/>
    <col min="15" max="15" width="4.109375" bestFit="1" customWidth="1"/>
    <col min="16" max="16" width="4.6640625" bestFit="1" customWidth="1"/>
    <col min="17" max="17" width="4.109375" bestFit="1" customWidth="1"/>
    <col min="18" max="18" width="4.6640625" bestFit="1" customWidth="1"/>
    <col min="19" max="19" width="9.44140625" bestFit="1" customWidth="1"/>
    <col min="20" max="20" width="6.5546875" bestFit="1" customWidth="1"/>
    <col min="21" max="21" width="4.6640625" bestFit="1" customWidth="1"/>
    <col min="22" max="22" width="9.6640625" bestFit="1" customWidth="1"/>
    <col min="23" max="23" width="6.77734375" bestFit="1" customWidth="1"/>
    <col min="24" max="24" width="4.6640625" bestFit="1" customWidth="1"/>
    <col min="25" max="25" width="10.5546875" bestFit="1" customWidth="1"/>
    <col min="26" max="26" width="10.33203125" bestFit="1" customWidth="1"/>
  </cols>
  <sheetData>
    <row r="1" spans="1:26" ht="12" customHeight="1" x14ac:dyDescent="0.3">
      <c r="A1" s="4" t="s">
        <v>0</v>
      </c>
      <c r="B1" s="4" t="s">
        <v>43</v>
      </c>
      <c r="C1" s="4" t="s">
        <v>37</v>
      </c>
      <c r="D1" s="4" t="s">
        <v>62</v>
      </c>
      <c r="E1" s="4" t="s">
        <v>63</v>
      </c>
      <c r="F1" s="4" t="s">
        <v>38</v>
      </c>
      <c r="G1" s="4" t="s">
        <v>14</v>
      </c>
      <c r="H1" s="4" t="s">
        <v>39</v>
      </c>
      <c r="I1" s="4" t="s">
        <v>64</v>
      </c>
      <c r="J1" s="4" t="s">
        <v>65</v>
      </c>
      <c r="K1" s="4" t="s">
        <v>40</v>
      </c>
      <c r="L1" s="4" t="s">
        <v>41</v>
      </c>
      <c r="M1" s="4" t="s">
        <v>16</v>
      </c>
      <c r="N1" s="4" t="s">
        <v>42</v>
      </c>
      <c r="O1" s="10" t="s">
        <v>70</v>
      </c>
      <c r="P1" s="10" t="s">
        <v>46</v>
      </c>
      <c r="Q1" s="10" t="s">
        <v>72</v>
      </c>
      <c r="R1" s="10" t="s">
        <v>46</v>
      </c>
      <c r="S1" s="14" t="s">
        <v>48</v>
      </c>
      <c r="T1" s="14" t="s">
        <v>47</v>
      </c>
      <c r="U1" s="14" t="s">
        <v>46</v>
      </c>
      <c r="V1" s="14" t="s">
        <v>49</v>
      </c>
      <c r="W1" s="14" t="s">
        <v>50</v>
      </c>
      <c r="X1" s="14" t="s">
        <v>46</v>
      </c>
      <c r="Y1" s="13" t="s">
        <v>44</v>
      </c>
      <c r="Z1" s="13" t="s">
        <v>45</v>
      </c>
    </row>
    <row r="2" spans="1:26" ht="12" customHeight="1" x14ac:dyDescent="0.3">
      <c r="A2" s="30" t="str">
        <f>'Formula Data'!D2</f>
        <v>ARS</v>
      </c>
      <c r="B2" s="11">
        <f>VLOOKUP('Formula Data'!$A2,'[3]2022teamtablesixGW'!$A$1:$L$21,2,FALSE)</f>
        <v>16</v>
      </c>
      <c r="C2" s="11">
        <f>VLOOKUP('Formula Data'!$A2,'[3]2022teamtablesixGW'!$A$1:$L$21,3,FALSE)</f>
        <v>27</v>
      </c>
      <c r="D2" s="25">
        <f t="shared" ref="D2" si="0">B2</f>
        <v>16</v>
      </c>
      <c r="E2" s="25">
        <f t="shared" ref="E2" si="1">B2</f>
        <v>16</v>
      </c>
      <c r="F2" s="11">
        <f>VLOOKUP('Formula Data'!$A2,'[3]2022teamtablesixGW'!$A$1:$L$21,4,FALSE)</f>
        <v>9</v>
      </c>
      <c r="G2" s="11">
        <f>VLOOKUP('Formula Data'!$A2,'[3]2022teamtablesixGW'!$A$1:$L$21,6,FALSE)</f>
        <v>21</v>
      </c>
      <c r="H2" s="11">
        <f>VLOOKUP('Formula Data'!$A2,'[3]2022teamtablesixGW'!$A$1:$L$21,7,FALSE)</f>
        <v>41</v>
      </c>
      <c r="I2" s="25">
        <f t="shared" ref="I2" si="2">G2</f>
        <v>21</v>
      </c>
      <c r="J2" s="25">
        <f t="shared" ref="J2" si="3">G2</f>
        <v>21</v>
      </c>
      <c r="K2" s="11">
        <f>VLOOKUP('Formula Data'!$A2,'[3]2022teamtablesixGW'!$A$1:$L$21,8,FALSE)</f>
        <v>21</v>
      </c>
      <c r="L2" s="11">
        <f>VLOOKUP('Formula Data'!$A2,'[3]2022teamtablesixGW'!$A$1:$L$21,10,FALSE)</f>
        <v>8</v>
      </c>
      <c r="M2" s="12">
        <f t="shared" ref="M2" si="4">K2/L2</f>
        <v>2.625</v>
      </c>
      <c r="N2" s="12">
        <f t="shared" ref="N2" si="5">F2/L2</f>
        <v>1.125</v>
      </c>
      <c r="O2" s="12">
        <f>VLOOKUP('Formula Data'!$A2,'[3]2022teamtablesixGW'!$A$1:$L$21,9,FALSE)/L2</f>
        <v>1.9762500000000001</v>
      </c>
      <c r="P2" s="12">
        <f>M2-O2</f>
        <v>0.64874999999999994</v>
      </c>
      <c r="Q2" s="12">
        <f>VLOOKUP('Formula Data'!$A2,'[3]2022teamtablesixGW'!$A$1:$L$21,5,FALSE)/L2</f>
        <v>1.0349999999999999</v>
      </c>
      <c r="R2" s="12">
        <f>Q2-N2</f>
        <v>-9.000000000000008E-2</v>
      </c>
      <c r="S2" s="12">
        <f>('Formula Data'!$AG$3*H2+'Formula Data'!$AG$4*G2)/L2</f>
        <v>9.2875000000000014</v>
      </c>
      <c r="T2" s="12">
        <f>(S2/$S$22)*$M$22</f>
        <v>1.7183163737280298</v>
      </c>
      <c r="U2" s="12">
        <f>M2-T2</f>
        <v>0.90668362627197019</v>
      </c>
      <c r="V2" s="12">
        <f>('Formula Data'!$AI$3*C2+'Formula Data'!$AI$4*B2)/L2</f>
        <v>4.413125</v>
      </c>
      <c r="W2" s="12">
        <f>(V2/$V$22)*$M$22</f>
        <v>1.2125218944259368</v>
      </c>
      <c r="X2" s="12">
        <f>W2-N2</f>
        <v>8.752189442593683E-2</v>
      </c>
      <c r="Y2" s="12">
        <f>AVERAGE(Q2,W2)</f>
        <v>1.1237609472129684</v>
      </c>
      <c r="Z2" s="12">
        <f>AVERAGE(T2,O2)</f>
        <v>1.8472831868640149</v>
      </c>
    </row>
    <row r="3" spans="1:26" ht="12" customHeight="1" x14ac:dyDescent="0.3">
      <c r="A3" s="30" t="str">
        <f>'Formula Data'!D3</f>
        <v>AVL</v>
      </c>
      <c r="B3" s="11">
        <f>VLOOKUP('Formula Data'!$A3,'[3]2022teamtablesixGW'!$A$1:$L$21,2,FALSE)</f>
        <v>16</v>
      </c>
      <c r="C3" s="11">
        <f>VLOOKUP('Formula Data'!$A3,'[3]2022teamtablesixGW'!$A$1:$L$21,3,FALSE)</f>
        <v>25</v>
      </c>
      <c r="D3" s="25">
        <f t="shared" ref="D3:D21" si="6">B3</f>
        <v>16</v>
      </c>
      <c r="E3" s="25">
        <f t="shared" ref="E3:E21" si="7">B3</f>
        <v>16</v>
      </c>
      <c r="F3" s="11">
        <f>VLOOKUP('Formula Data'!$A3,'[3]2022teamtablesixGW'!$A$1:$L$21,4,FALSE)</f>
        <v>8</v>
      </c>
      <c r="G3" s="11">
        <f>VLOOKUP('Formula Data'!$A3,'[3]2022teamtablesixGW'!$A$1:$L$21,6,FALSE)</f>
        <v>13</v>
      </c>
      <c r="H3" s="11">
        <f>VLOOKUP('Formula Data'!$A3,'[3]2022teamtablesixGW'!$A$1:$L$21,7,FALSE)</f>
        <v>26</v>
      </c>
      <c r="I3" s="25">
        <f t="shared" ref="I3:I21" si="8">G3</f>
        <v>13</v>
      </c>
      <c r="J3" s="25">
        <f t="shared" ref="J3:J21" si="9">G3</f>
        <v>13</v>
      </c>
      <c r="K3" s="11">
        <f>VLOOKUP('Formula Data'!$A3,'[3]2022teamtablesixGW'!$A$1:$L$21,8,FALSE)</f>
        <v>10</v>
      </c>
      <c r="L3" s="11">
        <f>VLOOKUP('Formula Data'!$A3,'[3]2022teamtablesixGW'!$A$1:$L$21,10,FALSE)</f>
        <v>6</v>
      </c>
      <c r="M3" s="12">
        <f t="shared" ref="M3:M21" si="10">K3/L3</f>
        <v>1.6666666666666667</v>
      </c>
      <c r="N3" s="12">
        <f t="shared" ref="N3:N21" si="11">F3/L3</f>
        <v>1.3333333333333333</v>
      </c>
      <c r="O3" s="12">
        <f>VLOOKUP('Formula Data'!$A3,'[3]2022teamtablesixGW'!$A$1:$L$21,9,FALSE)/L3</f>
        <v>1.5266666666666666</v>
      </c>
      <c r="P3" s="12">
        <f t="shared" ref="P3:P22" si="12">M3-O3</f>
        <v>0.14000000000000012</v>
      </c>
      <c r="Q3" s="12">
        <f>VLOOKUP('Formula Data'!$A3,'[3]2022teamtablesixGW'!$A$1:$L$21,5,FALSE)/L3</f>
        <v>2.0183333333333331</v>
      </c>
      <c r="R3" s="12">
        <f t="shared" ref="R3:R22" si="13">Q3-N3</f>
        <v>0.68499999999999983</v>
      </c>
      <c r="S3" s="12">
        <f>('Formula Data'!$AG$3*H3+'Formula Data'!$AG$4*G3)/L3</f>
        <v>7.8000000000000007</v>
      </c>
      <c r="T3" s="12">
        <f t="shared" ref="T3:T22" si="14">(S3/$S$22)*$M$22</f>
        <v>1.4431082331174836</v>
      </c>
      <c r="U3" s="12">
        <f t="shared" ref="U3:U22" si="15">M3-T3</f>
        <v>0.22355843354918314</v>
      </c>
      <c r="V3" s="12">
        <f>('Formula Data'!$AI$3*C3+'Formula Data'!$AI$4*B3)/L3</f>
        <v>5.645833333333333</v>
      </c>
      <c r="W3" s="12">
        <f t="shared" ref="W3:W22" si="16">(V3/$V$22)*$M$22</f>
        <v>1.5512129225767306</v>
      </c>
      <c r="X3" s="12">
        <f t="shared" ref="X3:X22" si="17">W3-N3</f>
        <v>0.21787958924339734</v>
      </c>
      <c r="Y3" s="12">
        <f t="shared" ref="Y3:Y22" si="18">AVERAGE(Q3,W3)</f>
        <v>1.7847731279550318</v>
      </c>
      <c r="Z3" s="12">
        <f t="shared" ref="Z3:Z22" si="19">AVERAGE(T3,O3)</f>
        <v>1.4848874498920752</v>
      </c>
    </row>
    <row r="4" spans="1:26" ht="12" customHeight="1" x14ac:dyDescent="0.3">
      <c r="A4" s="30" t="str">
        <f>'Formula Data'!D4</f>
        <v>BOU</v>
      </c>
      <c r="B4" s="11">
        <f>VLOOKUP('Formula Data'!$A4,'[3]2022teamtablesixGW'!$A$1:$L$21,2,FALSE)</f>
        <v>17</v>
      </c>
      <c r="C4" s="11">
        <f>VLOOKUP('Formula Data'!$A4,'[3]2022teamtablesixGW'!$A$1:$L$21,3,FALSE)</f>
        <v>39</v>
      </c>
      <c r="D4" s="25">
        <f t="shared" si="6"/>
        <v>17</v>
      </c>
      <c r="E4" s="25">
        <f t="shared" si="7"/>
        <v>17</v>
      </c>
      <c r="F4" s="11">
        <f>VLOOKUP('Formula Data'!$A4,'[3]2022teamtablesixGW'!$A$1:$L$21,4,FALSE)</f>
        <v>11</v>
      </c>
      <c r="G4" s="11">
        <f>VLOOKUP('Formula Data'!$A4,'[3]2022teamtablesixGW'!$A$1:$L$21,6,FALSE)</f>
        <v>10</v>
      </c>
      <c r="H4" s="11">
        <f>VLOOKUP('Formula Data'!$A4,'[3]2022teamtablesixGW'!$A$1:$L$21,7,FALSE)</f>
        <v>16</v>
      </c>
      <c r="I4" s="25">
        <f t="shared" si="8"/>
        <v>10</v>
      </c>
      <c r="J4" s="25">
        <f t="shared" si="9"/>
        <v>10</v>
      </c>
      <c r="K4" s="11">
        <f>VLOOKUP('Formula Data'!$A4,'[3]2022teamtablesixGW'!$A$1:$L$21,8,FALSE)</f>
        <v>6</v>
      </c>
      <c r="L4" s="11">
        <f>VLOOKUP('Formula Data'!$A4,'[3]2022teamtablesixGW'!$A$1:$L$21,10,FALSE)</f>
        <v>6</v>
      </c>
      <c r="M4" s="12">
        <f t="shared" si="10"/>
        <v>1</v>
      </c>
      <c r="N4" s="12">
        <f t="shared" si="11"/>
        <v>1.8333333333333333</v>
      </c>
      <c r="O4" s="12">
        <f>VLOOKUP('Formula Data'!$A4,'[3]2022teamtablesixGW'!$A$1:$L$21,9,FALSE)/L4</f>
        <v>1.25</v>
      </c>
      <c r="P4" s="12">
        <f t="shared" si="12"/>
        <v>-0.25</v>
      </c>
      <c r="Q4" s="12">
        <f>VLOOKUP('Formula Data'!$A4,'[3]2022teamtablesixGW'!$A$1:$L$21,5,FALSE)/L4</f>
        <v>2.1166666666666667</v>
      </c>
      <c r="R4" s="12">
        <f t="shared" si="13"/>
        <v>0.28333333333333344</v>
      </c>
      <c r="S4" s="12">
        <f>('Formula Data'!$AG$3*H4+'Formula Data'!$AG$4*G4)/L4</f>
        <v>5.1333333333333337</v>
      </c>
      <c r="T4" s="12">
        <f t="shared" si="14"/>
        <v>0.94973789700894229</v>
      </c>
      <c r="U4" s="12">
        <f t="shared" si="15"/>
        <v>5.0262102991057711E-2</v>
      </c>
      <c r="V4" s="12">
        <f>('Formula Data'!$AI$3*C4+'Formula Data'!$AI$4*B4)/L4</f>
        <v>7.480833333333333</v>
      </c>
      <c r="W4" s="12">
        <f t="shared" si="16"/>
        <v>2.0553857425787911</v>
      </c>
      <c r="X4" s="12">
        <f t="shared" si="17"/>
        <v>0.22205240924545788</v>
      </c>
      <c r="Y4" s="12">
        <f t="shared" si="18"/>
        <v>2.0860262046227289</v>
      </c>
      <c r="Z4" s="12">
        <f t="shared" si="19"/>
        <v>1.0998689485044713</v>
      </c>
    </row>
    <row r="5" spans="1:26" ht="12" customHeight="1" x14ac:dyDescent="0.3">
      <c r="A5" s="30" t="str">
        <f>'Formula Data'!D5</f>
        <v>BRE</v>
      </c>
      <c r="B5" s="11">
        <f>VLOOKUP('Formula Data'!$A5,'[3]2022teamtablesixGW'!$A$1:$L$21,2,FALSE)</f>
        <v>10</v>
      </c>
      <c r="C5" s="11">
        <f>VLOOKUP('Formula Data'!$A5,'[3]2022teamtablesixGW'!$A$1:$L$21,3,FALSE)</f>
        <v>23</v>
      </c>
      <c r="D5" s="25">
        <f t="shared" si="6"/>
        <v>10</v>
      </c>
      <c r="E5" s="25">
        <f t="shared" si="7"/>
        <v>10</v>
      </c>
      <c r="F5" s="11">
        <f>VLOOKUP('Formula Data'!$A5,'[3]2022teamtablesixGW'!$A$1:$L$21,4,FALSE)</f>
        <v>6</v>
      </c>
      <c r="G5" s="11">
        <f>VLOOKUP('Formula Data'!$A5,'[3]2022teamtablesixGW'!$A$1:$L$21,6,FALSE)</f>
        <v>14</v>
      </c>
      <c r="H5" s="11">
        <f>VLOOKUP('Formula Data'!$A5,'[3]2022teamtablesixGW'!$A$1:$L$21,7,FALSE)</f>
        <v>22</v>
      </c>
      <c r="I5" s="25">
        <f t="shared" si="8"/>
        <v>14</v>
      </c>
      <c r="J5" s="25">
        <f t="shared" si="9"/>
        <v>14</v>
      </c>
      <c r="K5" s="11">
        <f>VLOOKUP('Formula Data'!$A5,'[3]2022teamtablesixGW'!$A$1:$L$21,8,FALSE)</f>
        <v>8</v>
      </c>
      <c r="L5" s="11">
        <f>VLOOKUP('Formula Data'!$A5,'[3]2022teamtablesixGW'!$A$1:$L$21,10,FALSE)</f>
        <v>6</v>
      </c>
      <c r="M5" s="12">
        <f t="shared" si="10"/>
        <v>1.3333333333333333</v>
      </c>
      <c r="N5" s="12">
        <f t="shared" si="11"/>
        <v>1</v>
      </c>
      <c r="O5" s="12">
        <f>VLOOKUP('Formula Data'!$A5,'[3]2022teamtablesixGW'!$A$1:$L$21,9,FALSE)/L5</f>
        <v>1.62</v>
      </c>
      <c r="P5" s="12">
        <f t="shared" si="12"/>
        <v>-0.28666666666666685</v>
      </c>
      <c r="Q5" s="12">
        <f>VLOOKUP('Formula Data'!$A5,'[3]2022teamtablesixGW'!$A$1:$L$21,5,FALSE)/L5</f>
        <v>1.1783333333333335</v>
      </c>
      <c r="R5" s="12">
        <f t="shared" si="13"/>
        <v>0.17833333333333345</v>
      </c>
      <c r="S5" s="12">
        <f>('Formula Data'!$AG$3*H5+'Formula Data'!$AG$4*G5)/L5</f>
        <v>7.1000000000000005</v>
      </c>
      <c r="T5" s="12">
        <f t="shared" si="14"/>
        <v>1.3135985198889917</v>
      </c>
      <c r="U5" s="12">
        <f t="shared" si="15"/>
        <v>1.9734813444341581E-2</v>
      </c>
      <c r="V5" s="12">
        <f>('Formula Data'!$AI$3*C5+'Formula Data'!$AI$4*B5)/L5</f>
        <v>4.4074999999999998</v>
      </c>
      <c r="W5" s="12">
        <f t="shared" si="16"/>
        <v>1.2109764055362846</v>
      </c>
      <c r="X5" s="12">
        <f t="shared" si="17"/>
        <v>0.21097640553628461</v>
      </c>
      <c r="Y5" s="12">
        <f t="shared" si="18"/>
        <v>1.1946548694348089</v>
      </c>
      <c r="Z5" s="12">
        <f t="shared" si="19"/>
        <v>1.4667992599444959</v>
      </c>
    </row>
    <row r="6" spans="1:26" ht="12" customHeight="1" x14ac:dyDescent="0.3">
      <c r="A6" s="30" t="str">
        <f>'Formula Data'!D6</f>
        <v>BHA</v>
      </c>
      <c r="B6" s="11">
        <f>VLOOKUP('Formula Data'!$A6,'[3]2022teamtablesixGW'!$A$1:$L$21,2,FALSE)</f>
        <v>3</v>
      </c>
      <c r="C6" s="11">
        <f>VLOOKUP('Formula Data'!$A6,'[3]2022teamtablesixGW'!$A$1:$L$21,3,FALSE)</f>
        <v>12</v>
      </c>
      <c r="D6" s="25">
        <f t="shared" si="6"/>
        <v>3</v>
      </c>
      <c r="E6" s="25">
        <f t="shared" si="7"/>
        <v>3</v>
      </c>
      <c r="F6" s="11">
        <f>VLOOKUP('Formula Data'!$A6,'[3]2022teamtablesixGW'!$A$1:$L$21,4,FALSE)</f>
        <v>4</v>
      </c>
      <c r="G6" s="11">
        <f>VLOOKUP('Formula Data'!$A6,'[3]2022teamtablesixGW'!$A$1:$L$21,6,FALSE)</f>
        <v>16</v>
      </c>
      <c r="H6" s="11">
        <f>VLOOKUP('Formula Data'!$A6,'[3]2022teamtablesixGW'!$A$1:$L$21,7,FALSE)</f>
        <v>31</v>
      </c>
      <c r="I6" s="25">
        <f t="shared" si="8"/>
        <v>16</v>
      </c>
      <c r="J6" s="25">
        <f t="shared" si="9"/>
        <v>16</v>
      </c>
      <c r="K6" s="11">
        <f>VLOOKUP('Formula Data'!$A6,'[3]2022teamtablesixGW'!$A$1:$L$21,8,FALSE)</f>
        <v>8</v>
      </c>
      <c r="L6" s="11">
        <f>VLOOKUP('Formula Data'!$A6,'[3]2022teamtablesixGW'!$A$1:$L$21,10,FALSE)</f>
        <v>5</v>
      </c>
      <c r="M6" s="12">
        <f t="shared" si="10"/>
        <v>1.6</v>
      </c>
      <c r="N6" s="12">
        <f t="shared" si="11"/>
        <v>0.8</v>
      </c>
      <c r="O6" s="12">
        <f>VLOOKUP('Formula Data'!$A6,'[3]2022teamtablesixGW'!$A$1:$L$21,9,FALSE)/L6</f>
        <v>2.1819999999999999</v>
      </c>
      <c r="P6" s="12">
        <f t="shared" si="12"/>
        <v>-0.58199999999999985</v>
      </c>
      <c r="Q6" s="12">
        <f>VLOOKUP('Formula Data'!$A6,'[3]2022teamtablesixGW'!$A$1:$L$21,5,FALSE)/L6</f>
        <v>0.92200000000000004</v>
      </c>
      <c r="R6" s="12">
        <f t="shared" si="13"/>
        <v>0.122</v>
      </c>
      <c r="S6" s="12">
        <f>('Formula Data'!$AG$3*H6+'Formula Data'!$AG$4*G6)/L6</f>
        <v>11.260000000000002</v>
      </c>
      <c r="T6" s="12">
        <f t="shared" si="14"/>
        <v>2.0832562442183162</v>
      </c>
      <c r="U6" s="12">
        <f t="shared" si="15"/>
        <v>-0.48325624421831614</v>
      </c>
      <c r="V6" s="12">
        <f>('Formula Data'!$AI$3*C6+'Formula Data'!$AI$4*B6)/L6</f>
        <v>2.3159999999999998</v>
      </c>
      <c r="W6" s="12">
        <f t="shared" si="16"/>
        <v>0.63632929216608858</v>
      </c>
      <c r="X6" s="12">
        <f t="shared" si="17"/>
        <v>-0.16367070783391147</v>
      </c>
      <c r="Y6" s="12">
        <f t="shared" si="18"/>
        <v>0.77916464608304437</v>
      </c>
      <c r="Z6" s="12">
        <f t="shared" si="19"/>
        <v>2.1326281221091579</v>
      </c>
    </row>
    <row r="7" spans="1:26" ht="12" customHeight="1" x14ac:dyDescent="0.3">
      <c r="A7" s="30" t="str">
        <f>'Formula Data'!D7</f>
        <v>CHE</v>
      </c>
      <c r="B7" s="11">
        <f>VLOOKUP('Formula Data'!$A7,'[3]2022teamtablesixGW'!$A$1:$L$21,2,FALSE)</f>
        <v>9</v>
      </c>
      <c r="C7" s="11">
        <f>VLOOKUP('Formula Data'!$A7,'[3]2022teamtablesixGW'!$A$1:$L$21,3,FALSE)</f>
        <v>20</v>
      </c>
      <c r="D7" s="25">
        <f t="shared" si="6"/>
        <v>9</v>
      </c>
      <c r="E7" s="25">
        <f t="shared" si="7"/>
        <v>9</v>
      </c>
      <c r="F7" s="11">
        <f>VLOOKUP('Formula Data'!$A7,'[3]2022teamtablesixGW'!$A$1:$L$21,4,FALSE)</f>
        <v>7</v>
      </c>
      <c r="G7" s="11">
        <f>VLOOKUP('Formula Data'!$A7,'[3]2022teamtablesixGW'!$A$1:$L$21,6,FALSE)</f>
        <v>9</v>
      </c>
      <c r="H7" s="11">
        <f>VLOOKUP('Formula Data'!$A7,'[3]2022teamtablesixGW'!$A$1:$L$21,7,FALSE)</f>
        <v>26</v>
      </c>
      <c r="I7" s="25">
        <f t="shared" si="8"/>
        <v>9</v>
      </c>
      <c r="J7" s="25">
        <f t="shared" si="9"/>
        <v>9</v>
      </c>
      <c r="K7" s="11">
        <f>VLOOKUP('Formula Data'!$A7,'[3]2022teamtablesixGW'!$A$1:$L$21,8,FALSE)</f>
        <v>7</v>
      </c>
      <c r="L7" s="11">
        <f>VLOOKUP('Formula Data'!$A7,'[3]2022teamtablesixGW'!$A$1:$L$21,10,FALSE)</f>
        <v>6</v>
      </c>
      <c r="M7" s="12">
        <f t="shared" si="10"/>
        <v>1.1666666666666667</v>
      </c>
      <c r="N7" s="12">
        <f t="shared" si="11"/>
        <v>1.1666666666666667</v>
      </c>
      <c r="O7" s="12">
        <f>VLOOKUP('Formula Data'!$A7,'[3]2022teamtablesixGW'!$A$1:$L$21,9,FALSE)/L7</f>
        <v>1.43</v>
      </c>
      <c r="P7" s="12">
        <f t="shared" si="12"/>
        <v>-0.2633333333333332</v>
      </c>
      <c r="Q7" s="12">
        <f>VLOOKUP('Formula Data'!$A7,'[3]2022teamtablesixGW'!$A$1:$L$21,5,FALSE)/L7</f>
        <v>1.2566666666666666</v>
      </c>
      <c r="R7" s="12">
        <f t="shared" si="13"/>
        <v>8.9999999999999858E-2</v>
      </c>
      <c r="S7" s="12">
        <f>('Formula Data'!$AG$3*H7+'Formula Data'!$AG$4*G7)/L7</f>
        <v>7.1333333333333337</v>
      </c>
      <c r="T7" s="12">
        <f t="shared" si="14"/>
        <v>1.3197656490903484</v>
      </c>
      <c r="U7" s="12">
        <f t="shared" si="15"/>
        <v>-0.1530989824236817</v>
      </c>
      <c r="V7" s="12">
        <f>('Formula Data'!$AI$3*C7+'Formula Data'!$AI$4*B7)/L7</f>
        <v>3.8833333333333329</v>
      </c>
      <c r="W7" s="12">
        <f t="shared" si="16"/>
        <v>1.066959737152408</v>
      </c>
      <c r="X7" s="12">
        <f t="shared" si="17"/>
        <v>-9.9706929514258746E-2</v>
      </c>
      <c r="Y7" s="12">
        <f t="shared" si="18"/>
        <v>1.1618132019095373</v>
      </c>
      <c r="Z7" s="12">
        <f t="shared" si="19"/>
        <v>1.3748828245451743</v>
      </c>
    </row>
    <row r="8" spans="1:26" ht="12" customHeight="1" x14ac:dyDescent="0.3">
      <c r="A8" s="30" t="str">
        <f>'Formula Data'!D8</f>
        <v>CRY</v>
      </c>
      <c r="B8" s="11">
        <f>VLOOKUP('Formula Data'!$A8,'[3]2022teamtablesixGW'!$A$1:$L$21,2,FALSE)</f>
        <v>13</v>
      </c>
      <c r="C8" s="11">
        <f>VLOOKUP('Formula Data'!$A8,'[3]2022teamtablesixGW'!$A$1:$L$21,3,FALSE)</f>
        <v>31</v>
      </c>
      <c r="D8" s="25">
        <f t="shared" si="6"/>
        <v>13</v>
      </c>
      <c r="E8" s="25">
        <f t="shared" si="7"/>
        <v>13</v>
      </c>
      <c r="F8" s="11">
        <f>VLOOKUP('Formula Data'!$A8,'[3]2022teamtablesixGW'!$A$1:$L$21,4,FALSE)</f>
        <v>9</v>
      </c>
      <c r="G8" s="11">
        <f>VLOOKUP('Formula Data'!$A8,'[3]2022teamtablesixGW'!$A$1:$L$21,6,FALSE)</f>
        <v>9</v>
      </c>
      <c r="H8" s="11">
        <f>VLOOKUP('Formula Data'!$A8,'[3]2022teamtablesixGW'!$A$1:$L$21,7,FALSE)</f>
        <v>12</v>
      </c>
      <c r="I8" s="25">
        <f t="shared" si="8"/>
        <v>9</v>
      </c>
      <c r="J8" s="25">
        <f t="shared" si="9"/>
        <v>9</v>
      </c>
      <c r="K8" s="11">
        <f>VLOOKUP('Formula Data'!$A8,'[3]2022teamtablesixGW'!$A$1:$L$21,8,FALSE)</f>
        <v>3</v>
      </c>
      <c r="L8" s="11">
        <f>VLOOKUP('Formula Data'!$A8,'[3]2022teamtablesixGW'!$A$1:$L$21,10,FALSE)</f>
        <v>7</v>
      </c>
      <c r="M8" s="12">
        <f t="shared" si="10"/>
        <v>0.42857142857142855</v>
      </c>
      <c r="N8" s="12">
        <f t="shared" si="11"/>
        <v>1.2857142857142858</v>
      </c>
      <c r="O8" s="12">
        <f>VLOOKUP('Formula Data'!$A8,'[3]2022teamtablesixGW'!$A$1:$L$21,9,FALSE)/L8</f>
        <v>0.72142857142857142</v>
      </c>
      <c r="P8" s="12">
        <f t="shared" si="12"/>
        <v>-0.29285714285714287</v>
      </c>
      <c r="Q8" s="12">
        <f>VLOOKUP('Formula Data'!$A8,'[3]2022teamtablesixGW'!$A$1:$L$21,5,FALSE)/L8</f>
        <v>1.3757142857142859</v>
      </c>
      <c r="R8" s="12">
        <f t="shared" si="13"/>
        <v>9.000000000000008E-2</v>
      </c>
      <c r="S8" s="12">
        <f>('Formula Data'!$AG$3*H8+'Formula Data'!$AG$4*G8)/L8</f>
        <v>3.5142857142857147</v>
      </c>
      <c r="T8" s="12">
        <f t="shared" si="14"/>
        <v>0.65019162151447074</v>
      </c>
      <c r="U8" s="12">
        <f t="shared" si="15"/>
        <v>-0.22162019294304219</v>
      </c>
      <c r="V8" s="12">
        <f>('Formula Data'!$AI$3*C8+'Formula Data'!$AI$4*B8)/L8</f>
        <v>5.0235714285714286</v>
      </c>
      <c r="W8" s="12">
        <f t="shared" si="16"/>
        <v>1.3802442363077045</v>
      </c>
      <c r="X8" s="12">
        <f t="shared" si="17"/>
        <v>9.4529950593418732E-2</v>
      </c>
      <c r="Y8" s="12">
        <f t="shared" si="18"/>
        <v>1.3779792610109953</v>
      </c>
      <c r="Z8" s="12">
        <f t="shared" si="19"/>
        <v>0.68581009647152102</v>
      </c>
    </row>
    <row r="9" spans="1:26" ht="12" customHeight="1" x14ac:dyDescent="0.3">
      <c r="A9" s="30" t="str">
        <f>'Formula Data'!D9</f>
        <v>EVE</v>
      </c>
      <c r="B9" s="11">
        <f>VLOOKUP('Formula Data'!$A9,'[3]2022teamtablesixGW'!$A$1:$L$21,2,FALSE)</f>
        <v>17</v>
      </c>
      <c r="C9" s="11">
        <f>VLOOKUP('Formula Data'!$A9,'[3]2022teamtablesixGW'!$A$1:$L$21,3,FALSE)</f>
        <v>30</v>
      </c>
      <c r="D9" s="25">
        <f t="shared" si="6"/>
        <v>17</v>
      </c>
      <c r="E9" s="25">
        <f t="shared" si="7"/>
        <v>17</v>
      </c>
      <c r="F9" s="11">
        <f>VLOOKUP('Formula Data'!$A9,'[3]2022teamtablesixGW'!$A$1:$L$21,4,FALSE)</f>
        <v>12</v>
      </c>
      <c r="G9" s="11">
        <f>VLOOKUP('Formula Data'!$A9,'[3]2022teamtablesixGW'!$A$1:$L$21,6,FALSE)</f>
        <v>15</v>
      </c>
      <c r="H9" s="11">
        <f>VLOOKUP('Formula Data'!$A9,'[3]2022teamtablesixGW'!$A$1:$L$21,7,FALSE)</f>
        <v>26</v>
      </c>
      <c r="I9" s="25">
        <f t="shared" si="8"/>
        <v>15</v>
      </c>
      <c r="J9" s="25">
        <f t="shared" si="9"/>
        <v>15</v>
      </c>
      <c r="K9" s="11">
        <f>VLOOKUP('Formula Data'!$A9,'[3]2022teamtablesixGW'!$A$1:$L$21,8,FALSE)</f>
        <v>6</v>
      </c>
      <c r="L9" s="11">
        <f>VLOOKUP('Formula Data'!$A9,'[3]2022teamtablesixGW'!$A$1:$L$21,10,FALSE)</f>
        <v>7</v>
      </c>
      <c r="M9" s="12">
        <f t="shared" si="10"/>
        <v>0.8571428571428571</v>
      </c>
      <c r="N9" s="12">
        <f t="shared" si="11"/>
        <v>1.7142857142857142</v>
      </c>
      <c r="O9" s="12">
        <f>VLOOKUP('Formula Data'!$A9,'[3]2022teamtablesixGW'!$A$1:$L$21,9,FALSE)/L9</f>
        <v>1.2457142857142858</v>
      </c>
      <c r="P9" s="12">
        <f t="shared" si="12"/>
        <v>-0.38857142857142868</v>
      </c>
      <c r="Q9" s="12">
        <f>VLOOKUP('Formula Data'!$A9,'[3]2022teamtablesixGW'!$A$1:$L$21,5,FALSE)/L9</f>
        <v>1.8257142857142856</v>
      </c>
      <c r="R9" s="12">
        <f t="shared" si="13"/>
        <v>0.11142857142857143</v>
      </c>
      <c r="S9" s="12">
        <f>('Formula Data'!$AG$3*H9+'Formula Data'!$AG$4*G9)/L9</f>
        <v>6.9714285714285724</v>
      </c>
      <c r="T9" s="12">
        <f t="shared" si="14"/>
        <v>1.2898110215409013</v>
      </c>
      <c r="U9" s="12">
        <f t="shared" si="15"/>
        <v>-0.43266816439804423</v>
      </c>
      <c r="V9" s="12">
        <f>('Formula Data'!$AI$3*C9+'Formula Data'!$AI$4*B9)/L9</f>
        <v>5.4928571428571429</v>
      </c>
      <c r="W9" s="12">
        <f t="shared" si="16"/>
        <v>1.5091821665301075</v>
      </c>
      <c r="X9" s="12">
        <f t="shared" si="17"/>
        <v>-0.20510354775560669</v>
      </c>
      <c r="Y9" s="12">
        <f t="shared" si="18"/>
        <v>1.6674482261221966</v>
      </c>
      <c r="Z9" s="12">
        <f t="shared" si="19"/>
        <v>1.2677626536275937</v>
      </c>
    </row>
    <row r="10" spans="1:26" ht="12" customHeight="1" x14ac:dyDescent="0.3">
      <c r="A10" s="30" t="str">
        <f>'Formula Data'!D10</f>
        <v>FUL</v>
      </c>
      <c r="B10" s="11">
        <f>VLOOKUP('Formula Data'!$A10,'[3]2022teamtablesixGW'!$A$1:$L$21,2,FALSE)</f>
        <v>14</v>
      </c>
      <c r="C10" s="11">
        <f>VLOOKUP('Formula Data'!$A10,'[3]2022teamtablesixGW'!$A$1:$L$21,3,FALSE)</f>
        <v>23</v>
      </c>
      <c r="D10" s="25">
        <f t="shared" si="6"/>
        <v>14</v>
      </c>
      <c r="E10" s="25">
        <f t="shared" si="7"/>
        <v>14</v>
      </c>
      <c r="F10" s="11">
        <f>VLOOKUP('Formula Data'!$A10,'[3]2022teamtablesixGW'!$A$1:$L$21,4,FALSE)</f>
        <v>7</v>
      </c>
      <c r="G10" s="11">
        <f>VLOOKUP('Formula Data'!$A10,'[3]2022teamtablesixGW'!$A$1:$L$21,6,FALSE)</f>
        <v>7</v>
      </c>
      <c r="H10" s="11">
        <f>VLOOKUP('Formula Data'!$A10,'[3]2022teamtablesixGW'!$A$1:$L$21,7,FALSE)</f>
        <v>17</v>
      </c>
      <c r="I10" s="25">
        <f t="shared" si="8"/>
        <v>7</v>
      </c>
      <c r="J10" s="25">
        <f t="shared" si="9"/>
        <v>7</v>
      </c>
      <c r="K10" s="11">
        <f>VLOOKUP('Formula Data'!$A10,'[3]2022teamtablesixGW'!$A$1:$L$21,8,FALSE)</f>
        <v>6</v>
      </c>
      <c r="L10" s="11">
        <f>VLOOKUP('Formula Data'!$A10,'[3]2022teamtablesixGW'!$A$1:$L$21,10,FALSE)</f>
        <v>5</v>
      </c>
      <c r="M10" s="12">
        <f t="shared" si="10"/>
        <v>1.2</v>
      </c>
      <c r="N10" s="12">
        <f t="shared" si="11"/>
        <v>1.4</v>
      </c>
      <c r="O10" s="12">
        <f>VLOOKUP('Formula Data'!$A10,'[3]2022teamtablesixGW'!$A$1:$L$21,9,FALSE)/L10</f>
        <v>0.94600000000000006</v>
      </c>
      <c r="P10" s="12">
        <f t="shared" si="12"/>
        <v>0.25399999999999989</v>
      </c>
      <c r="Q10" s="12">
        <f>VLOOKUP('Formula Data'!$A10,'[3]2022teamtablesixGW'!$A$1:$L$21,5,FALSE)/L10</f>
        <v>1.6460000000000001</v>
      </c>
      <c r="R10" s="12">
        <f t="shared" si="13"/>
        <v>0.24600000000000022</v>
      </c>
      <c r="S10" s="12">
        <f>('Formula Data'!$AG$3*H10+'Formula Data'!$AG$4*G10)/L10</f>
        <v>5.82</v>
      </c>
      <c r="T10" s="12">
        <f t="shared" si="14"/>
        <v>1.0767807585568918</v>
      </c>
      <c r="U10" s="12">
        <f t="shared" si="15"/>
        <v>0.12321924144310814</v>
      </c>
      <c r="V10" s="12">
        <f>('Formula Data'!$AI$3*C10+'Formula Data'!$AI$4*B10)/L10</f>
        <v>6.0890000000000004</v>
      </c>
      <c r="W10" s="12">
        <f t="shared" si="16"/>
        <v>1.6729745509496174</v>
      </c>
      <c r="X10" s="12">
        <f t="shared" si="17"/>
        <v>0.27297455094961753</v>
      </c>
      <c r="Y10" s="12">
        <f t="shared" si="18"/>
        <v>1.6594872754748087</v>
      </c>
      <c r="Z10" s="12">
        <f t="shared" si="19"/>
        <v>1.011390379278446</v>
      </c>
    </row>
    <row r="11" spans="1:26" ht="12" customHeight="1" x14ac:dyDescent="0.3">
      <c r="A11" s="30" t="str">
        <f>'Formula Data'!D11</f>
        <v>LEE</v>
      </c>
      <c r="B11" s="11">
        <f>VLOOKUP('Formula Data'!$A11,'[3]2022teamtablesixGW'!$A$1:$L$21,2,FALSE)</f>
        <v>15</v>
      </c>
      <c r="C11" s="11">
        <f>VLOOKUP('Formula Data'!$A11,'[3]2022teamtablesixGW'!$A$1:$L$21,3,FALSE)</f>
        <v>25</v>
      </c>
      <c r="D11" s="25">
        <f t="shared" si="6"/>
        <v>15</v>
      </c>
      <c r="E11" s="25">
        <f t="shared" si="7"/>
        <v>15</v>
      </c>
      <c r="F11" s="11">
        <f>VLOOKUP('Formula Data'!$A11,'[3]2022teamtablesixGW'!$A$1:$L$21,4,FALSE)</f>
        <v>8</v>
      </c>
      <c r="G11" s="11">
        <f>VLOOKUP('Formula Data'!$A11,'[3]2022teamtablesixGW'!$A$1:$L$21,6,FALSE)</f>
        <v>5</v>
      </c>
      <c r="H11" s="11">
        <f>VLOOKUP('Formula Data'!$A11,'[3]2022teamtablesixGW'!$A$1:$L$21,7,FALSE)</f>
        <v>20</v>
      </c>
      <c r="I11" s="25">
        <f t="shared" si="8"/>
        <v>5</v>
      </c>
      <c r="J11" s="25">
        <f t="shared" si="9"/>
        <v>5</v>
      </c>
      <c r="K11" s="11">
        <f>VLOOKUP('Formula Data'!$A11,'[3]2022teamtablesixGW'!$A$1:$L$21,8,FALSE)</f>
        <v>7</v>
      </c>
      <c r="L11" s="11">
        <f>VLOOKUP('Formula Data'!$A11,'[3]2022teamtablesixGW'!$A$1:$L$21,10,FALSE)</f>
        <v>6</v>
      </c>
      <c r="M11" s="12">
        <f t="shared" si="10"/>
        <v>1.1666666666666667</v>
      </c>
      <c r="N11" s="12">
        <f t="shared" si="11"/>
        <v>1.3333333333333333</v>
      </c>
      <c r="O11" s="12">
        <f>VLOOKUP('Formula Data'!$A11,'[3]2022teamtablesixGW'!$A$1:$L$21,9,FALSE)/L11</f>
        <v>1.2633333333333334</v>
      </c>
      <c r="P11" s="12">
        <f t="shared" si="12"/>
        <v>-9.6666666666666679E-2</v>
      </c>
      <c r="Q11" s="12">
        <f>VLOOKUP('Formula Data'!$A11,'[3]2022teamtablesixGW'!$A$1:$L$21,5,FALSE)/L11</f>
        <v>1.5149999999999999</v>
      </c>
      <c r="R11" s="12">
        <f t="shared" si="13"/>
        <v>0.18166666666666664</v>
      </c>
      <c r="S11" s="12">
        <f>('Formula Data'!$AG$3*H11+'Formula Data'!$AG$4*G11)/L11</f>
        <v>5.166666666666667</v>
      </c>
      <c r="T11" s="12">
        <f t="shared" si="14"/>
        <v>0.95590502621029905</v>
      </c>
      <c r="U11" s="12">
        <f t="shared" si="15"/>
        <v>0.21076164045636769</v>
      </c>
      <c r="V11" s="12">
        <f>('Formula Data'!$AI$3*C11+'Formula Data'!$AI$4*B11)/L11</f>
        <v>5.479166666666667</v>
      </c>
      <c r="W11" s="12">
        <f t="shared" si="16"/>
        <v>1.5054206591796317</v>
      </c>
      <c r="X11" s="12">
        <f t="shared" si="17"/>
        <v>0.17208732584629849</v>
      </c>
      <c r="Y11" s="12">
        <f t="shared" si="18"/>
        <v>1.5102103295898157</v>
      </c>
      <c r="Z11" s="12">
        <f t="shared" si="19"/>
        <v>1.1096191797718162</v>
      </c>
    </row>
    <row r="12" spans="1:26" ht="12" customHeight="1" x14ac:dyDescent="0.3">
      <c r="A12" s="30" t="str">
        <f>'Formula Data'!D12</f>
        <v>LEI</v>
      </c>
      <c r="B12" s="11">
        <f>VLOOKUP('Formula Data'!$A12,'[3]2022teamtablesixGW'!$A$1:$L$21,2,FALSE)</f>
        <v>12</v>
      </c>
      <c r="C12" s="11">
        <f>VLOOKUP('Formula Data'!$A12,'[3]2022teamtablesixGW'!$A$1:$L$21,3,FALSE)</f>
        <v>27</v>
      </c>
      <c r="D12" s="25">
        <f t="shared" si="6"/>
        <v>12</v>
      </c>
      <c r="E12" s="25">
        <f t="shared" si="7"/>
        <v>12</v>
      </c>
      <c r="F12" s="11">
        <f>VLOOKUP('Formula Data'!$A12,'[3]2022teamtablesixGW'!$A$1:$L$21,4,FALSE)</f>
        <v>10</v>
      </c>
      <c r="G12" s="11">
        <f>VLOOKUP('Formula Data'!$A12,'[3]2022teamtablesixGW'!$A$1:$L$21,6,FALSE)</f>
        <v>12</v>
      </c>
      <c r="H12" s="11">
        <f>VLOOKUP('Formula Data'!$A12,'[3]2022teamtablesixGW'!$A$1:$L$21,7,FALSE)</f>
        <v>16</v>
      </c>
      <c r="I12" s="25">
        <f t="shared" si="8"/>
        <v>12</v>
      </c>
      <c r="J12" s="25">
        <f t="shared" si="9"/>
        <v>12</v>
      </c>
      <c r="K12" s="11">
        <f>VLOOKUP('Formula Data'!$A12,'[3]2022teamtablesixGW'!$A$1:$L$21,8,FALSE)</f>
        <v>6</v>
      </c>
      <c r="L12" s="11">
        <f>VLOOKUP('Formula Data'!$A12,'[3]2022teamtablesixGW'!$A$1:$L$21,10,FALSE)</f>
        <v>6</v>
      </c>
      <c r="M12" s="12">
        <f t="shared" si="10"/>
        <v>1</v>
      </c>
      <c r="N12" s="12">
        <f t="shared" si="11"/>
        <v>1.6666666666666667</v>
      </c>
      <c r="O12" s="12">
        <f>VLOOKUP('Formula Data'!$A12,'[3]2022teamtablesixGW'!$A$1:$L$21,9,FALSE)/L12</f>
        <v>1.5233333333333334</v>
      </c>
      <c r="P12" s="12">
        <f t="shared" si="12"/>
        <v>-0.52333333333333343</v>
      </c>
      <c r="Q12" s="12">
        <f>VLOOKUP('Formula Data'!$A12,'[3]2022teamtablesixGW'!$A$1:$L$21,5,FALSE)/L12</f>
        <v>1.68</v>
      </c>
      <c r="R12" s="12">
        <f t="shared" si="13"/>
        <v>1.3333333333333197E-2</v>
      </c>
      <c r="S12" s="12">
        <f>('Formula Data'!$AG$3*H12+'Formula Data'!$AG$4*G12)/L12</f>
        <v>5.4666666666666659</v>
      </c>
      <c r="T12" s="12">
        <f t="shared" si="14"/>
        <v>1.0114091890225096</v>
      </c>
      <c r="U12" s="12">
        <f t="shared" si="15"/>
        <v>-1.1409189022509647E-2</v>
      </c>
      <c r="V12" s="12">
        <f>('Formula Data'!$AI$3*C12+'Formula Data'!$AI$4*B12)/L12</f>
        <v>5.2175000000000002</v>
      </c>
      <c r="W12" s="12">
        <f t="shared" si="16"/>
        <v>1.4335268056461861</v>
      </c>
      <c r="X12" s="12">
        <f t="shared" si="17"/>
        <v>-0.23313986102048068</v>
      </c>
      <c r="Y12" s="12">
        <f t="shared" si="18"/>
        <v>1.556763402823093</v>
      </c>
      <c r="Z12" s="12">
        <f t="shared" si="19"/>
        <v>1.2673712611779215</v>
      </c>
    </row>
    <row r="13" spans="1:26" ht="12" customHeight="1" x14ac:dyDescent="0.3">
      <c r="A13" s="30" t="str">
        <f>'Formula Data'!D13</f>
        <v>LIV</v>
      </c>
      <c r="B13" s="11">
        <f>VLOOKUP('Formula Data'!$A13,'[3]2022teamtablesixGW'!$A$1:$L$21,2,FALSE)</f>
        <v>12</v>
      </c>
      <c r="C13" s="11">
        <f>VLOOKUP('Formula Data'!$A13,'[3]2022teamtablesixGW'!$A$1:$L$21,3,FALSE)</f>
        <v>12</v>
      </c>
      <c r="D13" s="25">
        <f t="shared" si="6"/>
        <v>12</v>
      </c>
      <c r="E13" s="25">
        <f t="shared" si="7"/>
        <v>12</v>
      </c>
      <c r="F13" s="11">
        <f>VLOOKUP('Formula Data'!$A13,'[3]2022teamtablesixGW'!$A$1:$L$21,4,FALSE)</f>
        <v>1</v>
      </c>
      <c r="G13" s="11">
        <f>VLOOKUP('Formula Data'!$A13,'[3]2022teamtablesixGW'!$A$1:$L$21,6,FALSE)</f>
        <v>23</v>
      </c>
      <c r="H13" s="11">
        <f>VLOOKUP('Formula Data'!$A13,'[3]2022teamtablesixGW'!$A$1:$L$21,7,FALSE)</f>
        <v>36</v>
      </c>
      <c r="I13" s="25">
        <f t="shared" si="8"/>
        <v>23</v>
      </c>
      <c r="J13" s="25">
        <f t="shared" si="9"/>
        <v>23</v>
      </c>
      <c r="K13" s="11">
        <f>VLOOKUP('Formula Data'!$A13,'[3]2022teamtablesixGW'!$A$1:$L$21,8,FALSE)</f>
        <v>13</v>
      </c>
      <c r="L13" s="11">
        <f>VLOOKUP('Formula Data'!$A13,'[3]2022teamtablesixGW'!$A$1:$L$21,10,FALSE)</f>
        <v>6</v>
      </c>
      <c r="M13" s="12">
        <f t="shared" si="10"/>
        <v>2.1666666666666665</v>
      </c>
      <c r="N13" s="12">
        <f t="shared" si="11"/>
        <v>0.16666666666666666</v>
      </c>
      <c r="O13" s="12">
        <f>VLOOKUP('Formula Data'!$A13,'[3]2022teamtablesixGW'!$A$1:$L$21,9,FALSE)/L13</f>
        <v>2.04</v>
      </c>
      <c r="P13" s="12">
        <f>M13-O13</f>
        <v>0.12666666666666648</v>
      </c>
      <c r="Q13" s="12">
        <f>VLOOKUP('Formula Data'!$A13,'[3]2022teamtablesixGW'!$A$1:$L$21,5,FALSE)/L13</f>
        <v>0.94833333333333336</v>
      </c>
      <c r="R13" s="12">
        <f t="shared" si="13"/>
        <v>0.78166666666666673</v>
      </c>
      <c r="S13" s="12">
        <f>('Formula Data'!$AG$3*H13+'Formula Data'!$AG$4*G13)/L13</f>
        <v>11.633333333333335</v>
      </c>
      <c r="T13" s="12">
        <f t="shared" si="14"/>
        <v>2.1523280912735121</v>
      </c>
      <c r="U13" s="12">
        <f t="shared" si="15"/>
        <v>1.4338575393154418E-2</v>
      </c>
      <c r="V13" s="12">
        <f>('Formula Data'!$AI$3*C13+'Formula Data'!$AI$4*B13)/L13</f>
        <v>3.4299999999999997</v>
      </c>
      <c r="W13" s="12">
        <f t="shared" si="16"/>
        <v>0.94240478071229861</v>
      </c>
      <c r="X13" s="12">
        <f t="shared" si="17"/>
        <v>0.77573811404563198</v>
      </c>
      <c r="Y13" s="12">
        <f t="shared" si="18"/>
        <v>0.94536905702281593</v>
      </c>
      <c r="Z13" s="12">
        <f t="shared" si="19"/>
        <v>2.0961640456367561</v>
      </c>
    </row>
    <row r="14" spans="1:26" ht="12" customHeight="1" x14ac:dyDescent="0.3">
      <c r="A14" s="30" t="str">
        <f>'Formula Data'!D14</f>
        <v>MCI</v>
      </c>
      <c r="B14" s="11">
        <f>VLOOKUP('Formula Data'!$A14,'[3]2022teamtablesixGW'!$A$1:$L$21,2,FALSE)</f>
        <v>5</v>
      </c>
      <c r="C14" s="11">
        <f>VLOOKUP('Formula Data'!$A14,'[3]2022teamtablesixGW'!$A$1:$L$21,3,FALSE)</f>
        <v>8</v>
      </c>
      <c r="D14" s="25">
        <f t="shared" si="6"/>
        <v>5</v>
      </c>
      <c r="E14" s="25">
        <f t="shared" si="7"/>
        <v>5</v>
      </c>
      <c r="F14" s="11">
        <f>VLOOKUP('Formula Data'!$A14,'[3]2022teamtablesixGW'!$A$1:$L$21,4,FALSE)</f>
        <v>4</v>
      </c>
      <c r="G14" s="11">
        <f>VLOOKUP('Formula Data'!$A14,'[3]2022teamtablesixGW'!$A$1:$L$21,6,FALSE)</f>
        <v>25</v>
      </c>
      <c r="H14" s="11">
        <f>VLOOKUP('Formula Data'!$A14,'[3]2022teamtablesixGW'!$A$1:$L$21,7,FALSE)</f>
        <v>31</v>
      </c>
      <c r="I14" s="25">
        <f t="shared" si="8"/>
        <v>25</v>
      </c>
      <c r="J14" s="25">
        <f t="shared" si="9"/>
        <v>25</v>
      </c>
      <c r="K14" s="11">
        <f>VLOOKUP('Formula Data'!$A14,'[3]2022teamtablesixGW'!$A$1:$L$21,8,FALSE)</f>
        <v>14</v>
      </c>
      <c r="L14" s="11">
        <f>VLOOKUP('Formula Data'!$A14,'[3]2022teamtablesixGW'!$A$1:$L$21,10,FALSE)</f>
        <v>6</v>
      </c>
      <c r="M14" s="12">
        <f t="shared" si="10"/>
        <v>2.3333333333333335</v>
      </c>
      <c r="N14" s="12">
        <f t="shared" si="11"/>
        <v>0.66666666666666663</v>
      </c>
      <c r="O14" s="12">
        <f>VLOOKUP('Formula Data'!$A14,'[3]2022teamtablesixGW'!$A$1:$L$21,9,FALSE)/L14</f>
        <v>2.25</v>
      </c>
      <c r="P14" s="12">
        <f t="shared" si="12"/>
        <v>8.3333333333333481E-2</v>
      </c>
      <c r="Q14" s="12">
        <f>VLOOKUP('Formula Data'!$A14,'[3]2022teamtablesixGW'!$A$1:$L$21,5,FALSE)/L14</f>
        <v>0.80333333333333334</v>
      </c>
      <c r="R14" s="12">
        <f t="shared" si="13"/>
        <v>0.13666666666666671</v>
      </c>
      <c r="S14" s="12">
        <f>('Formula Data'!$AG$3*H14+'Formula Data'!$AG$4*G14)/L14</f>
        <v>10.883333333333335</v>
      </c>
      <c r="T14" s="12">
        <f t="shared" si="14"/>
        <v>2.013567684242985</v>
      </c>
      <c r="U14" s="12">
        <f t="shared" si="15"/>
        <v>0.31976564909034844</v>
      </c>
      <c r="V14" s="12">
        <f>('Formula Data'!$AI$3*C14+'Formula Data'!$AI$4*B14)/L14</f>
        <v>1.7866666666666664</v>
      </c>
      <c r="W14" s="12">
        <f t="shared" si="16"/>
        <v>0.49089306361690188</v>
      </c>
      <c r="X14" s="12">
        <f t="shared" si="17"/>
        <v>-0.17577360304976475</v>
      </c>
      <c r="Y14" s="12">
        <f t="shared" si="18"/>
        <v>0.64711319847511761</v>
      </c>
      <c r="Z14" s="12">
        <f t="shared" si="19"/>
        <v>2.1317838421214925</v>
      </c>
    </row>
    <row r="15" spans="1:26" ht="12" customHeight="1" x14ac:dyDescent="0.3">
      <c r="A15" s="30" t="str">
        <f>'Formula Data'!D15</f>
        <v>MUN</v>
      </c>
      <c r="B15" s="11">
        <f>VLOOKUP('Formula Data'!$A15,'[3]2022teamtablesixGW'!$A$1:$L$21,2,FALSE)</f>
        <v>11</v>
      </c>
      <c r="C15" s="11">
        <f>VLOOKUP('Formula Data'!$A15,'[3]2022teamtablesixGW'!$A$1:$L$21,3,FALSE)</f>
        <v>21</v>
      </c>
      <c r="D15" s="25">
        <f t="shared" si="6"/>
        <v>11</v>
      </c>
      <c r="E15" s="25">
        <f t="shared" si="7"/>
        <v>11</v>
      </c>
      <c r="F15" s="11">
        <f>VLOOKUP('Formula Data'!$A15,'[3]2022teamtablesixGW'!$A$1:$L$21,4,FALSE)</f>
        <v>7</v>
      </c>
      <c r="G15" s="11">
        <f>VLOOKUP('Formula Data'!$A15,'[3]2022teamtablesixGW'!$A$1:$L$21,6,FALSE)</f>
        <v>14</v>
      </c>
      <c r="H15" s="11">
        <f>VLOOKUP('Formula Data'!$A15,'[3]2022teamtablesixGW'!$A$1:$L$21,7,FALSE)</f>
        <v>21</v>
      </c>
      <c r="I15" s="25">
        <f t="shared" si="8"/>
        <v>14</v>
      </c>
      <c r="J15" s="25">
        <f t="shared" si="9"/>
        <v>14</v>
      </c>
      <c r="K15" s="11">
        <f>VLOOKUP('Formula Data'!$A15,'[3]2022teamtablesixGW'!$A$1:$L$21,8,FALSE)</f>
        <v>5</v>
      </c>
      <c r="L15" s="11">
        <f>VLOOKUP('Formula Data'!$A15,'[3]2022teamtablesixGW'!$A$1:$L$21,10,FALSE)</f>
        <v>4</v>
      </c>
      <c r="M15" s="12">
        <f t="shared" si="10"/>
        <v>1.25</v>
      </c>
      <c r="N15" s="12">
        <f t="shared" si="11"/>
        <v>1.75</v>
      </c>
      <c r="O15" s="12">
        <f>VLOOKUP('Formula Data'!$A15,'[3]2022teamtablesixGW'!$A$1:$L$21,9,FALSE)/L15</f>
        <v>1.8149999999999999</v>
      </c>
      <c r="P15" s="12">
        <f t="shared" si="12"/>
        <v>-0.56499999999999995</v>
      </c>
      <c r="Q15" s="12">
        <f>VLOOKUP('Formula Data'!$A15,'[3]2022teamtablesixGW'!$A$1:$L$21,5,FALSE)/L15</f>
        <v>1.8325</v>
      </c>
      <c r="R15" s="12">
        <f t="shared" si="13"/>
        <v>8.2500000000000018E-2</v>
      </c>
      <c r="S15" s="12">
        <f>('Formula Data'!$AG$3*H15+'Formula Data'!$AG$4*G15)/L15</f>
        <v>10.324999999999999</v>
      </c>
      <c r="T15" s="12">
        <f t="shared" si="14"/>
        <v>1.9102682701202589</v>
      </c>
      <c r="U15" s="12">
        <f t="shared" si="15"/>
        <v>-0.6602682701202589</v>
      </c>
      <c r="V15" s="12">
        <f>('Formula Data'!$AI$3*C15+'Formula Data'!$AI$4*B15)/L15</f>
        <v>6.5037500000000001</v>
      </c>
      <c r="W15" s="12">
        <f t="shared" si="16"/>
        <v>1.7869285984132983</v>
      </c>
      <c r="X15" s="12">
        <f t="shared" si="17"/>
        <v>3.6928598413298319E-2</v>
      </c>
      <c r="Y15" s="12">
        <f t="shared" si="18"/>
        <v>1.8097142992066493</v>
      </c>
      <c r="Z15" s="12">
        <f t="shared" si="19"/>
        <v>1.8626341350601294</v>
      </c>
    </row>
    <row r="16" spans="1:26" ht="12" customHeight="1" x14ac:dyDescent="0.3">
      <c r="A16" s="30" t="str">
        <f>'Formula Data'!D16</f>
        <v>NEW</v>
      </c>
      <c r="B16" s="11">
        <f>VLOOKUP('Formula Data'!$A16,'[3]2022teamtablesixGW'!$A$1:$L$21,2,FALSE)</f>
        <v>11</v>
      </c>
      <c r="C16" s="11">
        <f>VLOOKUP('Formula Data'!$A16,'[3]2022teamtablesixGW'!$A$1:$L$21,3,FALSE)</f>
        <v>21</v>
      </c>
      <c r="D16" s="25">
        <f t="shared" si="6"/>
        <v>11</v>
      </c>
      <c r="E16" s="25">
        <f t="shared" si="7"/>
        <v>11</v>
      </c>
      <c r="F16" s="11">
        <f>VLOOKUP('Formula Data'!$A16,'[3]2022teamtablesixGW'!$A$1:$L$21,4,FALSE)</f>
        <v>7</v>
      </c>
      <c r="G16" s="11">
        <f>VLOOKUP('Formula Data'!$A16,'[3]2022teamtablesixGW'!$A$1:$L$21,6,FALSE)</f>
        <v>13</v>
      </c>
      <c r="H16" s="11">
        <f>VLOOKUP('Formula Data'!$A16,'[3]2022teamtablesixGW'!$A$1:$L$21,7,FALSE)</f>
        <v>25</v>
      </c>
      <c r="I16" s="25">
        <f t="shared" si="8"/>
        <v>13</v>
      </c>
      <c r="J16" s="25">
        <f t="shared" si="9"/>
        <v>13</v>
      </c>
      <c r="K16" s="11">
        <f>VLOOKUP('Formula Data'!$A16,'[3]2022teamtablesixGW'!$A$1:$L$21,8,FALSE)</f>
        <v>5</v>
      </c>
      <c r="L16" s="11">
        <f>VLOOKUP('Formula Data'!$A16,'[3]2022teamtablesixGW'!$A$1:$L$21,10,FALSE)</f>
        <v>5</v>
      </c>
      <c r="M16" s="12">
        <f t="shared" si="10"/>
        <v>1</v>
      </c>
      <c r="N16" s="12">
        <f t="shared" si="11"/>
        <v>1.4</v>
      </c>
      <c r="O16" s="12">
        <f>VLOOKUP('Formula Data'!$A16,'[3]2022teamtablesixGW'!$A$1:$L$21,9,FALSE)/L16</f>
        <v>1.6140000000000001</v>
      </c>
      <c r="P16" s="12">
        <f t="shared" si="12"/>
        <v>-0.6140000000000001</v>
      </c>
      <c r="Q16" s="12">
        <f>VLOOKUP('Formula Data'!$A16,'[3]2022teamtablesixGW'!$A$1:$L$21,5,FALSE)/L16</f>
        <v>1.25</v>
      </c>
      <c r="R16" s="12">
        <f t="shared" si="13"/>
        <v>-0.14999999999999991</v>
      </c>
      <c r="S16" s="12">
        <f>('Formula Data'!$AG$3*H16+'Formula Data'!$AG$4*G16)/L16</f>
        <v>9.1</v>
      </c>
      <c r="T16" s="12">
        <f t="shared" si="14"/>
        <v>1.6836262719703976</v>
      </c>
      <c r="U16" s="12">
        <f t="shared" si="15"/>
        <v>-0.6836262719703976</v>
      </c>
      <c r="V16" s="12">
        <f>('Formula Data'!$AI$3*C16+'Formula Data'!$AI$4*B16)/L16</f>
        <v>5.2030000000000003</v>
      </c>
      <c r="W16" s="12">
        <f t="shared" si="16"/>
        <v>1.4295428787306386</v>
      </c>
      <c r="X16" s="12">
        <f t="shared" si="17"/>
        <v>2.9542878730638655E-2</v>
      </c>
      <c r="Y16" s="12">
        <f t="shared" si="18"/>
        <v>1.3397714393653193</v>
      </c>
      <c r="Z16" s="12">
        <f t="shared" si="19"/>
        <v>1.6488131359851987</v>
      </c>
    </row>
    <row r="17" spans="1:26" ht="12" customHeight="1" x14ac:dyDescent="0.3">
      <c r="A17" s="30" t="str">
        <f>'Formula Data'!D17</f>
        <v>NFO</v>
      </c>
      <c r="B17" s="11">
        <f>VLOOKUP('Formula Data'!$A17,'[3]2022teamtablesixGW'!$A$1:$L$21,2,FALSE)</f>
        <v>18</v>
      </c>
      <c r="C17" s="11">
        <f>VLOOKUP('Formula Data'!$A17,'[3]2022teamtablesixGW'!$A$1:$L$21,3,FALSE)</f>
        <v>28</v>
      </c>
      <c r="D17" s="25">
        <f t="shared" si="6"/>
        <v>18</v>
      </c>
      <c r="E17" s="25">
        <f t="shared" si="7"/>
        <v>18</v>
      </c>
      <c r="F17" s="11">
        <f>VLOOKUP('Formula Data'!$A17,'[3]2022teamtablesixGW'!$A$1:$L$21,4,FALSE)</f>
        <v>14</v>
      </c>
      <c r="G17" s="11">
        <f>VLOOKUP('Formula Data'!$A17,'[3]2022teamtablesixGW'!$A$1:$L$21,6,FALSE)</f>
        <v>6</v>
      </c>
      <c r="H17" s="11">
        <f>VLOOKUP('Formula Data'!$A17,'[3]2022teamtablesixGW'!$A$1:$L$21,7,FALSE)</f>
        <v>17</v>
      </c>
      <c r="I17" s="25">
        <f t="shared" si="8"/>
        <v>6</v>
      </c>
      <c r="J17" s="25">
        <f t="shared" si="9"/>
        <v>6</v>
      </c>
      <c r="K17" s="11">
        <f>VLOOKUP('Formula Data'!$A17,'[3]2022teamtablesixGW'!$A$1:$L$21,8,FALSE)</f>
        <v>5</v>
      </c>
      <c r="L17" s="11">
        <f>VLOOKUP('Formula Data'!$A17,'[3]2022teamtablesixGW'!$A$1:$L$21,10,FALSE)</f>
        <v>6</v>
      </c>
      <c r="M17" s="12">
        <f t="shared" si="10"/>
        <v>0.83333333333333337</v>
      </c>
      <c r="N17" s="12">
        <f t="shared" si="11"/>
        <v>2.3333333333333335</v>
      </c>
      <c r="O17" s="12">
        <f>VLOOKUP('Formula Data'!$A17,'[3]2022teamtablesixGW'!$A$1:$L$21,9,FALSE)/L17</f>
        <v>0.79499999999999993</v>
      </c>
      <c r="P17" s="12">
        <f t="shared" si="12"/>
        <v>3.8333333333333441E-2</v>
      </c>
      <c r="Q17" s="12">
        <f>VLOOKUP('Formula Data'!$A17,'[3]2022teamtablesixGW'!$A$1:$L$21,5,FALSE)/L17</f>
        <v>2.1433333333333331</v>
      </c>
      <c r="R17" s="12">
        <f t="shared" si="13"/>
        <v>-0.19000000000000039</v>
      </c>
      <c r="S17" s="12">
        <f>('Formula Data'!$AG$3*H17+'Formula Data'!$AG$4*G17)/L17</f>
        <v>4.6833333333333336</v>
      </c>
      <c r="T17" s="12">
        <f t="shared" si="14"/>
        <v>0.86648165279062594</v>
      </c>
      <c r="U17" s="12">
        <f t="shared" si="15"/>
        <v>-3.3148319457292574E-2</v>
      </c>
      <c r="V17" s="12">
        <f>('Formula Data'!$AI$3*C17+'Formula Data'!$AI$4*B17)/L17</f>
        <v>6.336666666666666</v>
      </c>
      <c r="W17" s="12">
        <f t="shared" si="16"/>
        <v>1.7410218543577063</v>
      </c>
      <c r="X17" s="12">
        <f t="shared" si="17"/>
        <v>-0.59231147897562719</v>
      </c>
      <c r="Y17" s="12">
        <f t="shared" si="18"/>
        <v>1.9421775938455197</v>
      </c>
      <c r="Z17" s="12">
        <f t="shared" si="19"/>
        <v>0.83074082639531288</v>
      </c>
    </row>
    <row r="18" spans="1:26" ht="12" customHeight="1" x14ac:dyDescent="0.3">
      <c r="A18" s="30" t="str">
        <f>'Formula Data'!D18</f>
        <v>SOU</v>
      </c>
      <c r="B18" s="11">
        <f>VLOOKUP('Formula Data'!$A18,'[3]2022teamtablesixGW'!$A$1:$L$21,2,FALSE)</f>
        <v>11</v>
      </c>
      <c r="C18" s="11">
        <f>VLOOKUP('Formula Data'!$A18,'[3]2022teamtablesixGW'!$A$1:$L$21,3,FALSE)</f>
        <v>20</v>
      </c>
      <c r="D18" s="25">
        <f t="shared" si="6"/>
        <v>11</v>
      </c>
      <c r="E18" s="25">
        <f t="shared" si="7"/>
        <v>11</v>
      </c>
      <c r="F18" s="11">
        <f>VLOOKUP('Formula Data'!$A18,'[3]2022teamtablesixGW'!$A$1:$L$21,4,FALSE)</f>
        <v>8</v>
      </c>
      <c r="G18" s="11">
        <f>VLOOKUP('Formula Data'!$A18,'[3]2022teamtablesixGW'!$A$1:$L$21,6,FALSE)</f>
        <v>7</v>
      </c>
      <c r="H18" s="11">
        <f>VLOOKUP('Formula Data'!$A18,'[3]2022teamtablesixGW'!$A$1:$L$21,7,FALSE)</f>
        <v>24</v>
      </c>
      <c r="I18" s="25">
        <f t="shared" si="8"/>
        <v>7</v>
      </c>
      <c r="J18" s="25">
        <f t="shared" si="9"/>
        <v>7</v>
      </c>
      <c r="K18" s="11">
        <f>VLOOKUP('Formula Data'!$A18,'[3]2022teamtablesixGW'!$A$1:$L$21,8,FALSE)</f>
        <v>6</v>
      </c>
      <c r="L18" s="11">
        <f>VLOOKUP('Formula Data'!$A18,'[3]2022teamtablesixGW'!$A$1:$L$21,10,FALSE)</f>
        <v>7</v>
      </c>
      <c r="M18" s="12">
        <f t="shared" si="10"/>
        <v>0.8571428571428571</v>
      </c>
      <c r="N18" s="12">
        <f t="shared" si="11"/>
        <v>1.1428571428571428</v>
      </c>
      <c r="O18" s="12">
        <f>VLOOKUP('Formula Data'!$A18,'[3]2022teamtablesixGW'!$A$1:$L$21,9,FALSE)/L18</f>
        <v>1.092857142857143</v>
      </c>
      <c r="P18" s="12">
        <f t="shared" si="12"/>
        <v>-0.23571428571428588</v>
      </c>
      <c r="Q18" s="12">
        <f>VLOOKUP('Formula Data'!$A18,'[3]2022teamtablesixGW'!$A$1:$L$21,5,FALSE)/L18</f>
        <v>1.47</v>
      </c>
      <c r="R18" s="12">
        <f t="shared" si="13"/>
        <v>0.32714285714285718</v>
      </c>
      <c r="S18" s="12">
        <f>('Formula Data'!$AG$3*H18+'Formula Data'!$AG$4*G18)/L18</f>
        <v>5.4571428571428573</v>
      </c>
      <c r="T18" s="12">
        <f t="shared" si="14"/>
        <v>1.0096471521078365</v>
      </c>
      <c r="U18" s="12">
        <f t="shared" si="15"/>
        <v>-0.15250429496497941</v>
      </c>
      <c r="V18" s="12">
        <f>('Formula Data'!$AI$3*C18+'Formula Data'!$AI$4*B18)/L18</f>
        <v>3.6142857142857139</v>
      </c>
      <c r="W18" s="12">
        <f t="shared" si="16"/>
        <v>0.99303794052566241</v>
      </c>
      <c r="X18" s="12">
        <f t="shared" si="17"/>
        <v>-0.14981920233148038</v>
      </c>
      <c r="Y18" s="12">
        <f t="shared" si="18"/>
        <v>1.2315189702628313</v>
      </c>
      <c r="Z18" s="12">
        <f t="shared" si="19"/>
        <v>1.0512521474824896</v>
      </c>
    </row>
    <row r="19" spans="1:26" ht="12" customHeight="1" x14ac:dyDescent="0.3">
      <c r="A19" s="30" t="str">
        <f>'Formula Data'!D19</f>
        <v>TOT</v>
      </c>
      <c r="B19" s="11">
        <f>VLOOKUP('Formula Data'!$A19,'[3]2022teamtablesixGW'!$A$1:$L$21,2,FALSE)</f>
        <v>8</v>
      </c>
      <c r="C19" s="11">
        <f>VLOOKUP('Formula Data'!$A19,'[3]2022teamtablesixGW'!$A$1:$L$21,3,FALSE)</f>
        <v>26</v>
      </c>
      <c r="D19" s="25">
        <f t="shared" si="6"/>
        <v>8</v>
      </c>
      <c r="E19" s="25">
        <f t="shared" si="7"/>
        <v>8</v>
      </c>
      <c r="F19" s="11">
        <f>VLOOKUP('Formula Data'!$A19,'[3]2022teamtablesixGW'!$A$1:$L$21,4,FALSE)</f>
        <v>9</v>
      </c>
      <c r="G19" s="11">
        <f>VLOOKUP('Formula Data'!$A19,'[3]2022teamtablesixGW'!$A$1:$L$21,6,FALSE)</f>
        <v>10</v>
      </c>
      <c r="H19" s="11">
        <f>VLOOKUP('Formula Data'!$A19,'[3]2022teamtablesixGW'!$A$1:$L$21,7,FALSE)</f>
        <v>29</v>
      </c>
      <c r="I19" s="25">
        <f t="shared" si="8"/>
        <v>10</v>
      </c>
      <c r="J19" s="25">
        <f t="shared" si="9"/>
        <v>10</v>
      </c>
      <c r="K19" s="11">
        <f>VLOOKUP('Formula Data'!$A19,'[3]2022teamtablesixGW'!$A$1:$L$21,8,FALSE)</f>
        <v>11</v>
      </c>
      <c r="L19" s="11">
        <f>VLOOKUP('Formula Data'!$A19,'[3]2022teamtablesixGW'!$A$1:$L$21,10,FALSE)</f>
        <v>6</v>
      </c>
      <c r="M19" s="12">
        <f t="shared" si="10"/>
        <v>1.8333333333333333</v>
      </c>
      <c r="N19" s="12">
        <f t="shared" si="11"/>
        <v>1.5</v>
      </c>
      <c r="O19" s="12">
        <f>VLOOKUP('Formula Data'!$A19,'[3]2022teamtablesixGW'!$A$1:$L$21,9,FALSE)/L19</f>
        <v>1.53</v>
      </c>
      <c r="P19" s="12">
        <f t="shared" si="12"/>
        <v>0.30333333333333323</v>
      </c>
      <c r="Q19" s="12">
        <f>VLOOKUP('Formula Data'!$A19,'[3]2022teamtablesixGW'!$A$1:$L$21,5,FALSE)/L19</f>
        <v>1.1916666666666667</v>
      </c>
      <c r="R19" s="12">
        <f t="shared" si="13"/>
        <v>-0.30833333333333335</v>
      </c>
      <c r="S19" s="12">
        <f>('Formula Data'!$AG$3*H19+'Formula Data'!$AG$4*G19)/L19</f>
        <v>7.95</v>
      </c>
      <c r="T19" s="12">
        <f t="shared" si="14"/>
        <v>1.470860314523589</v>
      </c>
      <c r="U19" s="12">
        <f t="shared" si="15"/>
        <v>0.36247301880974425</v>
      </c>
      <c r="V19" s="12">
        <f>('Formula Data'!$AI$3*C19+'Formula Data'!$AI$4*B19)/L19</f>
        <v>4.4316666666666666</v>
      </c>
      <c r="W19" s="12">
        <f t="shared" si="16"/>
        <v>1.217616283728864</v>
      </c>
      <c r="X19" s="12">
        <f t="shared" si="17"/>
        <v>-0.28238371627113601</v>
      </c>
      <c r="Y19" s="12">
        <f t="shared" si="18"/>
        <v>1.2046414751977652</v>
      </c>
      <c r="Z19" s="12">
        <f t="shared" si="19"/>
        <v>1.5004301572617944</v>
      </c>
    </row>
    <row r="20" spans="1:26" ht="12" customHeight="1" x14ac:dyDescent="0.3">
      <c r="A20" s="30" t="str">
        <f>'Formula Data'!D20</f>
        <v>WHU</v>
      </c>
      <c r="B20" s="11">
        <f>VLOOKUP('Formula Data'!$A20,'[3]2022teamtablesixGW'!$A$1:$L$21,2,FALSE)</f>
        <v>10</v>
      </c>
      <c r="C20" s="11">
        <f>VLOOKUP('Formula Data'!$A20,'[3]2022teamtablesixGW'!$A$1:$L$21,3,FALSE)</f>
        <v>26</v>
      </c>
      <c r="D20" s="25">
        <f t="shared" si="6"/>
        <v>10</v>
      </c>
      <c r="E20" s="25">
        <f t="shared" si="7"/>
        <v>10</v>
      </c>
      <c r="F20" s="11">
        <f>VLOOKUP('Formula Data'!$A20,'[3]2022teamtablesixGW'!$A$1:$L$21,4,FALSE)</f>
        <v>8</v>
      </c>
      <c r="G20" s="11">
        <f>VLOOKUP('Formula Data'!$A20,'[3]2022teamtablesixGW'!$A$1:$L$21,6,FALSE)</f>
        <v>8</v>
      </c>
      <c r="H20" s="11">
        <f>VLOOKUP('Formula Data'!$A20,'[3]2022teamtablesixGW'!$A$1:$L$21,7,FALSE)</f>
        <v>15</v>
      </c>
      <c r="I20" s="25">
        <f t="shared" si="8"/>
        <v>8</v>
      </c>
      <c r="J20" s="25">
        <f t="shared" si="9"/>
        <v>8</v>
      </c>
      <c r="K20" s="11">
        <f>VLOOKUP('Formula Data'!$A20,'[3]2022teamtablesixGW'!$A$1:$L$21,8,FALSE)</f>
        <v>6</v>
      </c>
      <c r="L20" s="11">
        <f>VLOOKUP('Formula Data'!$A20,'[3]2022teamtablesixGW'!$A$1:$L$21,10,FALSE)</f>
        <v>5</v>
      </c>
      <c r="M20" s="12">
        <f t="shared" si="10"/>
        <v>1.2</v>
      </c>
      <c r="N20" s="12">
        <f t="shared" si="11"/>
        <v>1.6</v>
      </c>
      <c r="O20" s="12">
        <f>VLOOKUP('Formula Data'!$A20,'[3]2022teamtablesixGW'!$A$1:$L$21,9,FALSE)/L20</f>
        <v>1.4119999999999999</v>
      </c>
      <c r="P20" s="12">
        <f t="shared" si="12"/>
        <v>-0.21199999999999997</v>
      </c>
      <c r="Q20" s="12">
        <f>VLOOKUP('Formula Data'!$A20,'[3]2022teamtablesixGW'!$A$1:$L$21,5,FALSE)/L20</f>
        <v>1.6780000000000002</v>
      </c>
      <c r="R20" s="12">
        <f t="shared" si="13"/>
        <v>7.8000000000000069E-2</v>
      </c>
      <c r="S20" s="12">
        <f>('Formula Data'!$AG$3*H20+'Formula Data'!$AG$4*G20)/L20</f>
        <v>5.5</v>
      </c>
      <c r="T20" s="12">
        <f t="shared" si="14"/>
        <v>1.0175763182238666</v>
      </c>
      <c r="U20" s="12">
        <f t="shared" si="15"/>
        <v>0.18242368177613333</v>
      </c>
      <c r="V20" s="12">
        <f>('Formula Data'!$AI$3*C20+'Formula Data'!$AI$4*B20)/L20</f>
        <v>5.718</v>
      </c>
      <c r="W20" s="12">
        <f t="shared" si="16"/>
        <v>1.5710409726276746</v>
      </c>
      <c r="X20" s="12">
        <f t="shared" si="17"/>
        <v>-2.8959027372325474E-2</v>
      </c>
      <c r="Y20" s="12">
        <f t="shared" si="18"/>
        <v>1.6245204863138374</v>
      </c>
      <c r="Z20" s="12">
        <f t="shared" si="19"/>
        <v>1.2147881591119334</v>
      </c>
    </row>
    <row r="21" spans="1:26" ht="12" customHeight="1" x14ac:dyDescent="0.3">
      <c r="A21" s="30" t="str">
        <f>'Formula Data'!D21</f>
        <v>WOL</v>
      </c>
      <c r="B21" s="11">
        <f>VLOOKUP('Formula Data'!$A21,'[3]2022teamtablesixGW'!$A$1:$L$21,2,FALSE)</f>
        <v>14</v>
      </c>
      <c r="C21" s="11">
        <f>VLOOKUP('Formula Data'!$A21,'[3]2022teamtablesixGW'!$A$1:$L$21,3,FALSE)</f>
        <v>32</v>
      </c>
      <c r="D21" s="25">
        <f t="shared" si="6"/>
        <v>14</v>
      </c>
      <c r="E21" s="25">
        <f t="shared" si="7"/>
        <v>14</v>
      </c>
      <c r="F21" s="11">
        <f>VLOOKUP('Formula Data'!$A21,'[3]2022teamtablesixGW'!$A$1:$L$21,4,FALSE)</f>
        <v>11</v>
      </c>
      <c r="G21" s="11">
        <f>VLOOKUP('Formula Data'!$A21,'[3]2022teamtablesixGW'!$A$1:$L$21,6,FALSE)</f>
        <v>9</v>
      </c>
      <c r="H21" s="11">
        <f>VLOOKUP('Formula Data'!$A21,'[3]2022teamtablesixGW'!$A$1:$L$21,7,FALSE)</f>
        <v>25</v>
      </c>
      <c r="I21" s="25">
        <f t="shared" si="8"/>
        <v>9</v>
      </c>
      <c r="J21" s="25">
        <f t="shared" si="9"/>
        <v>9</v>
      </c>
      <c r="K21" s="11">
        <f>VLOOKUP('Formula Data'!$A21,'[3]2022teamtablesixGW'!$A$1:$L$21,8,FALSE)</f>
        <v>7</v>
      </c>
      <c r="L21" s="11">
        <f>VLOOKUP('Formula Data'!$A21,'[3]2022teamtablesixGW'!$A$1:$L$21,10,FALSE)</f>
        <v>7</v>
      </c>
      <c r="M21" s="12">
        <f t="shared" si="10"/>
        <v>1</v>
      </c>
      <c r="N21" s="12">
        <f t="shared" si="11"/>
        <v>1.5714285714285714</v>
      </c>
      <c r="O21" s="12">
        <f>VLOOKUP('Formula Data'!$A21,'[3]2022teamtablesixGW'!$A$1:$L$21,9,FALSE)/L21</f>
        <v>1.1757142857142857</v>
      </c>
      <c r="P21" s="12">
        <f t="shared" si="12"/>
        <v>-0.17571428571428571</v>
      </c>
      <c r="Q21" s="12">
        <f>VLOOKUP('Formula Data'!$A21,'[3]2022teamtablesixGW'!$A$1:$L$21,5,FALSE)/L21</f>
        <v>1.417142857142857</v>
      </c>
      <c r="R21" s="12">
        <f t="shared" si="13"/>
        <v>-0.15428571428571436</v>
      </c>
      <c r="S21" s="12">
        <f>('Formula Data'!$AG$3*H21+'Formula Data'!$AG$4*G21)/L21</f>
        <v>5.9285714285714288</v>
      </c>
      <c r="T21" s="12">
        <f t="shared" si="14"/>
        <v>1.096867979384168</v>
      </c>
      <c r="U21" s="12">
        <f t="shared" si="15"/>
        <v>-9.6867979384168024E-2</v>
      </c>
      <c r="V21" s="12">
        <f>('Formula Data'!$AI$3*C21+'Formula Data'!$AI$4*B21)/L21</f>
        <v>5.2685714285714278</v>
      </c>
      <c r="W21" s="12">
        <f t="shared" si="16"/>
        <v>1.44755886350144</v>
      </c>
      <c r="X21" s="12">
        <f t="shared" si="17"/>
        <v>-0.12386970792713137</v>
      </c>
      <c r="Y21" s="12">
        <f t="shared" si="18"/>
        <v>1.4323508603221486</v>
      </c>
      <c r="Z21" s="12">
        <f t="shared" si="19"/>
        <v>1.1362911325492269</v>
      </c>
    </row>
    <row r="22" spans="1:26" ht="12" customHeight="1" x14ac:dyDescent="0.3">
      <c r="A22" s="1"/>
      <c r="B22" s="11">
        <f t="shared" ref="B22:L22" si="20">SUM(B2:B21)</f>
        <v>242</v>
      </c>
      <c r="C22" s="11">
        <f t="shared" si="20"/>
        <v>476</v>
      </c>
      <c r="D22" s="25">
        <f t="shared" si="20"/>
        <v>242</v>
      </c>
      <c r="E22" s="25">
        <f t="shared" si="20"/>
        <v>242</v>
      </c>
      <c r="F22" s="11">
        <f t="shared" si="20"/>
        <v>160</v>
      </c>
      <c r="G22" s="11">
        <f t="shared" si="20"/>
        <v>246</v>
      </c>
      <c r="H22" s="11">
        <f t="shared" si="20"/>
        <v>476</v>
      </c>
      <c r="I22" s="25">
        <f t="shared" si="20"/>
        <v>246</v>
      </c>
      <c r="J22" s="25">
        <f t="shared" si="20"/>
        <v>246</v>
      </c>
      <c r="K22" s="11">
        <f t="shared" si="20"/>
        <v>160</v>
      </c>
      <c r="L22" s="11">
        <f t="shared" si="20"/>
        <v>120</v>
      </c>
      <c r="M22" s="12">
        <f t="shared" ref="M22" si="21">K22/L22</f>
        <v>1.3333333333333333</v>
      </c>
      <c r="N22" s="12">
        <f t="shared" ref="N22" si="22">F22/L22</f>
        <v>1.3333333333333333</v>
      </c>
      <c r="O22" s="12">
        <f>((O2*L2)+(O3*L3)+(O4*L4)+(O5*L5)+(O6*L6)+(O7*L7)+(O8*L8)+(O9*L9)+(O10*L10)+(O11*L11)+(O12*L12)+(O13*L13)+(O14*L14)+(O15*L15)+(O16*L16)+(O17*L17)+(O18*L18)+(O19*L19)+(O20*L20)+(O21*L21))/L22</f>
        <v>1.4571666666666665</v>
      </c>
      <c r="P22" s="12">
        <f t="shared" si="12"/>
        <v>-0.12383333333333324</v>
      </c>
      <c r="Q22" s="12">
        <f>((Q2*$L2)+(Q3*$L3)+(Q4*$L4)+(Q5*$L5)+(Q6*$L6)+(Q7*$L7)+(Q8*$L8)+(Q9*$L9)+(Q10*$L10)+(Q11*$L11)+(Q12*$L12)+(Q13*$L13)+(Q14*$L14)+(Q15*$L15)+(Q16*$L16)+(Q17*$L17)+(Q18*$L18)+(Q19*$L19)+(Q20*$L20)+(Q21*$L21))/L22</f>
        <v>1.456833333333333</v>
      </c>
      <c r="R22" s="12">
        <f t="shared" si="13"/>
        <v>0.12349999999999972</v>
      </c>
      <c r="S22" s="12">
        <f>('Formula Data'!$AG$3*H22+'Formula Data'!$AG$4*G22)/L22</f>
        <v>7.206666666666667</v>
      </c>
      <c r="T22" s="12">
        <f t="shared" si="14"/>
        <v>1.3333333333333333</v>
      </c>
      <c r="U22" s="12">
        <f t="shared" si="15"/>
        <v>0</v>
      </c>
      <c r="V22" s="12">
        <f>('Formula Data'!$AI$3*C22+'Formula Data'!$AI$4*B22)/L22</f>
        <v>4.8528333333333329</v>
      </c>
      <c r="W22" s="12">
        <f t="shared" si="16"/>
        <v>1.3333333333333333</v>
      </c>
      <c r="X22" s="12">
        <f t="shared" si="17"/>
        <v>0</v>
      </c>
      <c r="Y22" s="12">
        <f t="shared" si="18"/>
        <v>1.395083333333333</v>
      </c>
      <c r="Z22" s="12">
        <f t="shared" si="19"/>
        <v>1.3952499999999999</v>
      </c>
    </row>
  </sheetData>
  <conditionalFormatting sqref="P2">
    <cfRule type="cellIs" dxfId="481" priority="8" operator="notBetween">
      <formula>0.2</formula>
      <formula>-0.2</formula>
    </cfRule>
  </conditionalFormatting>
  <conditionalFormatting sqref="P3:P22">
    <cfRule type="cellIs" dxfId="480" priority="7" operator="notBetween">
      <formula>0.2</formula>
      <formula>-0.2</formula>
    </cfRule>
  </conditionalFormatting>
  <conditionalFormatting sqref="R2">
    <cfRule type="cellIs" dxfId="479" priority="6" operator="notBetween">
      <formula>0.2</formula>
      <formula>-0.2</formula>
    </cfRule>
  </conditionalFormatting>
  <conditionalFormatting sqref="X3:X22">
    <cfRule type="cellIs" dxfId="478" priority="1" operator="notBetween">
      <formula>0.2</formula>
      <formula>-0.2</formula>
    </cfRule>
  </conditionalFormatting>
  <conditionalFormatting sqref="R3:R22">
    <cfRule type="cellIs" dxfId="477" priority="5" operator="notBetween">
      <formula>0.2</formula>
      <formula>-0.2</formula>
    </cfRule>
  </conditionalFormatting>
  <conditionalFormatting sqref="U2">
    <cfRule type="cellIs" dxfId="476" priority="4" operator="notBetween">
      <formula>0.2</formula>
      <formula>-0.2</formula>
    </cfRule>
  </conditionalFormatting>
  <conditionalFormatting sqref="U3:U22">
    <cfRule type="cellIs" dxfId="475" priority="3" operator="notBetween">
      <formula>0.2</formula>
      <formula>-0.2</formula>
    </cfRule>
  </conditionalFormatting>
  <conditionalFormatting sqref="X2">
    <cfRule type="cellIs" dxfId="474" priority="2" operator="notBetween">
      <formula>0.2</formula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M43"/>
  <sheetViews>
    <sheetView workbookViewId="0">
      <selection activeCell="Q13" sqref="Q13"/>
    </sheetView>
  </sheetViews>
  <sheetFormatPr defaultColWidth="4.88671875" defaultRowHeight="12" x14ac:dyDescent="0.3"/>
  <cols>
    <col min="1" max="1" width="8.77734375" style="74" bestFit="1" customWidth="1"/>
    <col min="2" max="2" width="4.33203125" style="74" bestFit="1" customWidth="1"/>
    <col min="3" max="3" width="7.6640625" style="74" bestFit="1" customWidth="1"/>
    <col min="4" max="4" width="4.77734375" style="74" bestFit="1" customWidth="1"/>
    <col min="5" max="5" width="6.44140625" style="74" bestFit="1" customWidth="1"/>
    <col min="6" max="6" width="11" style="74" bestFit="1" customWidth="1"/>
    <col min="7" max="7" width="8.109375" style="74" bestFit="1" customWidth="1"/>
    <col min="8" max="8" width="4.33203125" style="74" bestFit="1" customWidth="1"/>
    <col min="9" max="9" width="4.88671875" style="74"/>
    <col min="10" max="10" width="10.44140625" style="74" bestFit="1" customWidth="1"/>
    <col min="11" max="11" width="10.44140625" style="68" customWidth="1"/>
    <col min="12" max="12" width="4.88671875" style="74"/>
    <col min="13" max="13" width="9.5546875" style="74" bestFit="1" customWidth="1"/>
    <col min="14" max="15" width="9.33203125" style="74" bestFit="1" customWidth="1"/>
    <col min="16" max="16384" width="4.88671875" style="74"/>
  </cols>
  <sheetData>
    <row r="1" spans="1:13" x14ac:dyDescent="0.3">
      <c r="A1" s="2" t="s">
        <v>76</v>
      </c>
      <c r="B1" s="60" t="s">
        <v>80</v>
      </c>
      <c r="C1" s="75" t="s">
        <v>78</v>
      </c>
      <c r="D1" s="72" t="s">
        <v>113</v>
      </c>
      <c r="E1" s="60" t="s">
        <v>81</v>
      </c>
      <c r="F1" s="75" t="s">
        <v>79</v>
      </c>
      <c r="G1" s="72" t="s">
        <v>114</v>
      </c>
      <c r="H1" s="76" t="s">
        <v>13</v>
      </c>
    </row>
    <row r="2" spans="1:13" x14ac:dyDescent="0.3">
      <c r="A2" s="63" t="str">
        <f>Schedule!A2</f>
        <v>ARS</v>
      </c>
      <c r="B2" s="9">
        <f>VLOOKUP('Formula Data'!$A2,'[1]2022teamtable'!$A$1:$N$21,9,FALSE)</f>
        <v>54.83</v>
      </c>
      <c r="C2" s="9">
        <f>VLOOKUP('Formula Data'!$A2,'[1]2022teamtable'!$A$1:$N$21,11,FALSE)</f>
        <v>57.620913999999999</v>
      </c>
      <c r="D2" s="9">
        <f>VLOOKUP('Formula Data'!$A2,'[1]2022teamtable'!$A$1:$N$21,13,FALSE)</f>
        <v>52.2</v>
      </c>
      <c r="E2" s="9">
        <f>B2/'Formula Data'!$O2</f>
        <v>1.9582142857142857</v>
      </c>
      <c r="F2" s="9">
        <f>C2/'Formula Data'!$O2</f>
        <v>2.0578897857142855</v>
      </c>
      <c r="G2" s="9">
        <f>D2/'Formula Data'!$O2</f>
        <v>1.8642857142857143</v>
      </c>
      <c r="H2" s="9">
        <f>IF($K$2="Yes",AVERAGE(E2:F2),IF($K$2="Only",G2,AVERAGE(F2,E2,G2)))</f>
        <v>2.0080520357142855</v>
      </c>
      <c r="J2" s="73" t="s">
        <v>115</v>
      </c>
      <c r="K2" s="68" t="s">
        <v>143</v>
      </c>
      <c r="M2" s="105"/>
    </row>
    <row r="3" spans="1:13" x14ac:dyDescent="0.3">
      <c r="A3" s="63" t="str">
        <f>Schedule!A3</f>
        <v>AVL</v>
      </c>
      <c r="B3" s="9">
        <f>VLOOKUP('Formula Data'!$A3,'[1]2022teamtable'!$A$1:$N$21,9,FALSE)</f>
        <v>35.68</v>
      </c>
      <c r="C3" s="9">
        <f>VLOOKUP('Formula Data'!$A3,'[1]2022teamtable'!$A$1:$N$21,11,FALSE)</f>
        <v>34.613460000000003</v>
      </c>
      <c r="D3" s="9">
        <f>VLOOKUP('Formula Data'!$A3,'[1]2022teamtable'!$A$1:$N$21,13,FALSE)</f>
        <v>35.200000000000003</v>
      </c>
      <c r="E3" s="9">
        <f>B3/'Formula Data'!$O3</f>
        <v>1.3214814814814815</v>
      </c>
      <c r="F3" s="9">
        <f>C3/'Formula Data'!$O3</f>
        <v>1.2819800000000001</v>
      </c>
      <c r="G3" s="9">
        <f>D3/'Formula Data'!$O3</f>
        <v>1.3037037037037038</v>
      </c>
      <c r="H3" s="9">
        <f t="shared" ref="H3:H21" si="0">IF($K$2="Yes",AVERAGE(E3:F3),IF($K$2="Only",G3,AVERAGE(F3,E3,G3)))</f>
        <v>1.3017307407407408</v>
      </c>
      <c r="M3" s="105"/>
    </row>
    <row r="4" spans="1:13" x14ac:dyDescent="0.3">
      <c r="A4" s="11" t="str">
        <f>Schedule!A4</f>
        <v>BOU</v>
      </c>
      <c r="B4" s="9">
        <f>VLOOKUP('Formula Data'!$A4,'[1]2022teamtable'!$A$1:$N$21,9,FALSE)</f>
        <v>24.13</v>
      </c>
      <c r="C4" s="9">
        <f>VLOOKUP('Formula Data'!$A4,'[1]2022teamtable'!$A$1:$N$21,11,FALSE)</f>
        <v>25.452414999999998</v>
      </c>
      <c r="D4" s="9">
        <f>VLOOKUP('Formula Data'!$A4,'[1]2022teamtable'!$A$1:$N$21,13,FALSE)</f>
        <v>23.4</v>
      </c>
      <c r="E4" s="9">
        <f>B4/'Formula Data'!$O4</f>
        <v>0.89370370370370367</v>
      </c>
      <c r="F4" s="9">
        <f>C4/'Formula Data'!$O4</f>
        <v>0.94268203703703701</v>
      </c>
      <c r="G4" s="9">
        <f>D4/'Formula Data'!$O4</f>
        <v>0.86666666666666659</v>
      </c>
      <c r="H4" s="9">
        <f t="shared" si="0"/>
        <v>0.91819287037037034</v>
      </c>
      <c r="M4" s="105"/>
    </row>
    <row r="5" spans="1:13" x14ac:dyDescent="0.3">
      <c r="A5" s="63" t="str">
        <f>Schedule!A5</f>
        <v>BRE</v>
      </c>
      <c r="B5" s="9">
        <f>VLOOKUP('Formula Data'!$A5,'[1]2022teamtable'!$A$1:$N$21,9,FALSE)</f>
        <v>39.89</v>
      </c>
      <c r="C5" s="9">
        <f>VLOOKUP('Formula Data'!$A5,'[1]2022teamtable'!$A$1:$N$21,11,FALSE)</f>
        <v>42.475216000000003</v>
      </c>
      <c r="D5" s="9">
        <f>VLOOKUP('Formula Data'!$A5,'[1]2022teamtable'!$A$1:$N$21,13,FALSE)</f>
        <v>39.200000000000003</v>
      </c>
      <c r="E5" s="9">
        <f>B5/'Formula Data'!$O5</f>
        <v>1.4774074074074075</v>
      </c>
      <c r="F5" s="9">
        <f>C5/'Formula Data'!$O5</f>
        <v>1.5731561481481482</v>
      </c>
      <c r="G5" s="9">
        <f>D5/'Formula Data'!$O5</f>
        <v>1.4518518518518519</v>
      </c>
      <c r="H5" s="9">
        <f t="shared" si="0"/>
        <v>1.5252817777777778</v>
      </c>
      <c r="M5" s="105"/>
    </row>
    <row r="6" spans="1:13" x14ac:dyDescent="0.3">
      <c r="A6" s="63" t="str">
        <f>Schedule!A6</f>
        <v>BHA</v>
      </c>
      <c r="B6" s="9">
        <f>VLOOKUP('Formula Data'!$A6,'[1]2022teamtable'!$A$1:$N$21,9,FALSE)</f>
        <v>43.22</v>
      </c>
      <c r="C6" s="9">
        <f>VLOOKUP('Formula Data'!$A6,'[1]2022teamtable'!$A$1:$N$21,11,FALSE)</f>
        <v>47.434933000000001</v>
      </c>
      <c r="D6" s="9">
        <f>VLOOKUP('Formula Data'!$A6,'[1]2022teamtable'!$A$1:$N$21,13,FALSE)</f>
        <v>42.8</v>
      </c>
      <c r="E6" s="9">
        <f>B6/'Formula Data'!$O6</f>
        <v>1.7287999999999999</v>
      </c>
      <c r="F6" s="9">
        <f>C6/'Formula Data'!$O6</f>
        <v>1.8973973200000001</v>
      </c>
      <c r="G6" s="9">
        <f>D6/'Formula Data'!$O6</f>
        <v>1.712</v>
      </c>
      <c r="H6" s="9">
        <f t="shared" si="0"/>
        <v>1.8130986600000001</v>
      </c>
      <c r="M6" s="105"/>
    </row>
    <row r="7" spans="1:13" x14ac:dyDescent="0.3">
      <c r="A7" s="63" t="str">
        <f>Schedule!A7</f>
        <v>CHE</v>
      </c>
      <c r="B7" s="9">
        <f>VLOOKUP('Formula Data'!$A7,'[1]2022teamtable'!$A$1:$N$21,9,FALSE)</f>
        <v>34.07</v>
      </c>
      <c r="C7" s="9">
        <f>VLOOKUP('Formula Data'!$A7,'[1]2022teamtable'!$A$1:$N$21,11,FALSE)</f>
        <v>36.42353</v>
      </c>
      <c r="D7" s="9">
        <f>VLOOKUP('Formula Data'!$A7,'[1]2022teamtable'!$A$1:$N$21,13,FALSE)</f>
        <v>33.6</v>
      </c>
      <c r="E7" s="9">
        <f>B7/'Formula Data'!$O7</f>
        <v>1.2618518518518518</v>
      </c>
      <c r="F7" s="9">
        <f>C7/'Formula Data'!$O7</f>
        <v>1.3490196296296295</v>
      </c>
      <c r="G7" s="9">
        <f>D7/'Formula Data'!$O7</f>
        <v>1.2444444444444445</v>
      </c>
      <c r="H7" s="9">
        <f t="shared" si="0"/>
        <v>1.3054357407407406</v>
      </c>
      <c r="M7" s="105"/>
    </row>
    <row r="8" spans="1:13" x14ac:dyDescent="0.3">
      <c r="A8" s="63" t="str">
        <f>Schedule!A8</f>
        <v>CRY</v>
      </c>
      <c r="B8" s="9">
        <f>VLOOKUP('Formula Data'!$A8,'[1]2022teamtable'!$A$1:$N$21,9,FALSE)</f>
        <v>24.96</v>
      </c>
      <c r="C8" s="9">
        <f>VLOOKUP('Formula Data'!$A8,'[1]2022teamtable'!$A$1:$N$21,11,FALSE)</f>
        <v>27.006796000000001</v>
      </c>
      <c r="D8" s="9">
        <f>VLOOKUP('Formula Data'!$A8,'[1]2022teamtable'!$A$1:$N$21,13,FALSE)</f>
        <v>24</v>
      </c>
      <c r="E8" s="9">
        <f>B8/'Formula Data'!$O8</f>
        <v>0.89142857142857146</v>
      </c>
      <c r="F8" s="9">
        <f>C8/'Formula Data'!$O8</f>
        <v>0.96452842857142862</v>
      </c>
      <c r="G8" s="9">
        <f>D8/'Formula Data'!$O8</f>
        <v>0.8571428571428571</v>
      </c>
      <c r="H8" s="9">
        <f t="shared" si="0"/>
        <v>0.92797850000000004</v>
      </c>
      <c r="M8" s="105"/>
    </row>
    <row r="9" spans="1:13" x14ac:dyDescent="0.3">
      <c r="A9" s="63" t="str">
        <f>Schedule!A9</f>
        <v>EVE</v>
      </c>
      <c r="B9" s="9">
        <f>VLOOKUP('Formula Data'!$A9,'[1]2022teamtable'!$A$1:$N$21,9,FALSE)</f>
        <v>30.82</v>
      </c>
      <c r="C9" s="9">
        <f>VLOOKUP('Formula Data'!$A9,'[1]2022teamtable'!$A$1:$N$21,11,FALSE)</f>
        <v>32.410179999999997</v>
      </c>
      <c r="D9" s="9">
        <f>VLOOKUP('Formula Data'!$A9,'[1]2022teamtable'!$A$1:$N$21,13,FALSE)</f>
        <v>30.6</v>
      </c>
      <c r="E9" s="9">
        <f>B9/'Formula Data'!$O9</f>
        <v>1.1007142857142858</v>
      </c>
      <c r="F9" s="9">
        <f>C9/'Formula Data'!$O9</f>
        <v>1.1575064285714285</v>
      </c>
      <c r="G9" s="9">
        <f>D9/'Formula Data'!$O9</f>
        <v>1.092857142857143</v>
      </c>
      <c r="H9" s="9">
        <f t="shared" si="0"/>
        <v>1.1291103571428571</v>
      </c>
      <c r="M9" s="105"/>
    </row>
    <row r="10" spans="1:13" x14ac:dyDescent="0.3">
      <c r="A10" s="63" t="str">
        <f>Schedule!A10</f>
        <v>FUL</v>
      </c>
      <c r="B10" s="9">
        <f>VLOOKUP('Formula Data'!$A10,'[1]2022teamtable'!$A$1:$N$21,9,FALSE)</f>
        <v>34.35</v>
      </c>
      <c r="C10" s="9">
        <f>VLOOKUP('Formula Data'!$A10,'[1]2022teamtable'!$A$1:$N$21,11,FALSE)</f>
        <v>35.455406000000004</v>
      </c>
      <c r="D10" s="9">
        <f>VLOOKUP('Formula Data'!$A10,'[1]2022teamtable'!$A$1:$N$21,13,FALSE)</f>
        <v>33.700000000000003</v>
      </c>
      <c r="E10" s="9">
        <f>B10/'Formula Data'!$O10</f>
        <v>1.2722222222222224</v>
      </c>
      <c r="F10" s="9">
        <f>C10/'Formula Data'!$O10</f>
        <v>1.3131631851851853</v>
      </c>
      <c r="G10" s="9">
        <f>D10/'Formula Data'!$O10</f>
        <v>1.2481481481481482</v>
      </c>
      <c r="H10" s="9">
        <f t="shared" si="0"/>
        <v>1.2926927037037039</v>
      </c>
      <c r="M10" s="105"/>
    </row>
    <row r="11" spans="1:13" x14ac:dyDescent="0.3">
      <c r="A11" s="63" t="str">
        <f>Schedule!A11</f>
        <v>LEE</v>
      </c>
      <c r="B11" s="9">
        <f>VLOOKUP('Formula Data'!$A11,'[1]2022teamtable'!$A$1:$N$21,9,FALSE)</f>
        <v>35.54</v>
      </c>
      <c r="C11" s="9">
        <f>VLOOKUP('Formula Data'!$A11,'[1]2022teamtable'!$A$1:$N$21,11,FALSE)</f>
        <v>34.175536999999998</v>
      </c>
      <c r="D11" s="9">
        <f>VLOOKUP('Formula Data'!$A11,'[1]2022teamtable'!$A$1:$N$21,13,FALSE)</f>
        <v>34</v>
      </c>
      <c r="E11" s="9">
        <f>B11/'Formula Data'!$O11</f>
        <v>1.3162962962962963</v>
      </c>
      <c r="F11" s="9">
        <f>C11/'Formula Data'!$O11</f>
        <v>1.2657606296296295</v>
      </c>
      <c r="G11" s="9">
        <f>D11/'Formula Data'!$O11</f>
        <v>1.2592592592592593</v>
      </c>
      <c r="H11" s="9">
        <f t="shared" si="0"/>
        <v>1.2910284629629629</v>
      </c>
      <c r="M11" s="105"/>
    </row>
    <row r="12" spans="1:13" x14ac:dyDescent="0.3">
      <c r="A12" s="63" t="str">
        <f>Schedule!A12</f>
        <v>LEI</v>
      </c>
      <c r="B12" s="9">
        <f>VLOOKUP('Formula Data'!$A12,'[1]2022teamtable'!$A$1:$N$21,9,FALSE)</f>
        <v>34.729999999999997</v>
      </c>
      <c r="C12" s="9">
        <f>VLOOKUP('Formula Data'!$A12,'[1]2022teamtable'!$A$1:$N$21,11,FALSE)</f>
        <v>31.810272000000001</v>
      </c>
      <c r="D12" s="9">
        <f>VLOOKUP('Formula Data'!$A12,'[1]2022teamtable'!$A$1:$N$21,13,FALSE)</f>
        <v>34.299999999999997</v>
      </c>
      <c r="E12" s="9">
        <f>B12/'Formula Data'!$O12</f>
        <v>1.2862962962962963</v>
      </c>
      <c r="F12" s="9">
        <f>C12/'Formula Data'!$O12</f>
        <v>1.1781582222222222</v>
      </c>
      <c r="G12" s="9">
        <f>D12/'Formula Data'!$O12</f>
        <v>1.2703703703703704</v>
      </c>
      <c r="H12" s="9">
        <f t="shared" si="0"/>
        <v>1.2322272592592594</v>
      </c>
      <c r="M12" s="105"/>
    </row>
    <row r="13" spans="1:13" x14ac:dyDescent="0.3">
      <c r="A13" s="63" t="str">
        <f>Schedule!A13</f>
        <v>LIV</v>
      </c>
      <c r="B13" s="9">
        <f>VLOOKUP('Formula Data'!$A13,'[1]2022teamtable'!$A$1:$N$21,9,FALSE)</f>
        <v>48.17</v>
      </c>
      <c r="C13" s="9">
        <f>VLOOKUP('Formula Data'!$A13,'[1]2022teamtable'!$A$1:$N$21,11,FALSE)</f>
        <v>55.137140000000002</v>
      </c>
      <c r="D13" s="9">
        <f>VLOOKUP('Formula Data'!$A13,'[1]2022teamtable'!$A$1:$N$21,13,FALSE)</f>
        <v>47.5</v>
      </c>
      <c r="E13" s="9">
        <f>B13/'Formula Data'!$O13</f>
        <v>1.8526923076923079</v>
      </c>
      <c r="F13" s="9">
        <f>C13/'Formula Data'!$O13</f>
        <v>2.1206592307692307</v>
      </c>
      <c r="G13" s="9">
        <f>D13/'Formula Data'!$O13</f>
        <v>1.8269230769230769</v>
      </c>
      <c r="H13" s="9">
        <f t="shared" si="0"/>
        <v>1.9866757692307693</v>
      </c>
      <c r="M13" s="105"/>
    </row>
    <row r="14" spans="1:13" x14ac:dyDescent="0.3">
      <c r="A14" s="63" t="str">
        <f>Schedule!A14</f>
        <v>MCI</v>
      </c>
      <c r="B14" s="9">
        <f>VLOOKUP('Formula Data'!$A14,'[1]2022teamtable'!$A$1:$N$21,9,FALSE)</f>
        <v>56.96</v>
      </c>
      <c r="C14" s="9">
        <f>VLOOKUP('Formula Data'!$A14,'[1]2022teamtable'!$A$1:$N$21,11,FALSE)</f>
        <v>61.108097000000001</v>
      </c>
      <c r="D14" s="9">
        <f>VLOOKUP('Formula Data'!$A14,'[1]2022teamtable'!$A$1:$N$21,13,FALSE)</f>
        <v>56.1</v>
      </c>
      <c r="E14" s="9">
        <f>B14/'Formula Data'!$O14</f>
        <v>2.1096296296296297</v>
      </c>
      <c r="F14" s="9">
        <f>C14/'Formula Data'!$O14</f>
        <v>2.2632628518518518</v>
      </c>
      <c r="G14" s="9">
        <f>D14/'Formula Data'!$O14</f>
        <v>2.0777777777777779</v>
      </c>
      <c r="H14" s="9">
        <f t="shared" si="0"/>
        <v>2.1864462407407408</v>
      </c>
      <c r="M14" s="105"/>
    </row>
    <row r="15" spans="1:13" x14ac:dyDescent="0.3">
      <c r="A15" s="63" t="str">
        <f>Schedule!A15</f>
        <v>MUN</v>
      </c>
      <c r="B15" s="9">
        <f>VLOOKUP('Formula Data'!$A15,'[1]2022teamtable'!$A$1:$N$21,9,FALSE)</f>
        <v>41.57</v>
      </c>
      <c r="C15" s="9">
        <f>VLOOKUP('Formula Data'!$A15,'[1]2022teamtable'!$A$1:$N$21,11,FALSE)</f>
        <v>44.424393000000002</v>
      </c>
      <c r="D15" s="9">
        <f>VLOOKUP('Formula Data'!$A15,'[1]2022teamtable'!$A$1:$N$21,13,FALSE)</f>
        <v>40.799999999999997</v>
      </c>
      <c r="E15" s="9">
        <f>B15/'Formula Data'!$O15</f>
        <v>1.5988461538461538</v>
      </c>
      <c r="F15" s="9">
        <f>C15/'Formula Data'!$O15</f>
        <v>1.7086305000000002</v>
      </c>
      <c r="G15" s="9">
        <f>D15/'Formula Data'!$O15</f>
        <v>1.5692307692307692</v>
      </c>
      <c r="H15" s="9">
        <f t="shared" si="0"/>
        <v>1.653738326923077</v>
      </c>
      <c r="M15" s="105"/>
    </row>
    <row r="16" spans="1:13" x14ac:dyDescent="0.3">
      <c r="A16" s="63" t="str">
        <f>Schedule!A16</f>
        <v>NEW</v>
      </c>
      <c r="B16" s="9">
        <f>VLOOKUP('Formula Data'!$A16,'[1]2022teamtable'!$A$1:$N$21,9,FALSE)</f>
        <v>42.81</v>
      </c>
      <c r="C16" s="9">
        <f>VLOOKUP('Formula Data'!$A16,'[1]2022teamtable'!$A$1:$N$21,11,FALSE)</f>
        <v>47.185608000000002</v>
      </c>
      <c r="D16" s="9">
        <f>VLOOKUP('Formula Data'!$A16,'[1]2022teamtable'!$A$1:$N$21,13,FALSE)</f>
        <v>41.7</v>
      </c>
      <c r="E16" s="9">
        <f>B16/'Formula Data'!$O16</f>
        <v>1.6465384615384617</v>
      </c>
      <c r="F16" s="9">
        <f>C16/'Formula Data'!$O16</f>
        <v>1.8148310769230771</v>
      </c>
      <c r="G16" s="9">
        <f>D16/'Formula Data'!$O16</f>
        <v>1.6038461538461539</v>
      </c>
      <c r="H16" s="9">
        <f t="shared" si="0"/>
        <v>1.7306847692307694</v>
      </c>
      <c r="M16" s="105"/>
    </row>
    <row r="17" spans="1:13" x14ac:dyDescent="0.3">
      <c r="A17" s="63" t="str">
        <f>Schedule!A17</f>
        <v>NFO</v>
      </c>
      <c r="B17" s="9">
        <f>VLOOKUP('Formula Data'!$A17,'[1]2022teamtable'!$A$1:$N$21,9,FALSE)</f>
        <v>28.47</v>
      </c>
      <c r="C17" s="9">
        <f>VLOOKUP('Formula Data'!$A17,'[1]2022teamtable'!$A$1:$N$21,11,FALSE)</f>
        <v>27.000599999999999</v>
      </c>
      <c r="D17" s="9">
        <f>VLOOKUP('Formula Data'!$A17,'[1]2022teamtable'!$A$1:$N$21,13,FALSE)</f>
        <v>28.2</v>
      </c>
      <c r="E17" s="9">
        <f>B17/'Formula Data'!$O17</f>
        <v>1.0544444444444443</v>
      </c>
      <c r="F17" s="9">
        <f>C17/'Formula Data'!$O17</f>
        <v>1.0000222222222221</v>
      </c>
      <c r="G17" s="9">
        <f>D17/'Formula Data'!$O17</f>
        <v>1.0444444444444445</v>
      </c>
      <c r="H17" s="9">
        <f t="shared" si="0"/>
        <v>1.0272333333333332</v>
      </c>
      <c r="M17" s="105"/>
    </row>
    <row r="18" spans="1:13" x14ac:dyDescent="0.3">
      <c r="A18" s="63" t="str">
        <f>Schedule!A18</f>
        <v>SOU</v>
      </c>
      <c r="B18" s="9">
        <f>VLOOKUP('Formula Data'!$A18,'[1]2022teamtable'!$A$1:$N$21,9,FALSE)</f>
        <v>28.24</v>
      </c>
      <c r="C18" s="9">
        <f>VLOOKUP('Formula Data'!$A18,'[1]2022teamtable'!$A$1:$N$21,11,FALSE)</f>
        <v>29.307224000000001</v>
      </c>
      <c r="D18" s="9">
        <f>VLOOKUP('Formula Data'!$A18,'[1]2022teamtable'!$A$1:$N$21,13,FALSE)</f>
        <v>27.7</v>
      </c>
      <c r="E18" s="9">
        <f>B18/'Formula Data'!$O18</f>
        <v>1.0085714285714285</v>
      </c>
      <c r="F18" s="9">
        <f>C18/'Formula Data'!$O18</f>
        <v>1.0466865714285716</v>
      </c>
      <c r="G18" s="9">
        <f>D18/'Formula Data'!$O18</f>
        <v>0.98928571428571421</v>
      </c>
      <c r="H18" s="9">
        <f t="shared" si="0"/>
        <v>1.0276290000000001</v>
      </c>
      <c r="M18" s="105"/>
    </row>
    <row r="19" spans="1:13" x14ac:dyDescent="0.3">
      <c r="A19" s="63" t="str">
        <f>Schedule!A19</f>
        <v>TOT</v>
      </c>
      <c r="B19" s="9">
        <f>VLOOKUP('Formula Data'!$A19,'[1]2022teamtable'!$A$1:$N$21,9,FALSE)</f>
        <v>41.53</v>
      </c>
      <c r="C19" s="9">
        <f>VLOOKUP('Formula Data'!$A19,'[1]2022teamtable'!$A$1:$N$21,11,FALSE)</f>
        <v>42.845657000000003</v>
      </c>
      <c r="D19" s="9">
        <f>VLOOKUP('Formula Data'!$A19,'[1]2022teamtable'!$A$1:$N$21,13,FALSE)</f>
        <v>41</v>
      </c>
      <c r="E19" s="9">
        <f>B19/'Formula Data'!$O19</f>
        <v>1.4832142857142858</v>
      </c>
      <c r="F19" s="9">
        <f>C19/'Formula Data'!$O19</f>
        <v>1.5302020357142858</v>
      </c>
      <c r="G19" s="9">
        <f>D19/'Formula Data'!$O19</f>
        <v>1.4642857142857142</v>
      </c>
      <c r="H19" s="9">
        <f t="shared" si="0"/>
        <v>1.5067081607142858</v>
      </c>
      <c r="M19" s="105"/>
    </row>
    <row r="20" spans="1:13" x14ac:dyDescent="0.3">
      <c r="A20" s="63" t="str">
        <f>Schedule!A20</f>
        <v>WHU</v>
      </c>
      <c r="B20" s="9">
        <f>VLOOKUP('Formula Data'!$A20,'[1]2022teamtable'!$A$1:$N$21,9,FALSE)</f>
        <v>34.869999999999997</v>
      </c>
      <c r="C20" s="9">
        <f>VLOOKUP('Formula Data'!$A20,'[1]2022teamtable'!$A$1:$N$21,11,FALSE)</f>
        <v>34.423003999999999</v>
      </c>
      <c r="D20" s="9">
        <f>VLOOKUP('Formula Data'!$A20,'[1]2022teamtable'!$A$1:$N$21,13,FALSE)</f>
        <v>33.5</v>
      </c>
      <c r="E20" s="9">
        <f>B20/'Formula Data'!$O20</f>
        <v>1.3411538461538461</v>
      </c>
      <c r="F20" s="9">
        <f>C20/'Formula Data'!$O20</f>
        <v>1.3239616923076922</v>
      </c>
      <c r="G20" s="9">
        <f>D20/'Formula Data'!$O20</f>
        <v>1.2884615384615385</v>
      </c>
      <c r="H20" s="9">
        <f t="shared" si="0"/>
        <v>1.3325577692307693</v>
      </c>
      <c r="M20" s="105"/>
    </row>
    <row r="21" spans="1:13" x14ac:dyDescent="0.3">
      <c r="A21" s="63" t="str">
        <f>Schedule!A21</f>
        <v>WOL</v>
      </c>
      <c r="B21" s="9">
        <f>VLOOKUP('Formula Data'!$A21,'[1]2022teamtable'!$A$1:$N$21,9,FALSE)</f>
        <v>29.73</v>
      </c>
      <c r="C21" s="9">
        <f>VLOOKUP('Formula Data'!$A21,'[1]2022teamtable'!$A$1:$N$21,11,FALSE)</f>
        <v>28.121946000000001</v>
      </c>
      <c r="D21" s="9">
        <f>VLOOKUP('Formula Data'!$A21,'[1]2022teamtable'!$A$1:$N$21,13,FALSE)</f>
        <v>28.9</v>
      </c>
      <c r="E21" s="9">
        <f>B21/'Formula Data'!$O21</f>
        <v>1.0617857142857143</v>
      </c>
      <c r="F21" s="9">
        <f>C21/'Formula Data'!$O21</f>
        <v>1.0043552142857144</v>
      </c>
      <c r="G21" s="9">
        <f>D21/'Formula Data'!$O21</f>
        <v>1.032142857142857</v>
      </c>
      <c r="H21" s="9">
        <f t="shared" si="0"/>
        <v>1.0330704642857143</v>
      </c>
      <c r="M21" s="105"/>
    </row>
    <row r="22" spans="1:13" x14ac:dyDescent="0.3">
      <c r="A22" s="68"/>
    </row>
    <row r="23" spans="1:13" x14ac:dyDescent="0.3">
      <c r="A23" s="2" t="s">
        <v>77</v>
      </c>
      <c r="B23" s="60" t="s">
        <v>80</v>
      </c>
      <c r="C23" s="75" t="s">
        <v>78</v>
      </c>
      <c r="D23" s="72" t="s">
        <v>113</v>
      </c>
      <c r="E23" s="60" t="s">
        <v>81</v>
      </c>
      <c r="F23" s="75" t="s">
        <v>79</v>
      </c>
      <c r="G23" s="72" t="s">
        <v>114</v>
      </c>
      <c r="H23" s="76" t="s">
        <v>13</v>
      </c>
    </row>
    <row r="24" spans="1:13" x14ac:dyDescent="0.3">
      <c r="A24" s="63" t="str">
        <f>Schedule!A2</f>
        <v>ARS</v>
      </c>
      <c r="B24" s="9">
        <f>VLOOKUP('Formula Data'!$A2,'[1]2022teamtable'!$A$1:$N$21,5,FALSE)</f>
        <v>26.96</v>
      </c>
      <c r="C24" s="9">
        <f>VLOOKUP('Formula Data'!$A2,'[1]2022teamtable'!$A$1:$N$21,12,FALSE)</f>
        <v>28.724781</v>
      </c>
      <c r="D24" s="9">
        <f>VLOOKUP('Formula Data'!$A2,'[1]2022teamtable'!$A$1:$N$21,14,FALSE)</f>
        <v>26.3</v>
      </c>
      <c r="E24" s="9">
        <f>B24/'Formula Data'!$O2</f>
        <v>0.96285714285714286</v>
      </c>
      <c r="F24" s="9">
        <f>C24/'Formula Data'!$O2</f>
        <v>1.0258850357142857</v>
      </c>
      <c r="G24" s="9">
        <f>D24/'Formula Data'!$O2</f>
        <v>0.93928571428571428</v>
      </c>
      <c r="H24" s="9">
        <f>IF($K$2="Yes",AVERAGE(E24:F24),IF($K$2="Only",G24,AVERAGE(F24,E24,G24)))</f>
        <v>0.99437108928571427</v>
      </c>
      <c r="M24" s="105"/>
    </row>
    <row r="25" spans="1:13" x14ac:dyDescent="0.3">
      <c r="A25" s="63" t="str">
        <f>Schedule!A3</f>
        <v>AVL</v>
      </c>
      <c r="B25" s="9">
        <f>VLOOKUP('Formula Data'!$A3,'[1]2022teamtable'!$A$1:$N$21,5,FALSE)</f>
        <v>41.68</v>
      </c>
      <c r="C25" s="9">
        <f>VLOOKUP('Formula Data'!$A3,'[1]2022teamtable'!$A$1:$N$21,12,FALSE)</f>
        <v>42.688299999999998</v>
      </c>
      <c r="D25" s="9">
        <f>VLOOKUP('Formula Data'!$A3,'[1]2022teamtable'!$A$1:$N$21,14,FALSE)</f>
        <v>40.9</v>
      </c>
      <c r="E25" s="9">
        <f>B25/'Formula Data'!$O3</f>
        <v>1.5437037037037038</v>
      </c>
      <c r="F25" s="9">
        <f>C25/'Formula Data'!$O3</f>
        <v>1.581048148148148</v>
      </c>
      <c r="G25" s="9">
        <f>D25/'Formula Data'!$O3</f>
        <v>1.5148148148148148</v>
      </c>
      <c r="H25" s="9">
        <f t="shared" ref="H25:H43" si="1">IF($K$2="Yes",AVERAGE(E25:F25),IF($K$2="Only",G25,AVERAGE(F25,E25,G25)))</f>
        <v>1.562375925925926</v>
      </c>
      <c r="M25" s="105"/>
    </row>
    <row r="26" spans="1:13" x14ac:dyDescent="0.3">
      <c r="A26" s="63" t="str">
        <f>Schedule!A4</f>
        <v>BOU</v>
      </c>
      <c r="B26" s="9">
        <f>VLOOKUP('Formula Data'!$A4,'[1]2022teamtable'!$A$1:$N$21,5,FALSE)</f>
        <v>48.5</v>
      </c>
      <c r="C26" s="9">
        <f>VLOOKUP('Formula Data'!$A4,'[1]2022teamtable'!$A$1:$N$21,12,FALSE)</f>
        <v>50.973906999999997</v>
      </c>
      <c r="D26" s="9">
        <f>VLOOKUP('Formula Data'!$A4,'[1]2022teamtable'!$A$1:$N$21,14,FALSE)</f>
        <v>47.6</v>
      </c>
      <c r="E26" s="9">
        <f>B26/'Formula Data'!$O4</f>
        <v>1.7962962962962963</v>
      </c>
      <c r="F26" s="9">
        <f>C26/'Formula Data'!$O4</f>
        <v>1.8879224814814815</v>
      </c>
      <c r="G26" s="9">
        <f>D26/'Formula Data'!$O4</f>
        <v>1.7629629629629631</v>
      </c>
      <c r="H26" s="9">
        <f t="shared" si="1"/>
        <v>1.8421093888888889</v>
      </c>
      <c r="M26" s="105"/>
    </row>
    <row r="27" spans="1:13" x14ac:dyDescent="0.3">
      <c r="A27" s="63" t="str">
        <f>Schedule!A5</f>
        <v>BRE</v>
      </c>
      <c r="B27" s="9">
        <f>VLOOKUP('Formula Data'!$A5,'[1]2022teamtable'!$A$1:$N$21,5,FALSE)</f>
        <v>34.06</v>
      </c>
      <c r="C27" s="9">
        <f>VLOOKUP('Formula Data'!$A5,'[1]2022teamtable'!$A$1:$N$21,12,FALSE)</f>
        <v>35.711150000000004</v>
      </c>
      <c r="D27" s="9">
        <f>VLOOKUP('Formula Data'!$A5,'[1]2022teamtable'!$A$1:$N$21,14,FALSE)</f>
        <v>33.200000000000003</v>
      </c>
      <c r="E27" s="9">
        <f>B27/'Formula Data'!$O5</f>
        <v>1.2614814814814816</v>
      </c>
      <c r="F27" s="9">
        <f>C27/'Formula Data'!$O5</f>
        <v>1.3226351851851854</v>
      </c>
      <c r="G27" s="9">
        <f>D27/'Formula Data'!$O5</f>
        <v>1.2296296296296296</v>
      </c>
      <c r="H27" s="9">
        <f t="shared" si="1"/>
        <v>1.2920583333333335</v>
      </c>
      <c r="M27" s="105"/>
    </row>
    <row r="28" spans="1:13" x14ac:dyDescent="0.3">
      <c r="A28" s="63" t="str">
        <f>Schedule!A6</f>
        <v>BHA</v>
      </c>
      <c r="B28" s="9">
        <f>VLOOKUP('Formula Data'!$A6,'[1]2022teamtable'!$A$1:$N$21,5,FALSE)</f>
        <v>29.98</v>
      </c>
      <c r="C28" s="9">
        <f>VLOOKUP('Formula Data'!$A6,'[1]2022teamtable'!$A$1:$N$21,12,FALSE)</f>
        <v>28.935245999999999</v>
      </c>
      <c r="D28" s="9">
        <f>VLOOKUP('Formula Data'!$A6,'[1]2022teamtable'!$A$1:$N$21,14,FALSE)</f>
        <v>28.9</v>
      </c>
      <c r="E28" s="9">
        <f>B28/'Formula Data'!$O6</f>
        <v>1.1992</v>
      </c>
      <c r="F28" s="9">
        <f>C28/'Formula Data'!$O6</f>
        <v>1.1574098399999999</v>
      </c>
      <c r="G28" s="9">
        <f>D28/'Formula Data'!$O6</f>
        <v>1.1559999999999999</v>
      </c>
      <c r="H28" s="9">
        <f t="shared" si="1"/>
        <v>1.17830492</v>
      </c>
      <c r="M28" s="105"/>
    </row>
    <row r="29" spans="1:13" x14ac:dyDescent="0.3">
      <c r="A29" s="63" t="str">
        <f>Schedule!A7</f>
        <v>CHE</v>
      </c>
      <c r="B29" s="9">
        <f>VLOOKUP('Formula Data'!$A7,'[1]2022teamtable'!$A$1:$N$21,5,FALSE)</f>
        <v>35.03</v>
      </c>
      <c r="C29" s="9">
        <f>VLOOKUP('Formula Data'!$A7,'[1]2022teamtable'!$A$1:$N$21,12,FALSE)</f>
        <v>35.621339999999996</v>
      </c>
      <c r="D29" s="9">
        <f>VLOOKUP('Formula Data'!$A7,'[1]2022teamtable'!$A$1:$N$21,14,FALSE)</f>
        <v>34.4</v>
      </c>
      <c r="E29" s="9">
        <f>B29/'Formula Data'!$O7</f>
        <v>1.2974074074074073</v>
      </c>
      <c r="F29" s="9">
        <f>C29/'Formula Data'!$O7</f>
        <v>1.3193088888888889</v>
      </c>
      <c r="G29" s="9">
        <f>D29/'Formula Data'!$O7</f>
        <v>1.2740740740740739</v>
      </c>
      <c r="H29" s="9">
        <f t="shared" si="1"/>
        <v>1.3083581481481481</v>
      </c>
      <c r="M29" s="105"/>
    </row>
    <row r="30" spans="1:13" x14ac:dyDescent="0.3">
      <c r="A30" s="63" t="str">
        <f>Schedule!A8</f>
        <v>CRY</v>
      </c>
      <c r="B30" s="9">
        <f>VLOOKUP('Formula Data'!$A8,'[1]2022teamtable'!$A$1:$N$21,5,FALSE)</f>
        <v>39.86</v>
      </c>
      <c r="C30" s="9">
        <f>VLOOKUP('Formula Data'!$A8,'[1]2022teamtable'!$A$1:$N$21,12,FALSE)</f>
        <v>42.373165</v>
      </c>
      <c r="D30" s="9">
        <f>VLOOKUP('Formula Data'!$A8,'[1]2022teamtable'!$A$1:$N$21,14,FALSE)</f>
        <v>37.799999999999997</v>
      </c>
      <c r="E30" s="9">
        <f>B30/'Formula Data'!$O8</f>
        <v>1.4235714285714285</v>
      </c>
      <c r="F30" s="9">
        <f>C30/'Formula Data'!$O8</f>
        <v>1.5133273214285714</v>
      </c>
      <c r="G30" s="9">
        <f>D30/'Formula Data'!$O8</f>
        <v>1.3499999999999999</v>
      </c>
      <c r="H30" s="9">
        <f t="shared" si="1"/>
        <v>1.4684493750000001</v>
      </c>
      <c r="M30" s="105"/>
    </row>
    <row r="31" spans="1:13" x14ac:dyDescent="0.3">
      <c r="A31" s="63" t="str">
        <f>Schedule!A9</f>
        <v>EVE</v>
      </c>
      <c r="B31" s="9">
        <f>VLOOKUP('Formula Data'!$A9,'[1]2022teamtable'!$A$1:$N$21,5,FALSE)</f>
        <v>47.91</v>
      </c>
      <c r="C31" s="9">
        <f>VLOOKUP('Formula Data'!$A9,'[1]2022teamtable'!$A$1:$N$21,12,FALSE)</f>
        <v>48.324157999999997</v>
      </c>
      <c r="D31" s="9">
        <f>VLOOKUP('Formula Data'!$A9,'[1]2022teamtable'!$A$1:$N$21,14,FALSE)</f>
        <v>46.9</v>
      </c>
      <c r="E31" s="9">
        <f>B31/'Formula Data'!$O9</f>
        <v>1.7110714285714284</v>
      </c>
      <c r="F31" s="9">
        <f>C31/'Formula Data'!$O9</f>
        <v>1.7258627857142856</v>
      </c>
      <c r="G31" s="9">
        <f>D31/'Formula Data'!$O9</f>
        <v>1.675</v>
      </c>
      <c r="H31" s="9">
        <f t="shared" si="1"/>
        <v>1.718467107142857</v>
      </c>
      <c r="M31" s="105"/>
    </row>
    <row r="32" spans="1:13" x14ac:dyDescent="0.3">
      <c r="A32" s="63" t="str">
        <f>Schedule!A10</f>
        <v>FUL</v>
      </c>
      <c r="B32" s="9">
        <f>VLOOKUP('Formula Data'!$A10,'[1]2022teamtable'!$A$1:$N$21,5,FALSE)</f>
        <v>46.55</v>
      </c>
      <c r="C32" s="9">
        <f>VLOOKUP('Formula Data'!$A10,'[1]2022teamtable'!$A$1:$N$21,12,FALSE)</f>
        <v>51.433140000000002</v>
      </c>
      <c r="D32" s="9">
        <f>VLOOKUP('Formula Data'!$A10,'[1]2022teamtable'!$A$1:$N$21,14,FALSE)</f>
        <v>44.9</v>
      </c>
      <c r="E32" s="9">
        <f>B32/'Formula Data'!$O10</f>
        <v>1.7240740740740739</v>
      </c>
      <c r="F32" s="9">
        <f>C32/'Formula Data'!$O10</f>
        <v>1.9049311111111111</v>
      </c>
      <c r="G32" s="9">
        <f>D32/'Formula Data'!$O10</f>
        <v>1.662962962962963</v>
      </c>
      <c r="H32" s="9">
        <f t="shared" si="1"/>
        <v>1.8145025925925924</v>
      </c>
      <c r="M32" s="105"/>
    </row>
    <row r="33" spans="1:13" x14ac:dyDescent="0.3">
      <c r="A33" s="63" t="str">
        <f>Schedule!A11</f>
        <v>LEE</v>
      </c>
      <c r="B33" s="9">
        <f>VLOOKUP('Formula Data'!$A11,'[1]2022teamtable'!$A$1:$N$21,5,FALSE)</f>
        <v>42.08</v>
      </c>
      <c r="C33" s="9">
        <f>VLOOKUP('Formula Data'!$A11,'[1]2022teamtable'!$A$1:$N$21,12,FALSE)</f>
        <v>44.050144000000003</v>
      </c>
      <c r="D33" s="9">
        <f>VLOOKUP('Formula Data'!$A11,'[1]2022teamtable'!$A$1:$N$21,14,FALSE)</f>
        <v>41.9</v>
      </c>
      <c r="E33" s="9">
        <f>B33/'Formula Data'!$O11</f>
        <v>1.5585185185185184</v>
      </c>
      <c r="F33" s="9">
        <f>C33/'Formula Data'!$O11</f>
        <v>1.6314868148148149</v>
      </c>
      <c r="G33" s="9">
        <f>D33/'Formula Data'!$O11</f>
        <v>1.5518518518518518</v>
      </c>
      <c r="H33" s="9">
        <f t="shared" si="1"/>
        <v>1.5950026666666668</v>
      </c>
      <c r="M33" s="105"/>
    </row>
    <row r="34" spans="1:13" x14ac:dyDescent="0.3">
      <c r="A34" s="63" t="str">
        <f>Schedule!A12</f>
        <v>LEI</v>
      </c>
      <c r="B34" s="9">
        <f>VLOOKUP('Formula Data'!$A12,'[1]2022teamtable'!$A$1:$N$21,5,FALSE)</f>
        <v>44.83</v>
      </c>
      <c r="C34" s="9">
        <f>VLOOKUP('Formula Data'!$A12,'[1]2022teamtable'!$A$1:$N$21,12,FALSE)</f>
        <v>40.798026999999998</v>
      </c>
      <c r="D34" s="9">
        <f>VLOOKUP('Formula Data'!$A12,'[1]2022teamtable'!$A$1:$N$21,14,FALSE)</f>
        <v>43.7</v>
      </c>
      <c r="E34" s="9">
        <f>B34/'Formula Data'!$O12</f>
        <v>1.6603703703703703</v>
      </c>
      <c r="F34" s="9">
        <f>C34/'Formula Data'!$O12</f>
        <v>1.5110380370370369</v>
      </c>
      <c r="G34" s="9">
        <f>D34/'Formula Data'!$O12</f>
        <v>1.6185185185185187</v>
      </c>
      <c r="H34" s="9">
        <f t="shared" si="1"/>
        <v>1.5857042037037035</v>
      </c>
      <c r="M34" s="105"/>
    </row>
    <row r="35" spans="1:13" x14ac:dyDescent="0.3">
      <c r="A35" s="63" t="str">
        <f>Schedule!A13</f>
        <v>LIV</v>
      </c>
      <c r="B35" s="9">
        <f>VLOOKUP('Formula Data'!$A13,'[1]2022teamtable'!$A$1:$N$21,5,FALSE)</f>
        <v>35.53</v>
      </c>
      <c r="C35" s="9">
        <f>VLOOKUP('Formula Data'!$A13,'[1]2022teamtable'!$A$1:$N$21,12,FALSE)</f>
        <v>40.494174999999998</v>
      </c>
      <c r="D35" s="9">
        <f>VLOOKUP('Formula Data'!$A13,'[1]2022teamtable'!$A$1:$N$21,14,FALSE)</f>
        <v>34.700000000000003</v>
      </c>
      <c r="E35" s="9">
        <f>B35/'Formula Data'!$O13</f>
        <v>1.3665384615384615</v>
      </c>
      <c r="F35" s="9">
        <f>C35/'Formula Data'!$O13</f>
        <v>1.5574682692307691</v>
      </c>
      <c r="G35" s="9">
        <f>D35/'Formula Data'!$O13</f>
        <v>1.3346153846153848</v>
      </c>
      <c r="H35" s="9">
        <f t="shared" si="1"/>
        <v>1.4620033653846152</v>
      </c>
      <c r="M35" s="105"/>
    </row>
    <row r="36" spans="1:13" x14ac:dyDescent="0.3">
      <c r="A36" s="63" t="str">
        <f>Schedule!A14</f>
        <v>MCI</v>
      </c>
      <c r="B36" s="9">
        <f>VLOOKUP('Formula Data'!$A14,'[1]2022teamtable'!$A$1:$N$21,5,FALSE)</f>
        <v>21.98</v>
      </c>
      <c r="C36" s="9">
        <f>VLOOKUP('Formula Data'!$A14,'[1]2022teamtable'!$A$1:$N$21,12,FALSE)</f>
        <v>24.1111</v>
      </c>
      <c r="D36" s="9">
        <f>VLOOKUP('Formula Data'!$A14,'[1]2022teamtable'!$A$1:$N$21,14,FALSE)</f>
        <v>21.5</v>
      </c>
      <c r="E36" s="9">
        <f>B36/'Formula Data'!$O14</f>
        <v>0.81407407407407406</v>
      </c>
      <c r="F36" s="9">
        <f>C36/'Formula Data'!$O14</f>
        <v>0.89300370370370374</v>
      </c>
      <c r="G36" s="9">
        <f>D36/'Formula Data'!$O14</f>
        <v>0.79629629629629628</v>
      </c>
      <c r="H36" s="9">
        <f t="shared" si="1"/>
        <v>0.85353888888888885</v>
      </c>
      <c r="M36" s="105"/>
    </row>
    <row r="37" spans="1:13" x14ac:dyDescent="0.3">
      <c r="A37" s="63" t="str">
        <f>Schedule!A15</f>
        <v>MUN</v>
      </c>
      <c r="B37" s="9">
        <f>VLOOKUP('Formula Data'!$A15,'[1]2022teamtable'!$A$1:$N$21,5,FALSE)</f>
        <v>33.31</v>
      </c>
      <c r="C37" s="9">
        <f>VLOOKUP('Formula Data'!$A15,'[1]2022teamtable'!$A$1:$N$21,12,FALSE)</f>
        <v>32.986297999999998</v>
      </c>
      <c r="D37" s="9">
        <f>VLOOKUP('Formula Data'!$A15,'[1]2022teamtable'!$A$1:$N$21,14,FALSE)</f>
        <v>32.6</v>
      </c>
      <c r="E37" s="9">
        <f>B37/'Formula Data'!$O15</f>
        <v>1.2811538461538463</v>
      </c>
      <c r="F37" s="9">
        <f>C37/'Formula Data'!$O15</f>
        <v>1.2687037692307692</v>
      </c>
      <c r="G37" s="9">
        <f>D37/'Formula Data'!$O15</f>
        <v>1.2538461538461538</v>
      </c>
      <c r="H37" s="9">
        <f t="shared" si="1"/>
        <v>1.2749288076923078</v>
      </c>
      <c r="M37" s="105"/>
    </row>
    <row r="38" spans="1:13" x14ac:dyDescent="0.3">
      <c r="A38" s="63" t="str">
        <f>Schedule!A16</f>
        <v>NEW</v>
      </c>
      <c r="B38" s="9">
        <f>VLOOKUP('Formula Data'!$A16,'[1]2022teamtable'!$A$1:$N$21,5,FALSE)</f>
        <v>25.25</v>
      </c>
      <c r="C38" s="9">
        <f>VLOOKUP('Formula Data'!$A16,'[1]2022teamtable'!$A$1:$N$21,12,FALSE)</f>
        <v>28.145365000000002</v>
      </c>
      <c r="D38" s="9">
        <f>VLOOKUP('Formula Data'!$A16,'[1]2022teamtable'!$A$1:$N$21,14,FALSE)</f>
        <v>24.9</v>
      </c>
      <c r="E38" s="9">
        <f>B38/'Formula Data'!$O16</f>
        <v>0.97115384615384615</v>
      </c>
      <c r="F38" s="9">
        <f>C38/'Formula Data'!$O16</f>
        <v>1.0825140384615386</v>
      </c>
      <c r="G38" s="9">
        <f>D38/'Formula Data'!$O16</f>
        <v>0.95769230769230762</v>
      </c>
      <c r="H38" s="9">
        <f t="shared" si="1"/>
        <v>1.0268339423076924</v>
      </c>
      <c r="M38" s="105"/>
    </row>
    <row r="39" spans="1:13" x14ac:dyDescent="0.3">
      <c r="A39" s="63" t="str">
        <f>Schedule!A17</f>
        <v>NFO</v>
      </c>
      <c r="B39" s="9">
        <f>VLOOKUP('Formula Data'!$A17,'[1]2022teamtable'!$A$1:$N$21,5,FALSE)</f>
        <v>44.68</v>
      </c>
      <c r="C39" s="9">
        <f>VLOOKUP('Formula Data'!$A17,'[1]2022teamtable'!$A$1:$N$21,12,FALSE)</f>
        <v>48.091563999999998</v>
      </c>
      <c r="D39" s="9">
        <f>VLOOKUP('Formula Data'!$A17,'[1]2022teamtable'!$A$1:$N$21,14,FALSE)</f>
        <v>44</v>
      </c>
      <c r="E39" s="9">
        <f>B39/'Formula Data'!$O17</f>
        <v>1.6548148148148147</v>
      </c>
      <c r="F39" s="9">
        <f>C39/'Formula Data'!$O17</f>
        <v>1.781169037037037</v>
      </c>
      <c r="G39" s="9">
        <f>D39/'Formula Data'!$O17</f>
        <v>1.6296296296296295</v>
      </c>
      <c r="H39" s="9">
        <f t="shared" si="1"/>
        <v>1.7179919259259258</v>
      </c>
      <c r="M39" s="105"/>
    </row>
    <row r="40" spans="1:13" x14ac:dyDescent="0.3">
      <c r="A40" s="63" t="str">
        <f>Schedule!A18</f>
        <v>SOU</v>
      </c>
      <c r="B40" s="9">
        <f>VLOOKUP('Formula Data'!$A18,'[1]2022teamtable'!$A$1:$N$21,5,FALSE)</f>
        <v>39.17</v>
      </c>
      <c r="C40" s="9">
        <f>VLOOKUP('Formula Data'!$A18,'[1]2022teamtable'!$A$1:$N$21,12,FALSE)</f>
        <v>40.672404999999998</v>
      </c>
      <c r="D40" s="9">
        <f>VLOOKUP('Formula Data'!$A18,'[1]2022teamtable'!$A$1:$N$21,14,FALSE)</f>
        <v>38.5</v>
      </c>
      <c r="E40" s="9">
        <f>B40/'Formula Data'!$O18</f>
        <v>1.3989285714285715</v>
      </c>
      <c r="F40" s="9">
        <f>C40/'Formula Data'!$O18</f>
        <v>1.4525858928571427</v>
      </c>
      <c r="G40" s="9">
        <f>D40/'Formula Data'!$O18</f>
        <v>1.375</v>
      </c>
      <c r="H40" s="9">
        <f t="shared" si="1"/>
        <v>1.4257572321428571</v>
      </c>
      <c r="M40" s="105"/>
    </row>
    <row r="41" spans="1:13" x14ac:dyDescent="0.3">
      <c r="A41" s="63" t="str">
        <f>Schedule!A19</f>
        <v>TOT</v>
      </c>
      <c r="B41" s="9">
        <f>VLOOKUP('Formula Data'!$A19,'[1]2022teamtable'!$A$1:$N$21,5,FALSE)</f>
        <v>34.33</v>
      </c>
      <c r="C41" s="9">
        <f>VLOOKUP('Formula Data'!$A19,'[1]2022teamtable'!$A$1:$N$21,12,FALSE)</f>
        <v>35.324894</v>
      </c>
      <c r="D41" s="9">
        <f>VLOOKUP('Formula Data'!$A19,'[1]2022teamtable'!$A$1:$N$21,14,FALSE)</f>
        <v>33.799999999999997</v>
      </c>
      <c r="E41" s="9">
        <f>B41/'Formula Data'!$O19</f>
        <v>1.2260714285714285</v>
      </c>
      <c r="F41" s="9">
        <f>C41/'Formula Data'!$O19</f>
        <v>1.2616033571428571</v>
      </c>
      <c r="G41" s="9">
        <f>D41/'Formula Data'!$O19</f>
        <v>1.2071428571428571</v>
      </c>
      <c r="H41" s="9">
        <f t="shared" si="1"/>
        <v>1.2438373928571429</v>
      </c>
      <c r="M41" s="105"/>
    </row>
    <row r="42" spans="1:13" x14ac:dyDescent="0.3">
      <c r="A42" s="63" t="str">
        <f>Schedule!A20</f>
        <v>WHU</v>
      </c>
      <c r="B42" s="9">
        <f>VLOOKUP('Formula Data'!$A20,'[1]2022teamtable'!$A$1:$N$21,5,FALSE)</f>
        <v>32.049999999999997</v>
      </c>
      <c r="C42" s="9">
        <f>VLOOKUP('Formula Data'!$A20,'[1]2022teamtable'!$A$1:$N$21,12,FALSE)</f>
        <v>32.685642000000001</v>
      </c>
      <c r="D42" s="9">
        <f>VLOOKUP('Formula Data'!$A20,'[1]2022teamtable'!$A$1:$N$21,14,FALSE)</f>
        <v>31.4</v>
      </c>
      <c r="E42" s="9">
        <f>B42/'Formula Data'!$O20</f>
        <v>1.2326923076923075</v>
      </c>
      <c r="F42" s="9">
        <f>C42/'Formula Data'!$O20</f>
        <v>1.2571400769230769</v>
      </c>
      <c r="G42" s="9">
        <f>D42/'Formula Data'!$O20</f>
        <v>1.2076923076923076</v>
      </c>
      <c r="H42" s="9">
        <f t="shared" si="1"/>
        <v>1.2449161923076923</v>
      </c>
      <c r="M42" s="105"/>
    </row>
    <row r="43" spans="1:13" x14ac:dyDescent="0.3">
      <c r="A43" s="63" t="str">
        <f>Schedule!A21</f>
        <v>WOL</v>
      </c>
      <c r="B43" s="9">
        <f>VLOOKUP('Formula Data'!$A21,'[1]2022teamtable'!$A$1:$N$21,5,FALSE)</f>
        <v>40.83</v>
      </c>
      <c r="C43" s="9">
        <f>VLOOKUP('Formula Data'!$A21,'[1]2022teamtable'!$A$1:$N$21,12,FALSE)</f>
        <v>42.28754</v>
      </c>
      <c r="D43" s="9">
        <f>VLOOKUP('Formula Data'!$A21,'[1]2022teamtable'!$A$1:$N$21,14,FALSE)</f>
        <v>40.5</v>
      </c>
      <c r="E43" s="9">
        <f>B43/'Formula Data'!$O21</f>
        <v>1.4582142857142857</v>
      </c>
      <c r="F43" s="9">
        <f>C43/'Formula Data'!$O21</f>
        <v>1.5102692857142856</v>
      </c>
      <c r="G43" s="9">
        <f>D43/'Formula Data'!$O21</f>
        <v>1.4464285714285714</v>
      </c>
      <c r="H43" s="9">
        <f t="shared" si="1"/>
        <v>1.4842417857142856</v>
      </c>
      <c r="M43" s="105"/>
    </row>
  </sheetData>
  <dataConsolidate/>
  <dataValidations count="1">
    <dataValidation type="list" allowBlank="1" showInputMessage="1" showErrorMessage="1" sqref="K2" xr:uid="{0E686B86-D74D-49C5-907A-EEF875D2FB43}">
      <formula1>"Yes, No, Only"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D68"/>
  <sheetViews>
    <sheetView topLeftCell="J1" workbookViewId="0">
      <selection activeCell="BE18" sqref="BE18"/>
    </sheetView>
  </sheetViews>
  <sheetFormatPr defaultColWidth="9.109375" defaultRowHeight="12" x14ac:dyDescent="0.25"/>
  <cols>
    <col min="1" max="1" width="4.5546875" style="35" bestFit="1" customWidth="1"/>
    <col min="2" max="2" width="5.6640625" style="35" bestFit="1" customWidth="1"/>
    <col min="3" max="3" width="5.44140625" style="35" bestFit="1" customWidth="1"/>
    <col min="4" max="4" width="4.88671875" style="35" bestFit="1" customWidth="1"/>
    <col min="5" max="5" width="5.6640625" style="35" bestFit="1" customWidth="1"/>
    <col min="6" max="6" width="4.6640625" style="35" bestFit="1" customWidth="1"/>
    <col min="7" max="7" width="4.88671875" style="35" customWidth="1"/>
    <col min="8" max="8" width="6.6640625" style="35" bestFit="1" customWidth="1"/>
    <col min="9" max="9" width="8.109375" style="35" bestFit="1" customWidth="1"/>
    <col min="10" max="37" width="4.44140625" style="35" customWidth="1"/>
    <col min="38" max="47" width="4.44140625" style="35" hidden="1" customWidth="1"/>
    <col min="48" max="48" width="6.5546875" style="35" bestFit="1" customWidth="1"/>
    <col min="49" max="49" width="4.6640625" style="35" bestFit="1" customWidth="1"/>
    <col min="50" max="51" width="9.109375" style="35"/>
    <col min="52" max="52" width="4.5546875" style="35" bestFit="1" customWidth="1"/>
    <col min="53" max="53" width="4.6640625" style="35" bestFit="1" customWidth="1"/>
    <col min="54" max="16384" width="9.109375" style="35"/>
  </cols>
  <sheetData>
    <row r="1" spans="1:56" x14ac:dyDescent="0.25">
      <c r="A1" s="33" t="s">
        <v>0</v>
      </c>
      <c r="B1" s="34" t="s">
        <v>20</v>
      </c>
      <c r="C1" s="34" t="s">
        <v>21</v>
      </c>
      <c r="E1" s="36" t="s">
        <v>0</v>
      </c>
      <c r="F1" s="36" t="s">
        <v>19</v>
      </c>
      <c r="G1" s="36" t="s">
        <v>18</v>
      </c>
      <c r="I1" s="81" t="s">
        <v>27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Z1" s="114" t="s">
        <v>126</v>
      </c>
      <c r="BA1" s="115"/>
    </row>
    <row r="2" spans="1:56" x14ac:dyDescent="0.25">
      <c r="A2" s="37" t="str">
        <f>Schedule!A2</f>
        <v>ARS</v>
      </c>
      <c r="B2" s="38">
        <f>'Formula Data'!AC2</f>
        <v>1.0175138094568594</v>
      </c>
      <c r="C2" s="38">
        <f>'Formula Data'!AD2</f>
        <v>1.868713422575321</v>
      </c>
      <c r="D2" s="35" t="s">
        <v>34</v>
      </c>
      <c r="E2" s="39" t="str">
        <f>Schedule!A2</f>
        <v>ARS</v>
      </c>
      <c r="F2" s="40">
        <f t="shared" ref="F2:F21" si="0">C2*(1-$D$3)</f>
        <v>1.7005292145435422</v>
      </c>
      <c r="G2" s="40">
        <f t="shared" ref="G2:G21" si="1">B2*(1+$D$3)</f>
        <v>1.109090052307977</v>
      </c>
      <c r="I2" s="41" t="s">
        <v>0</v>
      </c>
      <c r="J2" s="41">
        <v>1</v>
      </c>
      <c r="K2" s="41">
        <v>2</v>
      </c>
      <c r="L2" s="41">
        <v>3</v>
      </c>
      <c r="M2" s="41">
        <v>4</v>
      </c>
      <c r="N2" s="41">
        <v>5</v>
      </c>
      <c r="O2" s="41">
        <v>6</v>
      </c>
      <c r="P2" s="41">
        <v>7</v>
      </c>
      <c r="Q2" s="41">
        <v>8</v>
      </c>
      <c r="R2" s="41">
        <v>9</v>
      </c>
      <c r="S2" s="41">
        <v>10</v>
      </c>
      <c r="T2" s="41">
        <v>11</v>
      </c>
      <c r="U2" s="41">
        <v>12</v>
      </c>
      <c r="V2" s="41">
        <v>13</v>
      </c>
      <c r="W2" s="41">
        <v>14</v>
      </c>
      <c r="X2" s="41">
        <v>15</v>
      </c>
      <c r="Y2" s="41">
        <v>16</v>
      </c>
      <c r="Z2" s="41">
        <v>17</v>
      </c>
      <c r="AA2" s="41">
        <v>18</v>
      </c>
      <c r="AB2" s="41">
        <v>19</v>
      </c>
      <c r="AC2" s="41">
        <v>20</v>
      </c>
      <c r="AD2" s="41">
        <v>21</v>
      </c>
      <c r="AE2" s="41">
        <v>22</v>
      </c>
      <c r="AF2" s="41">
        <v>23</v>
      </c>
      <c r="AG2" s="41">
        <v>24</v>
      </c>
      <c r="AH2" s="41">
        <v>25</v>
      </c>
      <c r="AI2" s="41">
        <v>26</v>
      </c>
      <c r="AJ2" s="41">
        <v>27</v>
      </c>
      <c r="AK2" s="41">
        <v>28</v>
      </c>
      <c r="AL2" s="41">
        <v>29</v>
      </c>
      <c r="AM2" s="41">
        <v>30</v>
      </c>
      <c r="AN2" s="41">
        <v>31</v>
      </c>
      <c r="AO2" s="41">
        <v>32</v>
      </c>
      <c r="AP2" s="41">
        <v>33</v>
      </c>
      <c r="AQ2" s="41">
        <v>34</v>
      </c>
      <c r="AR2" s="41">
        <v>35</v>
      </c>
      <c r="AS2" s="41">
        <v>36</v>
      </c>
      <c r="AT2" s="41">
        <v>37</v>
      </c>
      <c r="AU2" s="41">
        <v>38</v>
      </c>
      <c r="AV2" s="42" t="s">
        <v>17</v>
      </c>
      <c r="AW2" s="84" t="s">
        <v>125</v>
      </c>
      <c r="AZ2" s="41" t="s">
        <v>0</v>
      </c>
      <c r="BA2" s="84" t="s">
        <v>125</v>
      </c>
    </row>
    <row r="3" spans="1:56" x14ac:dyDescent="0.25">
      <c r="A3" s="37" t="str">
        <f>Schedule!A3</f>
        <v>AVL</v>
      </c>
      <c r="B3" s="38">
        <f>'Formula Data'!AC3</f>
        <v>1.5254494271433421</v>
      </c>
      <c r="C3" s="38">
        <f>'Formula Data'!AD3</f>
        <v>1.3013289078145998</v>
      </c>
      <c r="D3" s="43">
        <v>0.09</v>
      </c>
      <c r="E3" s="39" t="str">
        <f>Schedule!A3</f>
        <v>AVL</v>
      </c>
      <c r="F3" s="40">
        <f t="shared" si="0"/>
        <v>1.1842093061112857</v>
      </c>
      <c r="G3" s="40">
        <f t="shared" si="1"/>
        <v>1.662739875586243</v>
      </c>
      <c r="I3" s="37" t="str">
        <f>Schedule!A2</f>
        <v>ARS</v>
      </c>
      <c r="J3" s="44">
        <f t="shared" ref="J3:AJ3" si="2">VLOOKUP(J49,$E$2:$F$41,2,FALSE)</f>
        <v>1.045086858253923</v>
      </c>
      <c r="K3" s="44">
        <f t="shared" si="2"/>
        <v>1.1187259396148679</v>
      </c>
      <c r="L3" s="44">
        <f t="shared" si="2"/>
        <v>1.0029497808493912</v>
      </c>
      <c r="M3" s="44">
        <f t="shared" si="2"/>
        <v>1.1548564432718684</v>
      </c>
      <c r="N3" s="44">
        <f t="shared" si="2"/>
        <v>1.1842093061112857</v>
      </c>
      <c r="O3" s="44">
        <f t="shared" si="2"/>
        <v>1.8362758384481703</v>
      </c>
      <c r="P3" s="44">
        <f t="shared" si="2"/>
        <v>1.0275378367120416</v>
      </c>
      <c r="Q3" s="44">
        <f t="shared" si="2"/>
        <v>1.6033310939408683</v>
      </c>
      <c r="R3" s="44">
        <f t="shared" si="2"/>
        <v>1.4112731641350762</v>
      </c>
      <c r="S3" s="44">
        <f t="shared" si="2"/>
        <v>1.7948036089157196</v>
      </c>
      <c r="T3" s="44">
        <f t="shared" si="2"/>
        <v>1.3562050535478631</v>
      </c>
      <c r="U3" s="44">
        <f t="shared" si="2"/>
        <v>1.8976446335800801</v>
      </c>
      <c r="V3" s="44">
        <f t="shared" si="2"/>
        <v>1.1609030212321227</v>
      </c>
      <c r="W3" s="44">
        <f t="shared" si="2"/>
        <v>0.90325247493974847</v>
      </c>
      <c r="X3" s="44">
        <f t="shared" si="2"/>
        <v>1.4134624823803841</v>
      </c>
      <c r="Y3" s="44">
        <f t="shared" si="2"/>
        <v>1.1208495239044718</v>
      </c>
      <c r="Z3" s="44">
        <f t="shared" si="2"/>
        <v>1.1059276232885791</v>
      </c>
      <c r="AA3" s="9">
        <f t="shared" si="2"/>
        <v>1.985214741308676</v>
      </c>
      <c r="AB3" s="44">
        <f>VLOOKUP(AB49,$E$2:$F$41,2,FALSE)</f>
        <v>1.5348045987387702</v>
      </c>
      <c r="AC3" s="9">
        <f t="shared" si="2"/>
        <v>1.6904260977002561</v>
      </c>
      <c r="AD3" s="9">
        <f t="shared" si="2"/>
        <v>1.5330376265943439</v>
      </c>
      <c r="AE3" s="44">
        <f t="shared" si="2"/>
        <v>1.2307870791385993</v>
      </c>
      <c r="AF3" s="44">
        <f t="shared" si="2"/>
        <v>1.3385608215469633</v>
      </c>
      <c r="AG3" s="44">
        <f t="shared" si="2"/>
        <v>1.4184485095179138</v>
      </c>
      <c r="AH3" s="44">
        <f t="shared" si="2"/>
        <v>1.3400123892090177</v>
      </c>
      <c r="AI3" s="67">
        <f t="shared" si="2"/>
        <v>0.83732504639719818</v>
      </c>
      <c r="AJ3" s="44">
        <f t="shared" si="2"/>
        <v>1.3832895858970733</v>
      </c>
      <c r="AK3" s="44">
        <f>VLOOKUP(AK49,$E$2:$F$41,2,FALSE)</f>
        <v>0.87250370734960536</v>
      </c>
      <c r="AL3" s="67">
        <f t="shared" ref="AL3:AL22" si="3">VLOOKUP(AL49,$E$2:$F$41,2,FALSE)</f>
        <v>1.1322445859895003</v>
      </c>
      <c r="AM3" s="44">
        <f t="shared" ref="AM3:AU22" si="4">VLOOKUP(AM49,$E$2:$F$41,2,FALSE)</f>
        <v>2.1498197073825653</v>
      </c>
      <c r="AN3" s="44">
        <f t="shared" si="4"/>
        <v>1.3246825377852212</v>
      </c>
      <c r="AO3" s="44">
        <f t="shared" si="4"/>
        <v>0.96919426543232257</v>
      </c>
      <c r="AP3" s="44">
        <f t="shared" si="4"/>
        <v>2.2730029127497664</v>
      </c>
      <c r="AQ3" s="44">
        <f t="shared" si="4"/>
        <v>1.1800466596019719</v>
      </c>
      <c r="AR3" s="44">
        <f t="shared" si="4"/>
        <v>1.8383923215662192</v>
      </c>
      <c r="AS3" s="67">
        <f>VLOOKUP(AS49,$E$2:$F$41,2,FALSE)</f>
        <v>1.6573811143035735</v>
      </c>
      <c r="AT3" s="44">
        <f>VLOOKUP(AT49,$E$2:$F$41,2,FALSE)</f>
        <v>1.0819177996531053</v>
      </c>
      <c r="AU3" s="44">
        <f>VLOOKUP(AU49,$E$2:$F$41,2,FALSE)</f>
        <v>0.93575510711290766</v>
      </c>
      <c r="AV3" s="44">
        <f ca="1">IF(OR($D$6=0,$D$6&gt;39),AVERAGE($J3:$AU3),AVERAGE(OFFSET($J3,0,0,1,$D$6-1)))</f>
        <v>1.347919676664546</v>
      </c>
      <c r="AW3" s="85">
        <f ca="1">(1-AV3/'Formula Data'!$P$22) * 100</f>
        <v>1.1037193751555874</v>
      </c>
      <c r="AX3" s="61"/>
      <c r="AY3" s="45"/>
      <c r="AZ3" s="37" t="str">
        <f>I3</f>
        <v>ARS</v>
      </c>
      <c r="BA3" s="85">
        <f ca="1">(AW3+AW26)</f>
        <v>5.2871389303669636</v>
      </c>
    </row>
    <row r="4" spans="1:56" x14ac:dyDescent="0.25">
      <c r="A4" s="37" t="str">
        <f>Schedule!A4</f>
        <v>BOU</v>
      </c>
      <c r="B4" s="38">
        <f>'Formula Data'!AC4</f>
        <v>1.7391704968741615</v>
      </c>
      <c r="C4" s="38">
        <f>'Formula Data'!AD4</f>
        <v>0.92013741362329471</v>
      </c>
      <c r="E4" s="39" t="str">
        <f>Schedule!A4</f>
        <v>BOU</v>
      </c>
      <c r="F4" s="40">
        <f t="shared" si="0"/>
        <v>0.83732504639719818</v>
      </c>
      <c r="G4" s="40">
        <f t="shared" si="1"/>
        <v>1.8956958415928362</v>
      </c>
      <c r="I4" s="37" t="str">
        <f>Schedule!A3</f>
        <v>AVL</v>
      </c>
      <c r="J4" s="44">
        <f t="shared" ref="J4:AA4" si="5">VLOOKUP(J50,$E$2:$F$41,2,FALSE)</f>
        <v>1.0029497808493912</v>
      </c>
      <c r="K4" s="44">
        <f t="shared" si="5"/>
        <v>1.0275378367120416</v>
      </c>
      <c r="L4" s="44">
        <f t="shared" si="5"/>
        <v>1.045086858253923</v>
      </c>
      <c r="M4" s="44">
        <f t="shared" si="5"/>
        <v>1.1059276232885791</v>
      </c>
      <c r="N4" s="44">
        <f t="shared" si="5"/>
        <v>2.0368976306071001</v>
      </c>
      <c r="O4" s="44">
        <f t="shared" si="5"/>
        <v>1.8976446335800801</v>
      </c>
      <c r="P4" s="92">
        <f t="shared" si="5"/>
        <v>1.3400123892090177</v>
      </c>
      <c r="Q4" s="44">
        <f t="shared" si="5"/>
        <v>0.96919426543232257</v>
      </c>
      <c r="R4" s="44">
        <f t="shared" si="5"/>
        <v>1.3562050535478631</v>
      </c>
      <c r="S4" s="44">
        <f t="shared" si="5"/>
        <v>1.0819177996531053</v>
      </c>
      <c r="T4" s="44">
        <f t="shared" si="5"/>
        <v>1.1800466596019719</v>
      </c>
      <c r="U4" s="44">
        <f t="shared" si="5"/>
        <v>1.3832895858970733</v>
      </c>
      <c r="V4" s="44">
        <f t="shared" si="5"/>
        <v>1.3385608215469633</v>
      </c>
      <c r="W4" s="44">
        <f t="shared" si="5"/>
        <v>1.8383923215662192</v>
      </c>
      <c r="X4" s="44">
        <f t="shared" si="5"/>
        <v>1.5330376265943439</v>
      </c>
      <c r="Y4" s="44">
        <f t="shared" si="5"/>
        <v>1.985214741308676</v>
      </c>
      <c r="Z4" s="44">
        <f t="shared" si="5"/>
        <v>1.7948036089157196</v>
      </c>
      <c r="AA4" s="67">
        <f t="shared" si="5"/>
        <v>1.6904260977002561</v>
      </c>
      <c r="AB4" s="44">
        <f>VLOOKUP(AB50,$E$2:$F$41,2,FALSE)</f>
        <v>0.93575510711290766</v>
      </c>
      <c r="AC4" s="9">
        <f t="shared" ref="AC4:AJ4" si="6">VLOOKUP(AC50,$E$2:$F$41,2,FALSE)</f>
        <v>1.1322445859895003</v>
      </c>
      <c r="AD4" s="9">
        <f t="shared" si="6"/>
        <v>1.1609030212321227</v>
      </c>
      <c r="AE4" s="44">
        <f t="shared" si="6"/>
        <v>1.1187259396148679</v>
      </c>
      <c r="AF4" s="44">
        <f t="shared" si="6"/>
        <v>2.2730029127497664</v>
      </c>
      <c r="AG4" s="44">
        <f t="shared" si="6"/>
        <v>1.7005292145435422</v>
      </c>
      <c r="AH4" s="44">
        <f t="shared" si="6"/>
        <v>1.2307870791385993</v>
      </c>
      <c r="AI4" s="67">
        <f t="shared" si="6"/>
        <v>0.87250370734960536</v>
      </c>
      <c r="AJ4" s="44">
        <f t="shared" si="6"/>
        <v>1.3246825377852212</v>
      </c>
      <c r="AK4" s="44">
        <f>VLOOKUP(AK50,$E$2:$F$41,2,FALSE)</f>
        <v>0.83732504639719818</v>
      </c>
      <c r="AL4" s="67">
        <f t="shared" si="3"/>
        <v>1.4134624823803841</v>
      </c>
      <c r="AM4" s="44">
        <f t="shared" si="4"/>
        <v>0.90325247493974847</v>
      </c>
      <c r="AN4" s="44">
        <f t="shared" si="4"/>
        <v>1.5348045987387702</v>
      </c>
      <c r="AO4" s="44">
        <f t="shared" si="4"/>
        <v>1.6033310939408683</v>
      </c>
      <c r="AP4" s="44">
        <f t="shared" si="4"/>
        <v>1.1548564432718684</v>
      </c>
      <c r="AQ4" s="44">
        <f t="shared" si="4"/>
        <v>1.8362758384481703</v>
      </c>
      <c r="AR4" s="44">
        <f t="shared" si="4"/>
        <v>1.1208495239044718</v>
      </c>
      <c r="AS4" s="44">
        <f t="shared" si="4"/>
        <v>1.4112731641350762</v>
      </c>
      <c r="AT4" s="44">
        <f t="shared" si="4"/>
        <v>2.1498197073825653</v>
      </c>
      <c r="AU4" s="44">
        <f t="shared" si="4"/>
        <v>1.6573811143035735</v>
      </c>
      <c r="AV4" s="44">
        <f>AVERAGE(J4:O4,Q4:AK4)</f>
        <v>1.364947855443295</v>
      </c>
      <c r="AW4" s="85">
        <f>(1-AV4/'Formula Data'!$P$22) * 100</f>
        <v>-0.14563069828523734</v>
      </c>
      <c r="AZ4" s="37" t="str">
        <f t="shared" ref="AZ4:AZ22" si="7">I4</f>
        <v>AVL</v>
      </c>
      <c r="BA4" s="85">
        <f t="shared" ref="BA4:BA22" si="8">(AW4+AW27)</f>
        <v>0.91373031264365689</v>
      </c>
    </row>
    <row r="5" spans="1:56" x14ac:dyDescent="0.25">
      <c r="A5" s="37" t="str">
        <f>Schedule!A5</f>
        <v>BRE</v>
      </c>
      <c r="B5" s="38">
        <f>'Formula Data'!AC5</f>
        <v>1.3853315865521263</v>
      </c>
      <c r="C5" s="38">
        <f>'Formula Data'!AD5</f>
        <v>1.4709459577439157</v>
      </c>
      <c r="D5" s="35" t="s">
        <v>51</v>
      </c>
      <c r="E5" s="39" t="str">
        <f>Schedule!A5</f>
        <v>BRE</v>
      </c>
      <c r="F5" s="40">
        <f t="shared" si="0"/>
        <v>1.3385608215469633</v>
      </c>
      <c r="G5" s="40">
        <f t="shared" si="1"/>
        <v>1.5100114293418179</v>
      </c>
      <c r="I5" s="37" t="str">
        <f>Schedule!A4</f>
        <v>BOU</v>
      </c>
      <c r="J5" s="44">
        <f t="shared" ref="J5:AA5" si="9">VLOOKUP(J51,$E$2:$F$41,2,FALSE)</f>
        <v>1.1842093061112857</v>
      </c>
      <c r="K5" s="44">
        <f t="shared" si="9"/>
        <v>2.2730029127497664</v>
      </c>
      <c r="L5" s="44">
        <f t="shared" si="9"/>
        <v>1.7005292145435422</v>
      </c>
      <c r="M5" s="44">
        <f t="shared" si="9"/>
        <v>2.1498197073825653</v>
      </c>
      <c r="N5" s="44">
        <f t="shared" si="9"/>
        <v>0.93575510711290766</v>
      </c>
      <c r="O5" s="44">
        <f t="shared" si="9"/>
        <v>1.0819177996531053</v>
      </c>
      <c r="P5" s="92">
        <f t="shared" si="9"/>
        <v>1.6573811143035735</v>
      </c>
      <c r="Q5" s="44">
        <f t="shared" si="9"/>
        <v>1.8383923215662192</v>
      </c>
      <c r="R5" s="44">
        <f t="shared" si="9"/>
        <v>1.3385608215469633</v>
      </c>
      <c r="S5" s="44">
        <f t="shared" si="9"/>
        <v>1.1187259396148679</v>
      </c>
      <c r="T5" s="44">
        <f t="shared" si="9"/>
        <v>1.3832895858970733</v>
      </c>
      <c r="U5" s="44">
        <f t="shared" si="9"/>
        <v>0.96919426543232257</v>
      </c>
      <c r="V5" s="44">
        <f t="shared" si="9"/>
        <v>1.3246825377852212</v>
      </c>
      <c r="W5" s="44">
        <f t="shared" si="9"/>
        <v>1.4112731641350762</v>
      </c>
      <c r="X5" s="44">
        <f t="shared" si="9"/>
        <v>1.3562050535478631</v>
      </c>
      <c r="Y5" s="44">
        <f t="shared" si="9"/>
        <v>1.0275378367120416</v>
      </c>
      <c r="Z5" s="44">
        <f t="shared" si="9"/>
        <v>1.4134624823803841</v>
      </c>
      <c r="AA5" s="67">
        <f t="shared" si="9"/>
        <v>0.87250370734960536</v>
      </c>
      <c r="AB5" s="44">
        <f>VLOOKUP(AB51,$E$2:$F$41,2,FALSE)</f>
        <v>1.8362758384481703</v>
      </c>
      <c r="AC5" s="9">
        <f t="shared" ref="AC5:AK6" si="10">VLOOKUP(AC51,$E$2:$F$41,2,FALSE)</f>
        <v>1.6033310939408683</v>
      </c>
      <c r="AD5" s="9">
        <f t="shared" si="10"/>
        <v>0.90325247493974847</v>
      </c>
      <c r="AE5" s="44">
        <f t="shared" si="10"/>
        <v>1.985214741308676</v>
      </c>
      <c r="AF5" s="44">
        <f t="shared" si="10"/>
        <v>1.5348045987387702</v>
      </c>
      <c r="AG5" s="44">
        <f t="shared" si="10"/>
        <v>1.1208495239044718</v>
      </c>
      <c r="AH5" s="44">
        <f t="shared" si="10"/>
        <v>1.8976446335800801</v>
      </c>
      <c r="AI5" s="67">
        <f t="shared" si="10"/>
        <v>2.0368976306071001</v>
      </c>
      <c r="AJ5" s="44">
        <f t="shared" si="10"/>
        <v>1.7948036089157196</v>
      </c>
      <c r="AK5" s="44">
        <f t="shared" si="10"/>
        <v>1.4184485095179138</v>
      </c>
      <c r="AL5" s="67">
        <f t="shared" si="3"/>
        <v>1.1548564432718684</v>
      </c>
      <c r="AM5" s="44">
        <f t="shared" si="4"/>
        <v>1.3400123892090177</v>
      </c>
      <c r="AN5" s="44">
        <f t="shared" si="4"/>
        <v>1.6904260977002561</v>
      </c>
      <c r="AO5" s="44">
        <f t="shared" si="4"/>
        <v>1.1059276232885791</v>
      </c>
      <c r="AP5" s="44">
        <f t="shared" si="4"/>
        <v>1.1609030212321227</v>
      </c>
      <c r="AQ5" s="44">
        <f t="shared" si="4"/>
        <v>1.1322445859895003</v>
      </c>
      <c r="AR5" s="44">
        <f t="shared" si="4"/>
        <v>1.1800466596019719</v>
      </c>
      <c r="AS5" s="44">
        <f t="shared" ref="AS5:AU11" si="11">VLOOKUP(AS51,$E$2:$F$41,2,FALSE)</f>
        <v>1.045086858253923</v>
      </c>
      <c r="AT5" s="44">
        <f t="shared" si="11"/>
        <v>1.5330376265943439</v>
      </c>
      <c r="AU5" s="44">
        <f t="shared" si="11"/>
        <v>1.2307870791385993</v>
      </c>
      <c r="AV5" s="44">
        <f>AVERAGE(J5:O5,Q5:AK5)</f>
        <v>1.4633549784230495</v>
      </c>
      <c r="AW5" s="85">
        <f>(1-AV5/'Formula Data'!$P$22) * 100</f>
        <v>-7.3657185256041702</v>
      </c>
      <c r="AZ5" s="37" t="str">
        <f t="shared" si="7"/>
        <v>BOU</v>
      </c>
      <c r="BA5" s="85">
        <f t="shared" si="8"/>
        <v>-9.0775411272387636</v>
      </c>
    </row>
    <row r="6" spans="1:56" x14ac:dyDescent="0.25">
      <c r="A6" s="37" t="str">
        <f>Schedule!A6</f>
        <v>BHA</v>
      </c>
      <c r="B6" s="38">
        <f>'Formula Data'!AC6</f>
        <v>1.1133345745214165</v>
      </c>
      <c r="C6" s="38">
        <f>'Formula Data'!AD6</f>
        <v>1.8212979278061248</v>
      </c>
      <c r="D6" s="35">
        <v>27</v>
      </c>
      <c r="E6" s="39" t="str">
        <f>Schedule!A6</f>
        <v>BHA</v>
      </c>
      <c r="F6" s="40">
        <f t="shared" si="0"/>
        <v>1.6573811143035735</v>
      </c>
      <c r="G6" s="40">
        <f t="shared" si="1"/>
        <v>1.213534686228344</v>
      </c>
      <c r="I6" s="37" t="str">
        <f>Schedule!A5</f>
        <v>BRE</v>
      </c>
      <c r="J6" s="44">
        <f t="shared" ref="J6:Y6" si="12">VLOOKUP(J52,$E$2:$F$41,2,FALSE)</f>
        <v>1.3400123892090177</v>
      </c>
      <c r="K6" s="44">
        <f t="shared" si="12"/>
        <v>1.5330376265943439</v>
      </c>
      <c r="L6" s="44">
        <f t="shared" si="12"/>
        <v>1.3832895858970733</v>
      </c>
      <c r="M6" s="44">
        <f t="shared" si="12"/>
        <v>1.0275378367120416</v>
      </c>
      <c r="N6" s="44">
        <f t="shared" si="12"/>
        <v>1.045086858253923</v>
      </c>
      <c r="O6" s="44">
        <f t="shared" si="12"/>
        <v>1.1322445859895003</v>
      </c>
      <c r="P6" s="44">
        <f t="shared" si="12"/>
        <v>1.1609030212321227</v>
      </c>
      <c r="Q6" s="44">
        <f t="shared" si="12"/>
        <v>1.7005292145435422</v>
      </c>
      <c r="R6" s="44">
        <f t="shared" si="12"/>
        <v>1.0029497808493912</v>
      </c>
      <c r="S6" s="44">
        <f t="shared" si="12"/>
        <v>1.8383923215662192</v>
      </c>
      <c r="T6" s="44">
        <f t="shared" si="12"/>
        <v>1.6573811143035735</v>
      </c>
      <c r="U6" s="44">
        <f t="shared" si="12"/>
        <v>1.1800466596019719</v>
      </c>
      <c r="V6" s="44">
        <f t="shared" si="12"/>
        <v>1.4184485095179138</v>
      </c>
      <c r="W6" s="44">
        <f t="shared" si="12"/>
        <v>0.93575510711290766</v>
      </c>
      <c r="X6" s="44">
        <f t="shared" si="12"/>
        <v>1.0819177996531053</v>
      </c>
      <c r="Y6" s="44">
        <f t="shared" si="12"/>
        <v>2.2730029127497664</v>
      </c>
      <c r="Z6" s="44">
        <f>VLOOKUP(Z52,$E$2:$F$41,2,FALSE)</f>
        <v>1.4112731641350762</v>
      </c>
      <c r="AA6" s="67">
        <f t="shared" ref="AA6:AG6" si="13">VLOOKUP(AA52,$E$2:$F$41,2,FALSE)</f>
        <v>1.3246825377852212</v>
      </c>
      <c r="AB6" s="44">
        <f t="shared" si="13"/>
        <v>1.7948036089157196</v>
      </c>
      <c r="AC6" s="9">
        <f t="shared" si="13"/>
        <v>0.83732504639719818</v>
      </c>
      <c r="AD6" s="9">
        <f t="shared" si="13"/>
        <v>1.3562050535478631</v>
      </c>
      <c r="AE6" s="44">
        <f t="shared" si="13"/>
        <v>0.96919426543232257</v>
      </c>
      <c r="AF6" s="44">
        <f t="shared" si="13"/>
        <v>2.0368976306071001</v>
      </c>
      <c r="AG6" s="44">
        <f t="shared" si="13"/>
        <v>0.87250370734960536</v>
      </c>
      <c r="AH6" s="92">
        <f t="shared" si="10"/>
        <v>1.8362758384481703</v>
      </c>
      <c r="AI6" s="67">
        <f t="shared" si="10"/>
        <v>1.1548564432718684</v>
      </c>
      <c r="AJ6" s="44">
        <f t="shared" si="10"/>
        <v>1.2307870791385993</v>
      </c>
      <c r="AK6" s="44">
        <f>VLOOKUP(AK52,$E$2:$F$41,2,FALSE)</f>
        <v>1.1187259396148679</v>
      </c>
      <c r="AL6" s="67">
        <f t="shared" si="3"/>
        <v>1.985214741308676</v>
      </c>
      <c r="AM6" s="44">
        <f t="shared" si="4"/>
        <v>1.5348045987387702</v>
      </c>
      <c r="AN6" s="44">
        <f t="shared" si="4"/>
        <v>1.1208495239044718</v>
      </c>
      <c r="AO6" s="44">
        <f t="shared" si="4"/>
        <v>1.1842093061112857</v>
      </c>
      <c r="AP6" s="44">
        <f t="shared" si="4"/>
        <v>1.4134624823803841</v>
      </c>
      <c r="AQ6" s="44">
        <f t="shared" si="4"/>
        <v>0.90325247493974847</v>
      </c>
      <c r="AR6" s="44">
        <f t="shared" si="4"/>
        <v>2.1498197073825653</v>
      </c>
      <c r="AS6" s="44">
        <f t="shared" si="11"/>
        <v>1.1059276232885791</v>
      </c>
      <c r="AT6" s="44">
        <f t="shared" si="11"/>
        <v>1.6904260977002561</v>
      </c>
      <c r="AU6" s="44">
        <f t="shared" si="11"/>
        <v>1.8976446335800801</v>
      </c>
      <c r="AV6" s="44">
        <f>AVERAGE(J6:AG6,AI6:AK6)</f>
        <v>1.3265848074067352</v>
      </c>
      <c r="AW6" s="85">
        <f>(1-AV6/'Formula Data'!$P$22) * 100</f>
        <v>2.6690494565710488</v>
      </c>
      <c r="AZ6" s="37" t="str">
        <f t="shared" si="7"/>
        <v>BRE</v>
      </c>
      <c r="BA6" s="85">
        <f t="shared" si="8"/>
        <v>7.4944551143331761</v>
      </c>
    </row>
    <row r="7" spans="1:56" x14ac:dyDescent="0.25">
      <c r="A7" s="37" t="str">
        <f>Schedule!A7</f>
        <v>CHE</v>
      </c>
      <c r="B7" s="38">
        <f>'Formula Data'!AC7</f>
        <v>1.2965018164981725</v>
      </c>
      <c r="C7" s="38">
        <f>'Formula Data'!AD7</f>
        <v>1.2967545709911779</v>
      </c>
      <c r="E7" s="39" t="str">
        <f>Schedule!A7</f>
        <v>CHE</v>
      </c>
      <c r="F7" s="40">
        <f t="shared" si="0"/>
        <v>1.1800466596019719</v>
      </c>
      <c r="G7" s="40">
        <f t="shared" si="1"/>
        <v>1.4131869799830081</v>
      </c>
      <c r="I7" s="37" t="str">
        <f>Schedule!A6</f>
        <v>BHA</v>
      </c>
      <c r="J7" s="44">
        <f t="shared" ref="J7:AK7" si="14">VLOOKUP(J53,$E$2:$F$41,2,FALSE)</f>
        <v>1.8362758384481703</v>
      </c>
      <c r="K7" s="44">
        <f t="shared" si="14"/>
        <v>1.5348045987387702</v>
      </c>
      <c r="L7" s="44">
        <f t="shared" si="14"/>
        <v>1.3246825377852212</v>
      </c>
      <c r="M7" s="44">
        <f t="shared" si="14"/>
        <v>1.1322445859895003</v>
      </c>
      <c r="N7" s="44">
        <f t="shared" si="14"/>
        <v>1.3832895858970733</v>
      </c>
      <c r="O7" s="44">
        <f t="shared" si="14"/>
        <v>1.1187259396148679</v>
      </c>
      <c r="P7" s="92">
        <f t="shared" si="14"/>
        <v>1.0029497808493912</v>
      </c>
      <c r="Q7" s="44">
        <f t="shared" si="14"/>
        <v>0.87250370734960536</v>
      </c>
      <c r="R7" s="44">
        <f t="shared" si="14"/>
        <v>2.1498197073825653</v>
      </c>
      <c r="S7" s="44">
        <f t="shared" si="14"/>
        <v>1.4112731641350762</v>
      </c>
      <c r="T7" s="44">
        <f t="shared" si="14"/>
        <v>1.6033310939408683</v>
      </c>
      <c r="U7" s="44">
        <f t="shared" si="14"/>
        <v>0.90325247493974847</v>
      </c>
      <c r="V7" s="44">
        <f t="shared" si="14"/>
        <v>2.2730029127497664</v>
      </c>
      <c r="W7" s="44">
        <f t="shared" si="14"/>
        <v>1.1800466596019719</v>
      </c>
      <c r="X7" s="44">
        <f t="shared" si="14"/>
        <v>1.1208495239044718</v>
      </c>
      <c r="Y7" s="44">
        <f t="shared" si="14"/>
        <v>1.1842093061112857</v>
      </c>
      <c r="Z7" s="44">
        <f t="shared" si="14"/>
        <v>1.1609030212321227</v>
      </c>
      <c r="AA7" s="67">
        <f t="shared" si="14"/>
        <v>1.7005292145435422</v>
      </c>
      <c r="AB7" s="44">
        <f t="shared" si="14"/>
        <v>1.2307870791385993</v>
      </c>
      <c r="AC7" s="9">
        <f t="shared" si="14"/>
        <v>1.7948036089157196</v>
      </c>
      <c r="AD7" s="9">
        <f t="shared" si="14"/>
        <v>1.3400123892090177</v>
      </c>
      <c r="AE7" s="44">
        <f t="shared" si="14"/>
        <v>0.83732504639719818</v>
      </c>
      <c r="AF7" s="44">
        <f t="shared" si="14"/>
        <v>1.045086858253923</v>
      </c>
      <c r="AG7" s="44">
        <f t="shared" si="14"/>
        <v>1.1548564432718684</v>
      </c>
      <c r="AH7" s="92">
        <f t="shared" si="14"/>
        <v>1.8383923215662192</v>
      </c>
      <c r="AI7" s="67">
        <f>VLOOKUP(AI53,$E$2:$F$41,2,FALSE)</f>
        <v>1.1059276232885791</v>
      </c>
      <c r="AJ7" s="44">
        <f t="shared" si="14"/>
        <v>1.3562050535478631</v>
      </c>
      <c r="AK7" s="92">
        <f t="shared" si="14"/>
        <v>1.5330376265943439</v>
      </c>
      <c r="AL7" s="67">
        <f t="shared" si="3"/>
        <v>1.3385608215469633</v>
      </c>
      <c r="AM7" s="44">
        <f t="shared" si="4"/>
        <v>1.6904260977002561</v>
      </c>
      <c r="AN7" s="44">
        <f t="shared" si="4"/>
        <v>1.4134624823803841</v>
      </c>
      <c r="AO7" s="44">
        <f t="shared" si="4"/>
        <v>1.8976446335800801</v>
      </c>
      <c r="AP7" s="44">
        <f t="shared" si="4"/>
        <v>1.0819177996531053</v>
      </c>
      <c r="AQ7" s="44">
        <f t="shared" si="4"/>
        <v>0.93575510711290766</v>
      </c>
      <c r="AR7" s="44">
        <f t="shared" si="4"/>
        <v>1.0275378367120416</v>
      </c>
      <c r="AS7" s="44">
        <f t="shared" si="11"/>
        <v>2.0368976306071001</v>
      </c>
      <c r="AT7" s="44">
        <f t="shared" si="11"/>
        <v>0.96919426543232257</v>
      </c>
      <c r="AU7" s="44">
        <f t="shared" si="11"/>
        <v>1.4184485095179138</v>
      </c>
      <c r="AV7" s="44">
        <f>AVERAGE(J7:O7,Q7:AG7,AI7:AJ7)</f>
        <v>1.3501899189754958</v>
      </c>
      <c r="AW7" s="85">
        <f>(1-AV7/'Formula Data'!$P$22) * 100</f>
        <v>0.93715268386307393</v>
      </c>
      <c r="AZ7" s="37" t="str">
        <f t="shared" si="7"/>
        <v>BHA</v>
      </c>
      <c r="BA7" s="85">
        <f t="shared" si="8"/>
        <v>6.3192024932845703</v>
      </c>
    </row>
    <row r="8" spans="1:56" x14ac:dyDescent="0.25">
      <c r="A8" s="37" t="str">
        <f>Schedule!A8</f>
        <v>CRY</v>
      </c>
      <c r="B8" s="38">
        <f>'Formula Data'!AC8</f>
        <v>1.4693740885116529</v>
      </c>
      <c r="C8" s="38">
        <f>'Formula Data'!AD8</f>
        <v>0.95879528280176407</v>
      </c>
      <c r="E8" s="39" t="str">
        <f>Schedule!A8</f>
        <v>CRY</v>
      </c>
      <c r="F8" s="40">
        <f t="shared" si="0"/>
        <v>0.87250370734960536</v>
      </c>
      <c r="G8" s="40">
        <f t="shared" si="1"/>
        <v>1.6016177564777017</v>
      </c>
      <c r="I8" s="37" t="str">
        <f>Schedule!A7</f>
        <v>CHE</v>
      </c>
      <c r="J8" s="44">
        <f t="shared" ref="J8:AK8" si="15">VLOOKUP(J54,$E$2:$F$41,2,FALSE)</f>
        <v>1.2307870791385993</v>
      </c>
      <c r="K8" s="44">
        <f t="shared" si="15"/>
        <v>1.4112731641350762</v>
      </c>
      <c r="L8" s="44">
        <f t="shared" si="15"/>
        <v>1.3562050535478631</v>
      </c>
      <c r="M8" s="44">
        <f t="shared" si="15"/>
        <v>1.1187259396148679</v>
      </c>
      <c r="N8" s="44">
        <f t="shared" si="15"/>
        <v>1.1609030212321227</v>
      </c>
      <c r="O8" s="44">
        <f t="shared" si="15"/>
        <v>1.1059276232885791</v>
      </c>
      <c r="P8" s="44">
        <f t="shared" si="15"/>
        <v>1.3832895858970733</v>
      </c>
      <c r="Q8" s="92">
        <f t="shared" si="15"/>
        <v>1.7948036089157196</v>
      </c>
      <c r="R8" s="44">
        <f t="shared" si="15"/>
        <v>1.045086858253923</v>
      </c>
      <c r="S8" s="44">
        <f t="shared" si="15"/>
        <v>0.93575510711290766</v>
      </c>
      <c r="T8" s="44">
        <f t="shared" si="15"/>
        <v>1.4184485095179138</v>
      </c>
      <c r="U8" s="44">
        <f t="shared" si="15"/>
        <v>1.6033310939408683</v>
      </c>
      <c r="V8" s="44">
        <f t="shared" si="15"/>
        <v>1.5330376265943439</v>
      </c>
      <c r="W8" s="44">
        <f t="shared" si="15"/>
        <v>1.985214741308676</v>
      </c>
      <c r="X8" s="44">
        <f t="shared" si="15"/>
        <v>1.7005292145435422</v>
      </c>
      <c r="Y8" s="44">
        <f t="shared" si="15"/>
        <v>1.8383923215662192</v>
      </c>
      <c r="Z8" s="44">
        <f t="shared" si="15"/>
        <v>0.83732504639719818</v>
      </c>
      <c r="AA8" s="67">
        <f t="shared" si="15"/>
        <v>1.0819177996531053</v>
      </c>
      <c r="AB8" s="44">
        <f t="shared" si="15"/>
        <v>1.8976446335800801</v>
      </c>
      <c r="AC8" s="9">
        <f t="shared" si="15"/>
        <v>0.87250370734960536</v>
      </c>
      <c r="AD8" s="9">
        <f t="shared" si="15"/>
        <v>2.1498197073825653</v>
      </c>
      <c r="AE8" s="44">
        <f t="shared" si="15"/>
        <v>1.1548564432718684</v>
      </c>
      <c r="AF8" s="44">
        <f t="shared" si="15"/>
        <v>1.3246825377852212</v>
      </c>
      <c r="AG8" s="44">
        <f t="shared" si="15"/>
        <v>0.96919426543232257</v>
      </c>
      <c r="AH8" s="44">
        <f t="shared" si="15"/>
        <v>1.6904260977002561</v>
      </c>
      <c r="AI8" s="67">
        <f>VLOOKUP(AI54,$E$2:$F$41,2,FALSE)</f>
        <v>1.1322445859895003</v>
      </c>
      <c r="AJ8" s="44">
        <f>VLOOKUP(AJ54,$E$2:$F$41,2,FALSE)</f>
        <v>1.3400123892090177</v>
      </c>
      <c r="AK8" s="44">
        <f t="shared" si="15"/>
        <v>1.0275378367120416</v>
      </c>
      <c r="AL8" s="67">
        <f t="shared" si="3"/>
        <v>1.1842093061112857</v>
      </c>
      <c r="AM8" s="44">
        <f t="shared" si="4"/>
        <v>1.1208495239044718</v>
      </c>
      <c r="AN8" s="44">
        <f t="shared" si="4"/>
        <v>1.6573811143035735</v>
      </c>
      <c r="AO8" s="44">
        <f t="shared" si="4"/>
        <v>1.8362758384481703</v>
      </c>
      <c r="AP8" s="44">
        <f t="shared" si="4"/>
        <v>1.3385608215469633</v>
      </c>
      <c r="AQ8" s="44">
        <f t="shared" si="4"/>
        <v>2.0368976306071001</v>
      </c>
      <c r="AR8" s="44">
        <f t="shared" si="4"/>
        <v>1.0029497808493912</v>
      </c>
      <c r="AS8" s="44">
        <f t="shared" si="11"/>
        <v>0.90325247493974847</v>
      </c>
      <c r="AT8" s="44">
        <f t="shared" si="11"/>
        <v>2.2730029127497664</v>
      </c>
      <c r="AU8" s="44">
        <f t="shared" si="11"/>
        <v>1.5348045987387702</v>
      </c>
      <c r="AV8" s="44">
        <f>AVERAGE(J8:P8,R8:AK8)</f>
        <v>1.3446322959316797</v>
      </c>
      <c r="AW8" s="85">
        <f>(1-AV8/'Formula Data'!$P$22) * 100</f>
        <v>1.3449130702300249</v>
      </c>
      <c r="AZ8" s="37" t="str">
        <f t="shared" si="7"/>
        <v>CHE</v>
      </c>
      <c r="BA8" s="85">
        <f t="shared" si="8"/>
        <v>4.9164517675791668</v>
      </c>
    </row>
    <row r="9" spans="1:56" x14ac:dyDescent="0.25">
      <c r="A9" s="37" t="str">
        <f>Schedule!A9</f>
        <v>EVE</v>
      </c>
      <c r="B9" s="38">
        <f>'Formula Data'!AC9</f>
        <v>1.6250995713318426</v>
      </c>
      <c r="C9" s="38">
        <f>'Formula Data'!AD9</f>
        <v>1.1291624579253203</v>
      </c>
      <c r="E9" s="39" t="str">
        <f>Schedule!A9</f>
        <v>EVE</v>
      </c>
      <c r="F9" s="40">
        <f t="shared" si="0"/>
        <v>1.0275378367120416</v>
      </c>
      <c r="G9" s="40">
        <f t="shared" si="1"/>
        <v>1.7713585327517085</v>
      </c>
      <c r="I9" s="37" t="str">
        <f>Schedule!A8</f>
        <v>CRY</v>
      </c>
      <c r="J9" s="44">
        <f t="shared" ref="J9:AH9" si="16">VLOOKUP(J55,$E$2:$F$41,2,FALSE)</f>
        <v>1.7005292145435422</v>
      </c>
      <c r="K9" s="44">
        <f t="shared" si="16"/>
        <v>2.1498197073825653</v>
      </c>
      <c r="L9" s="44">
        <f t="shared" si="16"/>
        <v>1.1842093061112857</v>
      </c>
      <c r="M9" s="44">
        <f t="shared" si="16"/>
        <v>2.2730029127497664</v>
      </c>
      <c r="N9" s="44">
        <f t="shared" si="16"/>
        <v>1.3385608215469633</v>
      </c>
      <c r="O9" s="44">
        <f t="shared" si="16"/>
        <v>1.8383923215662192</v>
      </c>
      <c r="P9" s="44">
        <f t="shared" si="16"/>
        <v>1.5330376265943439</v>
      </c>
      <c r="Q9" s="44">
        <f t="shared" si="16"/>
        <v>1.985214741308676</v>
      </c>
      <c r="R9" s="44">
        <f t="shared" si="16"/>
        <v>1.1800466596019719</v>
      </c>
      <c r="S9" s="44">
        <f t="shared" si="16"/>
        <v>1.1322445859895003</v>
      </c>
      <c r="T9" s="44">
        <f t="shared" si="16"/>
        <v>1.3400123892090177</v>
      </c>
      <c r="U9" s="44">
        <f t="shared" si="16"/>
        <v>0.93575510711290766</v>
      </c>
      <c r="V9" s="44">
        <f t="shared" si="16"/>
        <v>1.2307870791385993</v>
      </c>
      <c r="W9" s="44">
        <f t="shared" si="16"/>
        <v>0.96919426543232257</v>
      </c>
      <c r="X9" s="44">
        <f t="shared" si="16"/>
        <v>1.3246825377852212</v>
      </c>
      <c r="Y9" s="44">
        <f t="shared" si="16"/>
        <v>1.0819177996531053</v>
      </c>
      <c r="Z9" s="44">
        <f t="shared" si="16"/>
        <v>1.1548564432718684</v>
      </c>
      <c r="AA9" s="67">
        <f t="shared" si="16"/>
        <v>1.0029497808493912</v>
      </c>
      <c r="AB9" s="44">
        <f t="shared" si="16"/>
        <v>1.4112731641350762</v>
      </c>
      <c r="AC9" s="9">
        <f t="shared" si="16"/>
        <v>1.4134624823803841</v>
      </c>
      <c r="AD9" s="9">
        <f t="shared" si="16"/>
        <v>1.5348045987387702</v>
      </c>
      <c r="AE9" s="44">
        <f t="shared" si="16"/>
        <v>1.8362758384481703</v>
      </c>
      <c r="AF9" s="44">
        <f t="shared" si="16"/>
        <v>1.6573811143035735</v>
      </c>
      <c r="AG9" s="44">
        <f t="shared" si="16"/>
        <v>1.6033310939408683</v>
      </c>
      <c r="AH9" s="44">
        <f t="shared" si="16"/>
        <v>1.7948036089157196</v>
      </c>
      <c r="AI9" s="67">
        <f>VLOOKUP(AI55,$E$2:$F$41,2,FALSE)</f>
        <v>1.4184485095179138</v>
      </c>
      <c r="AJ9" s="44">
        <f>VLOOKUP(AJ55,$E$2:$F$41,2,FALSE)</f>
        <v>1.8976446335800801</v>
      </c>
      <c r="AK9" s="44">
        <f>VLOOKUP(AK55,$E$2:$F$41,2,FALSE)</f>
        <v>2.0368976306071001</v>
      </c>
      <c r="AL9" s="67">
        <f t="shared" si="3"/>
        <v>1.1187259396148679</v>
      </c>
      <c r="AM9" s="44">
        <f t="shared" si="4"/>
        <v>1.3562050535478631</v>
      </c>
      <c r="AN9" s="44">
        <f t="shared" si="4"/>
        <v>1.1609030212321227</v>
      </c>
      <c r="AO9" s="44">
        <f t="shared" si="4"/>
        <v>1.0275378367120416</v>
      </c>
      <c r="AP9" s="44">
        <f t="shared" si="4"/>
        <v>1.1208495239044718</v>
      </c>
      <c r="AQ9" s="44">
        <f t="shared" si="4"/>
        <v>1.1059276232885791</v>
      </c>
      <c r="AR9" s="44">
        <f t="shared" si="4"/>
        <v>1.6904260977002561</v>
      </c>
      <c r="AS9" s="44">
        <f t="shared" si="11"/>
        <v>0.83732504639719818</v>
      </c>
      <c r="AT9" s="44">
        <f t="shared" si="11"/>
        <v>1.3832895858970733</v>
      </c>
      <c r="AU9" s="44">
        <f t="shared" si="11"/>
        <v>0.90325247493974847</v>
      </c>
      <c r="AV9" s="44">
        <f ca="1">IF(OR($D$6=0,$D$6&gt;39),AVERAGE($J9:$AU9),AVERAGE(OFFSET($J9,0,0,1,$D$6-1)))</f>
        <v>1.4624997580856827</v>
      </c>
      <c r="AW9" s="85">
        <f ca="1">(1-AV9/'Formula Data'!$P$22) * 100</f>
        <v>-7.3029713812865049</v>
      </c>
      <c r="AZ9" s="37" t="str">
        <f t="shared" si="7"/>
        <v>CRY</v>
      </c>
      <c r="BA9" s="85">
        <f t="shared" ca="1" si="8"/>
        <v>-7.7558459960373245</v>
      </c>
    </row>
    <row r="10" spans="1:56" x14ac:dyDescent="0.25">
      <c r="A10" s="37" t="str">
        <f>Schedule!A10</f>
        <v>FUL</v>
      </c>
      <c r="B10" s="38">
        <f>'Formula Data'!AC10</f>
        <v>1.8113660352486238</v>
      </c>
      <c r="C10" s="38">
        <f>'Formula Data'!AD10</f>
        <v>1.2690730145844709</v>
      </c>
      <c r="E10" s="39" t="str">
        <f>Schedule!A10</f>
        <v>FUL</v>
      </c>
      <c r="F10" s="40">
        <f t="shared" si="0"/>
        <v>1.1548564432718684</v>
      </c>
      <c r="G10" s="40">
        <f t="shared" si="1"/>
        <v>1.974388978421</v>
      </c>
      <c r="I10" s="37" t="str">
        <f>Schedule!A9</f>
        <v>EVE</v>
      </c>
      <c r="J10" s="44">
        <f t="shared" ref="J10:AK13" si="17">VLOOKUP(J56,$E$2:$F$41,2,FALSE)</f>
        <v>1.1800466596019719</v>
      </c>
      <c r="K10" s="44">
        <f t="shared" si="17"/>
        <v>1.4184485095179138</v>
      </c>
      <c r="L10" s="44">
        <f t="shared" si="17"/>
        <v>0.90325247493974847</v>
      </c>
      <c r="M10" s="44">
        <f t="shared" si="17"/>
        <v>1.6033310939408683</v>
      </c>
      <c r="N10" s="44">
        <f t="shared" si="17"/>
        <v>1.3562050535478631</v>
      </c>
      <c r="O10" s="44">
        <f t="shared" si="17"/>
        <v>1.7948036089157196</v>
      </c>
      <c r="P10" s="44">
        <f t="shared" si="17"/>
        <v>2.0368976306071001</v>
      </c>
      <c r="Q10" s="44">
        <f t="shared" si="17"/>
        <v>1.1059276232885791</v>
      </c>
      <c r="R10" s="44">
        <f t="shared" si="17"/>
        <v>1.1609030212321227</v>
      </c>
      <c r="S10" s="44">
        <f t="shared" si="17"/>
        <v>1.5330376265943439</v>
      </c>
      <c r="T10" s="44">
        <f t="shared" si="17"/>
        <v>1.6904260977002561</v>
      </c>
      <c r="U10" s="44">
        <f t="shared" si="17"/>
        <v>1.8383923215662192</v>
      </c>
      <c r="V10" s="44">
        <f t="shared" si="17"/>
        <v>0.87250370734960536</v>
      </c>
      <c r="W10" s="44">
        <f t="shared" si="17"/>
        <v>1.3832895858970733</v>
      </c>
      <c r="X10" s="44">
        <f t="shared" si="17"/>
        <v>1.1187259396148679</v>
      </c>
      <c r="Y10" s="44">
        <f t="shared" si="17"/>
        <v>1.0029497808493912</v>
      </c>
      <c r="Z10" s="44">
        <f t="shared" si="17"/>
        <v>0.93575510711290766</v>
      </c>
      <c r="AA10" s="67">
        <f t="shared" si="17"/>
        <v>2.2730029127497664</v>
      </c>
      <c r="AB10" s="44">
        <f t="shared" si="17"/>
        <v>1.6573811143035735</v>
      </c>
      <c r="AC10" s="9">
        <f t="shared" si="17"/>
        <v>0.96919426543232257</v>
      </c>
      <c r="AD10" s="9">
        <f t="shared" si="17"/>
        <v>1.3246825377852212</v>
      </c>
      <c r="AE10" s="44">
        <f t="shared" si="17"/>
        <v>1.7005292145435422</v>
      </c>
      <c r="AF10" s="44">
        <f t="shared" si="17"/>
        <v>2.1498197073825653</v>
      </c>
      <c r="AG10" s="44">
        <f t="shared" si="17"/>
        <v>1.1322445859895003</v>
      </c>
      <c r="AH10" s="44">
        <f t="shared" si="17"/>
        <v>1.1842093061112857</v>
      </c>
      <c r="AI10" s="67">
        <f t="shared" si="17"/>
        <v>1.0819177996531053</v>
      </c>
      <c r="AJ10" s="44">
        <f>VLOOKUP(AJ56,$E$2:$F$41,2,FALSE)</f>
        <v>1.3385608215469633</v>
      </c>
      <c r="AK10" s="44">
        <f>VLOOKUP(AK56,$E$2:$F$41,2,FALSE)</f>
        <v>1.4134624823803841</v>
      </c>
      <c r="AL10" s="67">
        <f t="shared" si="3"/>
        <v>1.4112731641350762</v>
      </c>
      <c r="AM10" s="44">
        <f t="shared" si="4"/>
        <v>1.8362758384481703</v>
      </c>
      <c r="AN10" s="44">
        <f t="shared" si="4"/>
        <v>1.1548564432718684</v>
      </c>
      <c r="AO10" s="44">
        <f t="shared" si="4"/>
        <v>1.045086858253923</v>
      </c>
      <c r="AP10" s="44">
        <f t="shared" si="4"/>
        <v>1.5348045987387702</v>
      </c>
      <c r="AQ10" s="44">
        <f t="shared" si="4"/>
        <v>1.3400123892090177</v>
      </c>
      <c r="AR10" s="44">
        <f t="shared" si="4"/>
        <v>1.985214741308676</v>
      </c>
      <c r="AS10" s="44">
        <f t="shared" si="11"/>
        <v>1.8976446335800801</v>
      </c>
      <c r="AT10" s="44">
        <f t="shared" si="11"/>
        <v>1.1208495239044718</v>
      </c>
      <c r="AU10" s="44">
        <f t="shared" si="11"/>
        <v>0.83732504639719818</v>
      </c>
      <c r="AV10" s="44">
        <f ca="1">IF(OR($D$6=0,$D$6&gt;39),AVERAGE($J10:$AU10),AVERAGE(OFFSET($J10,0,0,1,$D$6-1)))</f>
        <v>1.4003029725472089</v>
      </c>
      <c r="AW10" s="85">
        <f ca="1">(1-AV10/'Formula Data'!$P$22) * 100</f>
        <v>-2.7396202684093485</v>
      </c>
      <c r="AZ10" s="37" t="str">
        <f t="shared" si="7"/>
        <v>EVE</v>
      </c>
      <c r="BA10" s="85">
        <f t="shared" ca="1" si="8"/>
        <v>-1.1611831966762631</v>
      </c>
    </row>
    <row r="11" spans="1:56" x14ac:dyDescent="0.25">
      <c r="A11" s="37" t="str">
        <f>Schedule!A11</f>
        <v>LEE</v>
      </c>
      <c r="B11" s="38">
        <f>'Formula Data'!AC11</f>
        <v>1.6220436523493238</v>
      </c>
      <c r="C11" s="38">
        <f>'Formula Data'!AD11</f>
        <v>1.2442248197686816</v>
      </c>
      <c r="E11" s="39" t="str">
        <f>Schedule!A11</f>
        <v>LEE</v>
      </c>
      <c r="F11" s="40">
        <f t="shared" si="0"/>
        <v>1.1322445859895003</v>
      </c>
      <c r="G11" s="40">
        <f t="shared" si="1"/>
        <v>1.7680275810607631</v>
      </c>
      <c r="I11" s="37" t="str">
        <f>Schedule!A10</f>
        <v>FUL</v>
      </c>
      <c r="J11" s="44">
        <f t="shared" si="17"/>
        <v>1.7948036089157196</v>
      </c>
      <c r="K11" s="44">
        <f t="shared" si="17"/>
        <v>1.1208495239044718</v>
      </c>
      <c r="L11" s="44">
        <f t="shared" si="17"/>
        <v>1.3385608215469633</v>
      </c>
      <c r="M11" s="44">
        <f t="shared" si="17"/>
        <v>2.0368976306071001</v>
      </c>
      <c r="N11" s="44">
        <f t="shared" si="17"/>
        <v>1.6573811143035735</v>
      </c>
      <c r="O11" s="44">
        <f t="shared" si="17"/>
        <v>1.6904260977002561</v>
      </c>
      <c r="P11" s="44">
        <f t="shared" si="17"/>
        <v>1.1800466596019719</v>
      </c>
      <c r="Q11" s="44">
        <f t="shared" si="17"/>
        <v>1.0819177996531053</v>
      </c>
      <c r="R11" s="44">
        <f t="shared" si="17"/>
        <v>1.5348045987387702</v>
      </c>
      <c r="S11" s="44">
        <f t="shared" si="17"/>
        <v>1.3246825377852212</v>
      </c>
      <c r="T11" s="44">
        <f t="shared" si="17"/>
        <v>0.83732504639719818</v>
      </c>
      <c r="U11" s="44">
        <f t="shared" si="17"/>
        <v>1.1842093061112857</v>
      </c>
      <c r="V11" s="44">
        <f t="shared" si="17"/>
        <v>1.3562050535478631</v>
      </c>
      <c r="W11" s="44">
        <f t="shared" si="17"/>
        <v>1.0275378367120416</v>
      </c>
      <c r="X11" s="44">
        <f t="shared" si="17"/>
        <v>2.2730029127497664</v>
      </c>
      <c r="Y11" s="44">
        <f t="shared" si="17"/>
        <v>1.5330376265943439</v>
      </c>
      <c r="Z11" s="44">
        <f t="shared" si="17"/>
        <v>1.045086858253923</v>
      </c>
      <c r="AA11" s="67">
        <f t="shared" si="17"/>
        <v>0.96919426543232257</v>
      </c>
      <c r="AB11" s="44">
        <f t="shared" si="17"/>
        <v>1.3400123892090177</v>
      </c>
      <c r="AC11" s="9">
        <f t="shared" si="17"/>
        <v>1.8383923215662192</v>
      </c>
      <c r="AD11" s="9">
        <f t="shared" si="17"/>
        <v>1.4112731641350762</v>
      </c>
      <c r="AE11" s="44">
        <f t="shared" si="17"/>
        <v>1.4134624823803841</v>
      </c>
      <c r="AF11" s="44">
        <f t="shared" si="17"/>
        <v>0.90325247493974847</v>
      </c>
      <c r="AG11" s="44">
        <f t="shared" si="17"/>
        <v>1.985214741308676</v>
      </c>
      <c r="AH11" s="44">
        <f t="shared" si="17"/>
        <v>0.93575510711290766</v>
      </c>
      <c r="AI11" s="67">
        <f t="shared" si="17"/>
        <v>1.6033310939408683</v>
      </c>
      <c r="AJ11" s="44">
        <f>VLOOKUP(AJ57,$E$2:$F$41,2,FALSE)</f>
        <v>1.7005292145435422</v>
      </c>
      <c r="AK11" s="92">
        <f t="shared" si="17"/>
        <v>2.1498197073825653</v>
      </c>
      <c r="AL11" s="67">
        <f t="shared" si="3"/>
        <v>1.0029497808493912</v>
      </c>
      <c r="AM11" s="44">
        <f t="shared" si="4"/>
        <v>1.1059276232885791</v>
      </c>
      <c r="AN11" s="44">
        <f t="shared" si="4"/>
        <v>1.2307870791385993</v>
      </c>
      <c r="AO11" s="44">
        <f t="shared" si="4"/>
        <v>1.1322445859895003</v>
      </c>
      <c r="AP11" s="44">
        <f t="shared" si="4"/>
        <v>1.4184485095179138</v>
      </c>
      <c r="AQ11" s="44">
        <f t="shared" si="4"/>
        <v>1.8976446335800801</v>
      </c>
      <c r="AR11" s="44">
        <f t="shared" si="4"/>
        <v>1.1187259396148679</v>
      </c>
      <c r="AS11" s="44">
        <f t="shared" si="11"/>
        <v>1.1609030212321227</v>
      </c>
      <c r="AT11" s="44">
        <f t="shared" si="11"/>
        <v>0.87250370734960536</v>
      </c>
      <c r="AU11" s="44">
        <f t="shared" si="11"/>
        <v>1.8362758384481703</v>
      </c>
      <c r="AV11" s="44">
        <f>AVERAGE(J11:AJ11)</f>
        <v>1.4117478625071238</v>
      </c>
      <c r="AW11" s="85">
        <f>(1-AV11/'Formula Data'!$P$22) * 100</f>
        <v>-3.5793268687291935</v>
      </c>
      <c r="AZ11" s="37" t="str">
        <f t="shared" si="7"/>
        <v>FUL</v>
      </c>
      <c r="BA11" s="85">
        <f t="shared" si="8"/>
        <v>-5.1877309783681991</v>
      </c>
    </row>
    <row r="12" spans="1:56" x14ac:dyDescent="0.25">
      <c r="A12" s="37" t="str">
        <f>Schedule!A12</f>
        <v>LEI</v>
      </c>
      <c r="B12" s="38">
        <f>'Formula Data'!AC12</f>
        <v>1.5190737773471406</v>
      </c>
      <c r="C12" s="38">
        <f>'Formula Data'!AD12</f>
        <v>1.2293691644119427</v>
      </c>
      <c r="E12" s="39" t="str">
        <f>Schedule!A12</f>
        <v>LEI</v>
      </c>
      <c r="F12" s="40">
        <f t="shared" si="0"/>
        <v>1.1187259396148679</v>
      </c>
      <c r="G12" s="40">
        <f t="shared" si="1"/>
        <v>1.6557904173083833</v>
      </c>
      <c r="I12" s="37" t="str">
        <f>Schedule!A11</f>
        <v>LEE</v>
      </c>
      <c r="J12" s="44">
        <f t="shared" ref="J12:AG12" si="18">VLOOKUP(J58,$E$2:$F$41,2,FALSE)</f>
        <v>0.93575510711290766</v>
      </c>
      <c r="K12" s="44">
        <f t="shared" si="18"/>
        <v>1.1609030212321227</v>
      </c>
      <c r="L12" s="44">
        <f t="shared" si="18"/>
        <v>1.1800466596019719</v>
      </c>
      <c r="M12" s="44">
        <f t="shared" si="18"/>
        <v>1.985214741308676</v>
      </c>
      <c r="N12" s="44">
        <f t="shared" si="18"/>
        <v>1.0275378367120416</v>
      </c>
      <c r="O12" s="44">
        <f t="shared" si="18"/>
        <v>1.6033310939408683</v>
      </c>
      <c r="P12" s="92">
        <f t="shared" si="18"/>
        <v>0.90325247493974847</v>
      </c>
      <c r="Q12" s="44">
        <f t="shared" si="18"/>
        <v>1.8362758384481703</v>
      </c>
      <c r="R12" s="44">
        <f t="shared" si="18"/>
        <v>1.1842093061112857</v>
      </c>
      <c r="S12" s="44">
        <f t="shared" si="18"/>
        <v>1.045086858253923</v>
      </c>
      <c r="T12" s="44">
        <f t="shared" si="18"/>
        <v>1.7005292145435422</v>
      </c>
      <c r="U12" s="44">
        <f t="shared" si="18"/>
        <v>1.3400123892090177</v>
      </c>
      <c r="V12" s="44">
        <f t="shared" si="18"/>
        <v>1.1548564432718684</v>
      </c>
      <c r="W12" s="44">
        <f t="shared" si="18"/>
        <v>2.1498197073825653</v>
      </c>
      <c r="X12" s="44">
        <f t="shared" si="18"/>
        <v>0.83732504639719818</v>
      </c>
      <c r="Y12" s="44">
        <f t="shared" si="18"/>
        <v>1.6904260977002561</v>
      </c>
      <c r="Z12" s="44">
        <f t="shared" si="18"/>
        <v>1.8976446335800801</v>
      </c>
      <c r="AA12" s="67">
        <f t="shared" si="17"/>
        <v>1.8383923215662192</v>
      </c>
      <c r="AB12" s="44">
        <f t="shared" si="18"/>
        <v>1.1059276232885791</v>
      </c>
      <c r="AC12" s="9">
        <f t="shared" si="18"/>
        <v>1.4184485095179138</v>
      </c>
      <c r="AD12" s="9">
        <f t="shared" si="18"/>
        <v>1.3385608215469633</v>
      </c>
      <c r="AE12" s="44">
        <f t="shared" si="18"/>
        <v>1.0819177996531053</v>
      </c>
      <c r="AF12" s="44">
        <f t="shared" si="18"/>
        <v>1.5330376265943439</v>
      </c>
      <c r="AG12" s="44">
        <f t="shared" si="18"/>
        <v>1.2307870791385993</v>
      </c>
      <c r="AH12" s="44">
        <f t="shared" si="17"/>
        <v>0.96919426543232257</v>
      </c>
      <c r="AI12" s="67">
        <f t="shared" si="17"/>
        <v>1.4134624823803841</v>
      </c>
      <c r="AJ12" s="44">
        <f t="shared" si="17"/>
        <v>1.6573811143035735</v>
      </c>
      <c r="AK12" s="44">
        <f t="shared" si="17"/>
        <v>1.1208495239044718</v>
      </c>
      <c r="AL12" s="67">
        <f t="shared" si="3"/>
        <v>2.0368976306071001</v>
      </c>
      <c r="AM12" s="44">
        <f t="shared" si="4"/>
        <v>0.87250370734960536</v>
      </c>
      <c r="AN12" s="44">
        <f t="shared" si="4"/>
        <v>1.7948036089157196</v>
      </c>
      <c r="AO12" s="44">
        <f t="shared" si="4"/>
        <v>1.3832895858970733</v>
      </c>
      <c r="AP12" s="44">
        <f t="shared" si="4"/>
        <v>1.1187259396148679</v>
      </c>
      <c r="AQ12" s="44">
        <f t="shared" si="4"/>
        <v>1.0029497808493912</v>
      </c>
      <c r="AR12" s="44">
        <f t="shared" si="4"/>
        <v>2.2730029127497664</v>
      </c>
      <c r="AS12" s="44">
        <f t="shared" ref="AS12:AU13" si="19">VLOOKUP(AS58,$E$2:$F$41,2,FALSE)</f>
        <v>1.5348045987387702</v>
      </c>
      <c r="AT12" s="44">
        <f t="shared" si="19"/>
        <v>1.3246825377852212</v>
      </c>
      <c r="AU12" s="44">
        <f t="shared" si="19"/>
        <v>1.4112731641350762</v>
      </c>
      <c r="AV12" s="44">
        <f>AVERAGE(J12:O12,Q12:AK12)</f>
        <v>1.3865530800789989</v>
      </c>
      <c r="AW12" s="85">
        <f>(1-AV12/'Formula Data'!$P$22) * 100</f>
        <v>-1.7307966362309024</v>
      </c>
      <c r="AZ12" s="37" t="str">
        <f t="shared" si="7"/>
        <v>LEE</v>
      </c>
      <c r="BA12" s="85">
        <f t="shared" si="8"/>
        <v>-1.6513169831101404</v>
      </c>
    </row>
    <row r="13" spans="1:56" x14ac:dyDescent="0.25">
      <c r="A13" s="37" t="str">
        <f>Schedule!A13</f>
        <v>LIV</v>
      </c>
      <c r="B13" s="38">
        <f>'Formula Data'!AC13</f>
        <v>1.5196269361900119</v>
      </c>
      <c r="C13" s="38">
        <f>'Formula Data'!AD13</f>
        <v>1.9723116581491422</v>
      </c>
      <c r="E13" s="39" t="str">
        <f>Schedule!A13</f>
        <v>LIV</v>
      </c>
      <c r="F13" s="40">
        <f t="shared" si="0"/>
        <v>1.7948036089157196</v>
      </c>
      <c r="G13" s="40">
        <f t="shared" si="1"/>
        <v>1.6563933604471131</v>
      </c>
      <c r="I13" s="37" t="str">
        <f>Schedule!A12</f>
        <v>LEI</v>
      </c>
      <c r="J13" s="44">
        <f t="shared" ref="J13:AG13" si="20">VLOOKUP(J59,$E$2:$F$41,2,FALSE)</f>
        <v>1.3385608215469633</v>
      </c>
      <c r="K13" s="44">
        <f t="shared" si="20"/>
        <v>2.0368976306071001</v>
      </c>
      <c r="L13" s="44">
        <f t="shared" si="20"/>
        <v>0.96919426543232257</v>
      </c>
      <c r="M13" s="44">
        <f t="shared" si="20"/>
        <v>1.4134624823803841</v>
      </c>
      <c r="N13" s="44">
        <f t="shared" si="20"/>
        <v>1.5330376265943439</v>
      </c>
      <c r="O13" s="44">
        <f t="shared" si="20"/>
        <v>1.985214741308676</v>
      </c>
      <c r="P13" s="92">
        <f t="shared" si="20"/>
        <v>1.1842093061112857</v>
      </c>
      <c r="Q13" s="44">
        <f t="shared" si="20"/>
        <v>1.6904260977002561</v>
      </c>
      <c r="R13" s="44">
        <f t="shared" si="20"/>
        <v>0.90325247493974847</v>
      </c>
      <c r="S13" s="44">
        <f t="shared" si="20"/>
        <v>1.0029497808493912</v>
      </c>
      <c r="T13" s="44">
        <f t="shared" si="20"/>
        <v>0.87250370734960536</v>
      </c>
      <c r="U13" s="44">
        <f t="shared" si="20"/>
        <v>1.1322445859895003</v>
      </c>
      <c r="V13" s="44">
        <f t="shared" si="20"/>
        <v>1.1208495239044718</v>
      </c>
      <c r="W13" s="44">
        <f t="shared" si="20"/>
        <v>1.8976446335800801</v>
      </c>
      <c r="X13" s="44">
        <f t="shared" si="20"/>
        <v>1.2307870791385993</v>
      </c>
      <c r="Y13" s="44">
        <f t="shared" si="20"/>
        <v>1.3246825377852212</v>
      </c>
      <c r="Z13" s="44">
        <f t="shared" si="20"/>
        <v>1.5348045987387702</v>
      </c>
      <c r="AA13" s="67">
        <f t="shared" si="20"/>
        <v>2.1498197073825653</v>
      </c>
      <c r="AB13" s="44">
        <f t="shared" si="20"/>
        <v>1.1548564432718684</v>
      </c>
      <c r="AC13" s="9">
        <f t="shared" si="20"/>
        <v>1.0819177996531053</v>
      </c>
      <c r="AD13" s="9">
        <f t="shared" si="20"/>
        <v>1.6573811143035735</v>
      </c>
      <c r="AE13" s="44">
        <f t="shared" si="20"/>
        <v>1.4184485095179138</v>
      </c>
      <c r="AF13" s="44">
        <f t="shared" si="20"/>
        <v>1.4112731641350762</v>
      </c>
      <c r="AG13" s="44">
        <f t="shared" si="20"/>
        <v>1.8362758384481703</v>
      </c>
      <c r="AH13" s="44">
        <f t="shared" si="17"/>
        <v>1.7005292145435422</v>
      </c>
      <c r="AI13" s="67">
        <f t="shared" si="17"/>
        <v>1.1609030212321227</v>
      </c>
      <c r="AJ13" s="44">
        <f t="shared" si="17"/>
        <v>1.1800466596019719</v>
      </c>
      <c r="AK13" s="44">
        <f t="shared" si="17"/>
        <v>1.6033310939408683</v>
      </c>
      <c r="AL13" s="67">
        <f t="shared" si="3"/>
        <v>1.045086858253923</v>
      </c>
      <c r="AM13" s="44">
        <f t="shared" si="4"/>
        <v>0.83732504639719818</v>
      </c>
      <c r="AN13" s="44">
        <f t="shared" si="4"/>
        <v>2.2730029127497664</v>
      </c>
      <c r="AO13" s="44">
        <f t="shared" si="4"/>
        <v>0.93575510711290766</v>
      </c>
      <c r="AP13" s="44">
        <f t="shared" si="4"/>
        <v>1.3562050535478631</v>
      </c>
      <c r="AQ13" s="44">
        <f t="shared" si="4"/>
        <v>1.0275378367120416</v>
      </c>
      <c r="AR13" s="44">
        <f t="shared" si="4"/>
        <v>1.3832895858970733</v>
      </c>
      <c r="AS13" s="44">
        <f t="shared" si="19"/>
        <v>1.7948036089157196</v>
      </c>
      <c r="AT13" s="44">
        <f t="shared" si="19"/>
        <v>1.8383923215662192</v>
      </c>
      <c r="AU13" s="44">
        <f t="shared" si="19"/>
        <v>1.1059276232885791</v>
      </c>
      <c r="AV13" s="44">
        <f>AVERAGE(J13:O13,Q13:AK13)</f>
        <v>1.4200479686620819</v>
      </c>
      <c r="AW13" s="85">
        <f>(1-AV13/'Formula Data'!$P$22) * 100</f>
        <v>-4.1883020485766753</v>
      </c>
      <c r="AZ13" s="37" t="str">
        <f t="shared" si="7"/>
        <v>LEI</v>
      </c>
      <c r="BA13" s="85">
        <f t="shared" si="8"/>
        <v>-5.6887311776270044</v>
      </c>
    </row>
    <row r="14" spans="1:56" x14ac:dyDescent="0.25">
      <c r="A14" s="37" t="str">
        <f>Schedule!A14</f>
        <v>MCI</v>
      </c>
      <c r="B14" s="38">
        <f>'Formula Data'!AC14</f>
        <v>0.82096286339774549</v>
      </c>
      <c r="C14" s="38">
        <f>'Formula Data'!AD14</f>
        <v>2.085323773164923</v>
      </c>
      <c r="E14" s="39" t="str">
        <f>Schedule!A14</f>
        <v>MCI</v>
      </c>
      <c r="F14" s="40">
        <f t="shared" si="0"/>
        <v>1.8976446335800801</v>
      </c>
      <c r="G14" s="40">
        <f t="shared" si="1"/>
        <v>0.89484952110354266</v>
      </c>
      <c r="I14" s="37" t="str">
        <f>Schedule!A13</f>
        <v>LIV</v>
      </c>
      <c r="J14" s="44">
        <f t="shared" ref="J14:M22" si="21">VLOOKUP(J60,$E$2:$F$41,2,FALSE)</f>
        <v>1.3832895858970733</v>
      </c>
      <c r="K14" s="44">
        <f t="shared" si="21"/>
        <v>0.87250370734960536</v>
      </c>
      <c r="L14" s="44">
        <f t="shared" si="21"/>
        <v>1.8362758384481703</v>
      </c>
      <c r="M14" s="44">
        <f t="shared" si="21"/>
        <v>0.83732504639719818</v>
      </c>
      <c r="N14" s="44">
        <f t="shared" ref="N14:AK15" si="22">VLOOKUP(N60,$E$2:$F$41,2,FALSE)</f>
        <v>1.5348045987387702</v>
      </c>
      <c r="O14" s="44">
        <f t="shared" si="22"/>
        <v>1.2307870791385993</v>
      </c>
      <c r="P14" s="44">
        <f t="shared" si="22"/>
        <v>0.93575510711290766</v>
      </c>
      <c r="Q14" s="92">
        <f t="shared" si="22"/>
        <v>1.4134624823803841</v>
      </c>
      <c r="R14" s="44">
        <f t="shared" si="22"/>
        <v>1.6573811143035735</v>
      </c>
      <c r="S14" s="44">
        <f t="shared" si="22"/>
        <v>2.0368976306071001</v>
      </c>
      <c r="T14" s="44">
        <f t="shared" si="22"/>
        <v>1.8976446335800801</v>
      </c>
      <c r="U14" s="44">
        <f t="shared" si="22"/>
        <v>1.1059276232885791</v>
      </c>
      <c r="V14" s="44">
        <f t="shared" si="22"/>
        <v>1.0819177996531053</v>
      </c>
      <c r="W14" s="44">
        <f t="shared" si="22"/>
        <v>1.1322445859895003</v>
      </c>
      <c r="X14" s="44">
        <f t="shared" si="22"/>
        <v>1.6904260977002561</v>
      </c>
      <c r="Y14" s="44">
        <f t="shared" si="22"/>
        <v>0.96919426543232257</v>
      </c>
      <c r="Z14" s="44">
        <f t="shared" si="22"/>
        <v>1.4184485095179138</v>
      </c>
      <c r="AA14" s="67">
        <f t="shared" si="22"/>
        <v>1.1187259396148679</v>
      </c>
      <c r="AB14" s="44">
        <f t="shared" si="22"/>
        <v>1.6033310939408683</v>
      </c>
      <c r="AC14" s="9">
        <f t="shared" si="22"/>
        <v>1.985214741308676</v>
      </c>
      <c r="AD14" s="9">
        <f t="shared" si="22"/>
        <v>1.1800466596019719</v>
      </c>
      <c r="AE14" s="44">
        <f t="shared" si="22"/>
        <v>1.1208495239044718</v>
      </c>
      <c r="AF14" s="44">
        <f t="shared" si="22"/>
        <v>1.0275378367120416</v>
      </c>
      <c r="AG14" s="44">
        <f t="shared" si="22"/>
        <v>1.8383923215662192</v>
      </c>
      <c r="AH14" s="44">
        <f t="shared" si="22"/>
        <v>1.045086858253923</v>
      </c>
      <c r="AI14" s="67">
        <f t="shared" si="22"/>
        <v>1.5330376265943439</v>
      </c>
      <c r="AJ14" s="44">
        <f t="shared" si="22"/>
        <v>1.0029497808493912</v>
      </c>
      <c r="AK14" s="92">
        <f t="shared" si="22"/>
        <v>1.1548564432718684</v>
      </c>
      <c r="AL14" s="67">
        <f t="shared" si="3"/>
        <v>2.2730029127497664</v>
      </c>
      <c r="AM14" s="44">
        <f t="shared" si="4"/>
        <v>1.7005292145435422</v>
      </c>
      <c r="AN14" s="44">
        <f t="shared" si="4"/>
        <v>1.3562050535478631</v>
      </c>
      <c r="AO14" s="44">
        <f t="shared" si="4"/>
        <v>0.90325247493974847</v>
      </c>
      <c r="AP14" s="44">
        <f t="shared" si="4"/>
        <v>1.3246825377852212</v>
      </c>
      <c r="AQ14" s="44">
        <f t="shared" si="4"/>
        <v>1.4112731641350762</v>
      </c>
      <c r="AR14" s="44">
        <f t="shared" si="4"/>
        <v>1.3385608215469633</v>
      </c>
      <c r="AS14" s="44">
        <f t="shared" ref="AS14:AU16" si="23">VLOOKUP(AS60,$E$2:$F$41,2,FALSE)</f>
        <v>1.3400123892090177</v>
      </c>
      <c r="AT14" s="44">
        <f t="shared" si="23"/>
        <v>1.1842093061112857</v>
      </c>
      <c r="AU14" s="44">
        <f t="shared" si="23"/>
        <v>1.1609030212321227</v>
      </c>
      <c r="AV14" s="44">
        <f>AVERAGE(J14:P14,R14:AJ14)</f>
        <v>1.3490767540577513</v>
      </c>
      <c r="AW14" s="85">
        <f>(1-AV14/'Formula Data'!$P$22) * 100</f>
        <v>1.0188251098932399</v>
      </c>
      <c r="AZ14" s="37" t="str">
        <f t="shared" si="7"/>
        <v>LIV</v>
      </c>
      <c r="BA14" s="85">
        <f t="shared" si="8"/>
        <v>1.7239481934441914</v>
      </c>
    </row>
    <row r="15" spans="1:56" x14ac:dyDescent="0.25">
      <c r="A15" s="37" t="str">
        <f>Schedule!A15</f>
        <v>MUN</v>
      </c>
      <c r="B15" s="38">
        <f>'Formula Data'!AC15</f>
        <v>1.238411823403025</v>
      </c>
      <c r="C15" s="38">
        <f>'Formula Data'!AD15</f>
        <v>1.6846567325212571</v>
      </c>
      <c r="E15" s="39" t="str">
        <f>Schedule!A15</f>
        <v>MUN</v>
      </c>
      <c r="F15" s="40">
        <f t="shared" si="0"/>
        <v>1.5330376265943439</v>
      </c>
      <c r="G15" s="40">
        <f t="shared" si="1"/>
        <v>1.3498688875092975</v>
      </c>
      <c r="I15" s="37" t="str">
        <f>Schedule!A14</f>
        <v>MCI</v>
      </c>
      <c r="J15" s="44">
        <f t="shared" si="21"/>
        <v>1.3246825377852212</v>
      </c>
      <c r="K15" s="44">
        <f t="shared" si="21"/>
        <v>0.83732504639719818</v>
      </c>
      <c r="L15" s="44">
        <f t="shared" si="21"/>
        <v>1.8383923215662192</v>
      </c>
      <c r="M15" s="44">
        <f>VLOOKUP(M61,$E$2:$F$41,2,FALSE)</f>
        <v>0.87250370734960536</v>
      </c>
      <c r="N15" s="44">
        <f t="shared" ref="N15:AJ15" si="24">VLOOKUP(N61,$E$2:$F$41,2,FALSE)</f>
        <v>0.90325247493974847</v>
      </c>
      <c r="O15" s="44">
        <f t="shared" si="24"/>
        <v>1.4184485095179138</v>
      </c>
      <c r="P15" s="44">
        <f t="shared" si="24"/>
        <v>1.4112731641350762</v>
      </c>
      <c r="Q15" s="44">
        <f t="shared" si="24"/>
        <v>1.1208495239044718</v>
      </c>
      <c r="R15" s="44">
        <f t="shared" si="24"/>
        <v>1.5330376265943439</v>
      </c>
      <c r="S15" s="44">
        <f t="shared" si="24"/>
        <v>0.96919426543232257</v>
      </c>
      <c r="T15" s="44">
        <f t="shared" si="24"/>
        <v>2.1498197073825653</v>
      </c>
      <c r="U15" s="44">
        <f t="shared" si="24"/>
        <v>2.0368976306071001</v>
      </c>
      <c r="V15" s="44">
        <f t="shared" si="24"/>
        <v>1.6573811143035735</v>
      </c>
      <c r="W15" s="44">
        <f t="shared" si="24"/>
        <v>1.3400123892090177</v>
      </c>
      <c r="X15" s="44">
        <f t="shared" si="24"/>
        <v>1.1548564432718684</v>
      </c>
      <c r="Y15" s="44">
        <f t="shared" si="24"/>
        <v>1.3385608215469633</v>
      </c>
      <c r="Z15" s="44">
        <f>VLOOKUP(Z61,$E$2:$F$41,2,FALSE)</f>
        <v>1.3562050535478631</v>
      </c>
      <c r="AA15" s="67">
        <f t="shared" si="24"/>
        <v>1.0275378367120416</v>
      </c>
      <c r="AB15" s="44">
        <f t="shared" si="24"/>
        <v>1.4134624823803841</v>
      </c>
      <c r="AC15" s="9">
        <f t="shared" si="24"/>
        <v>1.8362758384481703</v>
      </c>
      <c r="AD15" s="9">
        <f t="shared" si="24"/>
        <v>0.93575510711290766</v>
      </c>
      <c r="AE15" s="44">
        <f t="shared" si="24"/>
        <v>1.6904260977002561</v>
      </c>
      <c r="AF15" s="44">
        <f t="shared" si="24"/>
        <v>1.1842093061112857</v>
      </c>
      <c r="AG15" s="44">
        <f t="shared" si="24"/>
        <v>1.0819177996531053</v>
      </c>
      <c r="AH15" s="44">
        <f t="shared" si="24"/>
        <v>1.0029497808493912</v>
      </c>
      <c r="AI15" s="67">
        <f t="shared" si="24"/>
        <v>1.5348045987387702</v>
      </c>
      <c r="AJ15" s="44">
        <f t="shared" si="24"/>
        <v>1.045086858253923</v>
      </c>
      <c r="AK15" s="92">
        <f t="shared" si="22"/>
        <v>1.1059276232885791</v>
      </c>
      <c r="AL15" s="67">
        <f t="shared" si="3"/>
        <v>1.7948036089157196</v>
      </c>
      <c r="AM15" s="44">
        <f t="shared" si="4"/>
        <v>1.1609030212321227</v>
      </c>
      <c r="AN15" s="44">
        <f t="shared" si="4"/>
        <v>1.1187259396148679</v>
      </c>
      <c r="AO15" s="44">
        <f t="shared" si="4"/>
        <v>1.985214741308676</v>
      </c>
      <c r="AP15" s="44">
        <f t="shared" si="4"/>
        <v>1.7005292145435422</v>
      </c>
      <c r="AQ15" s="44">
        <f t="shared" si="4"/>
        <v>1.3832895858970733</v>
      </c>
      <c r="AR15" s="44">
        <f t="shared" si="4"/>
        <v>1.1322445859895003</v>
      </c>
      <c r="AS15" s="44">
        <f t="shared" si="23"/>
        <v>1.2307870791385993</v>
      </c>
      <c r="AT15" s="44">
        <f t="shared" si="23"/>
        <v>1.1800466596019719</v>
      </c>
      <c r="AU15" s="44">
        <f t="shared" si="23"/>
        <v>1.6033310939408683</v>
      </c>
      <c r="AV15" s="44">
        <f>AVERAGE(J15:AJ15)</f>
        <v>1.333893260868567</v>
      </c>
      <c r="AW15" s="85">
        <f>(1-AV15/'Formula Data'!$P$22) * 100</f>
        <v>2.1328314036649254</v>
      </c>
      <c r="AZ15" s="37" t="str">
        <f t="shared" si="7"/>
        <v>MCI</v>
      </c>
      <c r="BA15" s="85">
        <f t="shared" si="8"/>
        <v>5.5708765657034203</v>
      </c>
    </row>
    <row r="16" spans="1:56" x14ac:dyDescent="0.25">
      <c r="A16" s="37" t="str">
        <f>Schedule!A16</f>
        <v>NEW</v>
      </c>
      <c r="B16" s="38">
        <f>'Formula Data'!AC16</f>
        <v>1.0182001918834112</v>
      </c>
      <c r="C16" s="38">
        <f>'Formula Data'!AD16</f>
        <v>1.6865984601524946</v>
      </c>
      <c r="E16" s="39" t="str">
        <f>Schedule!A16</f>
        <v>NEW</v>
      </c>
      <c r="F16" s="40">
        <f t="shared" si="0"/>
        <v>1.5348045987387702</v>
      </c>
      <c r="G16" s="40">
        <f t="shared" si="1"/>
        <v>1.1098382091529182</v>
      </c>
      <c r="I16" s="37" t="str">
        <f>Schedule!A15</f>
        <v>MUN</v>
      </c>
      <c r="J16" s="44">
        <f t="shared" si="21"/>
        <v>1.6573811143035735</v>
      </c>
      <c r="K16" s="44">
        <f t="shared" si="21"/>
        <v>1.6033310939408683</v>
      </c>
      <c r="L16" s="44">
        <f t="shared" si="21"/>
        <v>1.7948036089157196</v>
      </c>
      <c r="M16" s="44">
        <f>VLOOKUP(M62,$E$2:$F$41,2,FALSE)</f>
        <v>1.1609030212321227</v>
      </c>
      <c r="N16" s="44">
        <f t="shared" ref="N16:Y16" si="25">VLOOKUP(N62,$E$2:$F$41,2,FALSE)</f>
        <v>1.3400123892090177</v>
      </c>
      <c r="O16" s="44">
        <f t="shared" si="25"/>
        <v>1.7005292145435422</v>
      </c>
      <c r="P16" s="44">
        <f t="shared" si="25"/>
        <v>1.045086858253923</v>
      </c>
      <c r="Q16" s="44">
        <f t="shared" si="25"/>
        <v>1.1322445859895003</v>
      </c>
      <c r="R16" s="44">
        <f t="shared" si="25"/>
        <v>2.2730029127497664</v>
      </c>
      <c r="S16" s="44">
        <f t="shared" si="25"/>
        <v>1.2307870791385993</v>
      </c>
      <c r="T16" s="44">
        <f t="shared" si="25"/>
        <v>1.5348045987387702</v>
      </c>
      <c r="U16" s="44">
        <f t="shared" si="25"/>
        <v>1.4112731641350762</v>
      </c>
      <c r="V16" s="44">
        <f t="shared" si="25"/>
        <v>1.4134624823803841</v>
      </c>
      <c r="W16" s="44">
        <f t="shared" si="25"/>
        <v>1.1059276232885791</v>
      </c>
      <c r="X16" s="44">
        <f t="shared" si="25"/>
        <v>1.4184485095179138</v>
      </c>
      <c r="Y16" s="44">
        <f t="shared" si="25"/>
        <v>1.3832895858970733</v>
      </c>
      <c r="Z16" s="44">
        <f>VLOOKUP(Z62,$E$2:$F$41,2,FALSE)</f>
        <v>0.90325247493974847</v>
      </c>
      <c r="AA16" s="67">
        <f t="shared" ref="AA16:AK16" si="26">VLOOKUP(AA62,$E$2:$F$41,2,FALSE)</f>
        <v>1.1208495239044718</v>
      </c>
      <c r="AB16" s="44">
        <f t="shared" si="26"/>
        <v>0.83732504639719818</v>
      </c>
      <c r="AC16" s="9">
        <f t="shared" si="26"/>
        <v>1.8976446335800801</v>
      </c>
      <c r="AD16" s="9">
        <f t="shared" si="26"/>
        <v>2.0368976306071001</v>
      </c>
      <c r="AE16" s="44">
        <f t="shared" si="26"/>
        <v>0.87250370734960536</v>
      </c>
      <c r="AF16" s="44">
        <f t="shared" si="26"/>
        <v>1.3562050535478631</v>
      </c>
      <c r="AG16" s="44">
        <f t="shared" si="26"/>
        <v>1.1187259396148679</v>
      </c>
      <c r="AH16" s="92">
        <f t="shared" si="26"/>
        <v>1.3385608215469633</v>
      </c>
      <c r="AI16" s="67">
        <f t="shared" si="26"/>
        <v>2.1498197073825653</v>
      </c>
      <c r="AJ16" s="44">
        <f t="shared" si="26"/>
        <v>0.96919426543232257</v>
      </c>
      <c r="AK16" s="92">
        <f t="shared" si="26"/>
        <v>1.985214741308676</v>
      </c>
      <c r="AL16" s="67">
        <f t="shared" si="3"/>
        <v>1.8383923215662192</v>
      </c>
      <c r="AM16" s="44">
        <f t="shared" si="4"/>
        <v>1.0275378367120416</v>
      </c>
      <c r="AN16" s="44">
        <f t="shared" si="4"/>
        <v>1.0819177996531053</v>
      </c>
      <c r="AO16" s="44">
        <f t="shared" si="4"/>
        <v>1.1800466596019719</v>
      </c>
      <c r="AP16" s="44">
        <f t="shared" si="4"/>
        <v>1.6904260977002561</v>
      </c>
      <c r="AQ16" s="44">
        <f t="shared" si="4"/>
        <v>1.1842093061112857</v>
      </c>
      <c r="AR16" s="44">
        <f t="shared" si="4"/>
        <v>1.3246825377852212</v>
      </c>
      <c r="AS16" s="44">
        <f t="shared" si="23"/>
        <v>0.93575510711290766</v>
      </c>
      <c r="AT16" s="44">
        <f t="shared" si="23"/>
        <v>1.0029497808493912</v>
      </c>
      <c r="AU16" s="44">
        <f t="shared" si="23"/>
        <v>1.1548564432718684</v>
      </c>
      <c r="AV16" s="44">
        <f>AVERAGE(J16:AG16,AI16:AJ16)</f>
        <v>1.4026040701919327</v>
      </c>
      <c r="AW16" s="85">
        <f>(1-AV16/'Formula Data'!$P$22) * 100</f>
        <v>-2.9084508021254951</v>
      </c>
      <c r="AZ16" s="37" t="str">
        <f t="shared" si="7"/>
        <v>MUN</v>
      </c>
      <c r="BA16" s="85">
        <f t="shared" si="8"/>
        <v>-2.2870049522111247</v>
      </c>
      <c r="BD16" s="61"/>
    </row>
    <row r="17" spans="1:56" x14ac:dyDescent="0.25">
      <c r="A17" s="37" t="str">
        <f>Schedule!A17</f>
        <v>NFO</v>
      </c>
      <c r="B17" s="38">
        <f>'Formula Data'!AC17</f>
        <v>1.6510261803515467</v>
      </c>
      <c r="C17" s="38">
        <f>'Formula Data'!AD17</f>
        <v>0.99258513729642683</v>
      </c>
      <c r="E17" s="39" t="str">
        <f>Schedule!A17</f>
        <v>NFO</v>
      </c>
      <c r="F17" s="40">
        <f t="shared" si="0"/>
        <v>0.90325247493974847</v>
      </c>
      <c r="G17" s="40">
        <f t="shared" si="1"/>
        <v>1.799618536583186</v>
      </c>
      <c r="I17" s="37" t="str">
        <f>Schedule!A16</f>
        <v>NEW</v>
      </c>
      <c r="J17" s="44">
        <f t="shared" si="21"/>
        <v>0.90325247493974847</v>
      </c>
      <c r="K17" s="44">
        <f t="shared" si="21"/>
        <v>1.985214741308676</v>
      </c>
      <c r="L17" s="44">
        <f t="shared" si="21"/>
        <v>1.8976446335800801</v>
      </c>
      <c r="M17" s="44">
        <f t="shared" si="21"/>
        <v>1.1208495239044718</v>
      </c>
      <c r="N17" s="44">
        <f t="shared" ref="N17:Y17" si="27">VLOOKUP(N63,$E$2:$F$41,2,FALSE)</f>
        <v>2.1498197073825653</v>
      </c>
      <c r="O17" s="44">
        <f t="shared" si="27"/>
        <v>0.87250370734960536</v>
      </c>
      <c r="P17" s="92">
        <f t="shared" si="27"/>
        <v>1.3246825377852212</v>
      </c>
      <c r="Q17" s="44">
        <f t="shared" si="27"/>
        <v>0.83732504639719818</v>
      </c>
      <c r="R17" s="44">
        <f t="shared" si="27"/>
        <v>1.3832895858970733</v>
      </c>
      <c r="S17" s="44">
        <f t="shared" si="27"/>
        <v>1.3385608215469633</v>
      </c>
      <c r="T17" s="44">
        <f t="shared" si="27"/>
        <v>1.8362758384481703</v>
      </c>
      <c r="U17" s="44">
        <f t="shared" si="27"/>
        <v>1.0275378367120416</v>
      </c>
      <c r="V17" s="44">
        <f t="shared" si="27"/>
        <v>1.6904260977002561</v>
      </c>
      <c r="W17" s="44">
        <f t="shared" si="27"/>
        <v>1.1842093061112857</v>
      </c>
      <c r="X17" s="44">
        <f t="shared" si="27"/>
        <v>1.1609030212321227</v>
      </c>
      <c r="Y17" s="44">
        <f t="shared" si="27"/>
        <v>1.1800466596019719</v>
      </c>
      <c r="Z17" s="44">
        <f>VLOOKUP(Z63,$E$2:$F$41,2,FALSE)</f>
        <v>1.3400123892090177</v>
      </c>
      <c r="AA17" s="67">
        <f t="shared" ref="AA17:AK17" si="28">VLOOKUP(AA63,$E$2:$F$41,2,FALSE)</f>
        <v>1.1322445859895003</v>
      </c>
      <c r="AB17" s="44">
        <f t="shared" si="28"/>
        <v>2.0368976306071001</v>
      </c>
      <c r="AC17" s="9">
        <f t="shared" si="28"/>
        <v>1.1548564432718684</v>
      </c>
      <c r="AD17" s="9">
        <f t="shared" si="28"/>
        <v>1.045086858253923</v>
      </c>
      <c r="AE17" s="44">
        <f t="shared" si="28"/>
        <v>1.1059276232885791</v>
      </c>
      <c r="AF17" s="44">
        <f t="shared" si="28"/>
        <v>1.0029497808493912</v>
      </c>
      <c r="AG17" s="44">
        <f t="shared" si="28"/>
        <v>1.7948036089157196</v>
      </c>
      <c r="AH17" s="92">
        <f t="shared" si="28"/>
        <v>1.6573811143035735</v>
      </c>
      <c r="AI17" s="67">
        <f t="shared" si="28"/>
        <v>2.2730029127497664</v>
      </c>
      <c r="AJ17" s="44">
        <f t="shared" si="28"/>
        <v>0.93575510711290766</v>
      </c>
      <c r="AK17" s="44">
        <f t="shared" si="28"/>
        <v>1.0819177996531053</v>
      </c>
      <c r="AL17" s="67">
        <f t="shared" si="3"/>
        <v>1.5330376265943439</v>
      </c>
      <c r="AM17" s="44">
        <f t="shared" si="4"/>
        <v>1.6033310939408683</v>
      </c>
      <c r="AN17" s="44">
        <f t="shared" si="4"/>
        <v>1.4184485095179138</v>
      </c>
      <c r="AO17" s="44">
        <f t="shared" si="4"/>
        <v>1.4112731641350762</v>
      </c>
      <c r="AP17" s="44">
        <f t="shared" si="4"/>
        <v>1.2307870791385993</v>
      </c>
      <c r="AQ17" s="44">
        <f t="shared" si="4"/>
        <v>0.96919426543232257</v>
      </c>
      <c r="AR17" s="44">
        <f t="shared" si="4"/>
        <v>1.7005292145435422</v>
      </c>
      <c r="AS17" s="44">
        <f t="shared" ref="AS17:AU21" si="29">VLOOKUP(AS63,$E$2:$F$41,2,FALSE)</f>
        <v>1.3562050535478631</v>
      </c>
      <c r="AT17" s="44">
        <f t="shared" si="29"/>
        <v>1.1187259396148679</v>
      </c>
      <c r="AU17" s="44">
        <f t="shared" si="29"/>
        <v>1.4134624823803841</v>
      </c>
      <c r="AV17" s="44">
        <f>AVERAGE(J17:O17,Q17:AG17,AI17:AK17)</f>
        <v>1.3642812977697352</v>
      </c>
      <c r="AW17" s="85">
        <f>(1-AV17/'Formula Data'!$P$22) * 100</f>
        <v>-9.6725651583828842E-2</v>
      </c>
      <c r="AZ17" s="37" t="str">
        <f t="shared" si="7"/>
        <v>NEW</v>
      </c>
      <c r="BA17" s="85">
        <f t="shared" si="8"/>
        <v>4.8081177345615567</v>
      </c>
    </row>
    <row r="18" spans="1:56" x14ac:dyDescent="0.25">
      <c r="A18" s="37" t="str">
        <f>Schedule!A18</f>
        <v>SOU</v>
      </c>
      <c r="B18" s="38">
        <f>'Formula Data'!AC18</f>
        <v>1.3552438284448458</v>
      </c>
      <c r="C18" s="38">
        <f>'Formula Data'!AD18</f>
        <v>1.0650486433322226</v>
      </c>
      <c r="E18" s="39" t="str">
        <f>Schedule!A18</f>
        <v>SOU</v>
      </c>
      <c r="F18" s="40">
        <f t="shared" si="0"/>
        <v>0.96919426543232257</v>
      </c>
      <c r="G18" s="40">
        <f t="shared" si="1"/>
        <v>1.477215773004882</v>
      </c>
      <c r="I18" s="37" t="str">
        <f>Schedule!A17</f>
        <v>NFO</v>
      </c>
      <c r="J18" s="44">
        <f t="shared" si="21"/>
        <v>1.8383923215662192</v>
      </c>
      <c r="K18" s="44">
        <f t="shared" si="21"/>
        <v>1.1059276232885791</v>
      </c>
      <c r="L18" s="44">
        <f t="shared" si="21"/>
        <v>1.2307870791385993</v>
      </c>
      <c r="M18" s="44">
        <f>VLOOKUP(M64,$E$2:$F$41,2,FALSE)</f>
        <v>1.4112731641350762</v>
      </c>
      <c r="N18" s="44">
        <f t="shared" ref="N18:AJ18" si="30">VLOOKUP(N64,$E$2:$F$41,2,FALSE)</f>
        <v>2.2730029127497664</v>
      </c>
      <c r="O18" s="44">
        <f t="shared" si="30"/>
        <v>0.83732504639719818</v>
      </c>
      <c r="P18" s="92">
        <f t="shared" si="30"/>
        <v>1.3562050535478631</v>
      </c>
      <c r="Q18" s="44">
        <f t="shared" si="30"/>
        <v>1.1548564432718684</v>
      </c>
      <c r="R18" s="44">
        <f t="shared" si="30"/>
        <v>1.3400123892090177</v>
      </c>
      <c r="S18" s="44">
        <f t="shared" si="30"/>
        <v>1.1842093061112857</v>
      </c>
      <c r="T18" s="44">
        <f t="shared" si="30"/>
        <v>1.1208495239044718</v>
      </c>
      <c r="U18" s="44">
        <f t="shared" si="30"/>
        <v>1.985214741308676</v>
      </c>
      <c r="V18" s="44">
        <f t="shared" si="30"/>
        <v>1.7948036089157196</v>
      </c>
      <c r="W18" s="44">
        <f t="shared" si="30"/>
        <v>2.0368976306071001</v>
      </c>
      <c r="X18" s="44">
        <f t="shared" si="30"/>
        <v>1.3385608215469633</v>
      </c>
      <c r="Y18" s="44">
        <f t="shared" si="30"/>
        <v>0.87250370734960536</v>
      </c>
      <c r="Z18" s="44">
        <f t="shared" si="30"/>
        <v>1.8362758384481703</v>
      </c>
      <c r="AA18" s="67">
        <f t="shared" si="30"/>
        <v>1.1800466596019719</v>
      </c>
      <c r="AB18" s="44">
        <f t="shared" si="30"/>
        <v>1.1609030212321227</v>
      </c>
      <c r="AC18" s="9">
        <f t="shared" si="30"/>
        <v>1.1187259396148679</v>
      </c>
      <c r="AD18" s="9">
        <f t="shared" si="30"/>
        <v>1.0029497808493912</v>
      </c>
      <c r="AE18" s="44">
        <f t="shared" si="30"/>
        <v>1.1322445859895003</v>
      </c>
      <c r="AF18" s="44">
        <f t="shared" si="30"/>
        <v>1.3832895858970733</v>
      </c>
      <c r="AG18" s="44">
        <f t="shared" si="30"/>
        <v>1.8976446335800801</v>
      </c>
      <c r="AH18" s="44">
        <f t="shared" si="30"/>
        <v>1.3246825377852212</v>
      </c>
      <c r="AI18" s="67">
        <f>VLOOKUP(AI64,$E$2:$F$41,2,FALSE)</f>
        <v>1.0275378367120416</v>
      </c>
      <c r="AJ18" s="44">
        <f t="shared" si="30"/>
        <v>1.6904260977002561</v>
      </c>
      <c r="AK18" s="44">
        <f>VLOOKUP(AK64,$E$2:$F$41,2,FALSE)</f>
        <v>1.5348045987387702</v>
      </c>
      <c r="AL18" s="67">
        <f t="shared" si="3"/>
        <v>0.93575510711290766</v>
      </c>
      <c r="AM18" s="44">
        <f t="shared" si="4"/>
        <v>1.4184485095179138</v>
      </c>
      <c r="AN18" s="44">
        <f t="shared" si="4"/>
        <v>1.5330376265943439</v>
      </c>
      <c r="AO18" s="44">
        <f t="shared" si="4"/>
        <v>2.1498197073825653</v>
      </c>
      <c r="AP18" s="44">
        <f t="shared" si="4"/>
        <v>1.6573811143035735</v>
      </c>
      <c r="AQ18" s="44">
        <f t="shared" si="4"/>
        <v>1.6033310939408683</v>
      </c>
      <c r="AR18" s="44">
        <f t="shared" si="4"/>
        <v>0.96919426543232257</v>
      </c>
      <c r="AS18" s="44">
        <f t="shared" si="29"/>
        <v>1.4134624823803841</v>
      </c>
      <c r="AT18" s="44">
        <f t="shared" si="29"/>
        <v>1.7005292145435422</v>
      </c>
      <c r="AU18" s="44">
        <f t="shared" si="29"/>
        <v>1.045086858253923</v>
      </c>
      <c r="AV18" s="44">
        <f>AVERAGE(J18:O18,Q18:AK18)</f>
        <v>1.4005239790981339</v>
      </c>
      <c r="AW18" s="85">
        <f>(1-AV18/'Formula Data'!$P$22) * 100</f>
        <v>-2.7558354229609172</v>
      </c>
      <c r="AZ18" s="37" t="str">
        <f t="shared" si="7"/>
        <v>NFO</v>
      </c>
      <c r="BA18" s="85">
        <f t="shared" si="8"/>
        <v>-1.3647901725207578</v>
      </c>
    </row>
    <row r="19" spans="1:56" x14ac:dyDescent="0.25">
      <c r="A19" s="37" t="str">
        <f>Schedule!A19</f>
        <v>TOT</v>
      </c>
      <c r="B19" s="38">
        <f>'Formula Data'!AC19</f>
        <v>1.258086910665225</v>
      </c>
      <c r="C19" s="38">
        <f>'Formula Data'!AD19</f>
        <v>1.550849630917666</v>
      </c>
      <c r="E19" s="39" t="str">
        <f>Schedule!A19</f>
        <v>TOT</v>
      </c>
      <c r="F19" s="40">
        <f t="shared" si="0"/>
        <v>1.4112731641350762</v>
      </c>
      <c r="G19" s="40">
        <f t="shared" si="1"/>
        <v>1.3713147326250954</v>
      </c>
      <c r="I19" s="37" t="str">
        <f>Schedule!A18</f>
        <v>SOU</v>
      </c>
      <c r="J19" s="44">
        <f t="shared" si="21"/>
        <v>1.6904260977002561</v>
      </c>
      <c r="K19" s="44">
        <f t="shared" si="21"/>
        <v>1.1322445859895003</v>
      </c>
      <c r="L19" s="44">
        <f t="shared" si="21"/>
        <v>1.3400123892090177</v>
      </c>
      <c r="M19" s="44">
        <f>VLOOKUP(M65,$E$2:$F$41,2,FALSE)</f>
        <v>1.5330376265943439</v>
      </c>
      <c r="N19" s="44">
        <f t="shared" ref="N19:AH19" si="31">VLOOKUP(N65,$E$2:$F$41,2,FALSE)</f>
        <v>1.1800466596019719</v>
      </c>
      <c r="O19" s="44">
        <f t="shared" si="31"/>
        <v>1.1208495239044718</v>
      </c>
      <c r="P19" s="44">
        <f t="shared" si="31"/>
        <v>1.3385608215469633</v>
      </c>
      <c r="Q19" s="44">
        <f t="shared" si="31"/>
        <v>1.4184485095179138</v>
      </c>
      <c r="R19" s="44">
        <f t="shared" si="31"/>
        <v>1.0275378367120416</v>
      </c>
      <c r="S19" s="44">
        <f t="shared" si="31"/>
        <v>2.2730029127497664</v>
      </c>
      <c r="T19" s="44">
        <f t="shared" si="31"/>
        <v>1.1059276232885791</v>
      </c>
      <c r="U19" s="44">
        <f t="shared" si="31"/>
        <v>1.0029497808493912</v>
      </c>
      <c r="V19" s="44">
        <f t="shared" si="31"/>
        <v>1.7005292145435422</v>
      </c>
      <c r="W19" s="44">
        <f t="shared" si="31"/>
        <v>1.045086858253923</v>
      </c>
      <c r="X19" s="44">
        <f t="shared" si="31"/>
        <v>1.5348045987387702</v>
      </c>
      <c r="Y19" s="44">
        <f t="shared" si="31"/>
        <v>2.1498197073825653</v>
      </c>
      <c r="Z19" s="44">
        <f t="shared" si="31"/>
        <v>1.6573811143035735</v>
      </c>
      <c r="AA19" s="67">
        <f t="shared" si="31"/>
        <v>1.3832895858970733</v>
      </c>
      <c r="AB19" s="44">
        <f t="shared" si="31"/>
        <v>0.90325247493974847</v>
      </c>
      <c r="AC19" s="9">
        <f t="shared" si="31"/>
        <v>1.2307870791385993</v>
      </c>
      <c r="AD19" s="9">
        <f t="shared" si="31"/>
        <v>1.1842093061112857</v>
      </c>
      <c r="AE19" s="44">
        <f t="shared" si="31"/>
        <v>1.6033310939408683</v>
      </c>
      <c r="AF19" s="44">
        <f t="shared" si="31"/>
        <v>0.93575510711290766</v>
      </c>
      <c r="AG19" s="44">
        <f t="shared" si="31"/>
        <v>1.4134624823803841</v>
      </c>
      <c r="AH19" s="44">
        <f t="shared" si="31"/>
        <v>1.3562050535478631</v>
      </c>
      <c r="AI19" s="67">
        <f>VLOOKUP(AI65,$E$2:$F$41,2,FALSE)</f>
        <v>1.1187259396148679</v>
      </c>
      <c r="AJ19" s="44">
        <f>VLOOKUP(AJ65,$E$2:$F$41,2,FALSE)</f>
        <v>1.8362758384481703</v>
      </c>
      <c r="AK19" s="44">
        <f>VLOOKUP(AK65,$E$2:$F$41,2,FALSE)</f>
        <v>1.4112731641350762</v>
      </c>
      <c r="AL19" s="67">
        <f t="shared" si="3"/>
        <v>1.3246825377852212</v>
      </c>
      <c r="AM19" s="44">
        <f t="shared" si="4"/>
        <v>1.8976446335800801</v>
      </c>
      <c r="AN19" s="44">
        <f t="shared" si="4"/>
        <v>0.87250370734960536</v>
      </c>
      <c r="AO19" s="44">
        <f t="shared" si="4"/>
        <v>2.0368976306071001</v>
      </c>
      <c r="AP19" s="44">
        <f t="shared" si="4"/>
        <v>0.83732504639719818</v>
      </c>
      <c r="AQ19" s="44">
        <f t="shared" si="4"/>
        <v>1.8383923215662192</v>
      </c>
      <c r="AR19" s="44">
        <f t="shared" si="4"/>
        <v>1.0819177996531053</v>
      </c>
      <c r="AS19" s="44">
        <f t="shared" si="29"/>
        <v>1.1548564432718684</v>
      </c>
      <c r="AT19" s="44">
        <f t="shared" si="29"/>
        <v>1.985214741308676</v>
      </c>
      <c r="AU19" s="44">
        <f t="shared" si="29"/>
        <v>1.7948036089157196</v>
      </c>
      <c r="AV19" s="44">
        <f ca="1">IF(OR($D$6=0,$D$6&gt;39),AVERAGE($J19:$AU19),AVERAGE(OFFSET($J19,0,0,1,$D$6-1)))</f>
        <v>1.3607570762911614</v>
      </c>
      <c r="AW19" s="85">
        <f ca="1">(1-AV19/'Formula Data'!$P$22) * 100</f>
        <v>0.16184494602892174</v>
      </c>
      <c r="AZ19" s="37" t="str">
        <f t="shared" si="7"/>
        <v>SOU</v>
      </c>
      <c r="BA19" s="85">
        <f t="shared" ca="1" si="8"/>
        <v>3.364999806125557</v>
      </c>
      <c r="BD19" s="61"/>
    </row>
    <row r="20" spans="1:56" x14ac:dyDescent="0.25">
      <c r="A20" s="37" t="str">
        <f>Schedule!A20</f>
        <v>WHU</v>
      </c>
      <c r="B20" s="38">
        <f>'Formula Data'!AC20</f>
        <v>1.2669684232669125</v>
      </c>
      <c r="C20" s="38">
        <f>'Formula Data'!AD20</f>
        <v>1.2153050805369001</v>
      </c>
      <c r="E20" s="39" t="str">
        <f>Schedule!A20</f>
        <v>WHU</v>
      </c>
      <c r="F20" s="40">
        <f t="shared" si="0"/>
        <v>1.1059276232885791</v>
      </c>
      <c r="G20" s="40">
        <f t="shared" si="1"/>
        <v>1.3809955813609347</v>
      </c>
      <c r="I20" s="37" t="str">
        <f>Schedule!A19</f>
        <v>TOT</v>
      </c>
      <c r="J20" s="44">
        <f t="shared" si="21"/>
        <v>0.96919426543232257</v>
      </c>
      <c r="K20" s="44">
        <f t="shared" si="21"/>
        <v>1.4134624823803841</v>
      </c>
      <c r="L20" s="44">
        <f t="shared" si="21"/>
        <v>0.93575510711290766</v>
      </c>
      <c r="M20" s="44">
        <f>VLOOKUP(M66,$E$2:$F$41,2,FALSE)</f>
        <v>1.0819177996531053</v>
      </c>
      <c r="N20" s="44">
        <f t="shared" ref="N20:AG21" si="32">VLOOKUP(N66,$E$2:$F$41,2,FALSE)</f>
        <v>1.3246825377852212</v>
      </c>
      <c r="O20" s="44">
        <f t="shared" si="32"/>
        <v>1.1548564432718684</v>
      </c>
      <c r="P20" s="44">
        <f t="shared" si="32"/>
        <v>2.2730029127497664</v>
      </c>
      <c r="Q20" s="44">
        <f t="shared" si="32"/>
        <v>1.1187259396148679</v>
      </c>
      <c r="R20" s="44">
        <f t="shared" si="32"/>
        <v>2.0368976306071001</v>
      </c>
      <c r="S20" s="44">
        <f t="shared" si="32"/>
        <v>1.985214741308676</v>
      </c>
      <c r="T20" s="44">
        <f t="shared" si="32"/>
        <v>1.0275378367120416</v>
      </c>
      <c r="U20" s="44">
        <f t="shared" si="32"/>
        <v>1.8362758384481703</v>
      </c>
      <c r="V20" s="44">
        <f t="shared" si="32"/>
        <v>1.5348045987387702</v>
      </c>
      <c r="W20" s="44">
        <f t="shared" si="32"/>
        <v>1.0029497808493912</v>
      </c>
      <c r="X20" s="44">
        <f t="shared" si="32"/>
        <v>1.7948036089157196</v>
      </c>
      <c r="Y20" s="44">
        <f t="shared" si="32"/>
        <v>1.1322445859895003</v>
      </c>
      <c r="Z20" s="44">
        <f t="shared" si="32"/>
        <v>1.6033310939408683</v>
      </c>
      <c r="AA20" s="67">
        <f t="shared" si="32"/>
        <v>1.1842093061112857</v>
      </c>
      <c r="AB20" s="44">
        <f t="shared" si="32"/>
        <v>1.045086858253923</v>
      </c>
      <c r="AC20" s="9">
        <f t="shared" si="32"/>
        <v>1.7005292145435422</v>
      </c>
      <c r="AD20" s="9">
        <f t="shared" si="32"/>
        <v>1.3832895858970733</v>
      </c>
      <c r="AE20" s="44">
        <f t="shared" si="32"/>
        <v>1.8976446335800801</v>
      </c>
      <c r="AF20" s="44">
        <f t="shared" si="32"/>
        <v>1.3400123892090177</v>
      </c>
      <c r="AG20" s="44">
        <f t="shared" si="32"/>
        <v>1.1059276232885791</v>
      </c>
      <c r="AH20" s="44">
        <f>VLOOKUP(AH66,$E$2:$F$41,2,FALSE)</f>
        <v>1.1800466596019719</v>
      </c>
      <c r="AI20" s="67">
        <f>VLOOKUP(AI66,$E$2:$F$41,2,FALSE)</f>
        <v>1.1208495239044718</v>
      </c>
      <c r="AJ20" s="44">
        <f>VLOOKUP(AJ66,$E$2:$F$41,2,FALSE)</f>
        <v>0.90325247493974847</v>
      </c>
      <c r="AK20" s="44">
        <f>VLOOKUP(AK66,$E$2:$F$41,2,FALSE)</f>
        <v>1.1609030212321227</v>
      </c>
      <c r="AL20" s="67">
        <f t="shared" si="3"/>
        <v>1.2307870791385993</v>
      </c>
      <c r="AM20" s="44">
        <f t="shared" si="4"/>
        <v>1.6573811143035735</v>
      </c>
      <c r="AN20" s="44">
        <f t="shared" si="4"/>
        <v>0.83732504639719818</v>
      </c>
      <c r="AO20" s="44">
        <f t="shared" si="4"/>
        <v>1.8383923215662192</v>
      </c>
      <c r="AP20" s="44">
        <f t="shared" si="4"/>
        <v>1.5330376265943439</v>
      </c>
      <c r="AQ20" s="44">
        <f t="shared" si="4"/>
        <v>2.1498197073825653</v>
      </c>
      <c r="AR20" s="44">
        <f t="shared" si="4"/>
        <v>0.87250370734960536</v>
      </c>
      <c r="AS20" s="44">
        <f t="shared" si="29"/>
        <v>1.4184485095179138</v>
      </c>
      <c r="AT20" s="44">
        <f t="shared" si="29"/>
        <v>1.3385608215469633</v>
      </c>
      <c r="AU20" s="44">
        <f t="shared" si="29"/>
        <v>1.3562050535478631</v>
      </c>
      <c r="AV20" s="44">
        <f ca="1">IF(OR($D$6=0,$D$6&gt;39),AVERAGE($J20:$AU20),AVERAGE(OFFSET($J20,0,0,1,$D$6)))</f>
        <v>1.3735742767718659</v>
      </c>
      <c r="AW20" s="85">
        <f ca="1">(1-AV20/'Formula Data'!$P$22) * 100</f>
        <v>-0.77854748054451139</v>
      </c>
      <c r="AZ20" s="37" t="str">
        <f t="shared" si="7"/>
        <v>TOT</v>
      </c>
      <c r="BA20" s="85">
        <f t="shared" ca="1" si="8"/>
        <v>0.72198460147023802</v>
      </c>
    </row>
    <row r="21" spans="1:56" x14ac:dyDescent="0.25">
      <c r="A21" s="37" t="str">
        <f>Schedule!A21</f>
        <v>WOL</v>
      </c>
      <c r="B21" s="38">
        <f>'Formula Data'!AC21</f>
        <v>1.40964006223451</v>
      </c>
      <c r="C21" s="38">
        <f>'Formula Data'!AD21</f>
        <v>1.0283023155086897</v>
      </c>
      <c r="E21" s="39" t="str">
        <f>Schedule!A21</f>
        <v>WOL</v>
      </c>
      <c r="F21" s="40">
        <f t="shared" si="0"/>
        <v>0.93575510711290766</v>
      </c>
      <c r="G21" s="40">
        <f t="shared" si="1"/>
        <v>1.536507667835616</v>
      </c>
      <c r="I21" s="37" t="str">
        <f>Schedule!A20</f>
        <v>WHU</v>
      </c>
      <c r="J21" s="44">
        <f t="shared" si="21"/>
        <v>1.8976446335800801</v>
      </c>
      <c r="K21" s="44">
        <f t="shared" si="21"/>
        <v>1.0819177996531053</v>
      </c>
      <c r="L21" s="44">
        <f t="shared" si="21"/>
        <v>1.6573811143035735</v>
      </c>
      <c r="M21" s="44">
        <f>VLOOKUP(M67,$E$2:$F$41,2,FALSE)</f>
        <v>1.4184485095179138</v>
      </c>
      <c r="N21" s="44">
        <f t="shared" ref="N21:AG21" si="33">VLOOKUP(N67,$E$2:$F$41,2,FALSE)</f>
        <v>1.4112731641350762</v>
      </c>
      <c r="O21" s="44">
        <f t="shared" si="33"/>
        <v>1.4134624823803841</v>
      </c>
      <c r="P21" s="92">
        <f t="shared" si="33"/>
        <v>1.5348045987387702</v>
      </c>
      <c r="Q21" s="44">
        <f t="shared" si="33"/>
        <v>1.2307870791385993</v>
      </c>
      <c r="R21" s="44">
        <f t="shared" si="33"/>
        <v>0.93575510711290766</v>
      </c>
      <c r="S21" s="44">
        <f t="shared" si="33"/>
        <v>1.1548564432718684</v>
      </c>
      <c r="T21" s="44">
        <f t="shared" si="33"/>
        <v>1.1609030212321227</v>
      </c>
      <c r="U21" s="44">
        <f t="shared" si="33"/>
        <v>2.1498197073825653</v>
      </c>
      <c r="V21" s="44">
        <f t="shared" si="33"/>
        <v>0.83732504639719818</v>
      </c>
      <c r="W21" s="44">
        <f t="shared" si="33"/>
        <v>1.8362758384481703</v>
      </c>
      <c r="X21" s="44">
        <f t="shared" si="33"/>
        <v>0.87250370734960536</v>
      </c>
      <c r="Y21" s="44">
        <f t="shared" si="33"/>
        <v>1.1187259396148679</v>
      </c>
      <c r="Z21" s="44">
        <f t="shared" si="33"/>
        <v>2.0368976306071001</v>
      </c>
      <c r="AA21" s="67">
        <f t="shared" si="32"/>
        <v>1.3385608215469633</v>
      </c>
      <c r="AB21" s="44">
        <f>VLOOKUP(AB67,$E$2:$F$41,2,FALSE)</f>
        <v>1.3562050535478631</v>
      </c>
      <c r="AC21" s="9">
        <f t="shared" si="33"/>
        <v>1.1208495239044718</v>
      </c>
      <c r="AD21" s="9">
        <f t="shared" si="33"/>
        <v>1.0275378367120416</v>
      </c>
      <c r="AE21" s="44">
        <f t="shared" si="33"/>
        <v>1.8383923215662192</v>
      </c>
      <c r="AF21" s="44">
        <f t="shared" si="33"/>
        <v>1.1800466596019719</v>
      </c>
      <c r="AG21" s="44">
        <f t="shared" si="33"/>
        <v>1.6904260977002561</v>
      </c>
      <c r="AH21" s="44">
        <f>VLOOKUP(AH67,$E$2:$F$41,2,FALSE)</f>
        <v>0.90325247493974847</v>
      </c>
      <c r="AI21" s="67">
        <f>VLOOKUP(AI67,$E$2:$F$41,2,FALSE)</f>
        <v>1.985214741308676</v>
      </c>
      <c r="AJ21" s="44">
        <f>VLOOKUP(AJ67,$E$2:$F$41,2,FALSE)</f>
        <v>1.1842093061112857</v>
      </c>
      <c r="AK21" s="92">
        <f>VLOOKUP(AK67,$E$2:$F$41,2,FALSE)</f>
        <v>2.2730029127497664</v>
      </c>
      <c r="AL21" s="67">
        <f t="shared" si="3"/>
        <v>0.96919426543232257</v>
      </c>
      <c r="AM21" s="44">
        <f t="shared" si="4"/>
        <v>1.3832895858970733</v>
      </c>
      <c r="AN21" s="44">
        <f t="shared" si="4"/>
        <v>1.7005292145435422</v>
      </c>
      <c r="AO21" s="44">
        <f t="shared" si="4"/>
        <v>1.0029497808493912</v>
      </c>
      <c r="AP21" s="44">
        <f t="shared" si="4"/>
        <v>1.7948036089157196</v>
      </c>
      <c r="AQ21" s="44">
        <f t="shared" si="4"/>
        <v>1.045086858253923</v>
      </c>
      <c r="AR21" s="44">
        <f t="shared" si="4"/>
        <v>1.5330376265943439</v>
      </c>
      <c r="AS21" s="44">
        <f t="shared" si="29"/>
        <v>1.6033310939408683</v>
      </c>
      <c r="AT21" s="44">
        <f t="shared" si="29"/>
        <v>1.1322445859895003</v>
      </c>
      <c r="AU21" s="44">
        <f t="shared" si="29"/>
        <v>1.3400123892090177</v>
      </c>
      <c r="AV21" s="44">
        <f>AVERAGE(J21:O21,Q21:AJ21)</f>
        <v>1.3784104638871013</v>
      </c>
      <c r="AW21" s="85">
        <f>(1-AV21/'Formula Data'!$P$22) * 100</f>
        <v>-1.1333764264992885</v>
      </c>
      <c r="AZ21" s="37" t="str">
        <f t="shared" si="7"/>
        <v>WHU</v>
      </c>
      <c r="BA21" s="85">
        <f t="shared" si="8"/>
        <v>1.4775659378562622</v>
      </c>
    </row>
    <row r="22" spans="1:56" x14ac:dyDescent="0.25">
      <c r="E22" s="46" t="str">
        <f>CONCATENATE("@",Schedule!A2)</f>
        <v>@ARS</v>
      </c>
      <c r="F22" s="40">
        <f t="shared" ref="F22:F41" si="34">C2*(1+$D$3)</f>
        <v>2.0368976306071001</v>
      </c>
      <c r="G22" s="40">
        <f t="shared" ref="G22:G41" si="35">B2*(1-$D$3)</f>
        <v>0.92593756660574211</v>
      </c>
      <c r="I22" s="37" t="str">
        <f>Schedule!A21</f>
        <v>WOL</v>
      </c>
      <c r="J22" s="44">
        <f t="shared" si="21"/>
        <v>1.3562050535478631</v>
      </c>
      <c r="K22" s="44">
        <f t="shared" si="21"/>
        <v>1.1548564432718684</v>
      </c>
      <c r="L22" s="44">
        <f t="shared" si="21"/>
        <v>1.6904260977002561</v>
      </c>
      <c r="M22" s="44">
        <f>VLOOKUP(M68,$E$2:$F$41,2,FALSE)</f>
        <v>1.5348045987387702</v>
      </c>
      <c r="N22" s="44">
        <f t="shared" ref="N22:AG22" si="36">VLOOKUP(N68,$E$2:$F$41,2,FALSE)</f>
        <v>1.0029497808493912</v>
      </c>
      <c r="O22" s="44">
        <f t="shared" si="36"/>
        <v>0.96919426543232257</v>
      </c>
      <c r="P22" s="44">
        <f t="shared" si="36"/>
        <v>2.1498197073825653</v>
      </c>
      <c r="Q22" s="44">
        <f t="shared" si="36"/>
        <v>1.8976446335800801</v>
      </c>
      <c r="R22" s="44">
        <f t="shared" si="36"/>
        <v>1.3246825377852212</v>
      </c>
      <c r="S22" s="44">
        <f t="shared" si="36"/>
        <v>1.4134624823803841</v>
      </c>
      <c r="T22" s="44">
        <f t="shared" si="36"/>
        <v>0.90325247493974847</v>
      </c>
      <c r="U22" s="44">
        <f t="shared" si="36"/>
        <v>1.045086858253923</v>
      </c>
      <c r="V22" s="44">
        <f t="shared" si="36"/>
        <v>1.1187259396148679</v>
      </c>
      <c r="W22" s="44">
        <f t="shared" si="36"/>
        <v>1.6033310939408683</v>
      </c>
      <c r="X22" s="44">
        <f t="shared" si="36"/>
        <v>1.6573811143035735</v>
      </c>
      <c r="Y22" s="44">
        <f t="shared" si="36"/>
        <v>1.7005292145435422</v>
      </c>
      <c r="Z22" s="44">
        <f t="shared" si="36"/>
        <v>1.2307870791385993</v>
      </c>
      <c r="AA22" s="9">
        <f t="shared" si="36"/>
        <v>1.5330376265943439</v>
      </c>
      <c r="AB22" s="44">
        <f t="shared" si="36"/>
        <v>1.4184485095179138</v>
      </c>
      <c r="AC22" s="9">
        <f t="shared" si="36"/>
        <v>1.1059276232885791</v>
      </c>
      <c r="AD22" s="9">
        <f t="shared" si="36"/>
        <v>2.2730029127497664</v>
      </c>
      <c r="AE22" s="44">
        <f t="shared" si="36"/>
        <v>1.7948036089157196</v>
      </c>
      <c r="AF22" s="44">
        <f t="shared" si="36"/>
        <v>1.1609030212321227</v>
      </c>
      <c r="AG22" s="44">
        <f t="shared" si="36"/>
        <v>0.83732504639719818</v>
      </c>
      <c r="AH22" s="44">
        <f>VLOOKUP(AH68,$E$2:$F$41,2,FALSE)</f>
        <v>1.3832895858970733</v>
      </c>
      <c r="AI22" s="67">
        <f>VLOOKUP(AI68,$E$2:$F$41,2,FALSE)</f>
        <v>1.4112731641350762</v>
      </c>
      <c r="AJ22" s="44">
        <f>VLOOKUP(AJ68,$E$2:$F$41,2,FALSE)</f>
        <v>1.8383923215662192</v>
      </c>
      <c r="AK22" s="44">
        <f>VLOOKUP(AK68,$E$2:$F$41,2,FALSE)</f>
        <v>1.1322445859895003</v>
      </c>
      <c r="AL22" s="67">
        <f t="shared" si="3"/>
        <v>1.0819177996531053</v>
      </c>
      <c r="AM22" s="44">
        <f t="shared" si="4"/>
        <v>1.1800466596019719</v>
      </c>
      <c r="AN22" s="44">
        <f t="shared" si="4"/>
        <v>1.3385608215469633</v>
      </c>
      <c r="AO22" s="44">
        <f t="shared" si="4"/>
        <v>1.3400123892090177</v>
      </c>
      <c r="AP22" s="44">
        <f t="shared" si="4"/>
        <v>0.87250370734960536</v>
      </c>
      <c r="AQ22" s="44">
        <f t="shared" si="4"/>
        <v>1.985214741308676</v>
      </c>
      <c r="AR22" s="44">
        <f t="shared" si="4"/>
        <v>1.1842093061112857</v>
      </c>
      <c r="AS22" s="44">
        <f>VLOOKUP(AS68,$E$2:$F$41,2,FALSE)</f>
        <v>1.8362758384481703</v>
      </c>
      <c r="AT22" s="44">
        <f>VLOOKUP(AT68,$E$2:$F$41,2,FALSE)</f>
        <v>1.0275378367120416</v>
      </c>
      <c r="AU22" s="44">
        <f>VLOOKUP(AU68,$E$2:$F$41,2,FALSE)</f>
        <v>2.0368976306071001</v>
      </c>
      <c r="AV22" s="44">
        <f ca="1">IF(OR($D$6=0,$D$6&gt;39),AVERAGE($J22:$AU22),AVERAGE(OFFSET($J22,0,0,1,$D$6-1)))</f>
        <v>1.4104288643896785</v>
      </c>
      <c r="AW22" s="85">
        <f ca="1">(1-AV22/'Formula Data'!$P$22) * 100</f>
        <v>-3.4825525503296761</v>
      </c>
      <c r="AZ22" s="37" t="str">
        <f t="shared" si="7"/>
        <v>WOL</v>
      </c>
      <c r="BA22" s="85">
        <f t="shared" ca="1" si="8"/>
        <v>-2.1725873031939402</v>
      </c>
    </row>
    <row r="23" spans="1:56" x14ac:dyDescent="0.25">
      <c r="E23" s="46" t="str">
        <f>CONCATENATE("@",Schedule!A3)</f>
        <v>@AVL</v>
      </c>
      <c r="F23" s="40">
        <f t="shared" si="34"/>
        <v>1.4184485095179138</v>
      </c>
      <c r="G23" s="40">
        <f t="shared" si="35"/>
        <v>1.3881589787004414</v>
      </c>
    </row>
    <row r="24" spans="1:56" x14ac:dyDescent="0.25">
      <c r="E24" s="46" t="str">
        <f>CONCATENATE("@",Schedule!A4)</f>
        <v>@BOU</v>
      </c>
      <c r="F24" s="40">
        <f t="shared" si="34"/>
        <v>1.0029497808493912</v>
      </c>
      <c r="G24" s="40">
        <f t="shared" si="35"/>
        <v>1.582645152155487</v>
      </c>
      <c r="I24" s="81" t="s">
        <v>28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</row>
    <row r="25" spans="1:56" x14ac:dyDescent="0.25">
      <c r="E25" s="46" t="str">
        <f>CONCATENATE("@",Schedule!A5)</f>
        <v>@BRE</v>
      </c>
      <c r="F25" s="40">
        <f t="shared" si="34"/>
        <v>1.6033310939408683</v>
      </c>
      <c r="G25" s="40">
        <f t="shared" si="35"/>
        <v>1.2606517437624349</v>
      </c>
      <c r="I25" s="41" t="s">
        <v>0</v>
      </c>
      <c r="J25" s="41">
        <f>J$2</f>
        <v>1</v>
      </c>
      <c r="K25" s="41">
        <f t="shared" ref="K25:AU25" si="37">K$2</f>
        <v>2</v>
      </c>
      <c r="L25" s="41">
        <f t="shared" si="37"/>
        <v>3</v>
      </c>
      <c r="M25" s="41">
        <f t="shared" si="37"/>
        <v>4</v>
      </c>
      <c r="N25" s="41">
        <f t="shared" si="37"/>
        <v>5</v>
      </c>
      <c r="O25" s="41">
        <f t="shared" si="37"/>
        <v>6</v>
      </c>
      <c r="P25" s="41">
        <f t="shared" si="37"/>
        <v>7</v>
      </c>
      <c r="Q25" s="41">
        <f t="shared" si="37"/>
        <v>8</v>
      </c>
      <c r="R25" s="41">
        <f t="shared" si="37"/>
        <v>9</v>
      </c>
      <c r="S25" s="41">
        <f t="shared" si="37"/>
        <v>10</v>
      </c>
      <c r="T25" s="41">
        <f t="shared" si="37"/>
        <v>11</v>
      </c>
      <c r="U25" s="41">
        <f t="shared" si="37"/>
        <v>12</v>
      </c>
      <c r="V25" s="41">
        <f t="shared" si="37"/>
        <v>13</v>
      </c>
      <c r="W25" s="41">
        <f t="shared" si="37"/>
        <v>14</v>
      </c>
      <c r="X25" s="41">
        <f t="shared" si="37"/>
        <v>15</v>
      </c>
      <c r="Y25" s="41">
        <f t="shared" si="37"/>
        <v>16</v>
      </c>
      <c r="Z25" s="41">
        <f t="shared" si="37"/>
        <v>17</v>
      </c>
      <c r="AA25" s="41">
        <f t="shared" si="37"/>
        <v>18</v>
      </c>
      <c r="AB25" s="41">
        <f t="shared" si="37"/>
        <v>19</v>
      </c>
      <c r="AC25" s="41">
        <f t="shared" si="37"/>
        <v>20</v>
      </c>
      <c r="AD25" s="41">
        <f t="shared" si="37"/>
        <v>21</v>
      </c>
      <c r="AE25" s="41">
        <f t="shared" si="37"/>
        <v>22</v>
      </c>
      <c r="AF25" s="41">
        <f t="shared" si="37"/>
        <v>23</v>
      </c>
      <c r="AG25" s="41">
        <f t="shared" si="37"/>
        <v>24</v>
      </c>
      <c r="AH25" s="41">
        <f t="shared" si="37"/>
        <v>25</v>
      </c>
      <c r="AI25" s="41">
        <f t="shared" si="37"/>
        <v>26</v>
      </c>
      <c r="AJ25" s="41">
        <f t="shared" si="37"/>
        <v>27</v>
      </c>
      <c r="AK25" s="41">
        <f t="shared" si="37"/>
        <v>28</v>
      </c>
      <c r="AL25" s="41">
        <f t="shared" si="37"/>
        <v>29</v>
      </c>
      <c r="AM25" s="41">
        <f t="shared" si="37"/>
        <v>30</v>
      </c>
      <c r="AN25" s="41">
        <f t="shared" si="37"/>
        <v>31</v>
      </c>
      <c r="AO25" s="41">
        <f t="shared" si="37"/>
        <v>32</v>
      </c>
      <c r="AP25" s="41">
        <f t="shared" si="37"/>
        <v>33</v>
      </c>
      <c r="AQ25" s="41">
        <f t="shared" si="37"/>
        <v>34</v>
      </c>
      <c r="AR25" s="41">
        <f t="shared" si="37"/>
        <v>35</v>
      </c>
      <c r="AS25" s="41">
        <f t="shared" si="37"/>
        <v>36</v>
      </c>
      <c r="AT25" s="41">
        <f t="shared" si="37"/>
        <v>37</v>
      </c>
      <c r="AU25" s="41">
        <f t="shared" si="37"/>
        <v>38</v>
      </c>
      <c r="AV25" s="42" t="s">
        <v>17</v>
      </c>
      <c r="AW25" s="84" t="s">
        <v>125</v>
      </c>
    </row>
    <row r="26" spans="1:56" x14ac:dyDescent="0.25">
      <c r="E26" s="46" t="str">
        <f>CONCATENATE("@",Schedule!A6)</f>
        <v>@BHA</v>
      </c>
      <c r="F26" s="40">
        <f t="shared" si="34"/>
        <v>1.985214741308676</v>
      </c>
      <c r="G26" s="40">
        <f t="shared" si="35"/>
        <v>1.0131344628144889</v>
      </c>
      <c r="I26" s="37" t="str">
        <f>Schedule!A2</f>
        <v>ARS</v>
      </c>
      <c r="J26" s="44">
        <f>VLOOKUP(J49,$E$2:$G$41,3,FALSE)</f>
        <v>1.337130420545604</v>
      </c>
      <c r="K26" s="44">
        <f t="shared" ref="K26:AU26" si="38">VLOOKUP(K49,$E$2:$G$41,3,FALSE)</f>
        <v>1.6557904173083833</v>
      </c>
      <c r="L26" s="44">
        <f t="shared" si="38"/>
        <v>1.582645152155487</v>
      </c>
      <c r="M26" s="44">
        <f t="shared" si="38"/>
        <v>1.974388978421</v>
      </c>
      <c r="N26" s="44">
        <f t="shared" si="38"/>
        <v>1.662739875586243</v>
      </c>
      <c r="O26" s="44">
        <f t="shared" si="38"/>
        <v>1.1269547592967528</v>
      </c>
      <c r="P26" s="44">
        <f t="shared" si="38"/>
        <v>1.7713585327517085</v>
      </c>
      <c r="Q26" s="44">
        <f t="shared" si="38"/>
        <v>1.2606517437624349</v>
      </c>
      <c r="R26" s="44">
        <f t="shared" si="38"/>
        <v>1.3713147326250954</v>
      </c>
      <c r="S26" s="44">
        <f t="shared" si="38"/>
        <v>1.6563933604471131</v>
      </c>
      <c r="T26" s="44">
        <f t="shared" si="38"/>
        <v>1.4760597236378847</v>
      </c>
      <c r="U26" s="44">
        <f t="shared" si="38"/>
        <v>0.89484952110354266</v>
      </c>
      <c r="V26" s="44">
        <f t="shared" si="38"/>
        <v>1.2332718838848098</v>
      </c>
      <c r="W26" s="44">
        <f t="shared" si="38"/>
        <v>1.799618536583186</v>
      </c>
      <c r="X26" s="44">
        <f t="shared" si="38"/>
        <v>1.1798166530133369</v>
      </c>
      <c r="Y26" s="44">
        <f t="shared" si="38"/>
        <v>1.2827724566334042</v>
      </c>
      <c r="Z26" s="44">
        <f t="shared" si="38"/>
        <v>1.3809955813609347</v>
      </c>
      <c r="AA26" s="9">
        <f t="shared" si="38"/>
        <v>1.0131344628144889</v>
      </c>
      <c r="AB26" s="44">
        <f t="shared" si="38"/>
        <v>1.1098382091529182</v>
      </c>
      <c r="AC26" s="9">
        <f t="shared" si="38"/>
        <v>1.1448590887053549</v>
      </c>
      <c r="AD26" s="9">
        <f t="shared" si="38"/>
        <v>1.3498688875092975</v>
      </c>
      <c r="AE26" s="44">
        <f t="shared" si="38"/>
        <v>1.4788406099119769</v>
      </c>
      <c r="AF26" s="44">
        <f t="shared" si="38"/>
        <v>1.5100114293418179</v>
      </c>
      <c r="AG26" s="44">
        <f t="shared" si="38"/>
        <v>1.3881589787004414</v>
      </c>
      <c r="AH26" s="44">
        <f t="shared" si="38"/>
        <v>1.382357137385898</v>
      </c>
      <c r="AI26" s="67">
        <f t="shared" si="38"/>
        <v>1.8956958415928362</v>
      </c>
      <c r="AJ26" s="44">
        <f t="shared" si="38"/>
        <v>1.6483430920762479</v>
      </c>
      <c r="AK26" s="44">
        <f t="shared" si="38"/>
        <v>1.6016177564777017</v>
      </c>
      <c r="AL26" s="67">
        <f t="shared" si="38"/>
        <v>1.7680275810607631</v>
      </c>
      <c r="AM26" s="44">
        <f t="shared" si="38"/>
        <v>1.3828605119329109</v>
      </c>
      <c r="AN26" s="44">
        <f t="shared" si="38"/>
        <v>1.1529412651728903</v>
      </c>
      <c r="AO26" s="44">
        <f t="shared" si="38"/>
        <v>1.477215773004882</v>
      </c>
      <c r="AP26" s="44">
        <f t="shared" si="38"/>
        <v>0.74707620569194844</v>
      </c>
      <c r="AQ26" s="44">
        <f t="shared" si="38"/>
        <v>1.4131869799830081</v>
      </c>
      <c r="AR26" s="44">
        <f t="shared" si="38"/>
        <v>0.92656217461390422</v>
      </c>
      <c r="AS26" s="67">
        <f t="shared" si="38"/>
        <v>1.213534686228344</v>
      </c>
      <c r="AT26" s="44">
        <f t="shared" si="38"/>
        <v>1.5024338241199076</v>
      </c>
      <c r="AU26" s="44">
        <f t="shared" si="38"/>
        <v>1.536507667835616</v>
      </c>
      <c r="AV26" s="44">
        <f ca="1">IF(OR($D$6=0,$D$6&gt;39),AVERAGE($J26:$AU26),AVERAGE(OFFSET($J26,0,0,1,$D$6-1)))</f>
        <v>1.4199814220858438</v>
      </c>
      <c r="AW26" s="85">
        <f ca="1">(AV26/'Formula Data'!$P$22-1) * 100</f>
        <v>4.1834195552113762</v>
      </c>
    </row>
    <row r="27" spans="1:56" x14ac:dyDescent="0.25">
      <c r="E27" s="46" t="str">
        <f>CONCATENATE("@",Schedule!A7)</f>
        <v>@CHE</v>
      </c>
      <c r="F27" s="40">
        <f t="shared" si="34"/>
        <v>1.4134624823803841</v>
      </c>
      <c r="G27" s="40">
        <f t="shared" si="35"/>
        <v>1.1798166530133369</v>
      </c>
      <c r="I27" s="37" t="str">
        <f>Schedule!A3</f>
        <v>AVL</v>
      </c>
      <c r="J27" s="44">
        <f t="shared" ref="J27:AU27" si="39">VLOOKUP(J50,$E$2:$G$41,3,FALSE)</f>
        <v>1.582645152155487</v>
      </c>
      <c r="K27" s="44">
        <f t="shared" si="39"/>
        <v>1.7713585327517085</v>
      </c>
      <c r="L27" s="44">
        <f t="shared" si="39"/>
        <v>1.337130420545604</v>
      </c>
      <c r="M27" s="44">
        <f t="shared" si="39"/>
        <v>1.3809955813609347</v>
      </c>
      <c r="N27" s="44">
        <f t="shared" si="39"/>
        <v>0.92593756660574211</v>
      </c>
      <c r="O27" s="44">
        <f t="shared" si="39"/>
        <v>0.89484952110354266</v>
      </c>
      <c r="P27" s="92">
        <f t="shared" si="39"/>
        <v>1.382357137385898</v>
      </c>
      <c r="Q27" s="44">
        <f t="shared" si="39"/>
        <v>1.477215773004882</v>
      </c>
      <c r="R27" s="44">
        <f t="shared" si="39"/>
        <v>1.4760597236378847</v>
      </c>
      <c r="S27" s="44">
        <f t="shared" si="39"/>
        <v>1.5024338241199076</v>
      </c>
      <c r="T27" s="44">
        <f t="shared" si="39"/>
        <v>1.4131869799830081</v>
      </c>
      <c r="U27" s="44">
        <f t="shared" si="39"/>
        <v>1.6483430920762479</v>
      </c>
      <c r="V27" s="44">
        <f t="shared" si="39"/>
        <v>1.5100114293418179</v>
      </c>
      <c r="W27" s="44">
        <f t="shared" si="39"/>
        <v>0.92656217461390422</v>
      </c>
      <c r="X27" s="44">
        <f t="shared" si="39"/>
        <v>1.3498688875092975</v>
      </c>
      <c r="Y27" s="44">
        <f t="shared" si="39"/>
        <v>1.0131344628144889</v>
      </c>
      <c r="Z27" s="44">
        <f t="shared" si="39"/>
        <v>1.6563933604471131</v>
      </c>
      <c r="AA27" s="67">
        <f t="shared" si="39"/>
        <v>1.1448590887053549</v>
      </c>
      <c r="AB27" s="44">
        <f t="shared" si="39"/>
        <v>1.536507667835616</v>
      </c>
      <c r="AC27" s="9">
        <f t="shared" si="39"/>
        <v>1.7680275810607631</v>
      </c>
      <c r="AD27" s="9">
        <f t="shared" si="39"/>
        <v>1.2332718838848098</v>
      </c>
      <c r="AE27" s="44">
        <f t="shared" si="39"/>
        <v>1.6557904173083833</v>
      </c>
      <c r="AF27" s="44">
        <f t="shared" si="39"/>
        <v>0.74707620569194844</v>
      </c>
      <c r="AG27" s="44">
        <f t="shared" si="39"/>
        <v>1.109090052307977</v>
      </c>
      <c r="AH27" s="44">
        <f t="shared" si="39"/>
        <v>1.4788406099119769</v>
      </c>
      <c r="AI27" s="67">
        <f t="shared" si="39"/>
        <v>1.6016177564777017</v>
      </c>
      <c r="AJ27" s="44">
        <f t="shared" si="39"/>
        <v>1.1529412651728903</v>
      </c>
      <c r="AK27" s="44">
        <f t="shared" si="39"/>
        <v>1.8956958415928362</v>
      </c>
      <c r="AL27" s="67">
        <f t="shared" si="39"/>
        <v>1.1798166530133369</v>
      </c>
      <c r="AM27" s="44">
        <f t="shared" si="39"/>
        <v>1.799618536583186</v>
      </c>
      <c r="AN27" s="44">
        <f t="shared" si="39"/>
        <v>1.1098382091529182</v>
      </c>
      <c r="AO27" s="44">
        <f t="shared" si="39"/>
        <v>1.2606517437624349</v>
      </c>
      <c r="AP27" s="44">
        <f t="shared" si="39"/>
        <v>1.974388978421</v>
      </c>
      <c r="AQ27" s="44">
        <f t="shared" si="39"/>
        <v>1.1269547592967528</v>
      </c>
      <c r="AR27" s="44">
        <f t="shared" si="39"/>
        <v>1.2827724566334042</v>
      </c>
      <c r="AS27" s="44">
        <f t="shared" si="39"/>
        <v>1.3713147326250954</v>
      </c>
      <c r="AT27" s="44">
        <f t="shared" si="39"/>
        <v>1.3828605119329109</v>
      </c>
      <c r="AU27" s="44">
        <f t="shared" si="39"/>
        <v>1.213534686228344</v>
      </c>
      <c r="AV27" s="44">
        <f>AVERAGE(J27:O27,Q27:AK27)</f>
        <v>1.3774016611859938</v>
      </c>
      <c r="AW27" s="85">
        <f>(AV27/'Formula Data'!$P$22-1) * 100</f>
        <v>1.0593610109288942</v>
      </c>
    </row>
    <row r="28" spans="1:56" x14ac:dyDescent="0.25">
      <c r="E28" s="46" t="str">
        <f>CONCATENATE("@",Schedule!A8)</f>
        <v>@CRY</v>
      </c>
      <c r="F28" s="40">
        <f t="shared" si="34"/>
        <v>1.045086858253923</v>
      </c>
      <c r="G28" s="40">
        <f t="shared" si="35"/>
        <v>1.337130420545604</v>
      </c>
      <c r="I28" s="37" t="str">
        <f>Schedule!A4</f>
        <v>BOU</v>
      </c>
      <c r="J28" s="44">
        <f t="shared" ref="J28:AU28" si="40">VLOOKUP(J51,$E$2:$G$41,3,FALSE)</f>
        <v>1.662739875586243</v>
      </c>
      <c r="K28" s="44">
        <f t="shared" si="40"/>
        <v>0.74707620569194844</v>
      </c>
      <c r="L28" s="44">
        <f t="shared" si="40"/>
        <v>1.109090052307977</v>
      </c>
      <c r="M28" s="44">
        <f t="shared" si="40"/>
        <v>1.3828605119329109</v>
      </c>
      <c r="N28" s="44">
        <f t="shared" si="40"/>
        <v>1.536507667835616</v>
      </c>
      <c r="O28" s="44">
        <f t="shared" si="40"/>
        <v>1.5024338241199076</v>
      </c>
      <c r="P28" s="92">
        <f t="shared" si="40"/>
        <v>1.213534686228344</v>
      </c>
      <c r="Q28" s="44">
        <f t="shared" si="40"/>
        <v>0.92656217461390422</v>
      </c>
      <c r="R28" s="44">
        <f t="shared" si="40"/>
        <v>1.5100114293418179</v>
      </c>
      <c r="S28" s="44">
        <f t="shared" si="40"/>
        <v>1.6557904173083833</v>
      </c>
      <c r="T28" s="44">
        <f t="shared" si="40"/>
        <v>1.6483430920762479</v>
      </c>
      <c r="U28" s="44">
        <f t="shared" si="40"/>
        <v>1.477215773004882</v>
      </c>
      <c r="V28" s="44">
        <f t="shared" si="40"/>
        <v>1.1529412651728903</v>
      </c>
      <c r="W28" s="44">
        <f t="shared" si="40"/>
        <v>1.3713147326250954</v>
      </c>
      <c r="X28" s="44">
        <f t="shared" si="40"/>
        <v>1.4760597236378847</v>
      </c>
      <c r="Y28" s="44">
        <f t="shared" si="40"/>
        <v>1.7713585327517085</v>
      </c>
      <c r="Z28" s="44">
        <f t="shared" si="40"/>
        <v>1.1798166530133369</v>
      </c>
      <c r="AA28" s="67">
        <f t="shared" si="40"/>
        <v>1.6016177564777017</v>
      </c>
      <c r="AB28" s="44">
        <f t="shared" si="40"/>
        <v>1.1269547592967528</v>
      </c>
      <c r="AC28" s="9">
        <f t="shared" si="40"/>
        <v>1.2606517437624349</v>
      </c>
      <c r="AD28" s="9">
        <f t="shared" si="40"/>
        <v>1.799618536583186</v>
      </c>
      <c r="AE28" s="44">
        <f t="shared" si="40"/>
        <v>1.0131344628144889</v>
      </c>
      <c r="AF28" s="44">
        <f t="shared" si="40"/>
        <v>1.1098382091529182</v>
      </c>
      <c r="AG28" s="44">
        <f t="shared" si="40"/>
        <v>1.2827724566334042</v>
      </c>
      <c r="AH28" s="44">
        <f t="shared" si="40"/>
        <v>0.89484952110354266</v>
      </c>
      <c r="AI28" s="67">
        <f t="shared" si="40"/>
        <v>0.92593756660574211</v>
      </c>
      <c r="AJ28" s="44">
        <f t="shared" si="40"/>
        <v>1.6563933604471131</v>
      </c>
      <c r="AK28" s="44">
        <f t="shared" si="40"/>
        <v>1.3881589787004414</v>
      </c>
      <c r="AL28" s="67">
        <f t="shared" si="40"/>
        <v>1.974388978421</v>
      </c>
      <c r="AM28" s="44">
        <f t="shared" si="40"/>
        <v>1.382357137385898</v>
      </c>
      <c r="AN28" s="44">
        <f t="shared" si="40"/>
        <v>1.1448590887053549</v>
      </c>
      <c r="AO28" s="44">
        <f t="shared" si="40"/>
        <v>1.3809955813609347</v>
      </c>
      <c r="AP28" s="44">
        <f t="shared" si="40"/>
        <v>1.2332718838848098</v>
      </c>
      <c r="AQ28" s="44">
        <f t="shared" si="40"/>
        <v>1.7680275810607631</v>
      </c>
      <c r="AR28" s="44">
        <f t="shared" si="40"/>
        <v>1.4131869799830081</v>
      </c>
      <c r="AS28" s="44">
        <f t="shared" si="40"/>
        <v>1.337130420545604</v>
      </c>
      <c r="AT28" s="44">
        <f t="shared" si="40"/>
        <v>1.3498688875092975</v>
      </c>
      <c r="AU28" s="44">
        <f t="shared" si="40"/>
        <v>1.4788406099119769</v>
      </c>
      <c r="AV28" s="44">
        <f>AVERAGE(J28:O28,Q28:AK28)</f>
        <v>1.3396314549110544</v>
      </c>
      <c r="AW28" s="85">
        <f>(AV28/'Formula Data'!$P$22-1) * 100</f>
        <v>-1.7118226016345939</v>
      </c>
    </row>
    <row r="29" spans="1:56" x14ac:dyDescent="0.25">
      <c r="E29" s="46" t="str">
        <f>CONCATENATE("@",Schedule!A9)</f>
        <v>@EVE</v>
      </c>
      <c r="F29" s="40">
        <f t="shared" si="34"/>
        <v>1.2307870791385993</v>
      </c>
      <c r="G29" s="40">
        <f t="shared" si="35"/>
        <v>1.4788406099119769</v>
      </c>
      <c r="I29" s="37" t="str">
        <f>Schedule!A5</f>
        <v>BRE</v>
      </c>
      <c r="J29" s="44">
        <f t="shared" ref="J29:AU29" si="41">VLOOKUP(J52,$E$2:$G$41,3,FALSE)</f>
        <v>1.382357137385898</v>
      </c>
      <c r="K29" s="44">
        <f t="shared" si="41"/>
        <v>1.3498688875092975</v>
      </c>
      <c r="L29" s="44">
        <f t="shared" si="41"/>
        <v>1.6483430920762479</v>
      </c>
      <c r="M29" s="44">
        <f t="shared" si="41"/>
        <v>1.7713585327517085</v>
      </c>
      <c r="N29" s="44">
        <f t="shared" si="41"/>
        <v>1.337130420545604</v>
      </c>
      <c r="O29" s="44">
        <f t="shared" si="41"/>
        <v>1.7680275810607631</v>
      </c>
      <c r="P29" s="44">
        <f t="shared" si="41"/>
        <v>1.2332718838848098</v>
      </c>
      <c r="Q29" s="44">
        <f t="shared" si="41"/>
        <v>1.109090052307977</v>
      </c>
      <c r="R29" s="44">
        <f t="shared" si="41"/>
        <v>1.582645152155487</v>
      </c>
      <c r="S29" s="44">
        <f t="shared" si="41"/>
        <v>0.92656217461390422</v>
      </c>
      <c r="T29" s="44">
        <f t="shared" si="41"/>
        <v>1.213534686228344</v>
      </c>
      <c r="U29" s="44">
        <f t="shared" si="41"/>
        <v>1.4131869799830081</v>
      </c>
      <c r="V29" s="44">
        <f t="shared" si="41"/>
        <v>1.3881589787004414</v>
      </c>
      <c r="W29" s="44">
        <f t="shared" si="41"/>
        <v>1.536507667835616</v>
      </c>
      <c r="X29" s="44">
        <f t="shared" si="41"/>
        <v>1.5024338241199076</v>
      </c>
      <c r="Y29" s="44">
        <f t="shared" si="41"/>
        <v>0.74707620569194844</v>
      </c>
      <c r="Z29" s="44">
        <f t="shared" si="41"/>
        <v>1.3713147326250954</v>
      </c>
      <c r="AA29" s="67">
        <f t="shared" si="41"/>
        <v>1.1529412651728903</v>
      </c>
      <c r="AB29" s="44">
        <f t="shared" si="41"/>
        <v>1.6563933604471131</v>
      </c>
      <c r="AC29" s="9">
        <f t="shared" si="41"/>
        <v>1.8956958415928362</v>
      </c>
      <c r="AD29" s="9">
        <f t="shared" si="41"/>
        <v>1.4760597236378847</v>
      </c>
      <c r="AE29" s="44">
        <f t="shared" si="41"/>
        <v>1.477215773004882</v>
      </c>
      <c r="AF29" s="44">
        <f t="shared" si="41"/>
        <v>0.92593756660574211</v>
      </c>
      <c r="AG29" s="44">
        <f t="shared" si="41"/>
        <v>1.6016177564777017</v>
      </c>
      <c r="AH29" s="44">
        <f t="shared" si="41"/>
        <v>1.1269547592967528</v>
      </c>
      <c r="AI29" s="67">
        <f t="shared" si="41"/>
        <v>1.974388978421</v>
      </c>
      <c r="AJ29" s="44">
        <f t="shared" si="41"/>
        <v>1.4788406099119769</v>
      </c>
      <c r="AK29" s="44">
        <f t="shared" si="41"/>
        <v>1.6557904173083833</v>
      </c>
      <c r="AL29" s="67">
        <f t="shared" si="41"/>
        <v>1.0131344628144889</v>
      </c>
      <c r="AM29" s="44">
        <f t="shared" si="41"/>
        <v>1.1098382091529182</v>
      </c>
      <c r="AN29" s="44">
        <f t="shared" si="41"/>
        <v>1.2827724566334042</v>
      </c>
      <c r="AO29" s="44">
        <f t="shared" si="41"/>
        <v>1.662739875586243</v>
      </c>
      <c r="AP29" s="44">
        <f t="shared" si="41"/>
        <v>1.1798166530133369</v>
      </c>
      <c r="AQ29" s="44">
        <f t="shared" si="41"/>
        <v>1.799618536583186</v>
      </c>
      <c r="AR29" s="44">
        <f t="shared" si="41"/>
        <v>1.3828605119329109</v>
      </c>
      <c r="AS29" s="44">
        <f t="shared" si="41"/>
        <v>1.3809955813609347</v>
      </c>
      <c r="AT29" s="44">
        <f t="shared" si="41"/>
        <v>1.1448590887053549</v>
      </c>
      <c r="AU29" s="44">
        <f t="shared" si="41"/>
        <v>0.89484952110354266</v>
      </c>
      <c r="AV29" s="44">
        <f>AVERAGE(J29:AG29,AI29:AK29)</f>
        <v>1.4287314548909802</v>
      </c>
      <c r="AW29" s="85">
        <f>(AV29/'Formula Data'!$P$22-1) * 100</f>
        <v>4.8254056577621274</v>
      </c>
    </row>
    <row r="30" spans="1:56" x14ac:dyDescent="0.25">
      <c r="E30" s="46" t="str">
        <f>CONCATENATE("@",Schedule!A10)</f>
        <v>@FUL</v>
      </c>
      <c r="F30" s="40">
        <f t="shared" si="34"/>
        <v>1.3832895858970733</v>
      </c>
      <c r="G30" s="40">
        <f t="shared" si="35"/>
        <v>1.6483430920762479</v>
      </c>
      <c r="I30" s="37" t="str">
        <f>Schedule!A6</f>
        <v>BHA</v>
      </c>
      <c r="J30" s="44">
        <f t="shared" ref="J30:AU30" si="42">VLOOKUP(J53,$E$2:$G$41,3,FALSE)</f>
        <v>1.1269547592967528</v>
      </c>
      <c r="K30" s="44">
        <f t="shared" si="42"/>
        <v>1.1098382091529182</v>
      </c>
      <c r="L30" s="44">
        <f t="shared" si="42"/>
        <v>1.1529412651728903</v>
      </c>
      <c r="M30" s="44">
        <f t="shared" si="42"/>
        <v>1.7680275810607631</v>
      </c>
      <c r="N30" s="44">
        <f t="shared" si="42"/>
        <v>1.6483430920762479</v>
      </c>
      <c r="O30" s="44">
        <f t="shared" si="42"/>
        <v>1.6557904173083833</v>
      </c>
      <c r="P30" s="92">
        <f t="shared" si="42"/>
        <v>1.582645152155487</v>
      </c>
      <c r="Q30" s="44">
        <f t="shared" si="42"/>
        <v>1.6016177564777017</v>
      </c>
      <c r="R30" s="44">
        <f t="shared" si="42"/>
        <v>1.3828605119329109</v>
      </c>
      <c r="S30" s="44">
        <f t="shared" si="42"/>
        <v>1.3713147326250954</v>
      </c>
      <c r="T30" s="44">
        <f t="shared" si="42"/>
        <v>1.2606517437624349</v>
      </c>
      <c r="U30" s="44">
        <f t="shared" si="42"/>
        <v>1.799618536583186</v>
      </c>
      <c r="V30" s="44">
        <f t="shared" si="42"/>
        <v>0.74707620569194844</v>
      </c>
      <c r="W30" s="44">
        <f t="shared" si="42"/>
        <v>1.4131869799830081</v>
      </c>
      <c r="X30" s="44">
        <f t="shared" si="42"/>
        <v>1.2827724566334042</v>
      </c>
      <c r="Y30" s="44">
        <f t="shared" si="42"/>
        <v>1.662739875586243</v>
      </c>
      <c r="Z30" s="44">
        <f t="shared" si="42"/>
        <v>1.2332718838848098</v>
      </c>
      <c r="AA30" s="67">
        <f t="shared" si="42"/>
        <v>1.109090052307977</v>
      </c>
      <c r="AB30" s="44">
        <f t="shared" si="42"/>
        <v>1.4788406099119769</v>
      </c>
      <c r="AC30" s="9">
        <f t="shared" si="42"/>
        <v>1.6563933604471131</v>
      </c>
      <c r="AD30" s="9">
        <f t="shared" si="42"/>
        <v>1.382357137385898</v>
      </c>
      <c r="AE30" s="44">
        <f t="shared" si="42"/>
        <v>1.8956958415928362</v>
      </c>
      <c r="AF30" s="44">
        <f t="shared" si="42"/>
        <v>1.337130420545604</v>
      </c>
      <c r="AG30" s="44">
        <f t="shared" si="42"/>
        <v>1.974388978421</v>
      </c>
      <c r="AH30" s="44">
        <f t="shared" si="42"/>
        <v>0.92656217461390422</v>
      </c>
      <c r="AI30" s="67">
        <f t="shared" si="42"/>
        <v>1.3809955813609347</v>
      </c>
      <c r="AJ30" s="44">
        <f t="shared" si="42"/>
        <v>1.4760597236378847</v>
      </c>
      <c r="AK30" s="92">
        <f t="shared" si="42"/>
        <v>1.3498688875092975</v>
      </c>
      <c r="AL30" s="67">
        <f t="shared" si="42"/>
        <v>1.5100114293418179</v>
      </c>
      <c r="AM30" s="44">
        <f t="shared" si="42"/>
        <v>1.1448590887053549</v>
      </c>
      <c r="AN30" s="44">
        <f t="shared" si="42"/>
        <v>1.1798166530133369</v>
      </c>
      <c r="AO30" s="44">
        <f t="shared" si="42"/>
        <v>0.89484952110354266</v>
      </c>
      <c r="AP30" s="44">
        <f t="shared" si="42"/>
        <v>1.5024338241199076</v>
      </c>
      <c r="AQ30" s="44">
        <f t="shared" si="42"/>
        <v>1.536507667835616</v>
      </c>
      <c r="AR30" s="44">
        <f t="shared" si="42"/>
        <v>1.7713585327517085</v>
      </c>
      <c r="AS30" s="44">
        <f t="shared" si="42"/>
        <v>0.92593756660574211</v>
      </c>
      <c r="AT30" s="44">
        <f t="shared" si="42"/>
        <v>1.477215773004882</v>
      </c>
      <c r="AU30" s="44">
        <f t="shared" si="42"/>
        <v>1.3881589787004414</v>
      </c>
      <c r="AV30" s="44">
        <f>AVERAGE(J30:O30,Q30:AG30,AI30:AJ30)</f>
        <v>1.4363183085135967</v>
      </c>
      <c r="AW30" s="85">
        <f>(AV30/'Formula Data'!$P$22-1) * 100</f>
        <v>5.3820498094214964</v>
      </c>
    </row>
    <row r="31" spans="1:56" x14ac:dyDescent="0.25">
      <c r="E31" s="46" t="str">
        <f>CONCATENATE("@",Schedule!A11)</f>
        <v>@LEE</v>
      </c>
      <c r="F31" s="40">
        <f t="shared" si="34"/>
        <v>1.3562050535478631</v>
      </c>
      <c r="G31" s="40">
        <f t="shared" si="35"/>
        <v>1.4760597236378847</v>
      </c>
      <c r="I31" s="37" t="str">
        <f>Schedule!A7</f>
        <v>CHE</v>
      </c>
      <c r="J31" s="44">
        <f t="shared" ref="J31:AU31" si="43">VLOOKUP(J54,$E$2:$G$41,3,FALSE)</f>
        <v>1.4788406099119769</v>
      </c>
      <c r="K31" s="44">
        <f t="shared" si="43"/>
        <v>1.3713147326250954</v>
      </c>
      <c r="L31" s="44">
        <f t="shared" si="43"/>
        <v>1.4760597236378847</v>
      </c>
      <c r="M31" s="44">
        <f t="shared" si="43"/>
        <v>1.6557904173083833</v>
      </c>
      <c r="N31" s="44">
        <f t="shared" si="43"/>
        <v>1.2332718838848098</v>
      </c>
      <c r="O31" s="44">
        <f t="shared" si="43"/>
        <v>1.3809955813609347</v>
      </c>
      <c r="P31" s="44">
        <f t="shared" si="43"/>
        <v>1.6483430920762479</v>
      </c>
      <c r="Q31" s="92">
        <f t="shared" si="43"/>
        <v>1.6563933604471131</v>
      </c>
      <c r="R31" s="44">
        <f t="shared" si="43"/>
        <v>1.337130420545604</v>
      </c>
      <c r="S31" s="44">
        <f t="shared" si="43"/>
        <v>1.536507667835616</v>
      </c>
      <c r="T31" s="44">
        <f t="shared" si="43"/>
        <v>1.3881589787004414</v>
      </c>
      <c r="U31" s="44">
        <f t="shared" si="43"/>
        <v>1.2606517437624349</v>
      </c>
      <c r="V31" s="44">
        <f t="shared" si="43"/>
        <v>1.3498688875092975</v>
      </c>
      <c r="W31" s="44">
        <f t="shared" si="43"/>
        <v>1.0131344628144889</v>
      </c>
      <c r="X31" s="44">
        <f t="shared" si="43"/>
        <v>1.109090052307977</v>
      </c>
      <c r="Y31" s="44">
        <f t="shared" si="43"/>
        <v>0.92656217461390422</v>
      </c>
      <c r="Z31" s="44">
        <f t="shared" si="43"/>
        <v>1.8956958415928362</v>
      </c>
      <c r="AA31" s="67">
        <f t="shared" si="43"/>
        <v>1.5024338241199076</v>
      </c>
      <c r="AB31" s="44">
        <f t="shared" si="43"/>
        <v>0.89484952110354266</v>
      </c>
      <c r="AC31" s="9">
        <f t="shared" si="43"/>
        <v>1.6016177564777017</v>
      </c>
      <c r="AD31" s="9">
        <f t="shared" si="43"/>
        <v>1.3828605119329109</v>
      </c>
      <c r="AE31" s="44">
        <f t="shared" si="43"/>
        <v>1.974388978421</v>
      </c>
      <c r="AF31" s="44">
        <f t="shared" si="43"/>
        <v>1.1529412651728903</v>
      </c>
      <c r="AG31" s="44">
        <f t="shared" si="43"/>
        <v>1.477215773004882</v>
      </c>
      <c r="AH31" s="44">
        <f t="shared" si="43"/>
        <v>1.1448590887053549</v>
      </c>
      <c r="AI31" s="67">
        <f t="shared" si="43"/>
        <v>1.7680275810607631</v>
      </c>
      <c r="AJ31" s="44">
        <f t="shared" si="43"/>
        <v>1.382357137385898</v>
      </c>
      <c r="AK31" s="44">
        <f t="shared" si="43"/>
        <v>1.7713585327517085</v>
      </c>
      <c r="AL31" s="67">
        <f t="shared" si="43"/>
        <v>1.662739875586243</v>
      </c>
      <c r="AM31" s="44">
        <f t="shared" si="43"/>
        <v>1.2827724566334042</v>
      </c>
      <c r="AN31" s="44">
        <f t="shared" si="43"/>
        <v>1.213534686228344</v>
      </c>
      <c r="AO31" s="44">
        <f t="shared" si="43"/>
        <v>1.1269547592967528</v>
      </c>
      <c r="AP31" s="44">
        <f t="shared" si="43"/>
        <v>1.5100114293418179</v>
      </c>
      <c r="AQ31" s="44">
        <f t="shared" si="43"/>
        <v>0.92593756660574211</v>
      </c>
      <c r="AR31" s="44">
        <f t="shared" si="43"/>
        <v>1.582645152155487</v>
      </c>
      <c r="AS31" s="44">
        <f t="shared" si="43"/>
        <v>1.799618536583186</v>
      </c>
      <c r="AT31" s="44">
        <f t="shared" si="43"/>
        <v>0.74707620569194844</v>
      </c>
      <c r="AU31" s="44">
        <f t="shared" si="43"/>
        <v>1.1098382091529182</v>
      </c>
      <c r="AV31" s="44">
        <f>AVERAGE(J31:P31,R31:AK31)</f>
        <v>1.4116417126157217</v>
      </c>
      <c r="AW31" s="85">
        <f>(AV31/'Formula Data'!$P$22-1) * 100</f>
        <v>3.5715386973491414</v>
      </c>
    </row>
    <row r="32" spans="1:56" x14ac:dyDescent="0.25">
      <c r="E32" s="46" t="str">
        <f>CONCATENATE("@",Schedule!A12)</f>
        <v>@LEI</v>
      </c>
      <c r="F32" s="40">
        <f t="shared" si="34"/>
        <v>1.3400123892090177</v>
      </c>
      <c r="G32" s="40">
        <f t="shared" si="35"/>
        <v>1.382357137385898</v>
      </c>
      <c r="I32" s="37" t="str">
        <f>Schedule!A8</f>
        <v>CRY</v>
      </c>
      <c r="J32" s="44">
        <f t="shared" ref="J32:AU32" si="44">VLOOKUP(J55,$E$2:$G$41,3,FALSE)</f>
        <v>1.109090052307977</v>
      </c>
      <c r="K32" s="44">
        <f t="shared" si="44"/>
        <v>1.3828605119329109</v>
      </c>
      <c r="L32" s="44">
        <f t="shared" si="44"/>
        <v>1.662739875586243</v>
      </c>
      <c r="M32" s="44">
        <f t="shared" si="44"/>
        <v>0.74707620569194844</v>
      </c>
      <c r="N32" s="44">
        <f t="shared" si="44"/>
        <v>1.5100114293418179</v>
      </c>
      <c r="O32" s="44">
        <f t="shared" si="44"/>
        <v>0.92656217461390422</v>
      </c>
      <c r="P32" s="44">
        <f t="shared" si="44"/>
        <v>1.3498688875092975</v>
      </c>
      <c r="Q32" s="44">
        <f t="shared" si="44"/>
        <v>1.0131344628144889</v>
      </c>
      <c r="R32" s="44">
        <f t="shared" si="44"/>
        <v>1.4131869799830081</v>
      </c>
      <c r="S32" s="44">
        <f t="shared" si="44"/>
        <v>1.7680275810607631</v>
      </c>
      <c r="T32" s="44">
        <f t="shared" si="44"/>
        <v>1.382357137385898</v>
      </c>
      <c r="U32" s="44">
        <f t="shared" si="44"/>
        <v>1.536507667835616</v>
      </c>
      <c r="V32" s="44">
        <f t="shared" si="44"/>
        <v>1.4788406099119769</v>
      </c>
      <c r="W32" s="44">
        <f t="shared" si="44"/>
        <v>1.477215773004882</v>
      </c>
      <c r="X32" s="44">
        <f t="shared" si="44"/>
        <v>1.1529412651728903</v>
      </c>
      <c r="Y32" s="44">
        <f t="shared" si="44"/>
        <v>1.5024338241199076</v>
      </c>
      <c r="Z32" s="44">
        <f t="shared" si="44"/>
        <v>1.974388978421</v>
      </c>
      <c r="AA32" s="67">
        <f t="shared" si="44"/>
        <v>1.582645152155487</v>
      </c>
      <c r="AB32" s="44">
        <f t="shared" si="44"/>
        <v>1.3713147326250954</v>
      </c>
      <c r="AC32" s="9">
        <f t="shared" si="44"/>
        <v>1.1798166530133369</v>
      </c>
      <c r="AD32" s="9">
        <f t="shared" si="44"/>
        <v>1.1098382091529182</v>
      </c>
      <c r="AE32" s="44">
        <f t="shared" si="44"/>
        <v>1.1269547592967528</v>
      </c>
      <c r="AF32" s="44">
        <f t="shared" si="44"/>
        <v>1.213534686228344</v>
      </c>
      <c r="AG32" s="44">
        <f t="shared" si="44"/>
        <v>1.2606517437624349</v>
      </c>
      <c r="AH32" s="44">
        <f t="shared" si="44"/>
        <v>1.6563933604471131</v>
      </c>
      <c r="AI32" s="67">
        <f t="shared" si="44"/>
        <v>1.3881589787004414</v>
      </c>
      <c r="AJ32" s="44">
        <f t="shared" si="44"/>
        <v>0.89484952110354266</v>
      </c>
      <c r="AK32" s="44">
        <f t="shared" si="44"/>
        <v>0.92593756660574211</v>
      </c>
      <c r="AL32" s="67">
        <f t="shared" si="44"/>
        <v>1.6557904173083833</v>
      </c>
      <c r="AM32" s="44">
        <f t="shared" si="44"/>
        <v>1.4760597236378847</v>
      </c>
      <c r="AN32" s="44">
        <f t="shared" si="44"/>
        <v>1.2332718838848098</v>
      </c>
      <c r="AO32" s="44">
        <f t="shared" si="44"/>
        <v>1.7713585327517085</v>
      </c>
      <c r="AP32" s="44">
        <f t="shared" si="44"/>
        <v>1.2827724566334042</v>
      </c>
      <c r="AQ32" s="44">
        <f t="shared" si="44"/>
        <v>1.3809955813609347</v>
      </c>
      <c r="AR32" s="44">
        <f t="shared" si="44"/>
        <v>1.1448590887053549</v>
      </c>
      <c r="AS32" s="44">
        <f t="shared" si="44"/>
        <v>1.8956958415928362</v>
      </c>
      <c r="AT32" s="44">
        <f t="shared" si="44"/>
        <v>1.6483430920762479</v>
      </c>
      <c r="AU32" s="44">
        <f t="shared" si="44"/>
        <v>1.799618536583186</v>
      </c>
      <c r="AV32" s="44">
        <f ca="1">IF(OR($D$6=0,$D$6&gt;39),AVERAGE($J32:$AU32),AVERAGE(OFFSET($J32,0,0,1,$D$6-1)))</f>
        <v>1.3567904496952481</v>
      </c>
      <c r="AW32" s="85">
        <f ca="1">(AV32/'Formula Data'!$P$22-1) * 100</f>
        <v>-0.45287461475082003</v>
      </c>
    </row>
    <row r="33" spans="5:49" x14ac:dyDescent="0.25">
      <c r="E33" s="46" t="str">
        <f>CONCATENATE("@",Schedule!A13)</f>
        <v>@LIV</v>
      </c>
      <c r="F33" s="40">
        <f t="shared" si="34"/>
        <v>2.1498197073825653</v>
      </c>
      <c r="G33" s="40">
        <f t="shared" si="35"/>
        <v>1.3828605119329109</v>
      </c>
      <c r="I33" s="37" t="str">
        <f>Schedule!A9</f>
        <v>EVE</v>
      </c>
      <c r="J33" s="44">
        <f t="shared" ref="J33:AU33" si="45">VLOOKUP(J56,$E$2:$G$41,3,FALSE)</f>
        <v>1.4131869799830081</v>
      </c>
      <c r="K33" s="44">
        <f t="shared" si="45"/>
        <v>1.3881589787004414</v>
      </c>
      <c r="L33" s="44">
        <f t="shared" si="45"/>
        <v>1.799618536583186</v>
      </c>
      <c r="M33" s="44">
        <f t="shared" si="45"/>
        <v>1.2606517437624349</v>
      </c>
      <c r="N33" s="44">
        <f t="shared" si="45"/>
        <v>1.4760597236378847</v>
      </c>
      <c r="O33" s="44">
        <f t="shared" si="45"/>
        <v>1.6563933604471131</v>
      </c>
      <c r="P33" s="44">
        <f t="shared" si="45"/>
        <v>0.92593756660574211</v>
      </c>
      <c r="Q33" s="44">
        <f t="shared" si="45"/>
        <v>1.3809955813609347</v>
      </c>
      <c r="R33" s="44">
        <f t="shared" si="45"/>
        <v>1.2332718838848098</v>
      </c>
      <c r="S33" s="44">
        <f t="shared" si="45"/>
        <v>1.3498688875092975</v>
      </c>
      <c r="T33" s="44">
        <f t="shared" si="45"/>
        <v>1.1448590887053549</v>
      </c>
      <c r="U33" s="44">
        <f t="shared" si="45"/>
        <v>0.92656217461390422</v>
      </c>
      <c r="V33" s="44">
        <f t="shared" si="45"/>
        <v>1.6016177564777017</v>
      </c>
      <c r="W33" s="44">
        <f t="shared" si="45"/>
        <v>1.6483430920762479</v>
      </c>
      <c r="X33" s="44">
        <f t="shared" si="45"/>
        <v>1.6557904173083833</v>
      </c>
      <c r="Y33" s="44">
        <f t="shared" si="45"/>
        <v>1.582645152155487</v>
      </c>
      <c r="Z33" s="44">
        <f t="shared" si="45"/>
        <v>1.536507667835616</v>
      </c>
      <c r="AA33" s="67">
        <f t="shared" si="45"/>
        <v>0.74707620569194844</v>
      </c>
      <c r="AB33" s="44">
        <f t="shared" si="45"/>
        <v>1.213534686228344</v>
      </c>
      <c r="AC33" s="9">
        <f t="shared" si="45"/>
        <v>1.477215773004882</v>
      </c>
      <c r="AD33" s="9">
        <f t="shared" si="45"/>
        <v>1.1529412651728903</v>
      </c>
      <c r="AE33" s="44">
        <f t="shared" si="45"/>
        <v>1.109090052307977</v>
      </c>
      <c r="AF33" s="44">
        <f t="shared" si="45"/>
        <v>1.3828605119329109</v>
      </c>
      <c r="AG33" s="44">
        <f t="shared" si="45"/>
        <v>1.7680275810607631</v>
      </c>
      <c r="AH33" s="44">
        <f t="shared" si="45"/>
        <v>1.662739875586243</v>
      </c>
      <c r="AI33" s="67">
        <f t="shared" si="45"/>
        <v>1.5024338241199076</v>
      </c>
      <c r="AJ33" s="44">
        <f t="shared" si="45"/>
        <v>1.5100114293418179</v>
      </c>
      <c r="AK33" s="44">
        <f t="shared" si="45"/>
        <v>1.1798166530133369</v>
      </c>
      <c r="AL33" s="67">
        <f t="shared" si="45"/>
        <v>1.3713147326250954</v>
      </c>
      <c r="AM33" s="44">
        <f t="shared" si="45"/>
        <v>1.1269547592967528</v>
      </c>
      <c r="AN33" s="44">
        <f t="shared" si="45"/>
        <v>1.974388978421</v>
      </c>
      <c r="AO33" s="44">
        <f t="shared" si="45"/>
        <v>1.337130420545604</v>
      </c>
      <c r="AP33" s="44">
        <f t="shared" si="45"/>
        <v>1.1098382091529182</v>
      </c>
      <c r="AQ33" s="44">
        <f t="shared" si="45"/>
        <v>1.382357137385898</v>
      </c>
      <c r="AR33" s="44">
        <f t="shared" si="45"/>
        <v>1.0131344628144889</v>
      </c>
      <c r="AS33" s="44">
        <f t="shared" si="45"/>
        <v>0.89484952110354266</v>
      </c>
      <c r="AT33" s="44">
        <f t="shared" si="45"/>
        <v>1.2827724566334042</v>
      </c>
      <c r="AU33" s="44">
        <f t="shared" si="45"/>
        <v>1.8956958415928362</v>
      </c>
      <c r="AV33" s="44">
        <f ca="1">IF(OR($D$6=0,$D$6&gt;39),AVERAGE($J33:$AU33),AVERAGE(OFFSET($J33,0,0,1,$D$6-1)))</f>
        <v>1.3844764756443619</v>
      </c>
      <c r="AW33" s="85">
        <f ca="1">(AV33/'Formula Data'!$P$22-1) * 100</f>
        <v>1.5784370717330853</v>
      </c>
    </row>
    <row r="34" spans="5:49" x14ac:dyDescent="0.25">
      <c r="E34" s="46" t="str">
        <f>CONCATENATE("@",Schedule!A14)</f>
        <v>@MCI</v>
      </c>
      <c r="F34" s="40">
        <f t="shared" si="34"/>
        <v>2.2730029127497664</v>
      </c>
      <c r="G34" s="40">
        <f t="shared" si="35"/>
        <v>0.74707620569194844</v>
      </c>
      <c r="I34" s="37" t="str">
        <f>Schedule!A10</f>
        <v>FUL</v>
      </c>
      <c r="J34" s="44">
        <f t="shared" ref="J34:AU34" si="46">VLOOKUP(J57,$E$2:$G$41,3,FALSE)</f>
        <v>1.6563933604471131</v>
      </c>
      <c r="K34" s="44">
        <f t="shared" si="46"/>
        <v>1.2827724566334042</v>
      </c>
      <c r="L34" s="44">
        <f t="shared" si="46"/>
        <v>1.5100114293418179</v>
      </c>
      <c r="M34" s="44">
        <f t="shared" si="46"/>
        <v>0.92593756660574211</v>
      </c>
      <c r="N34" s="44">
        <f t="shared" si="46"/>
        <v>1.213534686228344</v>
      </c>
      <c r="O34" s="44">
        <f t="shared" si="46"/>
        <v>1.1448590887053549</v>
      </c>
      <c r="P34" s="44">
        <f t="shared" si="46"/>
        <v>1.4131869799830081</v>
      </c>
      <c r="Q34" s="44">
        <f t="shared" si="46"/>
        <v>1.5024338241199076</v>
      </c>
      <c r="R34" s="44">
        <f t="shared" si="46"/>
        <v>1.1098382091529182</v>
      </c>
      <c r="S34" s="44">
        <f t="shared" si="46"/>
        <v>1.1529412651728903</v>
      </c>
      <c r="T34" s="44">
        <f t="shared" si="46"/>
        <v>1.8956958415928362</v>
      </c>
      <c r="U34" s="44">
        <f t="shared" si="46"/>
        <v>1.662739875586243</v>
      </c>
      <c r="V34" s="44">
        <f t="shared" si="46"/>
        <v>1.4760597236378847</v>
      </c>
      <c r="W34" s="44">
        <f t="shared" si="46"/>
        <v>1.7713585327517085</v>
      </c>
      <c r="X34" s="44">
        <f t="shared" si="46"/>
        <v>0.74707620569194844</v>
      </c>
      <c r="Y34" s="44">
        <f t="shared" si="46"/>
        <v>1.3498688875092975</v>
      </c>
      <c r="Z34" s="44">
        <f t="shared" si="46"/>
        <v>1.337130420545604</v>
      </c>
      <c r="AA34" s="67">
        <f t="shared" si="46"/>
        <v>1.477215773004882</v>
      </c>
      <c r="AB34" s="44">
        <f t="shared" si="46"/>
        <v>1.382357137385898</v>
      </c>
      <c r="AC34" s="9">
        <f t="shared" si="46"/>
        <v>0.92656217461390422</v>
      </c>
      <c r="AD34" s="9">
        <f t="shared" si="46"/>
        <v>1.3713147326250954</v>
      </c>
      <c r="AE34" s="44">
        <f t="shared" si="46"/>
        <v>1.1798166530133369</v>
      </c>
      <c r="AF34" s="44">
        <f t="shared" si="46"/>
        <v>1.799618536583186</v>
      </c>
      <c r="AG34" s="44">
        <f t="shared" si="46"/>
        <v>1.0131344628144889</v>
      </c>
      <c r="AH34" s="44">
        <f t="shared" si="46"/>
        <v>1.536507667835616</v>
      </c>
      <c r="AI34" s="67">
        <f t="shared" si="46"/>
        <v>1.2606517437624349</v>
      </c>
      <c r="AJ34" s="44">
        <f t="shared" si="46"/>
        <v>1.109090052307977</v>
      </c>
      <c r="AK34" s="92">
        <f t="shared" si="46"/>
        <v>1.3828605119329109</v>
      </c>
      <c r="AL34" s="67">
        <f t="shared" si="46"/>
        <v>1.582645152155487</v>
      </c>
      <c r="AM34" s="44">
        <f t="shared" si="46"/>
        <v>1.3809955813609347</v>
      </c>
      <c r="AN34" s="44">
        <f t="shared" si="46"/>
        <v>1.4788406099119769</v>
      </c>
      <c r="AO34" s="44">
        <f t="shared" si="46"/>
        <v>1.7680275810607631</v>
      </c>
      <c r="AP34" s="44">
        <f t="shared" si="46"/>
        <v>1.3881589787004414</v>
      </c>
      <c r="AQ34" s="44">
        <f t="shared" si="46"/>
        <v>0.89484952110354266</v>
      </c>
      <c r="AR34" s="44">
        <f t="shared" si="46"/>
        <v>1.6557904173083833</v>
      </c>
      <c r="AS34" s="44">
        <f t="shared" si="46"/>
        <v>1.2332718838848098</v>
      </c>
      <c r="AT34" s="44">
        <f t="shared" si="46"/>
        <v>1.6016177564777017</v>
      </c>
      <c r="AU34" s="44">
        <f t="shared" si="46"/>
        <v>1.1269547592967528</v>
      </c>
      <c r="AV34" s="44">
        <f>AVERAGE(J34:AJ34)</f>
        <v>1.3410410106538091</v>
      </c>
      <c r="AW34" s="85">
        <f>(AV34/'Formula Data'!$P$22-1) * 100</f>
        <v>-1.6084041096390056</v>
      </c>
    </row>
    <row r="35" spans="5:49" x14ac:dyDescent="0.25">
      <c r="E35" s="46" t="str">
        <f>CONCATENATE("@",Schedule!A15)</f>
        <v>@MUN</v>
      </c>
      <c r="F35" s="40">
        <f t="shared" si="34"/>
        <v>1.8362758384481703</v>
      </c>
      <c r="G35" s="40">
        <f t="shared" si="35"/>
        <v>1.1269547592967528</v>
      </c>
      <c r="I35" s="37" t="str">
        <f>Schedule!A11</f>
        <v>LEE</v>
      </c>
      <c r="J35" s="44">
        <f t="shared" ref="J35:AU35" si="47">VLOOKUP(J58,$E$2:$G$41,3,FALSE)</f>
        <v>1.536507667835616</v>
      </c>
      <c r="K35" s="44">
        <f t="shared" si="47"/>
        <v>1.2332718838848098</v>
      </c>
      <c r="L35" s="44">
        <f t="shared" si="47"/>
        <v>1.4131869799830081</v>
      </c>
      <c r="M35" s="44">
        <f t="shared" si="47"/>
        <v>1.0131344628144889</v>
      </c>
      <c r="N35" s="44">
        <f t="shared" si="47"/>
        <v>1.7713585327517085</v>
      </c>
      <c r="O35" s="44">
        <f t="shared" si="47"/>
        <v>1.2606517437624349</v>
      </c>
      <c r="P35" s="92">
        <f t="shared" si="47"/>
        <v>1.799618536583186</v>
      </c>
      <c r="Q35" s="44">
        <f t="shared" si="47"/>
        <v>1.1269547592967528</v>
      </c>
      <c r="R35" s="44">
        <f t="shared" si="47"/>
        <v>1.662739875586243</v>
      </c>
      <c r="S35" s="44">
        <f t="shared" si="47"/>
        <v>1.337130420545604</v>
      </c>
      <c r="T35" s="44">
        <f t="shared" si="47"/>
        <v>1.109090052307977</v>
      </c>
      <c r="U35" s="44">
        <f t="shared" si="47"/>
        <v>1.382357137385898</v>
      </c>
      <c r="V35" s="44">
        <f t="shared" si="47"/>
        <v>1.974388978421</v>
      </c>
      <c r="W35" s="44">
        <f t="shared" si="47"/>
        <v>1.3828605119329109</v>
      </c>
      <c r="X35" s="44">
        <f t="shared" si="47"/>
        <v>1.8956958415928362</v>
      </c>
      <c r="Y35" s="44">
        <f t="shared" si="47"/>
        <v>1.1448590887053549</v>
      </c>
      <c r="Z35" s="44">
        <f t="shared" si="47"/>
        <v>0.89484952110354266</v>
      </c>
      <c r="AA35" s="67">
        <f t="shared" si="47"/>
        <v>0.92656217461390422</v>
      </c>
      <c r="AB35" s="44">
        <f t="shared" si="47"/>
        <v>1.3809955813609347</v>
      </c>
      <c r="AC35" s="9">
        <f t="shared" si="47"/>
        <v>1.3881589787004414</v>
      </c>
      <c r="AD35" s="9">
        <f t="shared" si="47"/>
        <v>1.5100114293418179</v>
      </c>
      <c r="AE35" s="44">
        <f t="shared" si="47"/>
        <v>1.5024338241199076</v>
      </c>
      <c r="AF35" s="44">
        <f t="shared" si="47"/>
        <v>1.3498688875092975</v>
      </c>
      <c r="AG35" s="44">
        <f t="shared" si="47"/>
        <v>1.4788406099119769</v>
      </c>
      <c r="AH35" s="44">
        <f t="shared" si="47"/>
        <v>1.477215773004882</v>
      </c>
      <c r="AI35" s="67">
        <f t="shared" si="47"/>
        <v>1.1798166530133369</v>
      </c>
      <c r="AJ35" s="44">
        <f t="shared" si="47"/>
        <v>1.213534686228344</v>
      </c>
      <c r="AK35" s="44">
        <f t="shared" si="47"/>
        <v>1.2827724566334042</v>
      </c>
      <c r="AL35" s="67">
        <f t="shared" si="47"/>
        <v>0.92593756660574211</v>
      </c>
      <c r="AM35" s="44">
        <f t="shared" si="47"/>
        <v>1.6016177564777017</v>
      </c>
      <c r="AN35" s="44">
        <f t="shared" si="47"/>
        <v>1.6563933604471131</v>
      </c>
      <c r="AO35" s="44">
        <f t="shared" si="47"/>
        <v>1.6483430920762479</v>
      </c>
      <c r="AP35" s="44">
        <f t="shared" si="47"/>
        <v>1.6557904173083833</v>
      </c>
      <c r="AQ35" s="44">
        <f t="shared" si="47"/>
        <v>1.582645152155487</v>
      </c>
      <c r="AR35" s="44">
        <f t="shared" si="47"/>
        <v>0.74707620569194844</v>
      </c>
      <c r="AS35" s="44">
        <f t="shared" si="47"/>
        <v>1.1098382091529182</v>
      </c>
      <c r="AT35" s="44">
        <f t="shared" si="47"/>
        <v>1.1529412651728903</v>
      </c>
      <c r="AU35" s="44">
        <f t="shared" si="47"/>
        <v>1.3713147326250954</v>
      </c>
      <c r="AV35" s="44">
        <f>AVERAGE(J35:O35,Q35:AK35)</f>
        <v>1.3640462411980903</v>
      </c>
      <c r="AW35" s="85">
        <f>(AV35/'Formula Data'!$P$22-1) * 100</f>
        <v>7.9479653120761995E-2</v>
      </c>
    </row>
    <row r="36" spans="5:49" x14ac:dyDescent="0.25">
      <c r="E36" s="46" t="str">
        <f>CONCATENATE("@",Schedule!A16)</f>
        <v>@NEW</v>
      </c>
      <c r="F36" s="40">
        <f t="shared" si="34"/>
        <v>1.8383923215662192</v>
      </c>
      <c r="G36" s="40">
        <f t="shared" si="35"/>
        <v>0.92656217461390422</v>
      </c>
      <c r="I36" s="37" t="str">
        <f>Schedule!A12</f>
        <v>LEI</v>
      </c>
      <c r="J36" s="44">
        <f t="shared" ref="J36:AU36" si="48">VLOOKUP(J59,$E$2:$G$41,3,FALSE)</f>
        <v>1.5100114293418179</v>
      </c>
      <c r="K36" s="44">
        <f t="shared" si="48"/>
        <v>0.92593756660574211</v>
      </c>
      <c r="L36" s="44">
        <f t="shared" si="48"/>
        <v>1.477215773004882</v>
      </c>
      <c r="M36" s="44">
        <f t="shared" si="48"/>
        <v>1.1798166530133369</v>
      </c>
      <c r="N36" s="44">
        <f t="shared" si="48"/>
        <v>1.3498688875092975</v>
      </c>
      <c r="O36" s="44">
        <f t="shared" si="48"/>
        <v>1.0131344628144889</v>
      </c>
      <c r="P36" s="92">
        <f t="shared" si="48"/>
        <v>1.662739875586243</v>
      </c>
      <c r="Q36" s="44">
        <f t="shared" si="48"/>
        <v>1.1448590887053549</v>
      </c>
      <c r="R36" s="44">
        <f t="shared" si="48"/>
        <v>1.799618536583186</v>
      </c>
      <c r="S36" s="44">
        <f t="shared" si="48"/>
        <v>1.582645152155487</v>
      </c>
      <c r="T36" s="44">
        <f t="shared" si="48"/>
        <v>1.6016177564777017</v>
      </c>
      <c r="U36" s="44">
        <f t="shared" si="48"/>
        <v>1.7680275810607631</v>
      </c>
      <c r="V36" s="44">
        <f t="shared" si="48"/>
        <v>1.2827724566334042</v>
      </c>
      <c r="W36" s="44">
        <f t="shared" si="48"/>
        <v>0.89484952110354266</v>
      </c>
      <c r="X36" s="44">
        <f t="shared" si="48"/>
        <v>1.4788406099119769</v>
      </c>
      <c r="Y36" s="44">
        <f t="shared" si="48"/>
        <v>1.1529412651728903</v>
      </c>
      <c r="Z36" s="44">
        <f t="shared" si="48"/>
        <v>1.1098382091529182</v>
      </c>
      <c r="AA36" s="67">
        <f t="shared" si="48"/>
        <v>1.3828605119329109</v>
      </c>
      <c r="AB36" s="44">
        <f t="shared" si="48"/>
        <v>1.974388978421</v>
      </c>
      <c r="AC36" s="9">
        <f t="shared" si="48"/>
        <v>1.5024338241199076</v>
      </c>
      <c r="AD36" s="9">
        <f t="shared" si="48"/>
        <v>1.213534686228344</v>
      </c>
      <c r="AE36" s="44">
        <f t="shared" si="48"/>
        <v>1.3881589787004414</v>
      </c>
      <c r="AF36" s="44">
        <f t="shared" si="48"/>
        <v>1.3713147326250954</v>
      </c>
      <c r="AG36" s="44">
        <f t="shared" si="48"/>
        <v>1.1269547592967528</v>
      </c>
      <c r="AH36" s="44">
        <f t="shared" si="48"/>
        <v>1.109090052307977</v>
      </c>
      <c r="AI36" s="67">
        <f t="shared" si="48"/>
        <v>1.2332718838848098</v>
      </c>
      <c r="AJ36" s="44">
        <f t="shared" si="48"/>
        <v>1.4131869799830081</v>
      </c>
      <c r="AK36" s="44">
        <f t="shared" si="48"/>
        <v>1.2606517437624349</v>
      </c>
      <c r="AL36" s="67">
        <f t="shared" si="48"/>
        <v>1.337130420545604</v>
      </c>
      <c r="AM36" s="44">
        <f t="shared" si="48"/>
        <v>1.8956958415928362</v>
      </c>
      <c r="AN36" s="44">
        <f t="shared" si="48"/>
        <v>0.74707620569194844</v>
      </c>
      <c r="AO36" s="44">
        <f t="shared" si="48"/>
        <v>1.536507667835616</v>
      </c>
      <c r="AP36" s="44">
        <f t="shared" si="48"/>
        <v>1.4760597236378847</v>
      </c>
      <c r="AQ36" s="44">
        <f t="shared" si="48"/>
        <v>1.7713585327517085</v>
      </c>
      <c r="AR36" s="44">
        <f t="shared" si="48"/>
        <v>1.6483430920762479</v>
      </c>
      <c r="AS36" s="44">
        <f t="shared" si="48"/>
        <v>1.6563933604471131</v>
      </c>
      <c r="AT36" s="44">
        <f t="shared" si="48"/>
        <v>0.92656217461390422</v>
      </c>
      <c r="AU36" s="44">
        <f t="shared" si="48"/>
        <v>1.3809955813609347</v>
      </c>
      <c r="AV36" s="44">
        <f>AVERAGE(J36:O36,Q36:AK36)</f>
        <v>1.3425126696484992</v>
      </c>
      <c r="AW36" s="85">
        <f>(AV36/'Formula Data'!$P$22-1) * 100</f>
        <v>-1.5004291290503291</v>
      </c>
    </row>
    <row r="37" spans="5:49" x14ac:dyDescent="0.25">
      <c r="E37" s="46" t="str">
        <f>CONCATENATE("@",Schedule!A17)</f>
        <v>@NFO</v>
      </c>
      <c r="F37" s="40">
        <f t="shared" si="34"/>
        <v>1.0819177996531053</v>
      </c>
      <c r="G37" s="40">
        <f t="shared" si="35"/>
        <v>1.5024338241199076</v>
      </c>
      <c r="I37" s="37" t="str">
        <f>Schedule!A13</f>
        <v>LIV</v>
      </c>
      <c r="J37" s="44">
        <f t="shared" ref="J37:AU37" si="49">VLOOKUP(J60,$E$2:$G$41,3,FALSE)</f>
        <v>1.6483430920762479</v>
      </c>
      <c r="K37" s="44">
        <f t="shared" si="49"/>
        <v>1.6016177564777017</v>
      </c>
      <c r="L37" s="44">
        <f t="shared" si="49"/>
        <v>1.1269547592967528</v>
      </c>
      <c r="M37" s="44">
        <f t="shared" si="49"/>
        <v>1.8956958415928362</v>
      </c>
      <c r="N37" s="44">
        <f t="shared" si="49"/>
        <v>1.1098382091529182</v>
      </c>
      <c r="O37" s="44">
        <f t="shared" si="49"/>
        <v>1.4788406099119769</v>
      </c>
      <c r="P37" s="44">
        <f t="shared" si="49"/>
        <v>1.536507667835616</v>
      </c>
      <c r="Q37" s="92">
        <f t="shared" si="49"/>
        <v>1.1798166530133369</v>
      </c>
      <c r="R37" s="44">
        <f t="shared" si="49"/>
        <v>1.213534686228344</v>
      </c>
      <c r="S37" s="44">
        <f t="shared" si="49"/>
        <v>0.92593756660574211</v>
      </c>
      <c r="T37" s="44">
        <f t="shared" si="49"/>
        <v>0.89484952110354266</v>
      </c>
      <c r="U37" s="44">
        <f t="shared" si="49"/>
        <v>1.3809955813609347</v>
      </c>
      <c r="V37" s="44">
        <f t="shared" si="49"/>
        <v>1.5024338241199076</v>
      </c>
      <c r="W37" s="44">
        <f t="shared" si="49"/>
        <v>1.7680275810607631</v>
      </c>
      <c r="X37" s="44">
        <f t="shared" si="49"/>
        <v>1.1448590887053549</v>
      </c>
      <c r="Y37" s="44">
        <f t="shared" si="49"/>
        <v>1.477215773004882</v>
      </c>
      <c r="Z37" s="44">
        <f t="shared" si="49"/>
        <v>1.3881589787004414</v>
      </c>
      <c r="AA37" s="67">
        <f t="shared" si="49"/>
        <v>1.6557904173083833</v>
      </c>
      <c r="AB37" s="44">
        <f t="shared" si="49"/>
        <v>1.2606517437624349</v>
      </c>
      <c r="AC37" s="9">
        <f t="shared" si="49"/>
        <v>1.0131344628144889</v>
      </c>
      <c r="AD37" s="9">
        <f t="shared" si="49"/>
        <v>1.4131869799830081</v>
      </c>
      <c r="AE37" s="44">
        <f t="shared" si="49"/>
        <v>1.2827724566334042</v>
      </c>
      <c r="AF37" s="44">
        <f t="shared" si="49"/>
        <v>1.7713585327517085</v>
      </c>
      <c r="AG37" s="44">
        <f t="shared" si="49"/>
        <v>0.92656217461390422</v>
      </c>
      <c r="AH37" s="44">
        <f t="shared" si="49"/>
        <v>1.337130420545604</v>
      </c>
      <c r="AI37" s="67">
        <f t="shared" si="49"/>
        <v>1.3498688875092975</v>
      </c>
      <c r="AJ37" s="44">
        <f t="shared" si="49"/>
        <v>1.582645152155487</v>
      </c>
      <c r="AK37" s="92">
        <f t="shared" si="49"/>
        <v>1.974388978421</v>
      </c>
      <c r="AL37" s="67">
        <f t="shared" si="49"/>
        <v>0.74707620569194844</v>
      </c>
      <c r="AM37" s="44">
        <f t="shared" si="49"/>
        <v>1.109090052307977</v>
      </c>
      <c r="AN37" s="44">
        <f t="shared" si="49"/>
        <v>1.4760597236378847</v>
      </c>
      <c r="AO37" s="44">
        <f t="shared" si="49"/>
        <v>1.799618536583186</v>
      </c>
      <c r="AP37" s="44">
        <f t="shared" si="49"/>
        <v>1.1529412651728903</v>
      </c>
      <c r="AQ37" s="44">
        <f t="shared" si="49"/>
        <v>1.3713147326250954</v>
      </c>
      <c r="AR37" s="44">
        <f t="shared" si="49"/>
        <v>1.5100114293418179</v>
      </c>
      <c r="AS37" s="44">
        <f t="shared" si="49"/>
        <v>1.382357137385898</v>
      </c>
      <c r="AT37" s="44">
        <f t="shared" si="49"/>
        <v>1.662739875586243</v>
      </c>
      <c r="AU37" s="44">
        <f t="shared" si="49"/>
        <v>1.2332718838848098</v>
      </c>
      <c r="AV37" s="44">
        <f>AVERAGE(J37:P37,R37:AJ37)</f>
        <v>1.3725735294350647</v>
      </c>
      <c r="AW37" s="85">
        <f>(AV37/'Formula Data'!$P$22-1) * 100</f>
        <v>0.70512308355095143</v>
      </c>
    </row>
    <row r="38" spans="5:49" x14ac:dyDescent="0.25">
      <c r="E38" s="46" t="str">
        <f>CONCATENATE("@",Schedule!A18)</f>
        <v>@SOU</v>
      </c>
      <c r="F38" s="40">
        <f t="shared" si="34"/>
        <v>1.1609030212321227</v>
      </c>
      <c r="G38" s="40">
        <f t="shared" si="35"/>
        <v>1.2332718838848098</v>
      </c>
      <c r="I38" s="37" t="str">
        <f>Schedule!A14</f>
        <v>MCI</v>
      </c>
      <c r="J38" s="44">
        <f t="shared" ref="J38:AU38" si="50">VLOOKUP(J61,$E$2:$G$41,3,FALSE)</f>
        <v>1.1529412651728903</v>
      </c>
      <c r="K38" s="44">
        <f t="shared" si="50"/>
        <v>1.8956958415928362</v>
      </c>
      <c r="L38" s="44">
        <f t="shared" si="50"/>
        <v>0.92656217461390422</v>
      </c>
      <c r="M38" s="44">
        <f t="shared" si="50"/>
        <v>1.6016177564777017</v>
      </c>
      <c r="N38" s="44">
        <f t="shared" si="50"/>
        <v>1.799618536583186</v>
      </c>
      <c r="O38" s="44">
        <f t="shared" si="50"/>
        <v>1.3881589787004414</v>
      </c>
      <c r="P38" s="44">
        <f t="shared" si="50"/>
        <v>1.3713147326250954</v>
      </c>
      <c r="Q38" s="44">
        <f t="shared" si="50"/>
        <v>1.2827724566334042</v>
      </c>
      <c r="R38" s="44">
        <f t="shared" si="50"/>
        <v>1.3498688875092975</v>
      </c>
      <c r="S38" s="44">
        <f t="shared" si="50"/>
        <v>1.477215773004882</v>
      </c>
      <c r="T38" s="44">
        <f t="shared" si="50"/>
        <v>1.3828605119329109</v>
      </c>
      <c r="U38" s="44">
        <f t="shared" si="50"/>
        <v>0.92593756660574211</v>
      </c>
      <c r="V38" s="44">
        <f t="shared" si="50"/>
        <v>1.213534686228344</v>
      </c>
      <c r="W38" s="44">
        <f t="shared" si="50"/>
        <v>1.382357137385898</v>
      </c>
      <c r="X38" s="44">
        <f t="shared" si="50"/>
        <v>1.974388978421</v>
      </c>
      <c r="Y38" s="44">
        <f t="shared" si="50"/>
        <v>1.5100114293418179</v>
      </c>
      <c r="Z38" s="44">
        <f t="shared" si="50"/>
        <v>1.4760597236378847</v>
      </c>
      <c r="AA38" s="67">
        <f t="shared" si="50"/>
        <v>1.7713585327517085</v>
      </c>
      <c r="AB38" s="44">
        <f t="shared" si="50"/>
        <v>1.1798166530133369</v>
      </c>
      <c r="AC38" s="9">
        <f t="shared" si="50"/>
        <v>1.1269547592967528</v>
      </c>
      <c r="AD38" s="9">
        <f t="shared" si="50"/>
        <v>1.536507667835616</v>
      </c>
      <c r="AE38" s="44">
        <f t="shared" si="50"/>
        <v>1.1448590887053549</v>
      </c>
      <c r="AF38" s="44">
        <f t="shared" si="50"/>
        <v>1.662739875586243</v>
      </c>
      <c r="AG38" s="44">
        <f t="shared" si="50"/>
        <v>1.5024338241199076</v>
      </c>
      <c r="AH38" s="44">
        <f t="shared" si="50"/>
        <v>1.582645152155487</v>
      </c>
      <c r="AI38" s="67">
        <f t="shared" si="50"/>
        <v>1.1098382091529182</v>
      </c>
      <c r="AJ38" s="44">
        <f t="shared" si="50"/>
        <v>1.337130420545604</v>
      </c>
      <c r="AK38" s="92">
        <f t="shared" si="50"/>
        <v>1.3809955813609347</v>
      </c>
      <c r="AL38" s="67">
        <f t="shared" si="50"/>
        <v>1.6563933604471131</v>
      </c>
      <c r="AM38" s="44">
        <f t="shared" si="50"/>
        <v>1.2332718838848098</v>
      </c>
      <c r="AN38" s="44">
        <f t="shared" si="50"/>
        <v>1.6557904173083833</v>
      </c>
      <c r="AO38" s="44">
        <f t="shared" si="50"/>
        <v>1.0131344628144889</v>
      </c>
      <c r="AP38" s="44">
        <f t="shared" si="50"/>
        <v>1.109090052307977</v>
      </c>
      <c r="AQ38" s="44">
        <f t="shared" si="50"/>
        <v>1.6483430920762479</v>
      </c>
      <c r="AR38" s="44">
        <f t="shared" si="50"/>
        <v>1.7680275810607631</v>
      </c>
      <c r="AS38" s="44">
        <f t="shared" si="50"/>
        <v>1.4788406099119769</v>
      </c>
      <c r="AT38" s="44">
        <f t="shared" si="50"/>
        <v>1.4131869799830081</v>
      </c>
      <c r="AU38" s="44">
        <f t="shared" si="50"/>
        <v>1.2606517437624349</v>
      </c>
      <c r="AV38" s="44">
        <f>AVERAGE(J38:AJ38)</f>
        <v>1.4098222451714875</v>
      </c>
      <c r="AW38" s="85">
        <f>(AV38/'Formula Data'!$P$22-1) * 100</f>
        <v>3.4380451620384944</v>
      </c>
    </row>
    <row r="39" spans="5:49" x14ac:dyDescent="0.25">
      <c r="E39" s="46" t="str">
        <f>CONCATENATE("@",Schedule!A19)</f>
        <v>@TOT</v>
      </c>
      <c r="F39" s="40">
        <f t="shared" si="34"/>
        <v>1.6904260977002561</v>
      </c>
      <c r="G39" s="40">
        <f t="shared" si="35"/>
        <v>1.1448590887053549</v>
      </c>
      <c r="I39" s="37" t="str">
        <f>Schedule!A15</f>
        <v>MUN</v>
      </c>
      <c r="J39" s="44">
        <f t="shared" ref="J39:AU39" si="51">VLOOKUP(J62,$E$2:$G$41,3,FALSE)</f>
        <v>1.213534686228344</v>
      </c>
      <c r="K39" s="44">
        <f t="shared" si="51"/>
        <v>1.2606517437624349</v>
      </c>
      <c r="L39" s="44">
        <f t="shared" si="51"/>
        <v>1.6563933604471131</v>
      </c>
      <c r="M39" s="44">
        <f t="shared" si="51"/>
        <v>1.2332718838848098</v>
      </c>
      <c r="N39" s="44">
        <f t="shared" si="51"/>
        <v>1.382357137385898</v>
      </c>
      <c r="O39" s="44">
        <f t="shared" si="51"/>
        <v>1.109090052307977</v>
      </c>
      <c r="P39" s="44">
        <f t="shared" si="51"/>
        <v>1.337130420545604</v>
      </c>
      <c r="Q39" s="44">
        <f t="shared" si="51"/>
        <v>1.7680275810607631</v>
      </c>
      <c r="R39" s="44">
        <f t="shared" si="51"/>
        <v>0.74707620569194844</v>
      </c>
      <c r="S39" s="44">
        <f t="shared" si="51"/>
        <v>1.4788406099119769</v>
      </c>
      <c r="T39" s="44">
        <f t="shared" si="51"/>
        <v>1.1098382091529182</v>
      </c>
      <c r="U39" s="44">
        <f t="shared" si="51"/>
        <v>1.3713147326250954</v>
      </c>
      <c r="V39" s="44">
        <f t="shared" si="51"/>
        <v>1.1798166530133369</v>
      </c>
      <c r="W39" s="44">
        <f t="shared" si="51"/>
        <v>1.3809955813609347</v>
      </c>
      <c r="X39" s="44">
        <f t="shared" si="51"/>
        <v>1.3881589787004414</v>
      </c>
      <c r="Y39" s="44">
        <f t="shared" si="51"/>
        <v>1.6483430920762479</v>
      </c>
      <c r="Z39" s="44">
        <f t="shared" si="51"/>
        <v>1.799618536583186</v>
      </c>
      <c r="AA39" s="67">
        <f t="shared" si="51"/>
        <v>1.2827724566334042</v>
      </c>
      <c r="AB39" s="44">
        <f t="shared" si="51"/>
        <v>1.8956958415928362</v>
      </c>
      <c r="AC39" s="9">
        <f t="shared" si="51"/>
        <v>0.89484952110354266</v>
      </c>
      <c r="AD39" s="9">
        <f t="shared" si="51"/>
        <v>0.92593756660574211</v>
      </c>
      <c r="AE39" s="44">
        <f t="shared" si="51"/>
        <v>1.6016177564777017</v>
      </c>
      <c r="AF39" s="44">
        <f t="shared" si="51"/>
        <v>1.4760597236378847</v>
      </c>
      <c r="AG39" s="44">
        <f t="shared" si="51"/>
        <v>1.6557904173083833</v>
      </c>
      <c r="AH39" s="44">
        <f t="shared" si="51"/>
        <v>1.5100114293418179</v>
      </c>
      <c r="AI39" s="67">
        <f t="shared" si="51"/>
        <v>1.3828605119329109</v>
      </c>
      <c r="AJ39" s="44">
        <f t="shared" si="51"/>
        <v>1.477215773004882</v>
      </c>
      <c r="AK39" s="92">
        <f t="shared" si="51"/>
        <v>1.0131344628144889</v>
      </c>
      <c r="AL39" s="67">
        <f t="shared" si="51"/>
        <v>0.92656217461390422</v>
      </c>
      <c r="AM39" s="44">
        <f t="shared" si="51"/>
        <v>1.7713585327517085</v>
      </c>
      <c r="AN39" s="44">
        <f t="shared" si="51"/>
        <v>1.5024338241199076</v>
      </c>
      <c r="AO39" s="44">
        <f t="shared" si="51"/>
        <v>1.4131869799830081</v>
      </c>
      <c r="AP39" s="44">
        <f t="shared" si="51"/>
        <v>1.1448590887053549</v>
      </c>
      <c r="AQ39" s="44">
        <f t="shared" si="51"/>
        <v>1.662739875586243</v>
      </c>
      <c r="AR39" s="44">
        <f t="shared" si="51"/>
        <v>1.1529412651728903</v>
      </c>
      <c r="AS39" s="44">
        <f t="shared" si="51"/>
        <v>1.536507667835616</v>
      </c>
      <c r="AT39" s="44">
        <f t="shared" si="51"/>
        <v>1.582645152155487</v>
      </c>
      <c r="AU39" s="44">
        <f t="shared" si="51"/>
        <v>1.974388978421</v>
      </c>
      <c r="AV39" s="44">
        <f>AVERAGE(J39:AG39,AI39:AJ39)</f>
        <v>1.3714330397321661</v>
      </c>
      <c r="AW39" s="85">
        <f>(AV39/'Formula Data'!$P$22-1) * 100</f>
        <v>0.62144584991437046</v>
      </c>
    </row>
    <row r="40" spans="5:49" x14ac:dyDescent="0.25">
      <c r="E40" s="46" t="str">
        <f>CONCATENATE("@",Schedule!A20)</f>
        <v>@WHU</v>
      </c>
      <c r="F40" s="40">
        <f t="shared" si="34"/>
        <v>1.3246825377852212</v>
      </c>
      <c r="G40" s="40">
        <f t="shared" si="35"/>
        <v>1.1529412651728903</v>
      </c>
      <c r="I40" s="37" t="str">
        <f>Schedule!A16</f>
        <v>NEW</v>
      </c>
      <c r="J40" s="44">
        <f t="shared" ref="J40:AU40" si="52">VLOOKUP(J63,$E$2:$G$41,3,FALSE)</f>
        <v>1.799618536583186</v>
      </c>
      <c r="K40" s="44">
        <f t="shared" si="52"/>
        <v>1.0131344628144889</v>
      </c>
      <c r="L40" s="44">
        <f t="shared" si="52"/>
        <v>0.89484952110354266</v>
      </c>
      <c r="M40" s="44">
        <f t="shared" si="52"/>
        <v>1.2827724566334042</v>
      </c>
      <c r="N40" s="44">
        <f t="shared" si="52"/>
        <v>1.3828605119329109</v>
      </c>
      <c r="O40" s="44">
        <f t="shared" si="52"/>
        <v>1.6016177564777017</v>
      </c>
      <c r="P40" s="92">
        <f t="shared" si="52"/>
        <v>1.1529412651728903</v>
      </c>
      <c r="Q40" s="44">
        <f t="shared" si="52"/>
        <v>1.8956958415928362</v>
      </c>
      <c r="R40" s="44">
        <f t="shared" si="52"/>
        <v>1.6483430920762479</v>
      </c>
      <c r="S40" s="44">
        <f t="shared" si="52"/>
        <v>1.5100114293418179</v>
      </c>
      <c r="T40" s="44">
        <f t="shared" si="52"/>
        <v>1.1269547592967528</v>
      </c>
      <c r="U40" s="44">
        <f t="shared" si="52"/>
        <v>1.7713585327517085</v>
      </c>
      <c r="V40" s="44">
        <f t="shared" si="52"/>
        <v>1.1448590887053549</v>
      </c>
      <c r="W40" s="44">
        <f t="shared" si="52"/>
        <v>1.662739875586243</v>
      </c>
      <c r="X40" s="44">
        <f t="shared" si="52"/>
        <v>1.2332718838848098</v>
      </c>
      <c r="Y40" s="44">
        <f t="shared" si="52"/>
        <v>1.4131869799830081</v>
      </c>
      <c r="Z40" s="44">
        <f t="shared" si="52"/>
        <v>1.382357137385898</v>
      </c>
      <c r="AA40" s="67">
        <f t="shared" si="52"/>
        <v>1.7680275810607631</v>
      </c>
      <c r="AB40" s="44">
        <f t="shared" si="52"/>
        <v>0.92593756660574211</v>
      </c>
      <c r="AC40" s="9">
        <f t="shared" si="52"/>
        <v>1.974388978421</v>
      </c>
      <c r="AD40" s="9">
        <f t="shared" si="52"/>
        <v>1.337130420545604</v>
      </c>
      <c r="AE40" s="44">
        <f t="shared" si="52"/>
        <v>1.3809955813609347</v>
      </c>
      <c r="AF40" s="44">
        <f t="shared" si="52"/>
        <v>1.582645152155487</v>
      </c>
      <c r="AG40" s="44">
        <f t="shared" si="52"/>
        <v>1.6563933604471131</v>
      </c>
      <c r="AH40" s="44">
        <f t="shared" si="52"/>
        <v>1.213534686228344</v>
      </c>
      <c r="AI40" s="67">
        <f t="shared" si="52"/>
        <v>0.74707620569194844</v>
      </c>
      <c r="AJ40" s="44">
        <f t="shared" si="52"/>
        <v>1.536507667835616</v>
      </c>
      <c r="AK40" s="44">
        <f t="shared" si="52"/>
        <v>1.5024338241199076</v>
      </c>
      <c r="AL40" s="67">
        <f t="shared" si="52"/>
        <v>1.3498688875092975</v>
      </c>
      <c r="AM40" s="44">
        <f t="shared" si="52"/>
        <v>1.2606517437624349</v>
      </c>
      <c r="AN40" s="44">
        <f t="shared" si="52"/>
        <v>1.3881589787004414</v>
      </c>
      <c r="AO40" s="44">
        <f t="shared" si="52"/>
        <v>1.3713147326250954</v>
      </c>
      <c r="AP40" s="44">
        <f t="shared" si="52"/>
        <v>1.4788406099119769</v>
      </c>
      <c r="AQ40" s="44">
        <f t="shared" si="52"/>
        <v>1.477215773004882</v>
      </c>
      <c r="AR40" s="44">
        <f t="shared" si="52"/>
        <v>1.109090052307977</v>
      </c>
      <c r="AS40" s="44">
        <f t="shared" si="52"/>
        <v>1.4760597236378847</v>
      </c>
      <c r="AT40" s="44">
        <f t="shared" si="52"/>
        <v>1.6557904173083833</v>
      </c>
      <c r="AU40" s="44">
        <f t="shared" si="52"/>
        <v>1.1798166530133369</v>
      </c>
      <c r="AV40" s="44">
        <f>AVERAGE(J40:O40,Q40:AG40,AI40:AK40)</f>
        <v>1.4298141617074629</v>
      </c>
      <c r="AW40" s="85">
        <f>(AV40/'Formula Data'!$P$22-1) * 100</f>
        <v>4.9048433861453855</v>
      </c>
    </row>
    <row r="41" spans="5:49" x14ac:dyDescent="0.25">
      <c r="E41" s="46" t="str">
        <f>CONCATENATE("@",Schedule!A21)</f>
        <v>@WOL</v>
      </c>
      <c r="F41" s="40">
        <f t="shared" si="34"/>
        <v>1.1208495239044718</v>
      </c>
      <c r="G41" s="40">
        <f t="shared" si="35"/>
        <v>1.2827724566334042</v>
      </c>
      <c r="I41" s="37" t="str">
        <f>Schedule!A17</f>
        <v>NFO</v>
      </c>
      <c r="J41" s="44">
        <f t="shared" ref="J41:AU41" si="53">VLOOKUP(J64,$E$2:$G$41,3,FALSE)</f>
        <v>0.92656217461390422</v>
      </c>
      <c r="K41" s="44">
        <f t="shared" si="53"/>
        <v>1.3809955813609347</v>
      </c>
      <c r="L41" s="44">
        <f t="shared" si="53"/>
        <v>1.4788406099119769</v>
      </c>
      <c r="M41" s="44">
        <f t="shared" si="53"/>
        <v>1.3713147326250954</v>
      </c>
      <c r="N41" s="44">
        <f t="shared" si="53"/>
        <v>0.74707620569194844</v>
      </c>
      <c r="O41" s="44">
        <f t="shared" si="53"/>
        <v>1.8956958415928362</v>
      </c>
      <c r="P41" s="92">
        <f t="shared" si="53"/>
        <v>1.4760597236378847</v>
      </c>
      <c r="Q41" s="44">
        <f t="shared" si="53"/>
        <v>1.974388978421</v>
      </c>
      <c r="R41" s="44">
        <f t="shared" si="53"/>
        <v>1.382357137385898</v>
      </c>
      <c r="S41" s="44">
        <f t="shared" si="53"/>
        <v>1.662739875586243</v>
      </c>
      <c r="T41" s="44">
        <f t="shared" si="53"/>
        <v>1.2827724566334042</v>
      </c>
      <c r="U41" s="44">
        <f t="shared" si="53"/>
        <v>1.0131344628144889</v>
      </c>
      <c r="V41" s="44">
        <f t="shared" si="53"/>
        <v>1.6563933604471131</v>
      </c>
      <c r="W41" s="44">
        <f t="shared" si="53"/>
        <v>0.92593756660574211</v>
      </c>
      <c r="X41" s="44">
        <f t="shared" si="53"/>
        <v>1.5100114293418179</v>
      </c>
      <c r="Y41" s="44">
        <f t="shared" si="53"/>
        <v>1.6016177564777017</v>
      </c>
      <c r="Z41" s="44">
        <f t="shared" si="53"/>
        <v>1.1269547592967528</v>
      </c>
      <c r="AA41" s="67">
        <f t="shared" si="53"/>
        <v>1.4131869799830081</v>
      </c>
      <c r="AB41" s="44">
        <f t="shared" si="53"/>
        <v>1.2332718838848098</v>
      </c>
      <c r="AC41" s="9">
        <f t="shared" si="53"/>
        <v>1.6557904173083833</v>
      </c>
      <c r="AD41" s="9">
        <f t="shared" si="53"/>
        <v>1.582645152155487</v>
      </c>
      <c r="AE41" s="44">
        <f t="shared" si="53"/>
        <v>1.7680275810607631</v>
      </c>
      <c r="AF41" s="44">
        <f t="shared" si="53"/>
        <v>1.6483430920762479</v>
      </c>
      <c r="AG41" s="44">
        <f t="shared" si="53"/>
        <v>0.89484952110354266</v>
      </c>
      <c r="AH41" s="44">
        <f t="shared" si="53"/>
        <v>1.1529412651728903</v>
      </c>
      <c r="AI41" s="67">
        <f t="shared" si="53"/>
        <v>1.7713585327517085</v>
      </c>
      <c r="AJ41" s="44">
        <f t="shared" si="53"/>
        <v>1.1448590887053549</v>
      </c>
      <c r="AK41" s="44">
        <f t="shared" si="53"/>
        <v>1.1098382091529182</v>
      </c>
      <c r="AL41" s="67">
        <f t="shared" si="53"/>
        <v>1.536507667835616</v>
      </c>
      <c r="AM41" s="44">
        <f t="shared" si="53"/>
        <v>1.3881589787004414</v>
      </c>
      <c r="AN41" s="44">
        <f t="shared" si="53"/>
        <v>1.3498688875092975</v>
      </c>
      <c r="AO41" s="44">
        <f t="shared" si="53"/>
        <v>1.3828605119329109</v>
      </c>
      <c r="AP41" s="44">
        <f t="shared" si="53"/>
        <v>1.213534686228344</v>
      </c>
      <c r="AQ41" s="44">
        <f t="shared" si="53"/>
        <v>1.2606517437624349</v>
      </c>
      <c r="AR41" s="44">
        <f t="shared" si="53"/>
        <v>1.477215773004882</v>
      </c>
      <c r="AS41" s="44">
        <f t="shared" si="53"/>
        <v>1.1798166530133369</v>
      </c>
      <c r="AT41" s="44">
        <f t="shared" si="53"/>
        <v>1.109090052307977</v>
      </c>
      <c r="AU41" s="44">
        <f t="shared" si="53"/>
        <v>1.337130420545604</v>
      </c>
      <c r="AV41" s="44">
        <f>AVERAGE(J41:O41,Q41:AK41)</f>
        <v>1.3819223945245176</v>
      </c>
      <c r="AW41" s="85">
        <f>(AV41/'Formula Data'!$P$22-1) * 100</f>
        <v>1.3910452504401594</v>
      </c>
    </row>
    <row r="42" spans="5:49" x14ac:dyDescent="0.25">
      <c r="I42" s="37" t="str">
        <f>Schedule!A18</f>
        <v>SOU</v>
      </c>
      <c r="J42" s="44">
        <f t="shared" ref="J42:AU42" si="54">VLOOKUP(J65,$E$2:$G$41,3,FALSE)</f>
        <v>1.1448590887053549</v>
      </c>
      <c r="K42" s="44">
        <f t="shared" si="54"/>
        <v>1.7680275810607631</v>
      </c>
      <c r="L42" s="44">
        <f t="shared" si="54"/>
        <v>1.382357137385898</v>
      </c>
      <c r="M42" s="44">
        <f t="shared" si="54"/>
        <v>1.3498688875092975</v>
      </c>
      <c r="N42" s="44">
        <f t="shared" si="54"/>
        <v>1.4131869799830081</v>
      </c>
      <c r="O42" s="44">
        <f t="shared" si="54"/>
        <v>1.2827724566334042</v>
      </c>
      <c r="P42" s="44">
        <f t="shared" si="54"/>
        <v>1.5100114293418179</v>
      </c>
      <c r="Q42" s="44">
        <f t="shared" si="54"/>
        <v>1.3881589787004414</v>
      </c>
      <c r="R42" s="44">
        <f t="shared" si="54"/>
        <v>1.7713585327517085</v>
      </c>
      <c r="S42" s="44">
        <f t="shared" si="54"/>
        <v>0.74707620569194844</v>
      </c>
      <c r="T42" s="44">
        <f t="shared" si="54"/>
        <v>1.3809955813609347</v>
      </c>
      <c r="U42" s="44">
        <f t="shared" si="54"/>
        <v>1.582645152155487</v>
      </c>
      <c r="V42" s="44">
        <f t="shared" si="54"/>
        <v>1.109090052307977</v>
      </c>
      <c r="W42" s="44">
        <f t="shared" si="54"/>
        <v>1.337130420545604</v>
      </c>
      <c r="X42" s="44">
        <f t="shared" si="54"/>
        <v>1.1098382091529182</v>
      </c>
      <c r="Y42" s="44">
        <f t="shared" si="54"/>
        <v>1.3828605119329109</v>
      </c>
      <c r="Z42" s="44">
        <f t="shared" si="54"/>
        <v>1.213534686228344</v>
      </c>
      <c r="AA42" s="67">
        <f t="shared" si="54"/>
        <v>1.6483430920762479</v>
      </c>
      <c r="AB42" s="44">
        <f t="shared" si="54"/>
        <v>1.799618536583186</v>
      </c>
      <c r="AC42" s="9">
        <f t="shared" si="54"/>
        <v>1.4788406099119769</v>
      </c>
      <c r="AD42" s="9">
        <f t="shared" si="54"/>
        <v>1.662739875586243</v>
      </c>
      <c r="AE42" s="44">
        <f t="shared" si="54"/>
        <v>1.2606517437624349</v>
      </c>
      <c r="AF42" s="44">
        <f t="shared" si="54"/>
        <v>1.536507667835616</v>
      </c>
      <c r="AG42" s="44">
        <f t="shared" si="54"/>
        <v>1.1798166530133369</v>
      </c>
      <c r="AH42" s="44">
        <f t="shared" si="54"/>
        <v>1.4760597236378847</v>
      </c>
      <c r="AI42" s="67">
        <f t="shared" si="54"/>
        <v>1.6557904173083833</v>
      </c>
      <c r="AJ42" s="44">
        <f t="shared" si="54"/>
        <v>1.1269547592967528</v>
      </c>
      <c r="AK42" s="44">
        <f t="shared" si="54"/>
        <v>1.3713147326250954</v>
      </c>
      <c r="AL42" s="67">
        <f t="shared" si="54"/>
        <v>1.1529412651728903</v>
      </c>
      <c r="AM42" s="44">
        <f t="shared" si="54"/>
        <v>0.89484952110354266</v>
      </c>
      <c r="AN42" s="44">
        <f t="shared" si="54"/>
        <v>1.6016177564777017</v>
      </c>
      <c r="AO42" s="44">
        <f t="shared" si="54"/>
        <v>0.92593756660574211</v>
      </c>
      <c r="AP42" s="44">
        <f t="shared" si="54"/>
        <v>1.8956958415928362</v>
      </c>
      <c r="AQ42" s="44">
        <f t="shared" si="54"/>
        <v>0.92656217461390422</v>
      </c>
      <c r="AR42" s="44">
        <f t="shared" si="54"/>
        <v>1.5024338241199076</v>
      </c>
      <c r="AS42" s="44">
        <f t="shared" si="54"/>
        <v>1.974388978421</v>
      </c>
      <c r="AT42" s="44">
        <f t="shared" si="54"/>
        <v>1.0131344628144889</v>
      </c>
      <c r="AU42" s="44">
        <f t="shared" si="54"/>
        <v>1.6563933604471131</v>
      </c>
      <c r="AV42" s="44">
        <f ca="1">IF(OR($D$6=0,$D$6&gt;39),AVERAGE($J42:$AU42),AVERAGE(OFFSET($J42,0,0,1,$D$6-1)))</f>
        <v>1.4066207773524282</v>
      </c>
      <c r="AW42" s="85">
        <f ca="1">(AV42/'Formula Data'!$P$22-1) * 100</f>
        <v>3.2031548600966353</v>
      </c>
    </row>
    <row r="43" spans="5:49" x14ac:dyDescent="0.25">
      <c r="I43" s="37" t="str">
        <f>Schedule!A19</f>
        <v>TOT</v>
      </c>
      <c r="J43" s="44">
        <f t="shared" ref="J43:AU43" si="55">VLOOKUP(J66,$E$2:$G$41,3,FALSE)</f>
        <v>1.477215773004882</v>
      </c>
      <c r="K43" s="44">
        <f t="shared" si="55"/>
        <v>1.1798166530133369</v>
      </c>
      <c r="L43" s="44">
        <f t="shared" si="55"/>
        <v>1.536507667835616</v>
      </c>
      <c r="M43" s="44">
        <f t="shared" si="55"/>
        <v>1.5024338241199076</v>
      </c>
      <c r="N43" s="44">
        <f t="shared" si="55"/>
        <v>1.1529412651728903</v>
      </c>
      <c r="O43" s="44">
        <f t="shared" si="55"/>
        <v>1.974388978421</v>
      </c>
      <c r="P43" s="44">
        <f t="shared" si="55"/>
        <v>0.74707620569194844</v>
      </c>
      <c r="Q43" s="44">
        <f t="shared" si="55"/>
        <v>1.6557904173083833</v>
      </c>
      <c r="R43" s="44">
        <f t="shared" si="55"/>
        <v>0.92593756660574211</v>
      </c>
      <c r="S43" s="44">
        <f t="shared" si="55"/>
        <v>1.0131344628144889</v>
      </c>
      <c r="T43" s="44">
        <f t="shared" si="55"/>
        <v>1.7713585327517085</v>
      </c>
      <c r="U43" s="44">
        <f t="shared" si="55"/>
        <v>1.1269547592967528</v>
      </c>
      <c r="V43" s="44">
        <f t="shared" si="55"/>
        <v>1.1098382091529182</v>
      </c>
      <c r="W43" s="44">
        <f t="shared" si="55"/>
        <v>1.582645152155487</v>
      </c>
      <c r="X43" s="44">
        <f t="shared" si="55"/>
        <v>1.6563933604471131</v>
      </c>
      <c r="Y43" s="44">
        <f t="shared" si="55"/>
        <v>1.7680275810607631</v>
      </c>
      <c r="Z43" s="44">
        <f t="shared" si="55"/>
        <v>1.2606517437624349</v>
      </c>
      <c r="AA43" s="67">
        <f t="shared" si="55"/>
        <v>1.662739875586243</v>
      </c>
      <c r="AB43" s="44">
        <f t="shared" si="55"/>
        <v>1.337130420545604</v>
      </c>
      <c r="AC43" s="9">
        <f t="shared" si="55"/>
        <v>1.109090052307977</v>
      </c>
      <c r="AD43" s="9">
        <f t="shared" si="55"/>
        <v>1.6483430920762479</v>
      </c>
      <c r="AE43" s="44">
        <f t="shared" si="55"/>
        <v>0.89484952110354266</v>
      </c>
      <c r="AF43" s="44">
        <f t="shared" si="55"/>
        <v>1.382357137385898</v>
      </c>
      <c r="AG43" s="44">
        <f t="shared" si="55"/>
        <v>1.3809955813609347</v>
      </c>
      <c r="AH43" s="44">
        <f t="shared" si="55"/>
        <v>1.4131869799830081</v>
      </c>
      <c r="AI43" s="67">
        <f t="shared" si="55"/>
        <v>1.2827724566334042</v>
      </c>
      <c r="AJ43" s="44">
        <f t="shared" si="55"/>
        <v>1.799618536583186</v>
      </c>
      <c r="AK43" s="44">
        <f t="shared" si="55"/>
        <v>1.2332718838848098</v>
      </c>
      <c r="AL43" s="67">
        <f t="shared" si="55"/>
        <v>1.4788406099119769</v>
      </c>
      <c r="AM43" s="44">
        <f t="shared" si="55"/>
        <v>1.213534686228344</v>
      </c>
      <c r="AN43" s="44">
        <f t="shared" si="55"/>
        <v>1.8956958415928362</v>
      </c>
      <c r="AO43" s="44">
        <f t="shared" si="55"/>
        <v>0.92656217461390422</v>
      </c>
      <c r="AP43" s="44">
        <f t="shared" si="55"/>
        <v>1.3498688875092975</v>
      </c>
      <c r="AQ43" s="44">
        <f t="shared" si="55"/>
        <v>1.3828605119329109</v>
      </c>
      <c r="AR43" s="44">
        <f t="shared" si="55"/>
        <v>1.6016177564777017</v>
      </c>
      <c r="AS43" s="44">
        <f t="shared" si="55"/>
        <v>1.3881589787004414</v>
      </c>
      <c r="AT43" s="44">
        <f t="shared" si="55"/>
        <v>1.5100114293418179</v>
      </c>
      <c r="AU43" s="44">
        <f t="shared" si="55"/>
        <v>1.4760597236378847</v>
      </c>
      <c r="AV43" s="44">
        <f ca="1">IF(OR($D$6=0,$D$6&gt;39),AVERAGE($J43:$AU43),AVERAGE(OFFSET($J43,0,0,1,$D$6)))</f>
        <v>1.3834146594882009</v>
      </c>
      <c r="AW43" s="85">
        <f ca="1">(AV43/'Formula Data'!$P$22-1) * 100</f>
        <v>1.5005320820147494</v>
      </c>
    </row>
    <row r="44" spans="5:49" x14ac:dyDescent="0.25">
      <c r="I44" s="37" t="str">
        <f>Schedule!A20</f>
        <v>WHU</v>
      </c>
      <c r="J44" s="44">
        <f t="shared" ref="J44:AU44" si="56">VLOOKUP(J67,$E$2:$G$41,3,FALSE)</f>
        <v>0.89484952110354266</v>
      </c>
      <c r="K44" s="44">
        <f t="shared" si="56"/>
        <v>1.5024338241199076</v>
      </c>
      <c r="L44" s="44">
        <f t="shared" si="56"/>
        <v>1.213534686228344</v>
      </c>
      <c r="M44" s="44">
        <f t="shared" si="56"/>
        <v>1.3881589787004414</v>
      </c>
      <c r="N44" s="44">
        <f t="shared" si="56"/>
        <v>1.3713147326250954</v>
      </c>
      <c r="O44" s="44">
        <f t="shared" si="56"/>
        <v>1.1798166530133369</v>
      </c>
      <c r="P44" s="92">
        <f t="shared" si="56"/>
        <v>1.1098382091529182</v>
      </c>
      <c r="Q44" s="44">
        <f t="shared" si="56"/>
        <v>1.4788406099119769</v>
      </c>
      <c r="R44" s="44">
        <f t="shared" si="56"/>
        <v>1.536507667835616</v>
      </c>
      <c r="S44" s="44">
        <f t="shared" si="56"/>
        <v>1.974388978421</v>
      </c>
      <c r="T44" s="44">
        <f t="shared" si="56"/>
        <v>1.2332718838848098</v>
      </c>
      <c r="U44" s="44">
        <f t="shared" si="56"/>
        <v>1.3828605119329109</v>
      </c>
      <c r="V44" s="44">
        <f t="shared" si="56"/>
        <v>1.8956958415928362</v>
      </c>
      <c r="W44" s="44">
        <f t="shared" si="56"/>
        <v>1.1269547592967528</v>
      </c>
      <c r="X44" s="44">
        <f t="shared" si="56"/>
        <v>1.6016177564777017</v>
      </c>
      <c r="Y44" s="44">
        <f t="shared" si="56"/>
        <v>1.6557904173083833</v>
      </c>
      <c r="Z44" s="44">
        <f t="shared" si="56"/>
        <v>0.92593756660574211</v>
      </c>
      <c r="AA44" s="67">
        <f t="shared" si="56"/>
        <v>1.5100114293418179</v>
      </c>
      <c r="AB44" s="44">
        <f t="shared" si="56"/>
        <v>1.4760597236378847</v>
      </c>
      <c r="AC44" s="9">
        <f t="shared" si="56"/>
        <v>1.2827724566334042</v>
      </c>
      <c r="AD44" s="9">
        <f t="shared" si="56"/>
        <v>1.7713585327517085</v>
      </c>
      <c r="AE44" s="44">
        <f t="shared" si="56"/>
        <v>0.92656217461390422</v>
      </c>
      <c r="AF44" s="44">
        <f t="shared" si="56"/>
        <v>1.4131869799830081</v>
      </c>
      <c r="AG44" s="44">
        <f t="shared" si="56"/>
        <v>1.1448590887053549</v>
      </c>
      <c r="AH44" s="44">
        <f t="shared" si="56"/>
        <v>1.799618536583186</v>
      </c>
      <c r="AI44" s="67">
        <f t="shared" si="56"/>
        <v>1.0131344628144889</v>
      </c>
      <c r="AJ44" s="44">
        <f t="shared" si="56"/>
        <v>1.662739875586243</v>
      </c>
      <c r="AK44" s="92">
        <f t="shared" si="56"/>
        <v>0.74707620569194844</v>
      </c>
      <c r="AL44" s="67">
        <f t="shared" si="56"/>
        <v>1.477215773004882</v>
      </c>
      <c r="AM44" s="44">
        <f t="shared" si="56"/>
        <v>1.6483430920762479</v>
      </c>
      <c r="AN44" s="44">
        <f t="shared" si="56"/>
        <v>1.109090052307977</v>
      </c>
      <c r="AO44" s="44">
        <f t="shared" si="56"/>
        <v>1.582645152155487</v>
      </c>
      <c r="AP44" s="44">
        <f t="shared" si="56"/>
        <v>1.6563933604471131</v>
      </c>
      <c r="AQ44" s="44">
        <f t="shared" si="56"/>
        <v>1.337130420545604</v>
      </c>
      <c r="AR44" s="44">
        <f t="shared" si="56"/>
        <v>1.3498688875092975</v>
      </c>
      <c r="AS44" s="44">
        <f t="shared" si="56"/>
        <v>1.2606517437624349</v>
      </c>
      <c r="AT44" s="44">
        <f t="shared" si="56"/>
        <v>1.7680275810607631</v>
      </c>
      <c r="AU44" s="44">
        <f t="shared" si="56"/>
        <v>1.382357137385898</v>
      </c>
      <c r="AV44" s="44">
        <f>AVERAGE(J44:O44,Q44:AJ44)</f>
        <v>1.3985491403734385</v>
      </c>
      <c r="AW44" s="85">
        <f>(AV44/'Formula Data'!$P$22-1) * 100</f>
        <v>2.6109423643555507</v>
      </c>
    </row>
    <row r="45" spans="5:49" x14ac:dyDescent="0.25">
      <c r="I45" s="37" t="str">
        <f>Schedule!A21</f>
        <v>WOL</v>
      </c>
      <c r="J45" s="44">
        <f t="shared" ref="J45:AU45" si="57">VLOOKUP(J68,$E$2:$G$41,3,FALSE)</f>
        <v>1.4760597236378847</v>
      </c>
      <c r="K45" s="44">
        <f t="shared" si="57"/>
        <v>1.974388978421</v>
      </c>
      <c r="L45" s="44">
        <f t="shared" si="57"/>
        <v>1.1448590887053549</v>
      </c>
      <c r="M45" s="44">
        <f t="shared" si="57"/>
        <v>1.1098382091529182</v>
      </c>
      <c r="N45" s="44">
        <f t="shared" si="57"/>
        <v>1.582645152155487</v>
      </c>
      <c r="O45" s="44">
        <f t="shared" si="57"/>
        <v>1.477215773004882</v>
      </c>
      <c r="P45" s="44">
        <f t="shared" si="57"/>
        <v>1.3828605119329109</v>
      </c>
      <c r="Q45" s="44">
        <f t="shared" si="57"/>
        <v>0.89484952110354266</v>
      </c>
      <c r="R45" s="44">
        <f t="shared" si="57"/>
        <v>1.1529412651728903</v>
      </c>
      <c r="S45" s="44">
        <f t="shared" si="57"/>
        <v>1.1798166530133369</v>
      </c>
      <c r="T45" s="44">
        <f t="shared" si="57"/>
        <v>1.799618536583186</v>
      </c>
      <c r="U45" s="44">
        <f t="shared" si="57"/>
        <v>1.337130420545604</v>
      </c>
      <c r="V45" s="44">
        <f t="shared" si="57"/>
        <v>1.6557904173083833</v>
      </c>
      <c r="W45" s="44">
        <f t="shared" si="57"/>
        <v>1.2606517437624349</v>
      </c>
      <c r="X45" s="44">
        <f t="shared" si="57"/>
        <v>1.213534686228344</v>
      </c>
      <c r="Y45" s="44">
        <f t="shared" si="57"/>
        <v>1.109090052307977</v>
      </c>
      <c r="Z45" s="44">
        <f t="shared" si="57"/>
        <v>1.4788406099119769</v>
      </c>
      <c r="AA45" s="9">
        <f t="shared" si="57"/>
        <v>1.3498688875092975</v>
      </c>
      <c r="AB45" s="44">
        <f t="shared" si="57"/>
        <v>1.3881589787004414</v>
      </c>
      <c r="AC45" s="9">
        <f t="shared" si="57"/>
        <v>1.3809955813609347</v>
      </c>
      <c r="AD45" s="9">
        <f t="shared" si="57"/>
        <v>0.74707620569194844</v>
      </c>
      <c r="AE45" s="44">
        <f t="shared" si="57"/>
        <v>1.6563933604471131</v>
      </c>
      <c r="AF45" s="44">
        <f t="shared" si="57"/>
        <v>1.2332718838848098</v>
      </c>
      <c r="AG45" s="44">
        <f t="shared" si="57"/>
        <v>1.8956958415928362</v>
      </c>
      <c r="AH45" s="44">
        <f t="shared" si="57"/>
        <v>1.6483430920762479</v>
      </c>
      <c r="AI45" s="67">
        <f t="shared" si="57"/>
        <v>1.3713147326250954</v>
      </c>
      <c r="AJ45" s="44">
        <f t="shared" si="57"/>
        <v>0.92656217461390422</v>
      </c>
      <c r="AK45" s="44">
        <f t="shared" si="57"/>
        <v>1.7680275810607631</v>
      </c>
      <c r="AL45" s="67">
        <f t="shared" si="57"/>
        <v>1.5024338241199076</v>
      </c>
      <c r="AM45" s="44">
        <f t="shared" si="57"/>
        <v>1.4131869799830081</v>
      </c>
      <c r="AN45" s="44">
        <f t="shared" si="57"/>
        <v>1.5100114293418179</v>
      </c>
      <c r="AO45" s="44">
        <f t="shared" si="57"/>
        <v>1.382357137385898</v>
      </c>
      <c r="AP45" s="44">
        <f t="shared" si="57"/>
        <v>1.6016177564777017</v>
      </c>
      <c r="AQ45" s="44">
        <f t="shared" si="57"/>
        <v>1.0131344628144889</v>
      </c>
      <c r="AR45" s="44">
        <f t="shared" si="57"/>
        <v>1.662739875586243</v>
      </c>
      <c r="AS45" s="44">
        <f t="shared" si="57"/>
        <v>1.1269547592967528</v>
      </c>
      <c r="AT45" s="44">
        <f t="shared" si="57"/>
        <v>1.7713585327517085</v>
      </c>
      <c r="AU45" s="44">
        <f t="shared" si="57"/>
        <v>0.92593756660574211</v>
      </c>
      <c r="AV45" s="44">
        <f ca="1">IF(OR($D$6=0,$D$6&gt;39),AVERAGE($J45:$AU45),AVERAGE(OFFSET($J45,0,0,1,$D$6-1)))</f>
        <v>1.3808173041091092</v>
      </c>
      <c r="AW45" s="85">
        <f ca="1">(AV45/'Formula Data'!$P$22-1) * 100</f>
        <v>1.3099652471357359</v>
      </c>
    </row>
    <row r="48" spans="5:49" x14ac:dyDescent="0.25">
      <c r="I48" s="47" t="s">
        <v>0</v>
      </c>
      <c r="J48" s="41">
        <f>J$2</f>
        <v>1</v>
      </c>
      <c r="K48" s="41">
        <f t="shared" ref="K48:AU48" si="58">K$2</f>
        <v>2</v>
      </c>
      <c r="L48" s="41">
        <f t="shared" si="58"/>
        <v>3</v>
      </c>
      <c r="M48" s="41">
        <f t="shared" si="58"/>
        <v>4</v>
      </c>
      <c r="N48" s="41">
        <f t="shared" si="58"/>
        <v>5</v>
      </c>
      <c r="O48" s="41">
        <f t="shared" si="58"/>
        <v>6</v>
      </c>
      <c r="P48" s="41">
        <f t="shared" si="58"/>
        <v>7</v>
      </c>
      <c r="Q48" s="41">
        <f t="shared" si="58"/>
        <v>8</v>
      </c>
      <c r="R48" s="41">
        <f t="shared" si="58"/>
        <v>9</v>
      </c>
      <c r="S48" s="41">
        <f t="shared" si="58"/>
        <v>10</v>
      </c>
      <c r="T48" s="41">
        <f t="shared" si="58"/>
        <v>11</v>
      </c>
      <c r="U48" s="41">
        <f t="shared" si="58"/>
        <v>12</v>
      </c>
      <c r="V48" s="41">
        <f t="shared" si="58"/>
        <v>13</v>
      </c>
      <c r="W48" s="41">
        <f t="shared" si="58"/>
        <v>14</v>
      </c>
      <c r="X48" s="41">
        <f t="shared" si="58"/>
        <v>15</v>
      </c>
      <c r="Y48" s="41">
        <f t="shared" si="58"/>
        <v>16</v>
      </c>
      <c r="Z48" s="41">
        <f t="shared" si="58"/>
        <v>17</v>
      </c>
      <c r="AA48" s="41">
        <f t="shared" si="58"/>
        <v>18</v>
      </c>
      <c r="AB48" s="41">
        <f t="shared" si="58"/>
        <v>19</v>
      </c>
      <c r="AC48" s="41">
        <f t="shared" si="58"/>
        <v>20</v>
      </c>
      <c r="AD48" s="41">
        <f t="shared" si="58"/>
        <v>21</v>
      </c>
      <c r="AE48" s="41">
        <f t="shared" si="58"/>
        <v>22</v>
      </c>
      <c r="AF48" s="41">
        <f t="shared" si="58"/>
        <v>23</v>
      </c>
      <c r="AG48" s="41">
        <f t="shared" si="58"/>
        <v>24</v>
      </c>
      <c r="AH48" s="41">
        <f t="shared" si="58"/>
        <v>25</v>
      </c>
      <c r="AI48" s="41">
        <f t="shared" si="58"/>
        <v>26</v>
      </c>
      <c r="AJ48" s="41">
        <f t="shared" si="58"/>
        <v>27</v>
      </c>
      <c r="AK48" s="41">
        <f t="shared" si="58"/>
        <v>28</v>
      </c>
      <c r="AL48" s="41">
        <f t="shared" si="58"/>
        <v>29</v>
      </c>
      <c r="AM48" s="41">
        <f t="shared" si="58"/>
        <v>30</v>
      </c>
      <c r="AN48" s="41">
        <f t="shared" si="58"/>
        <v>31</v>
      </c>
      <c r="AO48" s="41">
        <f t="shared" si="58"/>
        <v>32</v>
      </c>
      <c r="AP48" s="41">
        <f t="shared" si="58"/>
        <v>33</v>
      </c>
      <c r="AQ48" s="41">
        <f t="shared" si="58"/>
        <v>34</v>
      </c>
      <c r="AR48" s="41">
        <f t="shared" si="58"/>
        <v>35</v>
      </c>
      <c r="AS48" s="41">
        <f t="shared" si="58"/>
        <v>36</v>
      </c>
      <c r="AT48" s="41">
        <f t="shared" si="58"/>
        <v>37</v>
      </c>
      <c r="AU48" s="41">
        <f t="shared" si="58"/>
        <v>38</v>
      </c>
    </row>
    <row r="49" spans="9:47" x14ac:dyDescent="0.25">
      <c r="I49" s="47" t="str">
        <f>Schedule!A2</f>
        <v>ARS</v>
      </c>
      <c r="J49" s="48" t="str">
        <f>Schedule!B2</f>
        <v>@CRY</v>
      </c>
      <c r="K49" s="48" t="str">
        <f>Schedule!C2</f>
        <v>LEI</v>
      </c>
      <c r="L49" s="48" t="str">
        <f>Schedule!D2</f>
        <v>@BOU</v>
      </c>
      <c r="M49" s="48" t="str">
        <f>Schedule!E2</f>
        <v>FUL</v>
      </c>
      <c r="N49" s="48" t="str">
        <f>Schedule!F2</f>
        <v>AVL</v>
      </c>
      <c r="O49" s="48" t="str">
        <f>Schedule!G2</f>
        <v>@MUN</v>
      </c>
      <c r="P49" s="48" t="str">
        <f>Schedule!H2</f>
        <v>EVE</v>
      </c>
      <c r="Q49" s="48" t="str">
        <f>Schedule!I2</f>
        <v>@BRE</v>
      </c>
      <c r="R49" s="48" t="str">
        <f>Schedule!J2</f>
        <v>TOT</v>
      </c>
      <c r="S49" s="48" t="str">
        <f>Schedule!K2</f>
        <v>LIV</v>
      </c>
      <c r="T49" s="48" t="str">
        <f>Schedule!L2</f>
        <v>@LEE</v>
      </c>
      <c r="U49" s="48" t="str">
        <f>Schedule!M2</f>
        <v>MCI</v>
      </c>
      <c r="V49" s="48" t="str">
        <f>Schedule!N2</f>
        <v>@SOU</v>
      </c>
      <c r="W49" s="48" t="str">
        <f>Schedule!O2</f>
        <v>NFO</v>
      </c>
      <c r="X49" s="48" t="str">
        <f>Schedule!P2</f>
        <v>@CHE</v>
      </c>
      <c r="Y49" s="48" t="str">
        <f>Schedule!Q2</f>
        <v>@WOL</v>
      </c>
      <c r="Z49" s="48" t="str">
        <f>Schedule!R2</f>
        <v>WHU</v>
      </c>
      <c r="AA49" s="48" t="str">
        <f>Schedule!S2</f>
        <v>@BHA</v>
      </c>
      <c r="AB49" s="48" t="str">
        <f>Schedule!T2</f>
        <v>NEW</v>
      </c>
      <c r="AC49" s="48" t="str">
        <f>Schedule!U2</f>
        <v>@TOT</v>
      </c>
      <c r="AD49" s="48" t="str">
        <f>Schedule!V2</f>
        <v>MUN</v>
      </c>
      <c r="AE49" s="48" t="str">
        <f>Schedule!W2</f>
        <v>@EVE</v>
      </c>
      <c r="AF49" s="48" t="str">
        <f>Schedule!X2</f>
        <v>BRE</v>
      </c>
      <c r="AG49" s="48" t="str">
        <f>Schedule!Y2</f>
        <v>@AVL</v>
      </c>
      <c r="AH49" s="48" t="str">
        <f>Schedule!Z2</f>
        <v>@LEI</v>
      </c>
      <c r="AI49" s="48" t="str">
        <f>Schedule!AA2</f>
        <v>BOU</v>
      </c>
      <c r="AJ49" s="48" t="str">
        <f>Schedule!AB2</f>
        <v>@FUL</v>
      </c>
      <c r="AK49" s="48" t="str">
        <f>Schedule!AC2</f>
        <v>CRY</v>
      </c>
      <c r="AL49" s="48" t="str">
        <f>Schedule!AD2</f>
        <v>LEE</v>
      </c>
      <c r="AM49" s="48" t="str">
        <f>Schedule!AE2</f>
        <v>@LIV</v>
      </c>
      <c r="AN49" s="48" t="str">
        <f>Schedule!AF2</f>
        <v>@WHU</v>
      </c>
      <c r="AO49" s="48" t="str">
        <f>Schedule!AG2</f>
        <v>SOU</v>
      </c>
      <c r="AP49" s="48" t="str">
        <f>Schedule!AH2</f>
        <v>@MCI</v>
      </c>
      <c r="AQ49" s="48" t="str">
        <f>Schedule!AI2</f>
        <v>CHE</v>
      </c>
      <c r="AR49" s="48" t="str">
        <f>Schedule!AJ2</f>
        <v>@NEW</v>
      </c>
      <c r="AS49" s="48" t="str">
        <f>Schedule!AK2</f>
        <v>BHA</v>
      </c>
      <c r="AT49" s="48" t="str">
        <f>Schedule!AL2</f>
        <v>@NFO</v>
      </c>
      <c r="AU49" s="48" t="str">
        <f>Schedule!AM2</f>
        <v>WOL</v>
      </c>
    </row>
    <row r="50" spans="9:47" x14ac:dyDescent="0.25">
      <c r="I50" s="47" t="str">
        <f>Schedule!A3</f>
        <v>AVL</v>
      </c>
      <c r="J50" s="48" t="str">
        <f>Schedule!B3</f>
        <v>@BOU</v>
      </c>
      <c r="K50" s="48" t="str">
        <f>Schedule!C3</f>
        <v>EVE</v>
      </c>
      <c r="L50" s="48" t="str">
        <f>Schedule!D3</f>
        <v>@CRY</v>
      </c>
      <c r="M50" s="48" t="str">
        <f>Schedule!E3</f>
        <v>WHU</v>
      </c>
      <c r="N50" s="48" t="str">
        <f>Schedule!F3</f>
        <v>@ARS</v>
      </c>
      <c r="O50" s="48" t="str">
        <f>Schedule!G3</f>
        <v>MCI</v>
      </c>
      <c r="P50" s="93" t="str">
        <f>Schedule!H3</f>
        <v>@LEI</v>
      </c>
      <c r="Q50" s="48" t="str">
        <f>Schedule!I3</f>
        <v>SOU</v>
      </c>
      <c r="R50" s="48" t="str">
        <f>Schedule!J3</f>
        <v>@LEE</v>
      </c>
      <c r="S50" s="48" t="str">
        <f>Schedule!K3</f>
        <v>@NFO</v>
      </c>
      <c r="T50" s="48" t="str">
        <f>Schedule!L3</f>
        <v>CHE</v>
      </c>
      <c r="U50" s="48" t="str">
        <f>Schedule!M3</f>
        <v>@FUL</v>
      </c>
      <c r="V50" s="48" t="str">
        <f>Schedule!N3</f>
        <v>BRE</v>
      </c>
      <c r="W50" s="48" t="str">
        <f>Schedule!O3</f>
        <v>@NEW</v>
      </c>
      <c r="X50" s="48" t="str">
        <f>Schedule!P3</f>
        <v>MUN</v>
      </c>
      <c r="Y50" s="48" t="str">
        <f>Schedule!Q3</f>
        <v>@BHA</v>
      </c>
      <c r="Z50" s="48" t="str">
        <f>Schedule!R3</f>
        <v>LIV</v>
      </c>
      <c r="AA50" s="48" t="str">
        <f>Schedule!S3</f>
        <v>@TOT</v>
      </c>
      <c r="AB50" s="48" t="str">
        <f>Schedule!T3</f>
        <v>WOL</v>
      </c>
      <c r="AC50" s="48" t="str">
        <f>Schedule!U3</f>
        <v>LEE</v>
      </c>
      <c r="AD50" s="48" t="str">
        <f>Schedule!V3</f>
        <v>@SOU</v>
      </c>
      <c r="AE50" s="48" t="str">
        <f>Schedule!W3</f>
        <v>LEI</v>
      </c>
      <c r="AF50" s="48" t="str">
        <f>Schedule!X3</f>
        <v>@MCI</v>
      </c>
      <c r="AG50" s="48" t="str">
        <f>Schedule!Y3</f>
        <v>ARS</v>
      </c>
      <c r="AH50" s="48" t="str">
        <f>Schedule!Z3</f>
        <v>@EVE</v>
      </c>
      <c r="AI50" s="48" t="str">
        <f>Schedule!AA3</f>
        <v>CRY</v>
      </c>
      <c r="AJ50" s="48" t="str">
        <f>Schedule!AB3</f>
        <v>@WHU</v>
      </c>
      <c r="AK50" s="48" t="str">
        <f>Schedule!AC3</f>
        <v>BOU</v>
      </c>
      <c r="AL50" s="48" t="str">
        <f>Schedule!AD3</f>
        <v>@CHE</v>
      </c>
      <c r="AM50" s="48" t="str">
        <f>Schedule!AE3</f>
        <v>NFO</v>
      </c>
      <c r="AN50" s="48" t="str">
        <f>Schedule!AF3</f>
        <v>NEW</v>
      </c>
      <c r="AO50" s="48" t="str">
        <f>Schedule!AG3</f>
        <v>@BRE</v>
      </c>
      <c r="AP50" s="48" t="str">
        <f>Schedule!AH3</f>
        <v>FUL</v>
      </c>
      <c r="AQ50" s="48" t="str">
        <f>Schedule!AI3</f>
        <v>@MUN</v>
      </c>
      <c r="AR50" s="48" t="str">
        <f>Schedule!AJ3</f>
        <v>@WOL</v>
      </c>
      <c r="AS50" s="48" t="str">
        <f>Schedule!AK3</f>
        <v>TOT</v>
      </c>
      <c r="AT50" s="48" t="str">
        <f>Schedule!AL3</f>
        <v>@LIV</v>
      </c>
      <c r="AU50" s="48" t="str">
        <f>Schedule!AM3</f>
        <v>BHA</v>
      </c>
    </row>
    <row r="51" spans="9:47" x14ac:dyDescent="0.25">
      <c r="I51" s="47" t="str">
        <f>Schedule!A4</f>
        <v>BOU</v>
      </c>
      <c r="J51" s="48" t="str">
        <f>Schedule!B4</f>
        <v>AVL</v>
      </c>
      <c r="K51" s="48" t="str">
        <f>Schedule!C4</f>
        <v>@MCI</v>
      </c>
      <c r="L51" s="48" t="str">
        <f>Schedule!D4</f>
        <v>ARS</v>
      </c>
      <c r="M51" s="48" t="str">
        <f>Schedule!E4</f>
        <v>@LIV</v>
      </c>
      <c r="N51" s="48" t="str">
        <f>Schedule!F4</f>
        <v>WOL</v>
      </c>
      <c r="O51" s="48" t="str">
        <f>Schedule!G4</f>
        <v>@NFO</v>
      </c>
      <c r="P51" s="93" t="str">
        <f>Schedule!H4</f>
        <v>BHA</v>
      </c>
      <c r="Q51" s="48" t="str">
        <f>Schedule!I4</f>
        <v>@NEW</v>
      </c>
      <c r="R51" s="48" t="str">
        <f>Schedule!J4</f>
        <v>BRE</v>
      </c>
      <c r="S51" s="48" t="str">
        <f>Schedule!K4</f>
        <v>LEI</v>
      </c>
      <c r="T51" s="48" t="str">
        <f>Schedule!L4</f>
        <v>@FUL</v>
      </c>
      <c r="U51" s="48" t="str">
        <f>Schedule!M4</f>
        <v>SOU</v>
      </c>
      <c r="V51" s="48" t="str">
        <f>Schedule!N4</f>
        <v>@WHU</v>
      </c>
      <c r="W51" s="48" t="str">
        <f>Schedule!O4</f>
        <v>TOT</v>
      </c>
      <c r="X51" s="48" t="str">
        <f>Schedule!P4</f>
        <v>@LEE</v>
      </c>
      <c r="Y51" s="48" t="str">
        <f>Schedule!Q4</f>
        <v>EVE</v>
      </c>
      <c r="Z51" s="48" t="str">
        <f>Schedule!R4</f>
        <v>@CHE</v>
      </c>
      <c r="AA51" s="48" t="str">
        <f>Schedule!S4</f>
        <v>CRY</v>
      </c>
      <c r="AB51" s="48" t="str">
        <f>Schedule!T4</f>
        <v>@MUN</v>
      </c>
      <c r="AC51" s="48" t="str">
        <f>Schedule!U4</f>
        <v>@BRE</v>
      </c>
      <c r="AD51" s="48" t="str">
        <f>Schedule!V4</f>
        <v>NFO</v>
      </c>
      <c r="AE51" s="48" t="str">
        <f>Schedule!W4</f>
        <v>@BHA</v>
      </c>
      <c r="AF51" s="48" t="str">
        <f>Schedule!X4</f>
        <v>NEW</v>
      </c>
      <c r="AG51" s="48" t="str">
        <f>Schedule!Y4</f>
        <v>@WOL</v>
      </c>
      <c r="AH51" s="48" t="str">
        <f>Schedule!Z4</f>
        <v>MCI</v>
      </c>
      <c r="AI51" s="48" t="str">
        <f>Schedule!AA4</f>
        <v>@ARS</v>
      </c>
      <c r="AJ51" s="48" t="str">
        <f>Schedule!AB4</f>
        <v>LIV</v>
      </c>
      <c r="AK51" s="48" t="str">
        <f>Schedule!AC4</f>
        <v>@AVL</v>
      </c>
      <c r="AL51" s="48" t="str">
        <f>Schedule!AD4</f>
        <v>FUL</v>
      </c>
      <c r="AM51" s="48" t="str">
        <f>Schedule!AE4</f>
        <v>@LEI</v>
      </c>
      <c r="AN51" s="48" t="str">
        <f>Schedule!AF4</f>
        <v>@TOT</v>
      </c>
      <c r="AO51" s="48" t="str">
        <f>Schedule!AG4</f>
        <v>WHU</v>
      </c>
      <c r="AP51" s="48" t="str">
        <f>Schedule!AH4</f>
        <v>@SOU</v>
      </c>
      <c r="AQ51" s="48" t="str">
        <f>Schedule!AI4</f>
        <v>LEE</v>
      </c>
      <c r="AR51" s="48" t="str">
        <f>Schedule!AJ4</f>
        <v>CHE</v>
      </c>
      <c r="AS51" s="48" t="str">
        <f>Schedule!AK4</f>
        <v>@CRY</v>
      </c>
      <c r="AT51" s="48" t="str">
        <f>Schedule!AL4</f>
        <v>MUN</v>
      </c>
      <c r="AU51" s="48" t="str">
        <f>Schedule!AM4</f>
        <v>@EVE</v>
      </c>
    </row>
    <row r="52" spans="9:47" x14ac:dyDescent="0.25">
      <c r="I52" s="47" t="str">
        <f>Schedule!A5</f>
        <v>BRE</v>
      </c>
      <c r="J52" s="48" t="str">
        <f>Schedule!B5</f>
        <v>@LEI</v>
      </c>
      <c r="K52" s="48" t="str">
        <f>Schedule!C5</f>
        <v>MUN</v>
      </c>
      <c r="L52" s="48" t="str">
        <f>Schedule!D5</f>
        <v>@FUL</v>
      </c>
      <c r="M52" s="48" t="str">
        <f>Schedule!E5</f>
        <v>EVE</v>
      </c>
      <c r="N52" s="48" t="str">
        <f>Schedule!F5</f>
        <v>@CRY</v>
      </c>
      <c r="O52" s="48" t="str">
        <f>Schedule!G5</f>
        <v>LEE</v>
      </c>
      <c r="P52" s="48" t="str">
        <f>Schedule!H5</f>
        <v>@SOU</v>
      </c>
      <c r="Q52" s="48" t="str">
        <f>Schedule!I5</f>
        <v>ARS</v>
      </c>
      <c r="R52" s="48" t="str">
        <f>Schedule!J5</f>
        <v>@BOU</v>
      </c>
      <c r="S52" s="48" t="str">
        <f>Schedule!K5</f>
        <v>@NEW</v>
      </c>
      <c r="T52" s="48" t="str">
        <f>Schedule!L5</f>
        <v>BHA</v>
      </c>
      <c r="U52" s="48" t="str">
        <f>Schedule!M5</f>
        <v>CHE</v>
      </c>
      <c r="V52" s="48" t="str">
        <f>Schedule!N5</f>
        <v>@AVL</v>
      </c>
      <c r="W52" s="48" t="str">
        <f>Schedule!O5</f>
        <v>WOL</v>
      </c>
      <c r="X52" s="48" t="str">
        <f>Schedule!P5</f>
        <v>@NFO</v>
      </c>
      <c r="Y52" s="48" t="str">
        <f>Schedule!Q5</f>
        <v>@MCI</v>
      </c>
      <c r="Z52" s="48" t="str">
        <f>Schedule!R5</f>
        <v>TOT</v>
      </c>
      <c r="AA52" s="48" t="str">
        <f>Schedule!S5</f>
        <v>@WHU</v>
      </c>
      <c r="AB52" s="48" t="str">
        <f>Schedule!T5</f>
        <v>LIV</v>
      </c>
      <c r="AC52" s="48" t="str">
        <f>Schedule!U5</f>
        <v>BOU</v>
      </c>
      <c r="AD52" s="48" t="str">
        <f>Schedule!V5</f>
        <v>@LEE</v>
      </c>
      <c r="AE52" s="48" t="str">
        <f>Schedule!W5</f>
        <v>SOU</v>
      </c>
      <c r="AF52" s="48" t="str">
        <f>Schedule!X5</f>
        <v>@ARS</v>
      </c>
      <c r="AG52" s="48" t="str">
        <f>Schedule!Y5</f>
        <v>CRY</v>
      </c>
      <c r="AH52" s="48" t="str">
        <f>Schedule!Z5</f>
        <v>@MUN</v>
      </c>
      <c r="AI52" s="48" t="str">
        <f>Schedule!AA5</f>
        <v>FUL</v>
      </c>
      <c r="AJ52" s="48" t="str">
        <f>Schedule!AB5</f>
        <v>@EVE</v>
      </c>
      <c r="AK52" s="48" t="str">
        <f>Schedule!AC5</f>
        <v>LEI</v>
      </c>
      <c r="AL52" s="48" t="str">
        <f>Schedule!AD5</f>
        <v>@BHA</v>
      </c>
      <c r="AM52" s="48" t="str">
        <f>Schedule!AE5</f>
        <v>NEW</v>
      </c>
      <c r="AN52" s="48" t="str">
        <f>Schedule!AF5</f>
        <v>@WOL</v>
      </c>
      <c r="AO52" s="48" t="str">
        <f>Schedule!AG5</f>
        <v>AVL</v>
      </c>
      <c r="AP52" s="48" t="str">
        <f>Schedule!AH5</f>
        <v>@CHE</v>
      </c>
      <c r="AQ52" s="48" t="str">
        <f>Schedule!AI5</f>
        <v>NFO</v>
      </c>
      <c r="AR52" s="48" t="str">
        <f>Schedule!AJ5</f>
        <v>@LIV</v>
      </c>
      <c r="AS52" s="48" t="str">
        <f>Schedule!AK5</f>
        <v>WHU</v>
      </c>
      <c r="AT52" s="48" t="str">
        <f>Schedule!AL5</f>
        <v>@TOT</v>
      </c>
      <c r="AU52" s="48" t="str">
        <f>Schedule!AM5</f>
        <v>MCI</v>
      </c>
    </row>
    <row r="53" spans="9:47" x14ac:dyDescent="0.25">
      <c r="I53" s="47" t="str">
        <f>Schedule!A6</f>
        <v>BHA</v>
      </c>
      <c r="J53" s="48" t="str">
        <f>Schedule!B6</f>
        <v>@MUN</v>
      </c>
      <c r="K53" s="48" t="str">
        <f>Schedule!C6</f>
        <v>NEW</v>
      </c>
      <c r="L53" s="48" t="str">
        <f>Schedule!D6</f>
        <v>@WHU</v>
      </c>
      <c r="M53" s="48" t="str">
        <f>Schedule!E6</f>
        <v>LEE</v>
      </c>
      <c r="N53" s="48" t="str">
        <f>Schedule!F6</f>
        <v>@FUL</v>
      </c>
      <c r="O53" s="48" t="str">
        <f>Schedule!G6</f>
        <v>LEI</v>
      </c>
      <c r="P53" s="93" t="str">
        <f>Schedule!H6</f>
        <v>@BOU</v>
      </c>
      <c r="Q53" s="48" t="str">
        <f>Schedule!I6</f>
        <v>CRY</v>
      </c>
      <c r="R53" s="48" t="str">
        <f>Schedule!J6</f>
        <v>@LIV</v>
      </c>
      <c r="S53" s="48" t="str">
        <f>Schedule!K6</f>
        <v>TOT</v>
      </c>
      <c r="T53" s="48" t="str">
        <f>Schedule!L6</f>
        <v>@BRE</v>
      </c>
      <c r="U53" s="48" t="str">
        <f>Schedule!M6</f>
        <v>NFO</v>
      </c>
      <c r="V53" s="48" t="str">
        <f>Schedule!N6</f>
        <v>@MCI</v>
      </c>
      <c r="W53" s="48" t="str">
        <f>Schedule!O6</f>
        <v>CHE</v>
      </c>
      <c r="X53" s="48" t="str">
        <f>Schedule!P6</f>
        <v>@WOL</v>
      </c>
      <c r="Y53" s="48" t="str">
        <f>Schedule!Q6</f>
        <v>AVL</v>
      </c>
      <c r="Z53" s="48" t="str">
        <f>Schedule!R6</f>
        <v>@SOU</v>
      </c>
      <c r="AA53" s="48" t="str">
        <f>Schedule!S6</f>
        <v>ARS</v>
      </c>
      <c r="AB53" s="48" t="str">
        <f>Schedule!T6</f>
        <v>@EVE</v>
      </c>
      <c r="AC53" s="48" t="str">
        <f>Schedule!U6</f>
        <v>LIV</v>
      </c>
      <c r="AD53" s="48" t="str">
        <f>Schedule!V6</f>
        <v>@LEI</v>
      </c>
      <c r="AE53" s="48" t="str">
        <f>Schedule!W6</f>
        <v>BOU</v>
      </c>
      <c r="AF53" s="48" t="str">
        <f>Schedule!X6</f>
        <v>@CRY</v>
      </c>
      <c r="AG53" s="48" t="str">
        <f>Schedule!Y6</f>
        <v>FUL</v>
      </c>
      <c r="AH53" s="48" t="str">
        <f>Schedule!Z6</f>
        <v>@NEW</v>
      </c>
      <c r="AI53" s="48" t="str">
        <f>Schedule!AA6</f>
        <v>WHU</v>
      </c>
      <c r="AJ53" s="48" t="str">
        <f>Schedule!AB6</f>
        <v>@LEE</v>
      </c>
      <c r="AK53" s="93" t="str">
        <f>Schedule!AC6</f>
        <v>MUN</v>
      </c>
      <c r="AL53" s="48" t="str">
        <f>Schedule!AD6</f>
        <v>BRE</v>
      </c>
      <c r="AM53" s="48" t="str">
        <f>Schedule!AE6</f>
        <v>@TOT</v>
      </c>
      <c r="AN53" s="48" t="str">
        <f>Schedule!AF6</f>
        <v>@CHE</v>
      </c>
      <c r="AO53" s="48" t="str">
        <f>Schedule!AG6</f>
        <v>MCI</v>
      </c>
      <c r="AP53" s="48" t="str">
        <f>Schedule!AH6</f>
        <v>@NFO</v>
      </c>
      <c r="AQ53" s="48" t="str">
        <f>Schedule!AI6</f>
        <v>WOL</v>
      </c>
      <c r="AR53" s="48" t="str">
        <f>Schedule!AJ6</f>
        <v>EVE</v>
      </c>
      <c r="AS53" s="48" t="str">
        <f>Schedule!AK6</f>
        <v>@ARS</v>
      </c>
      <c r="AT53" s="48" t="str">
        <f>Schedule!AL6</f>
        <v>SOU</v>
      </c>
      <c r="AU53" s="48" t="str">
        <f>Schedule!AM6</f>
        <v>@AVL</v>
      </c>
    </row>
    <row r="54" spans="9:47" x14ac:dyDescent="0.25">
      <c r="I54" s="47" t="str">
        <f>Schedule!A7</f>
        <v>CHE</v>
      </c>
      <c r="J54" s="48" t="str">
        <f>Schedule!B7</f>
        <v>@EVE</v>
      </c>
      <c r="K54" s="48" t="str">
        <f>Schedule!C7</f>
        <v>TOT</v>
      </c>
      <c r="L54" s="48" t="str">
        <f>Schedule!D7</f>
        <v>@LEE</v>
      </c>
      <c r="M54" s="48" t="str">
        <f>Schedule!E7</f>
        <v>LEI</v>
      </c>
      <c r="N54" s="48" t="str">
        <f>Schedule!F7</f>
        <v>@SOU</v>
      </c>
      <c r="O54" s="48" t="str">
        <f>Schedule!G7</f>
        <v>WHU</v>
      </c>
      <c r="P54" s="48" t="str">
        <f>Schedule!H7</f>
        <v>@FUL</v>
      </c>
      <c r="Q54" s="93" t="str">
        <f>Schedule!I7</f>
        <v>LIV</v>
      </c>
      <c r="R54" s="48" t="str">
        <f>Schedule!J7</f>
        <v>@CRY</v>
      </c>
      <c r="S54" s="48" t="str">
        <f>Schedule!K7</f>
        <v>WOL</v>
      </c>
      <c r="T54" s="48" t="str">
        <f>Schedule!L7</f>
        <v>@AVL</v>
      </c>
      <c r="U54" s="48" t="str">
        <f>Schedule!M7</f>
        <v>@BRE</v>
      </c>
      <c r="V54" s="48" t="str">
        <f>Schedule!N7</f>
        <v>MUN</v>
      </c>
      <c r="W54" s="48" t="str">
        <f>Schedule!O7</f>
        <v>@BHA</v>
      </c>
      <c r="X54" s="48" t="str">
        <f>Schedule!P7</f>
        <v>ARS</v>
      </c>
      <c r="Y54" s="48" t="str">
        <f>Schedule!Q7</f>
        <v>@NEW</v>
      </c>
      <c r="Z54" s="48" t="str">
        <f>Schedule!R7</f>
        <v>BOU</v>
      </c>
      <c r="AA54" s="48" t="str">
        <f>Schedule!S7</f>
        <v>@NFO</v>
      </c>
      <c r="AB54" s="48" t="str">
        <f>Schedule!T7</f>
        <v>MCI</v>
      </c>
      <c r="AC54" s="48" t="str">
        <f>Schedule!U7</f>
        <v>CRY</v>
      </c>
      <c r="AD54" s="48" t="str">
        <f>Schedule!V7</f>
        <v>@LIV</v>
      </c>
      <c r="AE54" s="48" t="str">
        <f>Schedule!W7</f>
        <v>FUL</v>
      </c>
      <c r="AF54" s="48" t="str">
        <f>Schedule!X7</f>
        <v>@WHU</v>
      </c>
      <c r="AG54" s="48" t="str">
        <f>Schedule!Y7</f>
        <v>SOU</v>
      </c>
      <c r="AH54" s="48" t="str">
        <f>Schedule!Z7</f>
        <v>@TOT</v>
      </c>
      <c r="AI54" s="48" t="str">
        <f>Schedule!AA7</f>
        <v>LEE</v>
      </c>
      <c r="AJ54" s="48" t="str">
        <f>Schedule!AB7</f>
        <v>@LEI</v>
      </c>
      <c r="AK54" s="48" t="str">
        <f>Schedule!AC7</f>
        <v>EVE</v>
      </c>
      <c r="AL54" s="48" t="str">
        <f>Schedule!AD7</f>
        <v>AVL</v>
      </c>
      <c r="AM54" s="48" t="str">
        <f>Schedule!AE7</f>
        <v>@WOL</v>
      </c>
      <c r="AN54" s="48" t="str">
        <f>Schedule!AF7</f>
        <v>BHA</v>
      </c>
      <c r="AO54" s="48" t="str">
        <f>Schedule!AG7</f>
        <v>@MUN</v>
      </c>
      <c r="AP54" s="48" t="str">
        <f>Schedule!AH7</f>
        <v>BRE</v>
      </c>
      <c r="AQ54" s="48" t="str">
        <f>Schedule!AI7</f>
        <v>@ARS</v>
      </c>
      <c r="AR54" s="48" t="str">
        <f>Schedule!AJ7</f>
        <v>@BOU</v>
      </c>
      <c r="AS54" s="48" t="str">
        <f>Schedule!AK7</f>
        <v>NFO</v>
      </c>
      <c r="AT54" s="48" t="str">
        <f>Schedule!AL7</f>
        <v>@MCI</v>
      </c>
      <c r="AU54" s="48" t="str">
        <f>Schedule!AM7</f>
        <v>NEW</v>
      </c>
    </row>
    <row r="55" spans="9:47" x14ac:dyDescent="0.25">
      <c r="I55" s="47" t="str">
        <f>Schedule!A8</f>
        <v>CRY</v>
      </c>
      <c r="J55" s="48" t="str">
        <f>Schedule!B8</f>
        <v>ARS</v>
      </c>
      <c r="K55" s="48" t="str">
        <f>Schedule!C8</f>
        <v>@LIV</v>
      </c>
      <c r="L55" s="48" t="str">
        <f>Schedule!D8</f>
        <v>AVL</v>
      </c>
      <c r="M55" s="48" t="str">
        <f>Schedule!E8</f>
        <v>@MCI</v>
      </c>
      <c r="N55" s="48" t="str">
        <f>Schedule!F8</f>
        <v>BRE</v>
      </c>
      <c r="O55" s="48" t="str">
        <f>Schedule!G8</f>
        <v>@NEW</v>
      </c>
      <c r="P55" s="48" t="str">
        <f>Schedule!H8</f>
        <v>MUN</v>
      </c>
      <c r="Q55" s="48" t="str">
        <f>Schedule!I8</f>
        <v>@BHA</v>
      </c>
      <c r="R55" s="48" t="str">
        <f>Schedule!J8</f>
        <v>CHE</v>
      </c>
      <c r="S55" s="48" t="str">
        <f>Schedule!K8</f>
        <v>LEE</v>
      </c>
      <c r="T55" s="48" t="str">
        <f>Schedule!L8</f>
        <v>@LEI</v>
      </c>
      <c r="U55" s="48" t="str">
        <f>Schedule!M8</f>
        <v>WOL</v>
      </c>
      <c r="V55" s="48" t="str">
        <f>Schedule!N8</f>
        <v>@EVE</v>
      </c>
      <c r="W55" s="48" t="str">
        <f>Schedule!O8</f>
        <v>SOU</v>
      </c>
      <c r="X55" s="48" t="str">
        <f>Schedule!P8</f>
        <v>@WHU</v>
      </c>
      <c r="Y55" s="48" t="str">
        <f>Schedule!Q8</f>
        <v>@NFO</v>
      </c>
      <c r="Z55" s="48" t="str">
        <f>Schedule!R8</f>
        <v>FUL</v>
      </c>
      <c r="AA55" s="48" t="str">
        <f>Schedule!S8</f>
        <v>@BOU</v>
      </c>
      <c r="AB55" s="48" t="str">
        <f>Schedule!T8</f>
        <v>TOT</v>
      </c>
      <c r="AC55" s="48" t="str">
        <f>Schedule!U8</f>
        <v>@CHE</v>
      </c>
      <c r="AD55" s="48" t="str">
        <f>Schedule!V8</f>
        <v>NEW</v>
      </c>
      <c r="AE55" s="48" t="str">
        <f>Schedule!W8</f>
        <v>@MUN</v>
      </c>
      <c r="AF55" s="48" t="str">
        <f>Schedule!X8</f>
        <v>BHA</v>
      </c>
      <c r="AG55" s="48" t="str">
        <f>Schedule!Y8</f>
        <v>@BRE</v>
      </c>
      <c r="AH55" s="48" t="str">
        <f>Schedule!Z8</f>
        <v>LIV</v>
      </c>
      <c r="AI55" s="48" t="str">
        <f>Schedule!AA8</f>
        <v>@AVL</v>
      </c>
      <c r="AJ55" s="48" t="str">
        <f>Schedule!AB8</f>
        <v>MCI</v>
      </c>
      <c r="AK55" s="48" t="str">
        <f>Schedule!AC8</f>
        <v>@ARS</v>
      </c>
      <c r="AL55" s="48" t="str">
        <f>Schedule!AD8</f>
        <v>LEI</v>
      </c>
      <c r="AM55" s="48" t="str">
        <f>Schedule!AE8</f>
        <v>@LEE</v>
      </c>
      <c r="AN55" s="48" t="str">
        <f>Schedule!AF8</f>
        <v>@SOU</v>
      </c>
      <c r="AO55" s="48" t="str">
        <f>Schedule!AG8</f>
        <v>EVE</v>
      </c>
      <c r="AP55" s="48" t="str">
        <f>Schedule!AH8</f>
        <v>@WOL</v>
      </c>
      <c r="AQ55" s="48" t="str">
        <f>Schedule!AI8</f>
        <v>WHU</v>
      </c>
      <c r="AR55" s="48" t="str">
        <f>Schedule!AJ8</f>
        <v>@TOT</v>
      </c>
      <c r="AS55" s="48" t="str">
        <f>Schedule!AK8</f>
        <v>BOU</v>
      </c>
      <c r="AT55" s="48" t="str">
        <f>Schedule!AL8</f>
        <v>@FUL</v>
      </c>
      <c r="AU55" s="48" t="str">
        <f>Schedule!AM8</f>
        <v>NFO</v>
      </c>
    </row>
    <row r="56" spans="9:47" x14ac:dyDescent="0.25">
      <c r="I56" s="47" t="str">
        <f>Schedule!A9</f>
        <v>EVE</v>
      </c>
      <c r="J56" s="48" t="str">
        <f>Schedule!B9</f>
        <v>CHE</v>
      </c>
      <c r="K56" s="48" t="str">
        <f>Schedule!C9</f>
        <v>@AVL</v>
      </c>
      <c r="L56" s="48" t="str">
        <f>Schedule!D9</f>
        <v>NFO</v>
      </c>
      <c r="M56" s="48" t="str">
        <f>Schedule!E9</f>
        <v>@BRE</v>
      </c>
      <c r="N56" s="48" t="str">
        <f>Schedule!F9</f>
        <v>@LEE</v>
      </c>
      <c r="O56" s="48" t="str">
        <f>Schedule!G9</f>
        <v>LIV</v>
      </c>
      <c r="P56" s="48" t="str">
        <f>Schedule!H9</f>
        <v>@ARS</v>
      </c>
      <c r="Q56" s="48" t="str">
        <f>Schedule!I9</f>
        <v>WHU</v>
      </c>
      <c r="R56" s="48" t="str">
        <f>Schedule!J9</f>
        <v>@SOU</v>
      </c>
      <c r="S56" s="48" t="str">
        <f>Schedule!K9</f>
        <v>MUN</v>
      </c>
      <c r="T56" s="48" t="str">
        <f>Schedule!L9</f>
        <v>@TOT</v>
      </c>
      <c r="U56" s="48" t="str">
        <f>Schedule!M9</f>
        <v>@NEW</v>
      </c>
      <c r="V56" s="48" t="str">
        <f>Schedule!N9</f>
        <v>CRY</v>
      </c>
      <c r="W56" s="48" t="str">
        <f>Schedule!O9</f>
        <v>@FUL</v>
      </c>
      <c r="X56" s="48" t="str">
        <f>Schedule!P9</f>
        <v>LEI</v>
      </c>
      <c r="Y56" s="48" t="str">
        <f>Schedule!Q9</f>
        <v>@BOU</v>
      </c>
      <c r="Z56" s="48" t="str">
        <f>Schedule!R9</f>
        <v>WOL</v>
      </c>
      <c r="AA56" s="48" t="str">
        <f>Schedule!S9</f>
        <v>@MCI</v>
      </c>
      <c r="AB56" s="48" t="str">
        <f>Schedule!T9</f>
        <v>BHA</v>
      </c>
      <c r="AC56" s="48" t="str">
        <f>Schedule!U9</f>
        <v>SOU</v>
      </c>
      <c r="AD56" s="48" t="str">
        <f>Schedule!V9</f>
        <v>@WHU</v>
      </c>
      <c r="AE56" s="48" t="str">
        <f>Schedule!W9</f>
        <v>ARS</v>
      </c>
      <c r="AF56" s="48" t="str">
        <f>Schedule!X9</f>
        <v>@LIV</v>
      </c>
      <c r="AG56" s="48" t="str">
        <f>Schedule!Y9</f>
        <v>LEE</v>
      </c>
      <c r="AH56" s="48" t="str">
        <f>Schedule!Z9</f>
        <v>AVL</v>
      </c>
      <c r="AI56" s="48" t="str">
        <f>Schedule!AA9</f>
        <v>@NFO</v>
      </c>
      <c r="AJ56" s="48" t="str">
        <f>Schedule!AB9</f>
        <v>BRE</v>
      </c>
      <c r="AK56" s="48" t="str">
        <f>Schedule!AC9</f>
        <v>@CHE</v>
      </c>
      <c r="AL56" s="48" t="str">
        <f>Schedule!AD9</f>
        <v>TOT</v>
      </c>
      <c r="AM56" s="48" t="str">
        <f>Schedule!AE9</f>
        <v>@MUN</v>
      </c>
      <c r="AN56" s="48" t="str">
        <f>Schedule!AF9</f>
        <v>FUL</v>
      </c>
      <c r="AO56" s="48" t="str">
        <f>Schedule!AG9</f>
        <v>@CRY</v>
      </c>
      <c r="AP56" s="48" t="str">
        <f>Schedule!AH9</f>
        <v>NEW</v>
      </c>
      <c r="AQ56" s="48" t="str">
        <f>Schedule!AI9</f>
        <v>@LEI</v>
      </c>
      <c r="AR56" s="48" t="str">
        <f>Schedule!AJ9</f>
        <v>@BHA</v>
      </c>
      <c r="AS56" s="48" t="str">
        <f>Schedule!AK9</f>
        <v>MCI</v>
      </c>
      <c r="AT56" s="48" t="str">
        <f>Schedule!AL9</f>
        <v>@WOL</v>
      </c>
      <c r="AU56" s="48" t="str">
        <f>Schedule!AM9</f>
        <v>BOU</v>
      </c>
    </row>
    <row r="57" spans="9:47" x14ac:dyDescent="0.25">
      <c r="I57" s="47" t="str">
        <f>Schedule!A10</f>
        <v>FUL</v>
      </c>
      <c r="J57" s="48" t="str">
        <f>Schedule!B10</f>
        <v>LIV</v>
      </c>
      <c r="K57" s="48" t="str">
        <f>Schedule!C10</f>
        <v>@WOL</v>
      </c>
      <c r="L57" s="48" t="str">
        <f>Schedule!D10</f>
        <v>BRE</v>
      </c>
      <c r="M57" s="48" t="str">
        <f>Schedule!E10</f>
        <v>@ARS</v>
      </c>
      <c r="N57" s="48" t="str">
        <f>Schedule!F10</f>
        <v>BHA</v>
      </c>
      <c r="O57" s="48" t="str">
        <f>Schedule!G10</f>
        <v>@TOT</v>
      </c>
      <c r="P57" s="48" t="str">
        <f>Schedule!H10</f>
        <v>CHE</v>
      </c>
      <c r="Q57" s="48" t="str">
        <f>Schedule!I10</f>
        <v>@NFO</v>
      </c>
      <c r="R57" s="48" t="str">
        <f>Schedule!J10</f>
        <v>NEW</v>
      </c>
      <c r="S57" s="48" t="str">
        <f>Schedule!K10</f>
        <v>@WHU</v>
      </c>
      <c r="T57" s="48" t="str">
        <f>Schedule!L10</f>
        <v>BOU</v>
      </c>
      <c r="U57" s="48" t="str">
        <f>Schedule!M10</f>
        <v>AVL</v>
      </c>
      <c r="V57" s="48" t="str">
        <f>Schedule!N10</f>
        <v>@LEE</v>
      </c>
      <c r="W57" s="48" t="str">
        <f>Schedule!O10</f>
        <v>EVE</v>
      </c>
      <c r="X57" s="48" t="str">
        <f>Schedule!P10</f>
        <v>@MCI</v>
      </c>
      <c r="Y57" s="48" t="str">
        <f>Schedule!Q10</f>
        <v>MUN</v>
      </c>
      <c r="Z57" s="48" t="str">
        <f>Schedule!R10</f>
        <v>@CRY</v>
      </c>
      <c r="AA57" s="48" t="str">
        <f>Schedule!S10</f>
        <v>SOU</v>
      </c>
      <c r="AB57" s="48" t="str">
        <f>Schedule!T10</f>
        <v>@LEI</v>
      </c>
      <c r="AC57" s="48" t="str">
        <f>Schedule!U10</f>
        <v>@NEW</v>
      </c>
      <c r="AD57" s="48" t="str">
        <f>Schedule!V10</f>
        <v>TOT</v>
      </c>
      <c r="AE57" s="48" t="str">
        <f>Schedule!W10</f>
        <v>@CHE</v>
      </c>
      <c r="AF57" s="48" t="str">
        <f>Schedule!X10</f>
        <v>NFO</v>
      </c>
      <c r="AG57" s="48" t="str">
        <f>Schedule!Y10</f>
        <v>@BHA</v>
      </c>
      <c r="AH57" s="48" t="str">
        <f>Schedule!Z10</f>
        <v>WOL</v>
      </c>
      <c r="AI57" s="48" t="str">
        <f>Schedule!AA10</f>
        <v>@BRE</v>
      </c>
      <c r="AJ57" s="48" t="str">
        <f>Schedule!AB10</f>
        <v>ARS</v>
      </c>
      <c r="AK57" s="93" t="str">
        <f>Schedule!AC10</f>
        <v>@LIV</v>
      </c>
      <c r="AL57" s="48" t="str">
        <f>Schedule!AD10</f>
        <v>@BOU</v>
      </c>
      <c r="AM57" s="48" t="str">
        <f>Schedule!AE10</f>
        <v>WHU</v>
      </c>
      <c r="AN57" s="48" t="str">
        <f>Schedule!AF10</f>
        <v>@EVE</v>
      </c>
      <c r="AO57" s="48" t="str">
        <f>Schedule!AG10</f>
        <v>LEE</v>
      </c>
      <c r="AP57" s="48" t="str">
        <f>Schedule!AH10</f>
        <v>@AVL</v>
      </c>
      <c r="AQ57" s="48" t="str">
        <f>Schedule!AI10</f>
        <v>MCI</v>
      </c>
      <c r="AR57" s="48" t="str">
        <f>Schedule!AJ10</f>
        <v>LEI</v>
      </c>
      <c r="AS57" s="48" t="str">
        <f>Schedule!AK10</f>
        <v>@SOU</v>
      </c>
      <c r="AT57" s="48" t="str">
        <f>Schedule!AL10</f>
        <v>CRY</v>
      </c>
      <c r="AU57" s="48" t="str">
        <f>Schedule!AM10</f>
        <v>@MUN</v>
      </c>
    </row>
    <row r="58" spans="9:47" x14ac:dyDescent="0.25">
      <c r="I58" s="47" t="str">
        <f>Schedule!A11</f>
        <v>LEE</v>
      </c>
      <c r="J58" s="48" t="str">
        <f>Schedule!B11</f>
        <v>WOL</v>
      </c>
      <c r="K58" s="48" t="str">
        <f>Schedule!C11</f>
        <v>@SOU</v>
      </c>
      <c r="L58" s="48" t="str">
        <f>Schedule!D11</f>
        <v>CHE</v>
      </c>
      <c r="M58" s="48" t="str">
        <f>Schedule!E11</f>
        <v>@BHA</v>
      </c>
      <c r="N58" s="48" t="str">
        <f>Schedule!F11</f>
        <v>EVE</v>
      </c>
      <c r="O58" s="48" t="str">
        <f>Schedule!G11</f>
        <v>@BRE</v>
      </c>
      <c r="P58" s="93" t="str">
        <f>Schedule!H11</f>
        <v>NFO</v>
      </c>
      <c r="Q58" s="48" t="str">
        <f>Schedule!I11</f>
        <v>@MUN</v>
      </c>
      <c r="R58" s="48" t="str">
        <f>Schedule!J11</f>
        <v>AVL</v>
      </c>
      <c r="S58" s="48" t="str">
        <f>Schedule!K11</f>
        <v>@CRY</v>
      </c>
      <c r="T58" s="48" t="str">
        <f>Schedule!L11</f>
        <v>ARS</v>
      </c>
      <c r="U58" s="48" t="str">
        <f>Schedule!M11</f>
        <v>@LEI</v>
      </c>
      <c r="V58" s="48" t="str">
        <f>Schedule!N11</f>
        <v>FUL</v>
      </c>
      <c r="W58" s="48" t="str">
        <f>Schedule!O11</f>
        <v>@LIV</v>
      </c>
      <c r="X58" s="48" t="str">
        <f>Schedule!P11</f>
        <v>BOU</v>
      </c>
      <c r="Y58" s="48" t="str">
        <f>Schedule!Q11</f>
        <v>@TOT</v>
      </c>
      <c r="Z58" s="48" t="str">
        <f>Schedule!R11</f>
        <v>MCI</v>
      </c>
      <c r="AA58" s="48" t="str">
        <f>Schedule!S11</f>
        <v>@NEW</v>
      </c>
      <c r="AB58" s="48" t="str">
        <f>Schedule!T11</f>
        <v>WHU</v>
      </c>
      <c r="AC58" s="48" t="str">
        <f>Schedule!U11</f>
        <v>@AVL</v>
      </c>
      <c r="AD58" s="48" t="str">
        <f>Schedule!V11</f>
        <v>BRE</v>
      </c>
      <c r="AE58" s="48" t="str">
        <f>Schedule!W11</f>
        <v>@NFO</v>
      </c>
      <c r="AF58" s="48" t="str">
        <f>Schedule!X11</f>
        <v>MUN</v>
      </c>
      <c r="AG58" s="48" t="str">
        <f>Schedule!Y11</f>
        <v>@EVE</v>
      </c>
      <c r="AH58" s="48" t="str">
        <f>Schedule!Z11</f>
        <v>SOU</v>
      </c>
      <c r="AI58" s="48" t="str">
        <f>Schedule!AA11</f>
        <v>@CHE</v>
      </c>
      <c r="AJ58" s="48" t="str">
        <f>Schedule!AB11</f>
        <v>BHA</v>
      </c>
      <c r="AK58" s="48" t="str">
        <f>Schedule!AC11</f>
        <v>@WOL</v>
      </c>
      <c r="AL58" s="48" t="str">
        <f>Schedule!AD11</f>
        <v>@ARS</v>
      </c>
      <c r="AM58" s="48" t="str">
        <f>Schedule!AE11</f>
        <v>CRY</v>
      </c>
      <c r="AN58" s="48" t="str">
        <f>Schedule!AF11</f>
        <v>LIV</v>
      </c>
      <c r="AO58" s="48" t="str">
        <f>Schedule!AG11</f>
        <v>@FUL</v>
      </c>
      <c r="AP58" s="48" t="str">
        <f>Schedule!AH11</f>
        <v>LEI</v>
      </c>
      <c r="AQ58" s="48" t="str">
        <f>Schedule!AI11</f>
        <v>@BOU</v>
      </c>
      <c r="AR58" s="48" t="str">
        <f>Schedule!AJ11</f>
        <v>@MCI</v>
      </c>
      <c r="AS58" s="48" t="str">
        <f>Schedule!AK11</f>
        <v>NEW</v>
      </c>
      <c r="AT58" s="48" t="str">
        <f>Schedule!AL11</f>
        <v>@WHU</v>
      </c>
      <c r="AU58" s="48" t="str">
        <f>Schedule!AM11</f>
        <v>TOT</v>
      </c>
    </row>
    <row r="59" spans="9:47" x14ac:dyDescent="0.25">
      <c r="I59" s="47" t="str">
        <f>Schedule!A12</f>
        <v>LEI</v>
      </c>
      <c r="J59" s="48" t="str">
        <f>Schedule!B12</f>
        <v>BRE</v>
      </c>
      <c r="K59" s="48" t="str">
        <f>Schedule!C12</f>
        <v>@ARS</v>
      </c>
      <c r="L59" s="48" t="str">
        <f>Schedule!D12</f>
        <v>SOU</v>
      </c>
      <c r="M59" s="48" t="str">
        <f>Schedule!E12</f>
        <v>@CHE</v>
      </c>
      <c r="N59" s="48" t="str">
        <f>Schedule!F12</f>
        <v>MUN</v>
      </c>
      <c r="O59" s="48" t="str">
        <f>Schedule!G12</f>
        <v>@BHA</v>
      </c>
      <c r="P59" s="93" t="str">
        <f>Schedule!H12</f>
        <v>AVL</v>
      </c>
      <c r="Q59" s="48" t="str">
        <f>Schedule!I12</f>
        <v>@TOT</v>
      </c>
      <c r="R59" s="48" t="str">
        <f>Schedule!J12</f>
        <v>NFO</v>
      </c>
      <c r="S59" s="48" t="str">
        <f>Schedule!K12</f>
        <v>@BOU</v>
      </c>
      <c r="T59" s="48" t="str">
        <f>Schedule!L12</f>
        <v>CRY</v>
      </c>
      <c r="U59" s="48" t="str">
        <f>Schedule!M12</f>
        <v>LEE</v>
      </c>
      <c r="V59" s="48" t="str">
        <f>Schedule!N12</f>
        <v>@WOL</v>
      </c>
      <c r="W59" s="48" t="str">
        <f>Schedule!O12</f>
        <v>MCI</v>
      </c>
      <c r="X59" s="48" t="str">
        <f>Schedule!P12</f>
        <v>@EVE</v>
      </c>
      <c r="Y59" s="48" t="str">
        <f>Schedule!Q12</f>
        <v>@WHU</v>
      </c>
      <c r="Z59" s="48" t="str">
        <f>Schedule!R12</f>
        <v>NEW</v>
      </c>
      <c r="AA59" s="48" t="str">
        <f>Schedule!S12</f>
        <v>@LIV</v>
      </c>
      <c r="AB59" s="48" t="str">
        <f>Schedule!T12</f>
        <v>FUL</v>
      </c>
      <c r="AC59" s="48" t="str">
        <f>Schedule!U12</f>
        <v>@NFO</v>
      </c>
      <c r="AD59" s="48" t="str">
        <f>Schedule!V12</f>
        <v>BHA</v>
      </c>
      <c r="AE59" s="48" t="str">
        <f>Schedule!W12</f>
        <v>@AVL</v>
      </c>
      <c r="AF59" s="48" t="str">
        <f>Schedule!X12</f>
        <v>TOT</v>
      </c>
      <c r="AG59" s="48" t="str">
        <f>Schedule!Y12</f>
        <v>@MUN</v>
      </c>
      <c r="AH59" s="48" t="str">
        <f>Schedule!Z12</f>
        <v>ARS</v>
      </c>
      <c r="AI59" s="48" t="str">
        <f>Schedule!AA12</f>
        <v>@SOU</v>
      </c>
      <c r="AJ59" s="48" t="str">
        <f>Schedule!AB12</f>
        <v>CHE</v>
      </c>
      <c r="AK59" s="48" t="str">
        <f>Schedule!AC12</f>
        <v>@BRE</v>
      </c>
      <c r="AL59" s="48" t="str">
        <f>Schedule!AD12</f>
        <v>@CRY</v>
      </c>
      <c r="AM59" s="48" t="str">
        <f>Schedule!AE12</f>
        <v>BOU</v>
      </c>
      <c r="AN59" s="48" t="str">
        <f>Schedule!AF12</f>
        <v>@MCI</v>
      </c>
      <c r="AO59" s="48" t="str">
        <f>Schedule!AG12</f>
        <v>WOL</v>
      </c>
      <c r="AP59" s="48" t="str">
        <f>Schedule!AH12</f>
        <v>@LEE</v>
      </c>
      <c r="AQ59" s="48" t="str">
        <f>Schedule!AI12</f>
        <v>EVE</v>
      </c>
      <c r="AR59" s="48" t="str">
        <f>Schedule!AJ12</f>
        <v>@FUL</v>
      </c>
      <c r="AS59" s="48" t="str">
        <f>Schedule!AK12</f>
        <v>LIV</v>
      </c>
      <c r="AT59" s="48" t="str">
        <f>Schedule!AL12</f>
        <v>@NEW</v>
      </c>
      <c r="AU59" s="48" t="str">
        <f>Schedule!AM12</f>
        <v>WHU</v>
      </c>
    </row>
    <row r="60" spans="9:47" x14ac:dyDescent="0.25">
      <c r="I60" s="47" t="str">
        <f>Schedule!A13</f>
        <v>LIV</v>
      </c>
      <c r="J60" s="48" t="str">
        <f>Schedule!B13</f>
        <v>@FUL</v>
      </c>
      <c r="K60" s="48" t="str">
        <f>Schedule!C13</f>
        <v>CRY</v>
      </c>
      <c r="L60" s="48" t="str">
        <f>Schedule!D13</f>
        <v>@MUN</v>
      </c>
      <c r="M60" s="48" t="str">
        <f>Schedule!E13</f>
        <v>BOU</v>
      </c>
      <c r="N60" s="48" t="str">
        <f>Schedule!F13</f>
        <v>NEW</v>
      </c>
      <c r="O60" s="48" t="str">
        <f>Schedule!G13</f>
        <v>@EVE</v>
      </c>
      <c r="P60" s="48" t="str">
        <f>Schedule!H13</f>
        <v>WOL</v>
      </c>
      <c r="Q60" s="93" t="str">
        <f>Schedule!I13</f>
        <v>@CHE</v>
      </c>
      <c r="R60" s="48" t="str">
        <f>Schedule!J13</f>
        <v>BHA</v>
      </c>
      <c r="S60" s="48" t="str">
        <f>Schedule!K13</f>
        <v>@ARS</v>
      </c>
      <c r="T60" s="48" t="str">
        <f>Schedule!L13</f>
        <v>MCI</v>
      </c>
      <c r="U60" s="48" t="str">
        <f>Schedule!M13</f>
        <v>WHU</v>
      </c>
      <c r="V60" s="48" t="str">
        <f>Schedule!N13</f>
        <v>@NFO</v>
      </c>
      <c r="W60" s="48" t="str">
        <f>Schedule!O13</f>
        <v>LEE</v>
      </c>
      <c r="X60" s="48" t="str">
        <f>Schedule!P13</f>
        <v>@TOT</v>
      </c>
      <c r="Y60" s="48" t="str">
        <f>Schedule!Q13</f>
        <v>SOU</v>
      </c>
      <c r="Z60" s="48" t="str">
        <f>Schedule!R13</f>
        <v>@AVL</v>
      </c>
      <c r="AA60" s="48" t="str">
        <f>Schedule!S13</f>
        <v>LEI</v>
      </c>
      <c r="AB60" s="48" t="str">
        <f>Schedule!T13</f>
        <v>@BRE</v>
      </c>
      <c r="AC60" s="48" t="str">
        <f>Schedule!U13</f>
        <v>@BHA</v>
      </c>
      <c r="AD60" s="48" t="str">
        <f>Schedule!V13</f>
        <v>CHE</v>
      </c>
      <c r="AE60" s="48" t="str">
        <f>Schedule!W13</f>
        <v>@WOL</v>
      </c>
      <c r="AF60" s="48" t="str">
        <f>Schedule!X13</f>
        <v>EVE</v>
      </c>
      <c r="AG60" s="48" t="str">
        <f>Schedule!Y13</f>
        <v>@NEW</v>
      </c>
      <c r="AH60" s="48" t="str">
        <f>Schedule!Z13</f>
        <v>@CRY</v>
      </c>
      <c r="AI60" s="48" t="str">
        <f>Schedule!AA13</f>
        <v>MUN</v>
      </c>
      <c r="AJ60" s="48" t="str">
        <f>Schedule!AB13</f>
        <v>@BOU</v>
      </c>
      <c r="AK60" s="93" t="str">
        <f>Schedule!AC13</f>
        <v>FUL</v>
      </c>
      <c r="AL60" s="48" t="str">
        <f>Schedule!AD13</f>
        <v>@MCI</v>
      </c>
      <c r="AM60" s="48" t="str">
        <f>Schedule!AE13</f>
        <v>ARS</v>
      </c>
      <c r="AN60" s="48" t="str">
        <f>Schedule!AF13</f>
        <v>@LEE</v>
      </c>
      <c r="AO60" s="48" t="str">
        <f>Schedule!AG13</f>
        <v>NFO</v>
      </c>
      <c r="AP60" s="48" t="str">
        <f>Schedule!AH13</f>
        <v>@WHU</v>
      </c>
      <c r="AQ60" s="48" t="str">
        <f>Schedule!AI13</f>
        <v>TOT</v>
      </c>
      <c r="AR60" s="48" t="str">
        <f>Schedule!AJ13</f>
        <v>BRE</v>
      </c>
      <c r="AS60" s="48" t="str">
        <f>Schedule!AK13</f>
        <v>@LEI</v>
      </c>
      <c r="AT60" s="48" t="str">
        <f>Schedule!AL13</f>
        <v>AVL</v>
      </c>
      <c r="AU60" s="48" t="str">
        <f>Schedule!AM13</f>
        <v>@SOU</v>
      </c>
    </row>
    <row r="61" spans="9:47" x14ac:dyDescent="0.25">
      <c r="I61" s="47" t="str">
        <f>Schedule!A14</f>
        <v>MCI</v>
      </c>
      <c r="J61" s="48" t="str">
        <f>Schedule!B14</f>
        <v>@WHU</v>
      </c>
      <c r="K61" s="48" t="str">
        <f>Schedule!C14</f>
        <v>BOU</v>
      </c>
      <c r="L61" s="48" t="str">
        <f>Schedule!D14</f>
        <v>@NEW</v>
      </c>
      <c r="M61" s="48" t="str">
        <f>Schedule!E14</f>
        <v>CRY</v>
      </c>
      <c r="N61" s="48" t="str">
        <f>Schedule!F14</f>
        <v>NFO</v>
      </c>
      <c r="O61" s="48" t="str">
        <f>Schedule!G14</f>
        <v>@AVL</v>
      </c>
      <c r="P61" s="48" t="str">
        <f>Schedule!H14</f>
        <v>TOT</v>
      </c>
      <c r="Q61" s="48" t="str">
        <f>Schedule!I14</f>
        <v>@WOL</v>
      </c>
      <c r="R61" s="48" t="str">
        <f>Schedule!J14</f>
        <v>MUN</v>
      </c>
      <c r="S61" s="48" t="str">
        <f>Schedule!K14</f>
        <v>SOU</v>
      </c>
      <c r="T61" s="48" t="str">
        <f>Schedule!L14</f>
        <v>@LIV</v>
      </c>
      <c r="U61" s="48" t="str">
        <f>Schedule!M14</f>
        <v>@ARS</v>
      </c>
      <c r="V61" s="48" t="str">
        <f>Schedule!N14</f>
        <v>BHA</v>
      </c>
      <c r="W61" s="48" t="str">
        <f>Schedule!O14</f>
        <v>@LEI</v>
      </c>
      <c r="X61" s="48" t="str">
        <f>Schedule!P14</f>
        <v>FUL</v>
      </c>
      <c r="Y61" s="48" t="str">
        <f>Schedule!Q14</f>
        <v>BRE</v>
      </c>
      <c r="Z61" s="48" t="str">
        <f>Schedule!R14</f>
        <v>@LEE</v>
      </c>
      <c r="AA61" s="48" t="str">
        <f>Schedule!S14</f>
        <v>EVE</v>
      </c>
      <c r="AB61" s="48" t="str">
        <f>Schedule!T14</f>
        <v>@CHE</v>
      </c>
      <c r="AC61" s="48" t="str">
        <f>Schedule!U14</f>
        <v>@MUN</v>
      </c>
      <c r="AD61" s="48" t="str">
        <f>Schedule!V14</f>
        <v>WOL</v>
      </c>
      <c r="AE61" s="48" t="str">
        <f>Schedule!W14</f>
        <v>@TOT</v>
      </c>
      <c r="AF61" s="48" t="str">
        <f>Schedule!X14</f>
        <v>AVL</v>
      </c>
      <c r="AG61" s="48" t="str">
        <f>Schedule!Y14</f>
        <v>@NFO</v>
      </c>
      <c r="AH61" s="48" t="str">
        <f>Schedule!Z14</f>
        <v>@BOU</v>
      </c>
      <c r="AI61" s="48" t="str">
        <f>Schedule!AA14</f>
        <v>NEW</v>
      </c>
      <c r="AJ61" s="48" t="str">
        <f>Schedule!AB14</f>
        <v>@CRY</v>
      </c>
      <c r="AK61" s="93" t="str">
        <f>Schedule!AC14</f>
        <v>WHU</v>
      </c>
      <c r="AL61" s="48" t="str">
        <f>Schedule!AD14</f>
        <v>LIV</v>
      </c>
      <c r="AM61" s="48" t="str">
        <f>Schedule!AE14</f>
        <v>@SOU</v>
      </c>
      <c r="AN61" s="48" t="str">
        <f>Schedule!AF14</f>
        <v>LEI</v>
      </c>
      <c r="AO61" s="48" t="str">
        <f>Schedule!AG14</f>
        <v>@BHA</v>
      </c>
      <c r="AP61" s="48" t="str">
        <f>Schedule!AH14</f>
        <v>ARS</v>
      </c>
      <c r="AQ61" s="48" t="str">
        <f>Schedule!AI14</f>
        <v>@FUL</v>
      </c>
      <c r="AR61" s="48" t="str">
        <f>Schedule!AJ14</f>
        <v>LEE</v>
      </c>
      <c r="AS61" s="48" t="str">
        <f>Schedule!AK14</f>
        <v>@EVE</v>
      </c>
      <c r="AT61" s="48" t="str">
        <f>Schedule!AL14</f>
        <v>CHE</v>
      </c>
      <c r="AU61" s="48" t="str">
        <f>Schedule!AM14</f>
        <v>@BRE</v>
      </c>
    </row>
    <row r="62" spans="9:47" x14ac:dyDescent="0.25">
      <c r="I62" s="47" t="str">
        <f>Schedule!A15</f>
        <v>MUN</v>
      </c>
      <c r="J62" s="48" t="str">
        <f>Schedule!B15</f>
        <v>BHA</v>
      </c>
      <c r="K62" s="48" t="str">
        <f>Schedule!C15</f>
        <v>@BRE</v>
      </c>
      <c r="L62" s="48" t="str">
        <f>Schedule!D15</f>
        <v>LIV</v>
      </c>
      <c r="M62" s="48" t="str">
        <f>Schedule!E15</f>
        <v>@SOU</v>
      </c>
      <c r="N62" s="48" t="str">
        <f>Schedule!F15</f>
        <v>@LEI</v>
      </c>
      <c r="O62" s="48" t="str">
        <f>Schedule!G15</f>
        <v>ARS</v>
      </c>
      <c r="P62" s="48" t="str">
        <f>Schedule!H15</f>
        <v>@CRY</v>
      </c>
      <c r="Q62" s="48" t="str">
        <f>Schedule!I15</f>
        <v>LEE</v>
      </c>
      <c r="R62" s="48" t="str">
        <f>Schedule!J15</f>
        <v>@MCI</v>
      </c>
      <c r="S62" s="48" t="str">
        <f>Schedule!K15</f>
        <v>@EVE</v>
      </c>
      <c r="T62" s="48" t="str">
        <f>Schedule!L15</f>
        <v>NEW</v>
      </c>
      <c r="U62" s="48" t="str">
        <f>Schedule!M15</f>
        <v>TOT</v>
      </c>
      <c r="V62" s="48" t="str">
        <f>Schedule!N15</f>
        <v>@CHE</v>
      </c>
      <c r="W62" s="48" t="str">
        <f>Schedule!O15</f>
        <v>WHU</v>
      </c>
      <c r="X62" s="48" t="str">
        <f>Schedule!P15</f>
        <v>@AVL</v>
      </c>
      <c r="Y62" s="48" t="str">
        <f>Schedule!Q15</f>
        <v>@FUL</v>
      </c>
      <c r="Z62" s="48" t="str">
        <f>Schedule!R15</f>
        <v>NFO</v>
      </c>
      <c r="AA62" s="48" t="str">
        <f>Schedule!S15</f>
        <v>@WOL</v>
      </c>
      <c r="AB62" s="48" t="str">
        <f>Schedule!T15</f>
        <v>BOU</v>
      </c>
      <c r="AC62" s="48" t="str">
        <f>Schedule!U15</f>
        <v>MCI</v>
      </c>
      <c r="AD62" s="48" t="str">
        <f>Schedule!V15</f>
        <v>@ARS</v>
      </c>
      <c r="AE62" s="48" t="str">
        <f>Schedule!W15</f>
        <v>CRY</v>
      </c>
      <c r="AF62" s="48" t="str">
        <f>Schedule!X15</f>
        <v>@LEE</v>
      </c>
      <c r="AG62" s="48" t="str">
        <f>Schedule!Y15</f>
        <v>LEI</v>
      </c>
      <c r="AH62" s="48" t="str">
        <f>Schedule!Z15</f>
        <v>BRE</v>
      </c>
      <c r="AI62" s="48" t="str">
        <f>Schedule!AA15</f>
        <v>@LIV</v>
      </c>
      <c r="AJ62" s="48" t="str">
        <f>Schedule!AB15</f>
        <v>SOU</v>
      </c>
      <c r="AK62" s="93" t="str">
        <f>Schedule!AC15</f>
        <v>@BHA</v>
      </c>
      <c r="AL62" s="48" t="str">
        <f>Schedule!AD15</f>
        <v>@NEW</v>
      </c>
      <c r="AM62" s="48" t="str">
        <f>Schedule!AE15</f>
        <v>EVE</v>
      </c>
      <c r="AN62" s="48" t="str">
        <f>Schedule!AF15</f>
        <v>@NFO</v>
      </c>
      <c r="AO62" s="48" t="str">
        <f>Schedule!AG15</f>
        <v>CHE</v>
      </c>
      <c r="AP62" s="48" t="str">
        <f>Schedule!AH15</f>
        <v>@TOT</v>
      </c>
      <c r="AQ62" s="48" t="str">
        <f>Schedule!AI15</f>
        <v>AVL</v>
      </c>
      <c r="AR62" s="48" t="str">
        <f>Schedule!AJ15</f>
        <v>@WHU</v>
      </c>
      <c r="AS62" s="48" t="str">
        <f>Schedule!AK15</f>
        <v>WOL</v>
      </c>
      <c r="AT62" s="48" t="str">
        <f>Schedule!AL15</f>
        <v>@BOU</v>
      </c>
      <c r="AU62" s="48" t="str">
        <f>Schedule!AM15</f>
        <v>FUL</v>
      </c>
    </row>
    <row r="63" spans="9:47" x14ac:dyDescent="0.25">
      <c r="I63" s="47" t="str">
        <f>Schedule!A16</f>
        <v>NEW</v>
      </c>
      <c r="J63" s="48" t="str">
        <f>Schedule!B16</f>
        <v>NFO</v>
      </c>
      <c r="K63" s="48" t="str">
        <f>Schedule!C16</f>
        <v>@BHA</v>
      </c>
      <c r="L63" s="48" t="str">
        <f>Schedule!D16</f>
        <v>MCI</v>
      </c>
      <c r="M63" s="48" t="str">
        <f>Schedule!E16</f>
        <v>@WOL</v>
      </c>
      <c r="N63" s="48" t="str">
        <f>Schedule!F16</f>
        <v>@LIV</v>
      </c>
      <c r="O63" s="48" t="str">
        <f>Schedule!G16</f>
        <v>CRY</v>
      </c>
      <c r="P63" s="93" t="str">
        <f>Schedule!H16</f>
        <v>@WHU</v>
      </c>
      <c r="Q63" s="48" t="str">
        <f>Schedule!I16</f>
        <v>BOU</v>
      </c>
      <c r="R63" s="48" t="str">
        <f>Schedule!J16</f>
        <v>@FUL</v>
      </c>
      <c r="S63" s="48" t="str">
        <f>Schedule!K16</f>
        <v>BRE</v>
      </c>
      <c r="T63" s="48" t="str">
        <f>Schedule!L16</f>
        <v>@MUN</v>
      </c>
      <c r="U63" s="48" t="str">
        <f>Schedule!M16</f>
        <v>EVE</v>
      </c>
      <c r="V63" s="48" t="str">
        <f>Schedule!N16</f>
        <v>@TOT</v>
      </c>
      <c r="W63" s="48" t="str">
        <f>Schedule!O16</f>
        <v>AVL</v>
      </c>
      <c r="X63" s="48" t="str">
        <f>Schedule!P16</f>
        <v>@SOU</v>
      </c>
      <c r="Y63" s="48" t="str">
        <f>Schedule!Q16</f>
        <v>CHE</v>
      </c>
      <c r="Z63" s="48" t="str">
        <f>Schedule!R16</f>
        <v>@LEI</v>
      </c>
      <c r="AA63" s="48" t="str">
        <f>Schedule!S16</f>
        <v>LEE</v>
      </c>
      <c r="AB63" s="48" t="str">
        <f>Schedule!T16</f>
        <v>@ARS</v>
      </c>
      <c r="AC63" s="48" t="str">
        <f>Schedule!U16</f>
        <v>FUL</v>
      </c>
      <c r="AD63" s="48" t="str">
        <f>Schedule!V16</f>
        <v>@CRY</v>
      </c>
      <c r="AE63" s="48" t="str">
        <f>Schedule!W16</f>
        <v>WHU</v>
      </c>
      <c r="AF63" s="48" t="str">
        <f>Schedule!X16</f>
        <v>@BOU</v>
      </c>
      <c r="AG63" s="48" t="str">
        <f>Schedule!Y16</f>
        <v>LIV</v>
      </c>
      <c r="AH63" s="48" t="str">
        <f>Schedule!Z16</f>
        <v>BHA</v>
      </c>
      <c r="AI63" s="48" t="str">
        <f>Schedule!AA16</f>
        <v>@MCI</v>
      </c>
      <c r="AJ63" s="48" t="str">
        <f>Schedule!AB16</f>
        <v>WOL</v>
      </c>
      <c r="AK63" s="48" t="str">
        <f>Schedule!AC16</f>
        <v>@NFO</v>
      </c>
      <c r="AL63" s="48" t="str">
        <f>Schedule!AD16</f>
        <v>MUN</v>
      </c>
      <c r="AM63" s="48" t="str">
        <f>Schedule!AE16</f>
        <v>@BRE</v>
      </c>
      <c r="AN63" s="48" t="str">
        <f>Schedule!AF16</f>
        <v>@AVL</v>
      </c>
      <c r="AO63" s="48" t="str">
        <f>Schedule!AG16</f>
        <v>TOT</v>
      </c>
      <c r="AP63" s="48" t="str">
        <f>Schedule!AH16</f>
        <v>@EVE</v>
      </c>
      <c r="AQ63" s="48" t="str">
        <f>Schedule!AI16</f>
        <v>SOU</v>
      </c>
      <c r="AR63" s="48" t="str">
        <f>Schedule!AJ16</f>
        <v>ARS</v>
      </c>
      <c r="AS63" s="48" t="str">
        <f>Schedule!AK16</f>
        <v>@LEE</v>
      </c>
      <c r="AT63" s="48" t="str">
        <f>Schedule!AL16</f>
        <v>LEI</v>
      </c>
      <c r="AU63" s="48" t="str">
        <f>Schedule!AM16</f>
        <v>@CHE</v>
      </c>
    </row>
    <row r="64" spans="9:47" x14ac:dyDescent="0.25">
      <c r="I64" s="47" t="str">
        <f>Schedule!A17</f>
        <v>NFO</v>
      </c>
      <c r="J64" s="48" t="str">
        <f>Schedule!B17</f>
        <v>@NEW</v>
      </c>
      <c r="K64" s="48" t="str">
        <f>Schedule!C17</f>
        <v>WHU</v>
      </c>
      <c r="L64" s="48" t="str">
        <f>Schedule!D17</f>
        <v>@EVE</v>
      </c>
      <c r="M64" s="48" t="str">
        <f>Schedule!E17</f>
        <v>TOT</v>
      </c>
      <c r="N64" s="48" t="str">
        <f>Schedule!F17</f>
        <v>@MCI</v>
      </c>
      <c r="O64" s="48" t="str">
        <f>Schedule!G17</f>
        <v>BOU</v>
      </c>
      <c r="P64" s="93" t="str">
        <f>Schedule!H17</f>
        <v>@LEE</v>
      </c>
      <c r="Q64" s="48" t="str">
        <f>Schedule!I17</f>
        <v>FUL</v>
      </c>
      <c r="R64" s="48" t="str">
        <f>Schedule!J17</f>
        <v>@LEI</v>
      </c>
      <c r="S64" s="48" t="str">
        <f>Schedule!K17</f>
        <v>AVL</v>
      </c>
      <c r="T64" s="48" t="str">
        <f>Schedule!L17</f>
        <v>@WOL</v>
      </c>
      <c r="U64" s="48" t="str">
        <f>Schedule!M17</f>
        <v>@BHA</v>
      </c>
      <c r="V64" s="48" t="str">
        <f>Schedule!N17</f>
        <v>LIV</v>
      </c>
      <c r="W64" s="48" t="str">
        <f>Schedule!O17</f>
        <v>@ARS</v>
      </c>
      <c r="X64" s="48" t="str">
        <f>Schedule!P17</f>
        <v>BRE</v>
      </c>
      <c r="Y64" s="48" t="str">
        <f>Schedule!Q17</f>
        <v>CRY</v>
      </c>
      <c r="Z64" s="48" t="str">
        <f>Schedule!R17</f>
        <v>@MUN</v>
      </c>
      <c r="AA64" s="48" t="str">
        <f>Schedule!S17</f>
        <v>CHE</v>
      </c>
      <c r="AB64" s="48" t="str">
        <f>Schedule!T17</f>
        <v>@SOU</v>
      </c>
      <c r="AC64" s="48" t="str">
        <f>Schedule!U17</f>
        <v>LEI</v>
      </c>
      <c r="AD64" s="48" t="str">
        <f>Schedule!V17</f>
        <v>@BOU</v>
      </c>
      <c r="AE64" s="48" t="str">
        <f>Schedule!W17</f>
        <v>LEE</v>
      </c>
      <c r="AF64" s="48" t="str">
        <f>Schedule!X17</f>
        <v>@FUL</v>
      </c>
      <c r="AG64" s="48" t="str">
        <f>Schedule!Y17</f>
        <v>MCI</v>
      </c>
      <c r="AH64" s="48" t="str">
        <f>Schedule!Z17</f>
        <v>@WHU</v>
      </c>
      <c r="AI64" s="48" t="str">
        <f>Schedule!AA17</f>
        <v>EVE</v>
      </c>
      <c r="AJ64" s="48" t="str">
        <f>Schedule!AB17</f>
        <v>@TOT</v>
      </c>
      <c r="AK64" s="48" t="str">
        <f>Schedule!AC17</f>
        <v>NEW</v>
      </c>
      <c r="AL64" s="48" t="str">
        <f>Schedule!AD17</f>
        <v>WOL</v>
      </c>
      <c r="AM64" s="48" t="str">
        <f>Schedule!AE17</f>
        <v>@AVL</v>
      </c>
      <c r="AN64" s="48" t="str">
        <f>Schedule!AF17</f>
        <v>MUN</v>
      </c>
      <c r="AO64" s="48" t="str">
        <f>Schedule!AG17</f>
        <v>@LIV</v>
      </c>
      <c r="AP64" s="48" t="str">
        <f>Schedule!AH17</f>
        <v>BHA</v>
      </c>
      <c r="AQ64" s="48" t="str">
        <f>Schedule!AI17</f>
        <v>@BRE</v>
      </c>
      <c r="AR64" s="48" t="str">
        <f>Schedule!AJ17</f>
        <v>SOU</v>
      </c>
      <c r="AS64" s="48" t="str">
        <f>Schedule!AK17</f>
        <v>@CHE</v>
      </c>
      <c r="AT64" s="48" t="str">
        <f>Schedule!AL17</f>
        <v>ARS</v>
      </c>
      <c r="AU64" s="48" t="str">
        <f>Schedule!AM17</f>
        <v>@CRY</v>
      </c>
    </row>
    <row r="65" spans="9:47" x14ac:dyDescent="0.25">
      <c r="I65" s="47" t="str">
        <f>Schedule!A18</f>
        <v>SOU</v>
      </c>
      <c r="J65" s="48" t="str">
        <f>Schedule!B18</f>
        <v>@TOT</v>
      </c>
      <c r="K65" s="48" t="str">
        <f>Schedule!C18</f>
        <v>LEE</v>
      </c>
      <c r="L65" s="48" t="str">
        <f>Schedule!D18</f>
        <v>@LEI</v>
      </c>
      <c r="M65" s="48" t="str">
        <f>Schedule!E18</f>
        <v>MUN</v>
      </c>
      <c r="N65" s="48" t="str">
        <f>Schedule!F18</f>
        <v>CHE</v>
      </c>
      <c r="O65" s="48" t="str">
        <f>Schedule!G18</f>
        <v>@WOL</v>
      </c>
      <c r="P65" s="48" t="str">
        <f>Schedule!H18</f>
        <v>BRE</v>
      </c>
      <c r="Q65" s="48" t="str">
        <f>Schedule!I18</f>
        <v>@AVL</v>
      </c>
      <c r="R65" s="48" t="str">
        <f>Schedule!J18</f>
        <v>EVE</v>
      </c>
      <c r="S65" s="48" t="str">
        <f>Schedule!K18</f>
        <v>@MCI</v>
      </c>
      <c r="T65" s="48" t="str">
        <f>Schedule!L18</f>
        <v>WHU</v>
      </c>
      <c r="U65" s="48" t="str">
        <f>Schedule!M18</f>
        <v>@BOU</v>
      </c>
      <c r="V65" s="48" t="str">
        <f>Schedule!N18</f>
        <v>ARS</v>
      </c>
      <c r="W65" s="48" t="str">
        <f>Schedule!O18</f>
        <v>@CRY</v>
      </c>
      <c r="X65" s="48" t="str">
        <f>Schedule!P18</f>
        <v>NEW</v>
      </c>
      <c r="Y65" s="48" t="str">
        <f>Schedule!Q18</f>
        <v>@LIV</v>
      </c>
      <c r="Z65" s="48" t="str">
        <f>Schedule!R18</f>
        <v>BHA</v>
      </c>
      <c r="AA65" s="48" t="str">
        <f>Schedule!S18</f>
        <v>@FUL</v>
      </c>
      <c r="AB65" s="48" t="str">
        <f>Schedule!T18</f>
        <v>NFO</v>
      </c>
      <c r="AC65" s="48" t="str">
        <f>Schedule!U18</f>
        <v>@EVE</v>
      </c>
      <c r="AD65" s="48" t="str">
        <f>Schedule!V18</f>
        <v>AVL</v>
      </c>
      <c r="AE65" s="48" t="str">
        <f>Schedule!W18</f>
        <v>@BRE</v>
      </c>
      <c r="AF65" s="48" t="str">
        <f>Schedule!X18</f>
        <v>WOL</v>
      </c>
      <c r="AG65" s="48" t="str">
        <f>Schedule!Y18</f>
        <v>@CHE</v>
      </c>
      <c r="AH65" s="48" t="str">
        <f>Schedule!Z18</f>
        <v>@LEE</v>
      </c>
      <c r="AI65" s="48" t="str">
        <f>Schedule!AA18</f>
        <v>LEI</v>
      </c>
      <c r="AJ65" s="48" t="str">
        <f>Schedule!AB18</f>
        <v>@MUN</v>
      </c>
      <c r="AK65" s="48" t="str">
        <f>Schedule!AC18</f>
        <v>TOT</v>
      </c>
      <c r="AL65" s="48" t="str">
        <f>Schedule!AD18</f>
        <v>@WHU</v>
      </c>
      <c r="AM65" s="48" t="str">
        <f>Schedule!AE18</f>
        <v>MCI</v>
      </c>
      <c r="AN65" s="48" t="str">
        <f>Schedule!AF18</f>
        <v>CRY</v>
      </c>
      <c r="AO65" s="48" t="str">
        <f>Schedule!AG18</f>
        <v>@ARS</v>
      </c>
      <c r="AP65" s="48" t="str">
        <f>Schedule!AH18</f>
        <v>BOU</v>
      </c>
      <c r="AQ65" s="48" t="str">
        <f>Schedule!AI18</f>
        <v>@NEW</v>
      </c>
      <c r="AR65" s="48" t="str">
        <f>Schedule!AJ18</f>
        <v>@NFO</v>
      </c>
      <c r="AS65" s="48" t="str">
        <f>Schedule!AK18</f>
        <v>FUL</v>
      </c>
      <c r="AT65" s="48" t="str">
        <f>Schedule!AL18</f>
        <v>@BHA</v>
      </c>
      <c r="AU65" s="48" t="str">
        <f>Schedule!AM18</f>
        <v>LIV</v>
      </c>
    </row>
    <row r="66" spans="9:47" x14ac:dyDescent="0.25">
      <c r="I66" s="47" t="str">
        <f>Schedule!A19</f>
        <v>TOT</v>
      </c>
      <c r="J66" s="48" t="str">
        <f>Schedule!B19</f>
        <v>SOU</v>
      </c>
      <c r="K66" s="48" t="str">
        <f>Schedule!C19</f>
        <v>@CHE</v>
      </c>
      <c r="L66" s="48" t="str">
        <f>Schedule!D19</f>
        <v>WOL</v>
      </c>
      <c r="M66" s="48" t="str">
        <f>Schedule!E19</f>
        <v>@NFO</v>
      </c>
      <c r="N66" s="48" t="str">
        <f>Schedule!F19</f>
        <v>@WHU</v>
      </c>
      <c r="O66" s="48" t="str">
        <f>Schedule!G19</f>
        <v>FUL</v>
      </c>
      <c r="P66" s="48" t="str">
        <f>Schedule!H19</f>
        <v>@MCI</v>
      </c>
      <c r="Q66" s="48" t="str">
        <f>Schedule!I19</f>
        <v>LEI</v>
      </c>
      <c r="R66" s="48" t="str">
        <f>Schedule!J19</f>
        <v>@ARS</v>
      </c>
      <c r="S66" s="48" t="str">
        <f>Schedule!K19</f>
        <v>@BHA</v>
      </c>
      <c r="T66" s="48" t="str">
        <f>Schedule!L19</f>
        <v>EVE</v>
      </c>
      <c r="U66" s="48" t="str">
        <f>Schedule!M19</f>
        <v>@MUN</v>
      </c>
      <c r="V66" s="48" t="str">
        <f>Schedule!N19</f>
        <v>NEW</v>
      </c>
      <c r="W66" s="48" t="str">
        <f>Schedule!O19</f>
        <v>@BOU</v>
      </c>
      <c r="X66" s="48" t="str">
        <f>Schedule!P19</f>
        <v>LIV</v>
      </c>
      <c r="Y66" s="48" t="str">
        <f>Schedule!Q19</f>
        <v>LEE</v>
      </c>
      <c r="Z66" s="48" t="str">
        <f>Schedule!R19</f>
        <v>@BRE</v>
      </c>
      <c r="AA66" s="48" t="str">
        <f>Schedule!S19</f>
        <v>AVL</v>
      </c>
      <c r="AB66" s="48" t="str">
        <f>Schedule!T19</f>
        <v>@CRY</v>
      </c>
      <c r="AC66" s="48" t="str">
        <f>Schedule!U19</f>
        <v>ARS</v>
      </c>
      <c r="AD66" s="48" t="str">
        <f>Schedule!V19</f>
        <v>@FUL</v>
      </c>
      <c r="AE66" s="48" t="str">
        <f>Schedule!W19</f>
        <v>MCI</v>
      </c>
      <c r="AF66" s="48" t="str">
        <f>Schedule!X19</f>
        <v>@LEI</v>
      </c>
      <c r="AG66" s="48" t="str">
        <f>Schedule!Y19</f>
        <v>WHU</v>
      </c>
      <c r="AH66" s="48" t="str">
        <f>Schedule!Z19</f>
        <v>CHE</v>
      </c>
      <c r="AI66" s="48" t="str">
        <f>Schedule!AA19</f>
        <v>@WOL</v>
      </c>
      <c r="AJ66" s="48" t="str">
        <f>Schedule!AB19</f>
        <v>NFO</v>
      </c>
      <c r="AK66" s="48" t="str">
        <f>Schedule!AC19</f>
        <v>@SOU</v>
      </c>
      <c r="AL66" s="48" t="str">
        <f>Schedule!AD19</f>
        <v>@EVE</v>
      </c>
      <c r="AM66" s="48" t="str">
        <f>Schedule!AE19</f>
        <v>BHA</v>
      </c>
      <c r="AN66" s="48" t="str">
        <f>Schedule!AF19</f>
        <v>BOU</v>
      </c>
      <c r="AO66" s="48" t="str">
        <f>Schedule!AG19</f>
        <v>@NEW</v>
      </c>
      <c r="AP66" s="48" t="str">
        <f>Schedule!AH19</f>
        <v>MUN</v>
      </c>
      <c r="AQ66" s="48" t="str">
        <f>Schedule!AI19</f>
        <v>@LIV</v>
      </c>
      <c r="AR66" s="48" t="str">
        <f>Schedule!AJ19</f>
        <v>CRY</v>
      </c>
      <c r="AS66" s="48" t="str">
        <f>Schedule!AK19</f>
        <v>@AVL</v>
      </c>
      <c r="AT66" s="48" t="str">
        <f>Schedule!AL19</f>
        <v>BRE</v>
      </c>
      <c r="AU66" s="48" t="str">
        <f>Schedule!AM19</f>
        <v>@LEE</v>
      </c>
    </row>
    <row r="67" spans="9:47" x14ac:dyDescent="0.25">
      <c r="I67" s="47" t="str">
        <f>Schedule!A20</f>
        <v>WHU</v>
      </c>
      <c r="J67" s="48" t="str">
        <f>Schedule!B20</f>
        <v>MCI</v>
      </c>
      <c r="K67" s="48" t="str">
        <f>Schedule!C20</f>
        <v>@NFO</v>
      </c>
      <c r="L67" s="48" t="str">
        <f>Schedule!D20</f>
        <v>BHA</v>
      </c>
      <c r="M67" s="48" t="str">
        <f>Schedule!E20</f>
        <v>@AVL</v>
      </c>
      <c r="N67" s="48" t="str">
        <f>Schedule!F20</f>
        <v>TOT</v>
      </c>
      <c r="O67" s="48" t="str">
        <f>Schedule!G20</f>
        <v>@CHE</v>
      </c>
      <c r="P67" s="93" t="str">
        <f>Schedule!H20</f>
        <v>NEW</v>
      </c>
      <c r="Q67" s="48" t="str">
        <f>Schedule!I20</f>
        <v>@EVE</v>
      </c>
      <c r="R67" s="48" t="str">
        <f>Schedule!J20</f>
        <v>WOL</v>
      </c>
      <c r="S67" s="48" t="str">
        <f>Schedule!K20</f>
        <v>FUL</v>
      </c>
      <c r="T67" s="48" t="str">
        <f>Schedule!L20</f>
        <v>@SOU</v>
      </c>
      <c r="U67" s="48" t="str">
        <f>Schedule!M20</f>
        <v>@LIV</v>
      </c>
      <c r="V67" s="48" t="str">
        <f>Schedule!N20</f>
        <v>BOU</v>
      </c>
      <c r="W67" s="48" t="str">
        <f>Schedule!O20</f>
        <v>@MUN</v>
      </c>
      <c r="X67" s="48" t="str">
        <f>Schedule!P20</f>
        <v>CRY</v>
      </c>
      <c r="Y67" s="48" t="str">
        <f>Schedule!Q20</f>
        <v>LEI</v>
      </c>
      <c r="Z67" s="48" t="str">
        <f>Schedule!R20</f>
        <v>@ARS</v>
      </c>
      <c r="AA67" s="48" t="str">
        <f>Schedule!S20</f>
        <v>BRE</v>
      </c>
      <c r="AB67" s="48" t="str">
        <f>Schedule!T20</f>
        <v>@LEE</v>
      </c>
      <c r="AC67" s="48" t="str">
        <f>Schedule!U20</f>
        <v>@WOL</v>
      </c>
      <c r="AD67" s="48" t="str">
        <f>Schedule!V20</f>
        <v>EVE</v>
      </c>
      <c r="AE67" s="48" t="str">
        <f>Schedule!W20</f>
        <v>@NEW</v>
      </c>
      <c r="AF67" s="48" t="str">
        <f>Schedule!X20</f>
        <v>CHE</v>
      </c>
      <c r="AG67" s="48" t="str">
        <f>Schedule!Y20</f>
        <v>@TOT</v>
      </c>
      <c r="AH67" s="48" t="str">
        <f>Schedule!Z20</f>
        <v>NFO</v>
      </c>
      <c r="AI67" s="48" t="str">
        <f>Schedule!AA20</f>
        <v>@BHA</v>
      </c>
      <c r="AJ67" s="48" t="str">
        <f>Schedule!AB20</f>
        <v>AVL</v>
      </c>
      <c r="AK67" s="93" t="str">
        <f>Schedule!AC20</f>
        <v>@MCI</v>
      </c>
      <c r="AL67" s="48" t="str">
        <f>Schedule!AD20</f>
        <v>SOU</v>
      </c>
      <c r="AM67" s="48" t="str">
        <f>Schedule!AE20</f>
        <v>@FUL</v>
      </c>
      <c r="AN67" s="48" t="str">
        <f>Schedule!AF20</f>
        <v>ARS</v>
      </c>
      <c r="AO67" s="48" t="str">
        <f>Schedule!AG20</f>
        <v>@BOU</v>
      </c>
      <c r="AP67" s="48" t="str">
        <f>Schedule!AH20</f>
        <v>LIV</v>
      </c>
      <c r="AQ67" s="48" t="str">
        <f>Schedule!AI20</f>
        <v>@CRY</v>
      </c>
      <c r="AR67" s="48" t="str">
        <f>Schedule!AJ20</f>
        <v>MUN</v>
      </c>
      <c r="AS67" s="48" t="str">
        <f>Schedule!AK20</f>
        <v>@BRE</v>
      </c>
      <c r="AT67" s="48" t="str">
        <f>Schedule!AL20</f>
        <v>LEE</v>
      </c>
      <c r="AU67" s="48" t="str">
        <f>Schedule!AM20</f>
        <v>@LEI</v>
      </c>
    </row>
    <row r="68" spans="9:47" x14ac:dyDescent="0.25">
      <c r="I68" s="47" t="str">
        <f>Schedule!A21</f>
        <v>WOL</v>
      </c>
      <c r="J68" s="48" t="str">
        <f>Schedule!B21</f>
        <v>@LEE</v>
      </c>
      <c r="K68" s="48" t="str">
        <f>Schedule!C21</f>
        <v>FUL</v>
      </c>
      <c r="L68" s="48" t="str">
        <f>Schedule!D21</f>
        <v>@TOT</v>
      </c>
      <c r="M68" s="48" t="str">
        <f>Schedule!E21</f>
        <v>NEW</v>
      </c>
      <c r="N68" s="48" t="str">
        <f>Schedule!F21</f>
        <v>@BOU</v>
      </c>
      <c r="O68" s="48" t="str">
        <f>Schedule!G21</f>
        <v>SOU</v>
      </c>
      <c r="P68" s="48" t="str">
        <f>Schedule!H21</f>
        <v>@LIV</v>
      </c>
      <c r="Q68" s="48" t="str">
        <f>Schedule!I21</f>
        <v>MCI</v>
      </c>
      <c r="R68" s="48" t="str">
        <f>Schedule!J21</f>
        <v>@WHU</v>
      </c>
      <c r="S68" s="48" t="str">
        <f>Schedule!K21</f>
        <v>@CHE</v>
      </c>
      <c r="T68" s="48" t="str">
        <f>Schedule!L21</f>
        <v>NFO</v>
      </c>
      <c r="U68" s="48" t="str">
        <f>Schedule!M21</f>
        <v>@CRY</v>
      </c>
      <c r="V68" s="48" t="str">
        <f>Schedule!N21</f>
        <v>LEI</v>
      </c>
      <c r="W68" s="48" t="str">
        <f>Schedule!O21</f>
        <v>@BRE</v>
      </c>
      <c r="X68" s="48" t="str">
        <f>Schedule!P21</f>
        <v>BHA</v>
      </c>
      <c r="Y68" s="48" t="str">
        <f>Schedule!Q21</f>
        <v>ARS</v>
      </c>
      <c r="Z68" s="48" t="str">
        <f>Schedule!R21</f>
        <v>@EVE</v>
      </c>
      <c r="AA68" s="48" t="str">
        <f>Schedule!S21</f>
        <v>MUN</v>
      </c>
      <c r="AB68" s="48" t="str">
        <f>Schedule!T21</f>
        <v>@AVL</v>
      </c>
      <c r="AC68" s="48" t="str">
        <f>Schedule!U21</f>
        <v>WHU</v>
      </c>
      <c r="AD68" s="48" t="str">
        <f>Schedule!V21</f>
        <v>@MCI</v>
      </c>
      <c r="AE68" s="48" t="str">
        <f>Schedule!W21</f>
        <v>LIV</v>
      </c>
      <c r="AF68" s="48" t="str">
        <f>Schedule!X21</f>
        <v>@SOU</v>
      </c>
      <c r="AG68" s="48" t="str">
        <f>Schedule!Y21</f>
        <v>BOU</v>
      </c>
      <c r="AH68" s="48" t="str">
        <f>Schedule!Z21</f>
        <v>@FUL</v>
      </c>
      <c r="AI68" s="48" t="str">
        <f>Schedule!AA21</f>
        <v>TOT</v>
      </c>
      <c r="AJ68" s="48" t="str">
        <f>Schedule!AB21</f>
        <v>@NEW</v>
      </c>
      <c r="AK68" s="48" t="str">
        <f>Schedule!AC21</f>
        <v>LEE</v>
      </c>
      <c r="AL68" s="48" t="str">
        <f>Schedule!AD21</f>
        <v>@NFO</v>
      </c>
      <c r="AM68" s="48" t="str">
        <f>Schedule!AE21</f>
        <v>CHE</v>
      </c>
      <c r="AN68" s="48" t="str">
        <f>Schedule!AF21</f>
        <v>BRE</v>
      </c>
      <c r="AO68" s="48" t="str">
        <f>Schedule!AG21</f>
        <v>@LEI</v>
      </c>
      <c r="AP68" s="48" t="str">
        <f>Schedule!AH21</f>
        <v>CRY</v>
      </c>
      <c r="AQ68" s="48" t="str">
        <f>Schedule!AI21</f>
        <v>@BHA</v>
      </c>
      <c r="AR68" s="48" t="str">
        <f>Schedule!AJ21</f>
        <v>AVL</v>
      </c>
      <c r="AS68" s="48" t="str">
        <f>Schedule!AK21</f>
        <v>@MUN</v>
      </c>
      <c r="AT68" s="48" t="str">
        <f>Schedule!AL21</f>
        <v>EVE</v>
      </c>
      <c r="AU68" s="48" t="str">
        <f>Schedule!AM21</f>
        <v>@ARS</v>
      </c>
    </row>
  </sheetData>
  <mergeCells count="1">
    <mergeCell ref="AZ1:BA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5224-C903-4381-900F-F2BBD4C55946}">
  <dimension ref="A1:AX68"/>
  <sheetViews>
    <sheetView topLeftCell="A33" workbookViewId="0">
      <selection activeCell="AV58" sqref="AV58"/>
    </sheetView>
  </sheetViews>
  <sheetFormatPr defaultColWidth="9.109375" defaultRowHeight="12" x14ac:dyDescent="0.25"/>
  <cols>
    <col min="1" max="1" width="4.5546875" style="35" bestFit="1" customWidth="1"/>
    <col min="2" max="2" width="5.6640625" style="35" bestFit="1" customWidth="1"/>
    <col min="3" max="3" width="5.44140625" style="35" bestFit="1" customWidth="1"/>
    <col min="4" max="4" width="4.88671875" style="35" bestFit="1" customWidth="1"/>
    <col min="5" max="5" width="5.6640625" style="35" bestFit="1" customWidth="1"/>
    <col min="6" max="6" width="4.6640625" style="35" bestFit="1" customWidth="1"/>
    <col min="7" max="7" width="4.88671875" style="35" customWidth="1"/>
    <col min="8" max="8" width="6.6640625" style="35" bestFit="1" customWidth="1"/>
    <col min="9" max="9" width="8.109375" style="35" bestFit="1" customWidth="1"/>
    <col min="10" max="15" width="4.44140625" style="35" hidden="1" customWidth="1"/>
    <col min="16" max="17" width="4.44140625" style="35" customWidth="1"/>
    <col min="18" max="20" width="4.44140625" style="35" hidden="1" customWidth="1"/>
    <col min="21" max="21" width="4.33203125" style="35" hidden="1" customWidth="1"/>
    <col min="22" max="22" width="4.44140625" style="35" hidden="1" customWidth="1"/>
    <col min="23" max="23" width="4.33203125" style="35" hidden="1" customWidth="1"/>
    <col min="24" max="25" width="4.44140625" style="35" hidden="1" customWidth="1"/>
    <col min="26" max="26" width="4.33203125" style="35" hidden="1" customWidth="1"/>
    <col min="27" max="27" width="4.44140625" style="35" hidden="1" customWidth="1"/>
    <col min="28" max="28" width="4.33203125" style="35" hidden="1" customWidth="1"/>
    <col min="29" max="33" width="4.44140625" style="35" hidden="1" customWidth="1"/>
    <col min="34" max="37" width="4.44140625" style="35" customWidth="1"/>
    <col min="38" max="40" width="4.44140625" style="35" hidden="1" customWidth="1"/>
    <col min="41" max="41" width="4.33203125" style="35" hidden="1" customWidth="1"/>
    <col min="42" max="42" width="4.44140625" style="35" hidden="1" customWidth="1"/>
    <col min="43" max="43" width="4.33203125" style="35" hidden="1" customWidth="1"/>
    <col min="44" max="44" width="4.44140625" style="35" hidden="1" customWidth="1"/>
    <col min="45" max="45" width="4.33203125" style="35" hidden="1" customWidth="1"/>
    <col min="46" max="46" width="4.44140625" style="35" hidden="1" customWidth="1"/>
    <col min="47" max="47" width="4.33203125" style="35" hidden="1" customWidth="1"/>
    <col min="48" max="48" width="3.88671875" style="35" customWidth="1"/>
    <col min="49" max="49" width="9.109375" style="35" customWidth="1"/>
    <col min="50" max="50" width="9.109375" style="35"/>
    <col min="51" max="51" width="10.33203125" style="35" bestFit="1" customWidth="1"/>
    <col min="52" max="16384" width="9.109375" style="35"/>
  </cols>
  <sheetData>
    <row r="1" spans="1:50" x14ac:dyDescent="0.25">
      <c r="A1" s="33" t="s">
        <v>0</v>
      </c>
      <c r="B1" s="34" t="s">
        <v>20</v>
      </c>
      <c r="C1" s="34" t="s">
        <v>21</v>
      </c>
      <c r="E1" s="36" t="s">
        <v>0</v>
      </c>
      <c r="F1" s="36" t="s">
        <v>19</v>
      </c>
      <c r="G1" s="36" t="s">
        <v>18</v>
      </c>
      <c r="I1" s="81" t="s">
        <v>27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3"/>
    </row>
    <row r="2" spans="1:50" x14ac:dyDescent="0.25">
      <c r="A2" s="37" t="str">
        <f>Schedule!A2</f>
        <v>ARS</v>
      </c>
      <c r="B2" s="38">
        <f>'4 Week'!Y2</f>
        <v>0.91825320383110764</v>
      </c>
      <c r="C2" s="38">
        <f>'4 Week'!Z2</f>
        <v>1.8818489208633093</v>
      </c>
      <c r="D2" s="35" t="s">
        <v>34</v>
      </c>
      <c r="E2" s="39" t="str">
        <f>Schedule!A2</f>
        <v>ARS</v>
      </c>
      <c r="F2" s="40">
        <f>Fixtures!F2</f>
        <v>1.7005292145435422</v>
      </c>
      <c r="G2" s="40">
        <f>Fixtures!G2</f>
        <v>1.109090052307977</v>
      </c>
      <c r="I2" s="41" t="s">
        <v>0</v>
      </c>
      <c r="J2" s="41">
        <v>1</v>
      </c>
      <c r="K2" s="41">
        <f>J2+1</f>
        <v>2</v>
      </c>
      <c r="L2" s="41">
        <f t="shared" ref="L2:AU2" si="0">K2+1</f>
        <v>3</v>
      </c>
      <c r="M2" s="41">
        <f t="shared" si="0"/>
        <v>4</v>
      </c>
      <c r="N2" s="41">
        <f t="shared" si="0"/>
        <v>5</v>
      </c>
      <c r="O2" s="41">
        <f t="shared" si="0"/>
        <v>6</v>
      </c>
      <c r="P2" s="41">
        <v>7</v>
      </c>
      <c r="Q2" s="41">
        <f t="shared" si="0"/>
        <v>8</v>
      </c>
      <c r="R2" s="41">
        <f t="shared" si="0"/>
        <v>9</v>
      </c>
      <c r="S2" s="41">
        <f t="shared" si="0"/>
        <v>10</v>
      </c>
      <c r="T2" s="41">
        <f t="shared" si="0"/>
        <v>11</v>
      </c>
      <c r="U2" s="41">
        <f t="shared" si="0"/>
        <v>12</v>
      </c>
      <c r="V2" s="41">
        <f t="shared" si="0"/>
        <v>13</v>
      </c>
      <c r="W2" s="41">
        <f t="shared" si="0"/>
        <v>14</v>
      </c>
      <c r="X2" s="41">
        <f t="shared" si="0"/>
        <v>15</v>
      </c>
      <c r="Y2" s="41">
        <f t="shared" si="0"/>
        <v>16</v>
      </c>
      <c r="Z2" s="41">
        <f t="shared" si="0"/>
        <v>17</v>
      </c>
      <c r="AA2" s="41">
        <f t="shared" si="0"/>
        <v>18</v>
      </c>
      <c r="AB2" s="41">
        <f t="shared" si="0"/>
        <v>19</v>
      </c>
      <c r="AC2" s="41">
        <f t="shared" si="0"/>
        <v>20</v>
      </c>
      <c r="AD2" s="41">
        <f t="shared" si="0"/>
        <v>21</v>
      </c>
      <c r="AE2" s="41">
        <f t="shared" si="0"/>
        <v>22</v>
      </c>
      <c r="AF2" s="41">
        <f t="shared" si="0"/>
        <v>23</v>
      </c>
      <c r="AG2" s="41">
        <f t="shared" si="0"/>
        <v>24</v>
      </c>
      <c r="AH2" s="41">
        <f t="shared" si="0"/>
        <v>25</v>
      </c>
      <c r="AI2" s="41">
        <f t="shared" si="0"/>
        <v>26</v>
      </c>
      <c r="AJ2" s="41">
        <f t="shared" si="0"/>
        <v>27</v>
      </c>
      <c r="AK2" s="41">
        <f t="shared" si="0"/>
        <v>28</v>
      </c>
      <c r="AL2" s="41">
        <f t="shared" si="0"/>
        <v>29</v>
      </c>
      <c r="AM2" s="41">
        <f t="shared" si="0"/>
        <v>30</v>
      </c>
      <c r="AN2" s="41">
        <f t="shared" si="0"/>
        <v>31</v>
      </c>
      <c r="AO2" s="41">
        <f t="shared" si="0"/>
        <v>32</v>
      </c>
      <c r="AP2" s="41">
        <f t="shared" si="0"/>
        <v>33</v>
      </c>
      <c r="AQ2" s="41">
        <f t="shared" si="0"/>
        <v>34</v>
      </c>
      <c r="AR2" s="41">
        <f t="shared" si="0"/>
        <v>35</v>
      </c>
      <c r="AS2" s="41">
        <f t="shared" si="0"/>
        <v>36</v>
      </c>
      <c r="AT2" s="41">
        <f t="shared" si="0"/>
        <v>37</v>
      </c>
      <c r="AU2" s="41">
        <f t="shared" si="0"/>
        <v>38</v>
      </c>
      <c r="AV2" s="42" t="s">
        <v>17</v>
      </c>
    </row>
    <row r="3" spans="1:50" x14ac:dyDescent="0.25">
      <c r="A3" s="37" t="str">
        <f>Schedule!A3</f>
        <v>AVL</v>
      </c>
      <c r="B3" s="38">
        <f>'4 Week'!Y3</f>
        <v>1.1816973559962229</v>
      </c>
      <c r="C3" s="38">
        <f>'4 Week'!Z3</f>
        <v>1.9701034172661869</v>
      </c>
      <c r="D3" s="43">
        <f>Fixtures!D3</f>
        <v>0.09</v>
      </c>
      <c r="E3" s="39" t="str">
        <f>Schedule!A3</f>
        <v>AVL</v>
      </c>
      <c r="F3" s="40">
        <f>Fixtures!F3</f>
        <v>1.1842093061112857</v>
      </c>
      <c r="G3" s="40">
        <f>Fixtures!G3</f>
        <v>1.662739875586243</v>
      </c>
      <c r="I3" s="37" t="str">
        <f>Schedule!A2</f>
        <v>ARS</v>
      </c>
      <c r="J3" s="44">
        <f>VLOOKUP(J49,$E$2:$G$41,2,FALSE)</f>
        <v>1.045086858253923</v>
      </c>
      <c r="K3" s="44">
        <f t="shared" ref="K3:AU3" si="1">VLOOKUP(K49,$E$2:$G$41,2,FALSE)</f>
        <v>1.1187259396148679</v>
      </c>
      <c r="L3" s="44">
        <f t="shared" si="1"/>
        <v>1.0029497808493912</v>
      </c>
      <c r="M3" s="44">
        <f t="shared" si="1"/>
        <v>1.1548564432718684</v>
      </c>
      <c r="N3" s="44">
        <f t="shared" si="1"/>
        <v>1.1842093061112857</v>
      </c>
      <c r="O3" s="44">
        <f t="shared" si="1"/>
        <v>1.8362758384481703</v>
      </c>
      <c r="P3" s="103">
        <f t="shared" ref="P3:P22" si="2">VLOOKUP(P49,$E$2:$F$41,2,FALSE)</f>
        <v>1.0275378367120416</v>
      </c>
      <c r="Q3" s="44">
        <f t="shared" si="1"/>
        <v>1.6033310939408683</v>
      </c>
      <c r="R3" s="44">
        <f t="shared" si="1"/>
        <v>1.4112731641350762</v>
      </c>
      <c r="S3" s="44">
        <f t="shared" si="1"/>
        <v>1.7948036089157196</v>
      </c>
      <c r="T3" s="44">
        <f t="shared" si="1"/>
        <v>1.3562050535478631</v>
      </c>
      <c r="U3" s="44">
        <f t="shared" si="1"/>
        <v>1.8976446335800801</v>
      </c>
      <c r="V3" s="44">
        <f t="shared" si="1"/>
        <v>1.1609030212321227</v>
      </c>
      <c r="W3" s="44">
        <f t="shared" si="1"/>
        <v>0.90325247493974847</v>
      </c>
      <c r="X3" s="44">
        <f t="shared" si="1"/>
        <v>1.4134624823803841</v>
      </c>
      <c r="Y3" s="44">
        <f t="shared" si="1"/>
        <v>1.1208495239044718</v>
      </c>
      <c r="Z3" s="44">
        <f t="shared" si="1"/>
        <v>1.1059276232885791</v>
      </c>
      <c r="AA3" s="44">
        <f t="shared" si="1"/>
        <v>1.985214741308676</v>
      </c>
      <c r="AB3" s="44">
        <f t="shared" si="1"/>
        <v>1.5348045987387702</v>
      </c>
      <c r="AC3" s="44">
        <f t="shared" si="1"/>
        <v>1.6904260977002561</v>
      </c>
      <c r="AD3" s="44">
        <f t="shared" si="1"/>
        <v>1.5330376265943439</v>
      </c>
      <c r="AE3" s="44">
        <f t="shared" si="1"/>
        <v>1.2307870791385993</v>
      </c>
      <c r="AF3" s="44">
        <f t="shared" si="1"/>
        <v>1.3385608215469633</v>
      </c>
      <c r="AG3" s="44">
        <f t="shared" si="1"/>
        <v>1.4184485095179138</v>
      </c>
      <c r="AH3" s="103">
        <f t="shared" si="1"/>
        <v>1.3400123892090177</v>
      </c>
      <c r="AI3" s="44">
        <f t="shared" si="1"/>
        <v>0.83732504639719818</v>
      </c>
      <c r="AJ3" s="44">
        <f t="shared" si="1"/>
        <v>1.3832895858970733</v>
      </c>
      <c r="AK3" s="44">
        <f t="shared" si="1"/>
        <v>0.87250370734960536</v>
      </c>
      <c r="AL3" s="44">
        <f t="shared" si="1"/>
        <v>1.1322445859895003</v>
      </c>
      <c r="AM3" s="44">
        <f t="shared" si="1"/>
        <v>2.1498197073825653</v>
      </c>
      <c r="AN3" s="44">
        <f t="shared" si="1"/>
        <v>1.3246825377852212</v>
      </c>
      <c r="AO3" s="44">
        <f t="shared" si="1"/>
        <v>0.96919426543232257</v>
      </c>
      <c r="AP3" s="44">
        <f t="shared" si="1"/>
        <v>2.2730029127497664</v>
      </c>
      <c r="AQ3" s="44">
        <f t="shared" si="1"/>
        <v>1.1800466596019719</v>
      </c>
      <c r="AR3" s="44">
        <f t="shared" si="1"/>
        <v>1.8383923215662192</v>
      </c>
      <c r="AS3" s="44">
        <f t="shared" si="1"/>
        <v>1.6573811143035735</v>
      </c>
      <c r="AT3" s="44">
        <f t="shared" si="1"/>
        <v>1.0819177996531053</v>
      </c>
      <c r="AU3" s="44">
        <f t="shared" si="1"/>
        <v>0.93575510711290766</v>
      </c>
      <c r="AV3" s="44">
        <f ca="1">AVERAGE(OFFSET($J3,0,($D$6)-4,1,4),P3)</f>
        <v>1.0921337131129873</v>
      </c>
      <c r="AW3" s="45"/>
      <c r="AX3" s="45"/>
    </row>
    <row r="4" spans="1:50" x14ac:dyDescent="0.25">
      <c r="A4" s="37" t="str">
        <f>Schedule!A4</f>
        <v>BOU</v>
      </c>
      <c r="B4" s="38">
        <f>'4 Week'!Y4</f>
        <v>2.5118165722379602</v>
      </c>
      <c r="C4" s="38">
        <f>'4 Week'!Z4</f>
        <v>1.1294649280575539</v>
      </c>
      <c r="E4" s="39" t="str">
        <f>Schedule!A4</f>
        <v>BOU</v>
      </c>
      <c r="F4" s="40">
        <f>Fixtures!F4</f>
        <v>0.83732504639719818</v>
      </c>
      <c r="G4" s="40">
        <f>Fixtures!G4</f>
        <v>1.8956958415928362</v>
      </c>
      <c r="I4" s="37" t="str">
        <f>Schedule!A3</f>
        <v>AVL</v>
      </c>
      <c r="J4" s="44">
        <f t="shared" ref="J4:AU4" si="3">VLOOKUP(J50,$E$2:$G$41,2,FALSE)</f>
        <v>1.0029497808493912</v>
      </c>
      <c r="K4" s="44">
        <f t="shared" si="3"/>
        <v>1.0275378367120416</v>
      </c>
      <c r="L4" s="44">
        <f t="shared" si="3"/>
        <v>1.045086858253923</v>
      </c>
      <c r="M4" s="44">
        <f t="shared" si="3"/>
        <v>1.1059276232885791</v>
      </c>
      <c r="N4" s="44">
        <f t="shared" si="3"/>
        <v>2.0368976306071001</v>
      </c>
      <c r="O4" s="44">
        <f t="shared" si="3"/>
        <v>1.8976446335800801</v>
      </c>
      <c r="P4" s="92">
        <f t="shared" si="2"/>
        <v>1.3400123892090177</v>
      </c>
      <c r="Q4" s="44">
        <f t="shared" si="3"/>
        <v>0.96919426543232257</v>
      </c>
      <c r="R4" s="44">
        <f t="shared" si="3"/>
        <v>1.3562050535478631</v>
      </c>
      <c r="S4" s="44">
        <f t="shared" si="3"/>
        <v>1.0819177996531053</v>
      </c>
      <c r="T4" s="44">
        <f t="shared" si="3"/>
        <v>1.1800466596019719</v>
      </c>
      <c r="U4" s="44">
        <f t="shared" si="3"/>
        <v>1.3832895858970733</v>
      </c>
      <c r="V4" s="44">
        <f t="shared" si="3"/>
        <v>1.3385608215469633</v>
      </c>
      <c r="W4" s="44">
        <f t="shared" si="3"/>
        <v>1.8383923215662192</v>
      </c>
      <c r="X4" s="44">
        <f t="shared" si="3"/>
        <v>1.5330376265943439</v>
      </c>
      <c r="Y4" s="44">
        <f t="shared" si="3"/>
        <v>1.985214741308676</v>
      </c>
      <c r="Z4" s="44">
        <f t="shared" si="3"/>
        <v>1.7948036089157196</v>
      </c>
      <c r="AA4" s="44">
        <f t="shared" si="3"/>
        <v>1.6904260977002561</v>
      </c>
      <c r="AB4" s="44">
        <f t="shared" si="3"/>
        <v>0.93575510711290766</v>
      </c>
      <c r="AC4" s="44">
        <f t="shared" si="3"/>
        <v>1.1322445859895003</v>
      </c>
      <c r="AD4" s="44">
        <f t="shared" si="3"/>
        <v>1.1609030212321227</v>
      </c>
      <c r="AE4" s="44">
        <f t="shared" si="3"/>
        <v>1.1187259396148679</v>
      </c>
      <c r="AF4" s="44">
        <f t="shared" si="3"/>
        <v>2.2730029127497664</v>
      </c>
      <c r="AG4" s="44">
        <f t="shared" si="3"/>
        <v>1.7005292145435422</v>
      </c>
      <c r="AH4" s="44">
        <f t="shared" si="3"/>
        <v>1.2307870791385993</v>
      </c>
      <c r="AI4" s="44">
        <f t="shared" si="3"/>
        <v>0.87250370734960536</v>
      </c>
      <c r="AJ4" s="44">
        <f t="shared" si="3"/>
        <v>1.3246825377852212</v>
      </c>
      <c r="AK4" s="44">
        <f t="shared" si="3"/>
        <v>0.83732504639719818</v>
      </c>
      <c r="AL4" s="44">
        <f t="shared" si="3"/>
        <v>1.4134624823803841</v>
      </c>
      <c r="AM4" s="44">
        <f t="shared" si="3"/>
        <v>0.90325247493974847</v>
      </c>
      <c r="AN4" s="44">
        <f t="shared" si="3"/>
        <v>1.5348045987387702</v>
      </c>
      <c r="AO4" s="44">
        <f t="shared" si="3"/>
        <v>1.6033310939408683</v>
      </c>
      <c r="AP4" s="44">
        <f t="shared" si="3"/>
        <v>1.1548564432718684</v>
      </c>
      <c r="AQ4" s="44">
        <f t="shared" si="3"/>
        <v>1.8362758384481703</v>
      </c>
      <c r="AR4" s="44">
        <f t="shared" si="3"/>
        <v>1.1208495239044718</v>
      </c>
      <c r="AS4" s="44">
        <f t="shared" si="3"/>
        <v>1.4112731641350762</v>
      </c>
      <c r="AT4" s="44">
        <f t="shared" si="3"/>
        <v>2.1498197073825653</v>
      </c>
      <c r="AU4" s="44">
        <f t="shared" si="3"/>
        <v>1.6573811143035735</v>
      </c>
      <c r="AV4" s="44">
        <f t="shared" ref="AV4" ca="1" si="4">AVERAGE(OFFSET($J4,0,($D$6)-4,1,4))</f>
        <v>1.0663245926676559</v>
      </c>
      <c r="AW4" s="45"/>
    </row>
    <row r="5" spans="1:50" x14ac:dyDescent="0.25">
      <c r="A5" s="37" t="str">
        <f>Schedule!A5</f>
        <v>BRE</v>
      </c>
      <c r="B5" s="38">
        <f>'4 Week'!Y5</f>
        <v>1.1619765951706462</v>
      </c>
      <c r="C5" s="38">
        <f>'4 Week'!Z5</f>
        <v>1.5754091726618704</v>
      </c>
      <c r="D5" s="35" t="s">
        <v>51</v>
      </c>
      <c r="E5" s="39" t="str">
        <f>Schedule!A5</f>
        <v>BRE</v>
      </c>
      <c r="F5" s="40">
        <f>Fixtures!F5</f>
        <v>1.3385608215469633</v>
      </c>
      <c r="G5" s="40">
        <f>Fixtures!G5</f>
        <v>1.5100114293418179</v>
      </c>
      <c r="I5" s="37" t="str">
        <f>Schedule!A4</f>
        <v>BOU</v>
      </c>
      <c r="J5" s="44">
        <f t="shared" ref="J5:AU5" si="5">VLOOKUP(J51,$E$2:$G$41,2,FALSE)</f>
        <v>1.1842093061112857</v>
      </c>
      <c r="K5" s="44">
        <f t="shared" si="5"/>
        <v>2.2730029127497664</v>
      </c>
      <c r="L5" s="44">
        <f t="shared" si="5"/>
        <v>1.7005292145435422</v>
      </c>
      <c r="M5" s="44">
        <f t="shared" si="5"/>
        <v>2.1498197073825653</v>
      </c>
      <c r="N5" s="44">
        <f t="shared" si="5"/>
        <v>0.93575510711290766</v>
      </c>
      <c r="O5" s="44">
        <f t="shared" si="5"/>
        <v>1.0819177996531053</v>
      </c>
      <c r="P5" s="92">
        <f t="shared" si="2"/>
        <v>1.6573811143035735</v>
      </c>
      <c r="Q5" s="44">
        <f t="shared" si="5"/>
        <v>1.8383923215662192</v>
      </c>
      <c r="R5" s="44">
        <f t="shared" si="5"/>
        <v>1.3385608215469633</v>
      </c>
      <c r="S5" s="44">
        <f t="shared" si="5"/>
        <v>1.1187259396148679</v>
      </c>
      <c r="T5" s="44">
        <f t="shared" si="5"/>
        <v>1.3832895858970733</v>
      </c>
      <c r="U5" s="44">
        <f t="shared" si="5"/>
        <v>0.96919426543232257</v>
      </c>
      <c r="V5" s="44">
        <f t="shared" si="5"/>
        <v>1.3246825377852212</v>
      </c>
      <c r="W5" s="44">
        <f t="shared" si="5"/>
        <v>1.4112731641350762</v>
      </c>
      <c r="X5" s="44">
        <f t="shared" si="5"/>
        <v>1.3562050535478631</v>
      </c>
      <c r="Y5" s="44">
        <f t="shared" si="5"/>
        <v>1.0275378367120416</v>
      </c>
      <c r="Z5" s="44">
        <f t="shared" si="5"/>
        <v>1.4134624823803841</v>
      </c>
      <c r="AA5" s="44">
        <f t="shared" si="5"/>
        <v>0.87250370734960536</v>
      </c>
      <c r="AB5" s="44">
        <f t="shared" si="5"/>
        <v>1.8362758384481703</v>
      </c>
      <c r="AC5" s="44">
        <f t="shared" si="5"/>
        <v>1.6033310939408683</v>
      </c>
      <c r="AD5" s="44">
        <f t="shared" si="5"/>
        <v>0.90325247493974847</v>
      </c>
      <c r="AE5" s="44">
        <f t="shared" si="5"/>
        <v>1.985214741308676</v>
      </c>
      <c r="AF5" s="44">
        <f t="shared" si="5"/>
        <v>1.5348045987387702</v>
      </c>
      <c r="AG5" s="44">
        <f t="shared" si="5"/>
        <v>1.1208495239044718</v>
      </c>
      <c r="AH5" s="44">
        <f t="shared" si="5"/>
        <v>1.8976446335800801</v>
      </c>
      <c r="AI5" s="44">
        <f t="shared" si="5"/>
        <v>2.0368976306071001</v>
      </c>
      <c r="AJ5" s="44">
        <f t="shared" si="5"/>
        <v>1.7948036089157196</v>
      </c>
      <c r="AK5" s="44">
        <f t="shared" si="5"/>
        <v>1.4184485095179138</v>
      </c>
      <c r="AL5" s="44">
        <f t="shared" si="5"/>
        <v>1.1548564432718684</v>
      </c>
      <c r="AM5" s="44">
        <f t="shared" si="5"/>
        <v>1.3400123892090177</v>
      </c>
      <c r="AN5" s="44">
        <f t="shared" si="5"/>
        <v>1.6904260977002561</v>
      </c>
      <c r="AO5" s="44">
        <f t="shared" si="5"/>
        <v>1.1059276232885791</v>
      </c>
      <c r="AP5" s="44">
        <f t="shared" si="5"/>
        <v>1.1609030212321227</v>
      </c>
      <c r="AQ5" s="44">
        <f t="shared" si="5"/>
        <v>1.1322445859895003</v>
      </c>
      <c r="AR5" s="44">
        <f t="shared" si="5"/>
        <v>1.1800466596019719</v>
      </c>
      <c r="AS5" s="44">
        <f t="shared" si="5"/>
        <v>1.045086858253923</v>
      </c>
      <c r="AT5" s="44">
        <f t="shared" si="5"/>
        <v>1.5330376265943439</v>
      </c>
      <c r="AU5" s="44">
        <f t="shared" si="5"/>
        <v>1.2307870791385993</v>
      </c>
      <c r="AV5" s="44">
        <f ca="1">AVERAGE(OFFSET($J5,0,($D$6)-4,1,4))</f>
        <v>1.7869485956552034</v>
      </c>
      <c r="AW5" s="45"/>
    </row>
    <row r="6" spans="1:50" x14ac:dyDescent="0.25">
      <c r="A6" s="37" t="str">
        <f>Schedule!A6</f>
        <v>BHA</v>
      </c>
      <c r="B6" s="38">
        <f>'4 Week'!Y6</f>
        <v>0.94509128108278229</v>
      </c>
      <c r="C6" s="38">
        <f>'4 Week'!Z6</f>
        <v>1.9498021582733813</v>
      </c>
      <c r="D6" s="35">
        <f>Fixtures!D6</f>
        <v>28</v>
      </c>
      <c r="E6" s="39" t="str">
        <f>Schedule!A6</f>
        <v>BHA</v>
      </c>
      <c r="F6" s="40">
        <f>Fixtures!F6</f>
        <v>1.6573811143035735</v>
      </c>
      <c r="G6" s="40">
        <f>Fixtures!G6</f>
        <v>1.213534686228344</v>
      </c>
      <c r="I6" s="37" t="str">
        <f>Schedule!A5</f>
        <v>BRE</v>
      </c>
      <c r="J6" s="44">
        <f t="shared" ref="J6:AU7" si="6">VLOOKUP(J52,$E$2:$G$41,2,FALSE)</f>
        <v>1.3400123892090177</v>
      </c>
      <c r="K6" s="44">
        <f t="shared" si="6"/>
        <v>1.5330376265943439</v>
      </c>
      <c r="L6" s="44">
        <f t="shared" si="6"/>
        <v>1.3832895858970733</v>
      </c>
      <c r="M6" s="44">
        <f t="shared" si="6"/>
        <v>1.0275378367120416</v>
      </c>
      <c r="N6" s="44">
        <f t="shared" si="6"/>
        <v>1.045086858253923</v>
      </c>
      <c r="O6" s="44">
        <f t="shared" si="6"/>
        <v>1.1322445859895003</v>
      </c>
      <c r="P6" s="106">
        <f t="shared" si="2"/>
        <v>1.1609030212321227</v>
      </c>
      <c r="Q6" s="44">
        <f t="shared" si="6"/>
        <v>1.7005292145435422</v>
      </c>
      <c r="R6" s="44">
        <f t="shared" si="6"/>
        <v>1.0029497808493912</v>
      </c>
      <c r="S6" s="44">
        <f t="shared" si="6"/>
        <v>1.8383923215662192</v>
      </c>
      <c r="T6" s="44">
        <f t="shared" si="6"/>
        <v>1.6573811143035735</v>
      </c>
      <c r="U6" s="44">
        <f t="shared" si="6"/>
        <v>1.1800466596019719</v>
      </c>
      <c r="V6" s="44">
        <f t="shared" si="6"/>
        <v>1.4184485095179138</v>
      </c>
      <c r="W6" s="44">
        <f t="shared" si="6"/>
        <v>0.93575510711290766</v>
      </c>
      <c r="X6" s="44">
        <f t="shared" si="6"/>
        <v>1.0819177996531053</v>
      </c>
      <c r="Y6" s="44">
        <f t="shared" si="6"/>
        <v>2.2730029127497664</v>
      </c>
      <c r="Z6" s="44">
        <f t="shared" si="6"/>
        <v>1.4112731641350762</v>
      </c>
      <c r="AA6" s="44">
        <f t="shared" si="6"/>
        <v>1.3246825377852212</v>
      </c>
      <c r="AB6" s="44">
        <f t="shared" si="6"/>
        <v>1.7948036089157196</v>
      </c>
      <c r="AC6" s="44">
        <f t="shared" si="6"/>
        <v>0.83732504639719818</v>
      </c>
      <c r="AD6" s="44">
        <f t="shared" si="6"/>
        <v>1.3562050535478631</v>
      </c>
      <c r="AE6" s="44">
        <f t="shared" si="6"/>
        <v>0.96919426543232257</v>
      </c>
      <c r="AF6" s="44">
        <f t="shared" si="6"/>
        <v>2.0368976306071001</v>
      </c>
      <c r="AG6" s="44">
        <f t="shared" si="6"/>
        <v>0.87250370734960536</v>
      </c>
      <c r="AH6" s="92">
        <f t="shared" si="6"/>
        <v>1.8362758384481703</v>
      </c>
      <c r="AI6" s="44">
        <f t="shared" si="6"/>
        <v>1.1548564432718684</v>
      </c>
      <c r="AJ6" s="106">
        <f t="shared" si="6"/>
        <v>1.2307870791385993</v>
      </c>
      <c r="AK6" s="44">
        <f t="shared" si="6"/>
        <v>1.1187259396148679</v>
      </c>
      <c r="AL6" s="44">
        <f t="shared" si="6"/>
        <v>1.985214741308676</v>
      </c>
      <c r="AM6" s="44">
        <f t="shared" si="6"/>
        <v>1.5348045987387702</v>
      </c>
      <c r="AN6" s="44">
        <f t="shared" si="6"/>
        <v>1.1208495239044718</v>
      </c>
      <c r="AO6" s="44">
        <f t="shared" si="6"/>
        <v>1.1842093061112857</v>
      </c>
      <c r="AP6" s="44">
        <f t="shared" si="6"/>
        <v>1.4134624823803841</v>
      </c>
      <c r="AQ6" s="44">
        <f t="shared" si="6"/>
        <v>0.90325247493974847</v>
      </c>
      <c r="AR6" s="44">
        <f t="shared" si="6"/>
        <v>2.1498197073825653</v>
      </c>
      <c r="AS6" s="44">
        <f t="shared" si="6"/>
        <v>1.1059276232885791</v>
      </c>
      <c r="AT6" s="44">
        <f t="shared" si="6"/>
        <v>1.6904260977002561</v>
      </c>
      <c r="AU6" s="44">
        <f t="shared" si="6"/>
        <v>1.8976446335800801</v>
      </c>
      <c r="AV6" s="44">
        <f>AVERAGE(AI6:AK6,P6)</f>
        <v>1.1663181208143647</v>
      </c>
      <c r="AW6" s="45"/>
    </row>
    <row r="7" spans="1:50" x14ac:dyDescent="0.25">
      <c r="A7" s="37" t="str">
        <f>Schedule!A7</f>
        <v>CHE</v>
      </c>
      <c r="B7" s="38">
        <f>'4 Week'!Y7</f>
        <v>1.3315332861189801</v>
      </c>
      <c r="C7" s="38">
        <f>'4 Week'!Z7</f>
        <v>1.4479586330935252</v>
      </c>
      <c r="E7" s="39" t="str">
        <f>Schedule!A7</f>
        <v>CHE</v>
      </c>
      <c r="F7" s="40">
        <f>Fixtures!F7</f>
        <v>1.1800466596019719</v>
      </c>
      <c r="G7" s="40">
        <f>Fixtures!G7</f>
        <v>1.4131869799830081</v>
      </c>
      <c r="I7" s="37" t="str">
        <f>Schedule!A6</f>
        <v>BHA</v>
      </c>
      <c r="J7" s="44">
        <f t="shared" ref="J7:AU7" si="7">VLOOKUP(J53,$E$2:$G$41,2,FALSE)</f>
        <v>1.8362758384481703</v>
      </c>
      <c r="K7" s="44">
        <f t="shared" si="7"/>
        <v>1.5348045987387702</v>
      </c>
      <c r="L7" s="44">
        <f t="shared" si="7"/>
        <v>1.3246825377852212</v>
      </c>
      <c r="M7" s="44">
        <f t="shared" si="7"/>
        <v>1.1322445859895003</v>
      </c>
      <c r="N7" s="44">
        <f t="shared" si="7"/>
        <v>1.3832895858970733</v>
      </c>
      <c r="O7" s="44">
        <f t="shared" si="7"/>
        <v>1.1187259396148679</v>
      </c>
      <c r="P7" s="92">
        <f t="shared" si="2"/>
        <v>1.0029497808493912</v>
      </c>
      <c r="Q7" s="106">
        <f t="shared" si="7"/>
        <v>0.87250370734960536</v>
      </c>
      <c r="R7" s="44">
        <f t="shared" si="7"/>
        <v>2.1498197073825653</v>
      </c>
      <c r="S7" s="44">
        <f t="shared" si="7"/>
        <v>1.4112731641350762</v>
      </c>
      <c r="T7" s="44">
        <f t="shared" si="7"/>
        <v>1.6033310939408683</v>
      </c>
      <c r="U7" s="44">
        <f t="shared" si="7"/>
        <v>0.90325247493974847</v>
      </c>
      <c r="V7" s="44">
        <f t="shared" si="7"/>
        <v>2.2730029127497664</v>
      </c>
      <c r="W7" s="44">
        <f t="shared" si="7"/>
        <v>1.1800466596019719</v>
      </c>
      <c r="X7" s="44">
        <f t="shared" si="7"/>
        <v>1.1208495239044718</v>
      </c>
      <c r="Y7" s="44">
        <f t="shared" si="7"/>
        <v>1.1842093061112857</v>
      </c>
      <c r="Z7" s="44">
        <f t="shared" si="7"/>
        <v>1.1609030212321227</v>
      </c>
      <c r="AA7" s="44">
        <f t="shared" si="7"/>
        <v>1.7005292145435422</v>
      </c>
      <c r="AB7" s="44">
        <f t="shared" si="7"/>
        <v>1.2307870791385993</v>
      </c>
      <c r="AC7" s="44">
        <f t="shared" si="7"/>
        <v>1.7948036089157196</v>
      </c>
      <c r="AD7" s="44">
        <f t="shared" si="7"/>
        <v>1.3400123892090177</v>
      </c>
      <c r="AE7" s="44">
        <f t="shared" si="7"/>
        <v>0.83732504639719818</v>
      </c>
      <c r="AF7" s="44">
        <f t="shared" si="7"/>
        <v>1.045086858253923</v>
      </c>
      <c r="AG7" s="44">
        <f t="shared" si="7"/>
        <v>1.1548564432718684</v>
      </c>
      <c r="AH7" s="92">
        <f t="shared" si="6"/>
        <v>1.8383923215662192</v>
      </c>
      <c r="AI7" s="44">
        <f t="shared" si="7"/>
        <v>1.1059276232885791</v>
      </c>
      <c r="AJ7" s="106">
        <f t="shared" si="7"/>
        <v>1.3562050535478631</v>
      </c>
      <c r="AK7" s="92">
        <f t="shared" si="7"/>
        <v>1.5330376265943439</v>
      </c>
      <c r="AL7" s="44">
        <f t="shared" si="7"/>
        <v>1.3385608215469633</v>
      </c>
      <c r="AM7" s="44">
        <f t="shared" si="7"/>
        <v>1.6904260977002561</v>
      </c>
      <c r="AN7" s="44">
        <f t="shared" si="7"/>
        <v>1.4134624823803841</v>
      </c>
      <c r="AO7" s="44">
        <f t="shared" si="7"/>
        <v>1.8976446335800801</v>
      </c>
      <c r="AP7" s="44">
        <f t="shared" si="7"/>
        <v>1.0819177996531053</v>
      </c>
      <c r="AQ7" s="44">
        <f t="shared" si="7"/>
        <v>0.93575510711290766</v>
      </c>
      <c r="AR7" s="44">
        <f t="shared" si="7"/>
        <v>1.0275378367120416</v>
      </c>
      <c r="AS7" s="44">
        <f t="shared" si="7"/>
        <v>2.0368976306071001</v>
      </c>
      <c r="AT7" s="44">
        <f t="shared" si="7"/>
        <v>0.96919426543232257</v>
      </c>
      <c r="AU7" s="44">
        <f t="shared" si="7"/>
        <v>1.4184485095179138</v>
      </c>
      <c r="AV7" s="44">
        <f>AVERAGE(AI7:AJ7,Q7)</f>
        <v>1.1115454613953493</v>
      </c>
      <c r="AW7" s="45"/>
    </row>
    <row r="8" spans="1:50" x14ac:dyDescent="0.25">
      <c r="A8" s="37" t="str">
        <f>Schedule!A8</f>
        <v>CRY</v>
      </c>
      <c r="B8" s="38">
        <f>'4 Week'!Y8</f>
        <v>1.230359503574801</v>
      </c>
      <c r="C8" s="38">
        <f>'4 Week'!Z8</f>
        <v>0.60362949640287766</v>
      </c>
      <c r="E8" s="39" t="str">
        <f>Schedule!A8</f>
        <v>CRY</v>
      </c>
      <c r="F8" s="40">
        <f>Fixtures!F8</f>
        <v>0.87250370734960536</v>
      </c>
      <c r="G8" s="40">
        <f>Fixtures!G8</f>
        <v>1.6016177564777017</v>
      </c>
      <c r="I8" s="37" t="str">
        <f>Schedule!A7</f>
        <v>CHE</v>
      </c>
      <c r="J8" s="44">
        <f t="shared" ref="J8:AU8" si="8">VLOOKUP(J54,$E$2:$G$41,2,FALSE)</f>
        <v>1.2307870791385993</v>
      </c>
      <c r="K8" s="44">
        <f t="shared" si="8"/>
        <v>1.4112731641350762</v>
      </c>
      <c r="L8" s="44">
        <f t="shared" si="8"/>
        <v>1.3562050535478631</v>
      </c>
      <c r="M8" s="44">
        <f t="shared" si="8"/>
        <v>1.1187259396148679</v>
      </c>
      <c r="N8" s="44">
        <f t="shared" si="8"/>
        <v>1.1609030212321227</v>
      </c>
      <c r="O8" s="44">
        <f t="shared" si="8"/>
        <v>1.1059276232885791</v>
      </c>
      <c r="P8" s="44">
        <f t="shared" si="2"/>
        <v>1.3832895858970733</v>
      </c>
      <c r="Q8" s="92">
        <f t="shared" si="8"/>
        <v>1.7948036089157196</v>
      </c>
      <c r="R8" s="44">
        <f t="shared" si="8"/>
        <v>1.045086858253923</v>
      </c>
      <c r="S8" s="44">
        <f t="shared" si="8"/>
        <v>0.93575510711290766</v>
      </c>
      <c r="T8" s="44">
        <f t="shared" si="8"/>
        <v>1.4184485095179138</v>
      </c>
      <c r="U8" s="44">
        <f t="shared" si="8"/>
        <v>1.6033310939408683</v>
      </c>
      <c r="V8" s="44">
        <f t="shared" si="8"/>
        <v>1.5330376265943439</v>
      </c>
      <c r="W8" s="44">
        <f t="shared" si="8"/>
        <v>1.985214741308676</v>
      </c>
      <c r="X8" s="44">
        <f t="shared" si="8"/>
        <v>1.7005292145435422</v>
      </c>
      <c r="Y8" s="44">
        <f t="shared" si="8"/>
        <v>1.8383923215662192</v>
      </c>
      <c r="Z8" s="44">
        <f t="shared" si="8"/>
        <v>0.83732504639719818</v>
      </c>
      <c r="AA8" s="44">
        <f t="shared" si="8"/>
        <v>1.0819177996531053</v>
      </c>
      <c r="AB8" s="44">
        <f t="shared" si="8"/>
        <v>1.8976446335800801</v>
      </c>
      <c r="AC8" s="44">
        <f t="shared" si="8"/>
        <v>0.87250370734960536</v>
      </c>
      <c r="AD8" s="44">
        <f t="shared" si="8"/>
        <v>2.1498197073825653</v>
      </c>
      <c r="AE8" s="44">
        <f t="shared" si="8"/>
        <v>1.1548564432718684</v>
      </c>
      <c r="AF8" s="44">
        <f t="shared" si="8"/>
        <v>1.3246825377852212</v>
      </c>
      <c r="AG8" s="44">
        <f t="shared" si="8"/>
        <v>0.96919426543232257</v>
      </c>
      <c r="AH8" s="44">
        <f t="shared" si="8"/>
        <v>1.6904260977002561</v>
      </c>
      <c r="AI8" s="44">
        <f t="shared" si="8"/>
        <v>1.1322445859895003</v>
      </c>
      <c r="AJ8" s="44">
        <f t="shared" si="8"/>
        <v>1.3400123892090177</v>
      </c>
      <c r="AK8" s="44">
        <f t="shared" si="8"/>
        <v>1.0275378367120416</v>
      </c>
      <c r="AL8" s="44">
        <f t="shared" si="8"/>
        <v>1.1842093061112857</v>
      </c>
      <c r="AM8" s="44">
        <f t="shared" si="8"/>
        <v>1.1208495239044718</v>
      </c>
      <c r="AN8" s="44">
        <f t="shared" si="8"/>
        <v>1.6573811143035735</v>
      </c>
      <c r="AO8" s="44">
        <f t="shared" si="8"/>
        <v>1.8362758384481703</v>
      </c>
      <c r="AP8" s="44">
        <f t="shared" si="8"/>
        <v>1.3385608215469633</v>
      </c>
      <c r="AQ8" s="44">
        <f t="shared" si="8"/>
        <v>2.0368976306071001</v>
      </c>
      <c r="AR8" s="44">
        <f t="shared" si="8"/>
        <v>1.0029497808493912</v>
      </c>
      <c r="AS8" s="44">
        <f t="shared" si="8"/>
        <v>0.90325247493974847</v>
      </c>
      <c r="AT8" s="44">
        <f t="shared" si="8"/>
        <v>2.2730029127497664</v>
      </c>
      <c r="AU8" s="44">
        <f t="shared" si="8"/>
        <v>1.5348045987387702</v>
      </c>
      <c r="AV8" s="44">
        <f ca="1">AVERAGE(OFFSET($J8,0,($D$6)-4,1,4))</f>
        <v>1.297555227402704</v>
      </c>
      <c r="AW8" s="45"/>
    </row>
    <row r="9" spans="1:50" x14ac:dyDescent="0.25">
      <c r="A9" s="37" t="str">
        <f>Schedule!A9</f>
        <v>EVE</v>
      </c>
      <c r="B9" s="38">
        <f>'4 Week'!Y9</f>
        <v>1.8779391609334952</v>
      </c>
      <c r="C9" s="38">
        <f>'4 Week'!Z9</f>
        <v>1.4594496402877695</v>
      </c>
      <c r="E9" s="39" t="str">
        <f>Schedule!A9</f>
        <v>EVE</v>
      </c>
      <c r="F9" s="40">
        <f>Fixtures!F9</f>
        <v>1.0275378367120416</v>
      </c>
      <c r="G9" s="40">
        <f>Fixtures!G9</f>
        <v>1.7713585327517085</v>
      </c>
      <c r="I9" s="37" t="str">
        <f>Schedule!A8</f>
        <v>CRY</v>
      </c>
      <c r="J9" s="44">
        <f t="shared" ref="J9:AU9" si="9">VLOOKUP(J55,$E$2:$G$41,2,FALSE)</f>
        <v>1.7005292145435422</v>
      </c>
      <c r="K9" s="44">
        <f t="shared" si="9"/>
        <v>2.1498197073825653</v>
      </c>
      <c r="L9" s="44">
        <f t="shared" si="9"/>
        <v>1.1842093061112857</v>
      </c>
      <c r="M9" s="44">
        <f t="shared" si="9"/>
        <v>2.2730029127497664</v>
      </c>
      <c r="N9" s="44">
        <f t="shared" si="9"/>
        <v>1.3385608215469633</v>
      </c>
      <c r="O9" s="44">
        <f t="shared" si="9"/>
        <v>1.8383923215662192</v>
      </c>
      <c r="P9" s="44">
        <f t="shared" si="2"/>
        <v>1.5330376265943439</v>
      </c>
      <c r="Q9" s="106">
        <f t="shared" si="9"/>
        <v>1.985214741308676</v>
      </c>
      <c r="R9" s="44">
        <f t="shared" si="9"/>
        <v>1.1800466596019719</v>
      </c>
      <c r="S9" s="44">
        <f t="shared" si="9"/>
        <v>1.1322445859895003</v>
      </c>
      <c r="T9" s="44">
        <f t="shared" si="9"/>
        <v>1.3400123892090177</v>
      </c>
      <c r="U9" s="44">
        <f t="shared" si="9"/>
        <v>0.93575510711290766</v>
      </c>
      <c r="V9" s="44">
        <f t="shared" si="9"/>
        <v>1.2307870791385993</v>
      </c>
      <c r="W9" s="44">
        <f t="shared" si="9"/>
        <v>0.96919426543232257</v>
      </c>
      <c r="X9" s="44">
        <f t="shared" si="9"/>
        <v>1.3246825377852212</v>
      </c>
      <c r="Y9" s="44">
        <f t="shared" si="9"/>
        <v>1.0819177996531053</v>
      </c>
      <c r="Z9" s="44">
        <f t="shared" si="9"/>
        <v>1.1548564432718684</v>
      </c>
      <c r="AA9" s="44">
        <f t="shared" si="9"/>
        <v>1.0029497808493912</v>
      </c>
      <c r="AB9" s="44">
        <f t="shared" si="9"/>
        <v>1.4112731641350762</v>
      </c>
      <c r="AC9" s="44">
        <f t="shared" si="9"/>
        <v>1.4134624823803841</v>
      </c>
      <c r="AD9" s="44">
        <f t="shared" si="9"/>
        <v>1.5348045987387702</v>
      </c>
      <c r="AE9" s="44">
        <f t="shared" si="9"/>
        <v>1.8362758384481703</v>
      </c>
      <c r="AF9" s="44">
        <f t="shared" si="9"/>
        <v>1.6573811143035735</v>
      </c>
      <c r="AG9" s="44">
        <f t="shared" si="9"/>
        <v>1.6033310939408683</v>
      </c>
      <c r="AH9" s="44">
        <f t="shared" si="9"/>
        <v>1.7948036089157196</v>
      </c>
      <c r="AI9" s="44">
        <f t="shared" si="9"/>
        <v>1.4184485095179138</v>
      </c>
      <c r="AJ9" s="106">
        <f t="shared" si="9"/>
        <v>1.8976446335800801</v>
      </c>
      <c r="AK9" s="44">
        <f t="shared" si="9"/>
        <v>2.0368976306071001</v>
      </c>
      <c r="AL9" s="44">
        <f t="shared" si="9"/>
        <v>1.1187259396148679</v>
      </c>
      <c r="AM9" s="44">
        <f t="shared" si="9"/>
        <v>1.3562050535478631</v>
      </c>
      <c r="AN9" s="44">
        <f t="shared" si="9"/>
        <v>1.1609030212321227</v>
      </c>
      <c r="AO9" s="44">
        <f t="shared" si="9"/>
        <v>1.0275378367120416</v>
      </c>
      <c r="AP9" s="44">
        <f t="shared" si="9"/>
        <v>1.1208495239044718</v>
      </c>
      <c r="AQ9" s="44">
        <f t="shared" si="9"/>
        <v>1.1059276232885791</v>
      </c>
      <c r="AR9" s="44">
        <f t="shared" si="9"/>
        <v>1.6904260977002561</v>
      </c>
      <c r="AS9" s="44">
        <f t="shared" si="9"/>
        <v>0.83732504639719818</v>
      </c>
      <c r="AT9" s="44">
        <f t="shared" si="9"/>
        <v>1.3832895858970733</v>
      </c>
      <c r="AU9" s="44">
        <f t="shared" si="9"/>
        <v>0.90325247493974847</v>
      </c>
      <c r="AV9" s="44">
        <f ca="1">AVERAGE(OFFSET($J9,0,($D$6)-4,1,4),Q9)</f>
        <v>1.8266018247858979</v>
      </c>
      <c r="AW9" s="45"/>
    </row>
    <row r="10" spans="1:50" x14ac:dyDescent="0.25">
      <c r="A10" s="37" t="str">
        <f>Schedule!A10</f>
        <v>FUL</v>
      </c>
      <c r="B10" s="38">
        <f>'4 Week'!Y10</f>
        <v>1.8094350015738119</v>
      </c>
      <c r="C10" s="38">
        <f>'4 Week'!Z10</f>
        <v>1.144748201438849</v>
      </c>
      <c r="E10" s="39" t="str">
        <f>Schedule!A10</f>
        <v>FUL</v>
      </c>
      <c r="F10" s="40">
        <f>Fixtures!F10</f>
        <v>1.1548564432718684</v>
      </c>
      <c r="G10" s="40">
        <f>Fixtures!G10</f>
        <v>1.974388978421</v>
      </c>
      <c r="I10" s="37" t="str">
        <f>Schedule!A9</f>
        <v>EVE</v>
      </c>
      <c r="J10" s="44">
        <f t="shared" ref="J10:AU10" si="10">VLOOKUP(J56,$E$2:$G$41,2,FALSE)</f>
        <v>1.1800466596019719</v>
      </c>
      <c r="K10" s="44">
        <f t="shared" si="10"/>
        <v>1.4184485095179138</v>
      </c>
      <c r="L10" s="44">
        <f t="shared" si="10"/>
        <v>0.90325247493974847</v>
      </c>
      <c r="M10" s="44">
        <f t="shared" si="10"/>
        <v>1.6033310939408683</v>
      </c>
      <c r="N10" s="44">
        <f t="shared" si="10"/>
        <v>1.3562050535478631</v>
      </c>
      <c r="O10" s="44">
        <f t="shared" si="10"/>
        <v>1.7948036089157196</v>
      </c>
      <c r="P10" s="103">
        <f t="shared" si="2"/>
        <v>2.0368976306071001</v>
      </c>
      <c r="Q10" s="44">
        <f t="shared" si="10"/>
        <v>1.1059276232885791</v>
      </c>
      <c r="R10" s="44">
        <f t="shared" si="10"/>
        <v>1.1609030212321227</v>
      </c>
      <c r="S10" s="44">
        <f t="shared" si="10"/>
        <v>1.5330376265943439</v>
      </c>
      <c r="T10" s="44">
        <f t="shared" si="10"/>
        <v>1.6904260977002561</v>
      </c>
      <c r="U10" s="44">
        <f t="shared" si="10"/>
        <v>1.8383923215662192</v>
      </c>
      <c r="V10" s="44">
        <f t="shared" si="10"/>
        <v>0.87250370734960536</v>
      </c>
      <c r="W10" s="44">
        <f t="shared" si="10"/>
        <v>1.3832895858970733</v>
      </c>
      <c r="X10" s="44">
        <f t="shared" si="10"/>
        <v>1.1187259396148679</v>
      </c>
      <c r="Y10" s="44">
        <f t="shared" si="10"/>
        <v>1.0029497808493912</v>
      </c>
      <c r="Z10" s="44">
        <f t="shared" si="10"/>
        <v>0.93575510711290766</v>
      </c>
      <c r="AA10" s="44">
        <f t="shared" si="10"/>
        <v>2.2730029127497664</v>
      </c>
      <c r="AB10" s="44">
        <f t="shared" si="10"/>
        <v>1.6573811143035735</v>
      </c>
      <c r="AC10" s="44">
        <f t="shared" si="10"/>
        <v>0.96919426543232257</v>
      </c>
      <c r="AD10" s="44">
        <f t="shared" si="10"/>
        <v>1.3246825377852212</v>
      </c>
      <c r="AE10" s="44">
        <f t="shared" si="10"/>
        <v>1.7005292145435422</v>
      </c>
      <c r="AF10" s="44">
        <f t="shared" si="10"/>
        <v>2.1498197073825653</v>
      </c>
      <c r="AG10" s="44">
        <f t="shared" si="10"/>
        <v>1.1322445859895003</v>
      </c>
      <c r="AH10" s="103">
        <f t="shared" si="10"/>
        <v>1.1842093061112857</v>
      </c>
      <c r="AI10" s="44">
        <f t="shared" si="10"/>
        <v>1.0819177996531053</v>
      </c>
      <c r="AJ10" s="44">
        <f t="shared" si="10"/>
        <v>1.3385608215469633</v>
      </c>
      <c r="AK10" s="44">
        <f t="shared" si="10"/>
        <v>1.4134624823803841</v>
      </c>
      <c r="AL10" s="44">
        <f t="shared" si="10"/>
        <v>1.4112731641350762</v>
      </c>
      <c r="AM10" s="44">
        <f t="shared" si="10"/>
        <v>1.8362758384481703</v>
      </c>
      <c r="AN10" s="44">
        <f t="shared" si="10"/>
        <v>1.1548564432718684</v>
      </c>
      <c r="AO10" s="44">
        <f t="shared" si="10"/>
        <v>1.045086858253923</v>
      </c>
      <c r="AP10" s="44">
        <f t="shared" si="10"/>
        <v>1.5348045987387702</v>
      </c>
      <c r="AQ10" s="44">
        <f t="shared" si="10"/>
        <v>1.3400123892090177</v>
      </c>
      <c r="AR10" s="44">
        <f t="shared" si="10"/>
        <v>1.985214741308676</v>
      </c>
      <c r="AS10" s="44">
        <f t="shared" si="10"/>
        <v>1.8976446335800801</v>
      </c>
      <c r="AT10" s="44">
        <f t="shared" si="10"/>
        <v>1.1208495239044718</v>
      </c>
      <c r="AU10" s="44">
        <f t="shared" si="10"/>
        <v>0.83732504639719818</v>
      </c>
      <c r="AV10" s="44">
        <f ca="1">AVERAGE(OFFSET($J10,0,($D$6)-4,1,4),P10)</f>
        <v>1.4110096080597678</v>
      </c>
      <c r="AW10" s="45"/>
    </row>
    <row r="11" spans="1:50" x14ac:dyDescent="0.25">
      <c r="A11" s="37" t="str">
        <f>Schedule!A11</f>
        <v>LEE</v>
      </c>
      <c r="B11" s="38">
        <f>'4 Week'!Y11</f>
        <v>1.6018789626332119</v>
      </c>
      <c r="C11" s="38">
        <f>'4 Week'!Z11</f>
        <v>1.1500089928057553</v>
      </c>
      <c r="E11" s="39" t="str">
        <f>Schedule!A11</f>
        <v>LEE</v>
      </c>
      <c r="F11" s="40">
        <f>Fixtures!F11</f>
        <v>1.1322445859895003</v>
      </c>
      <c r="G11" s="40">
        <f>Fixtures!G11</f>
        <v>1.7680275810607631</v>
      </c>
      <c r="I11" s="37" t="str">
        <f>Schedule!A10</f>
        <v>FUL</v>
      </c>
      <c r="J11" s="44">
        <f t="shared" ref="J11:AU11" si="11">VLOOKUP(J57,$E$2:$G$41,2,FALSE)</f>
        <v>1.7948036089157196</v>
      </c>
      <c r="K11" s="44">
        <f t="shared" si="11"/>
        <v>1.1208495239044718</v>
      </c>
      <c r="L11" s="44">
        <f t="shared" si="11"/>
        <v>1.3385608215469633</v>
      </c>
      <c r="M11" s="44">
        <f t="shared" si="11"/>
        <v>2.0368976306071001</v>
      </c>
      <c r="N11" s="44">
        <f t="shared" si="11"/>
        <v>1.6573811143035735</v>
      </c>
      <c r="O11" s="44">
        <f t="shared" si="11"/>
        <v>1.6904260977002561</v>
      </c>
      <c r="P11" s="44">
        <f t="shared" si="2"/>
        <v>1.1800466596019719</v>
      </c>
      <c r="Q11" s="44">
        <f t="shared" si="11"/>
        <v>1.0819177996531053</v>
      </c>
      <c r="R11" s="44">
        <f t="shared" si="11"/>
        <v>1.5348045987387702</v>
      </c>
      <c r="S11" s="44">
        <f t="shared" si="11"/>
        <v>1.3246825377852212</v>
      </c>
      <c r="T11" s="44">
        <f t="shared" si="11"/>
        <v>0.83732504639719818</v>
      </c>
      <c r="U11" s="44">
        <f t="shared" si="11"/>
        <v>1.1842093061112857</v>
      </c>
      <c r="V11" s="44">
        <f t="shared" si="11"/>
        <v>1.3562050535478631</v>
      </c>
      <c r="W11" s="44">
        <f t="shared" si="11"/>
        <v>1.0275378367120416</v>
      </c>
      <c r="X11" s="44">
        <f t="shared" si="11"/>
        <v>2.2730029127497664</v>
      </c>
      <c r="Y11" s="44">
        <f t="shared" si="11"/>
        <v>1.5330376265943439</v>
      </c>
      <c r="Z11" s="44">
        <f t="shared" si="11"/>
        <v>1.045086858253923</v>
      </c>
      <c r="AA11" s="44">
        <f t="shared" si="11"/>
        <v>0.96919426543232257</v>
      </c>
      <c r="AB11" s="44">
        <f t="shared" si="11"/>
        <v>1.3400123892090177</v>
      </c>
      <c r="AC11" s="44">
        <f t="shared" si="11"/>
        <v>1.8383923215662192</v>
      </c>
      <c r="AD11" s="44">
        <f t="shared" si="11"/>
        <v>1.4112731641350762</v>
      </c>
      <c r="AE11" s="44">
        <f t="shared" si="11"/>
        <v>1.4134624823803841</v>
      </c>
      <c r="AF11" s="44">
        <f t="shared" si="11"/>
        <v>0.90325247493974847</v>
      </c>
      <c r="AG11" s="44">
        <f t="shared" si="11"/>
        <v>1.985214741308676</v>
      </c>
      <c r="AH11" s="44">
        <f t="shared" si="11"/>
        <v>0.93575510711290766</v>
      </c>
      <c r="AI11" s="44">
        <f t="shared" si="11"/>
        <v>1.6033310939408683</v>
      </c>
      <c r="AJ11" s="44">
        <f t="shared" si="11"/>
        <v>1.7005292145435422</v>
      </c>
      <c r="AK11" s="92">
        <f t="shared" si="11"/>
        <v>2.1498197073825653</v>
      </c>
      <c r="AL11" s="44">
        <f t="shared" si="11"/>
        <v>1.0029497808493912</v>
      </c>
      <c r="AM11" s="44">
        <f t="shared" si="11"/>
        <v>1.1059276232885791</v>
      </c>
      <c r="AN11" s="44">
        <f t="shared" si="11"/>
        <v>1.2307870791385993</v>
      </c>
      <c r="AO11" s="44">
        <f t="shared" si="11"/>
        <v>1.1322445859895003</v>
      </c>
      <c r="AP11" s="44">
        <f t="shared" si="11"/>
        <v>1.4184485095179138</v>
      </c>
      <c r="AQ11" s="44">
        <f t="shared" si="11"/>
        <v>1.8976446335800801</v>
      </c>
      <c r="AR11" s="44">
        <f t="shared" si="11"/>
        <v>1.1187259396148679</v>
      </c>
      <c r="AS11" s="44">
        <f t="shared" si="11"/>
        <v>1.1609030212321227</v>
      </c>
      <c r="AT11" s="44">
        <f t="shared" si="11"/>
        <v>0.87250370734960536</v>
      </c>
      <c r="AU11" s="44">
        <f t="shared" si="11"/>
        <v>1.8362758384481703</v>
      </c>
      <c r="AV11" s="44">
        <f>AVERAGE(AH11:AJ11)</f>
        <v>1.4132051385324393</v>
      </c>
      <c r="AW11" s="45"/>
    </row>
    <row r="12" spans="1:50" x14ac:dyDescent="0.25">
      <c r="A12" s="37" t="str">
        <f>Schedule!A12</f>
        <v>LEI</v>
      </c>
      <c r="B12" s="38">
        <f>'4 Week'!Y12</f>
        <v>1.0725372656144612</v>
      </c>
      <c r="C12" s="38">
        <f>'4 Week'!Z12</f>
        <v>1.1477922661870503</v>
      </c>
      <c r="E12" s="39" t="str">
        <f>Schedule!A12</f>
        <v>LEI</v>
      </c>
      <c r="F12" s="40">
        <f>Fixtures!F12</f>
        <v>1.1187259396148679</v>
      </c>
      <c r="G12" s="40">
        <f>Fixtures!G12</f>
        <v>1.6557904173083833</v>
      </c>
      <c r="I12" s="37" t="str">
        <f>Schedule!A11</f>
        <v>LEE</v>
      </c>
      <c r="J12" s="44">
        <f t="shared" ref="J12:AU12" si="12">VLOOKUP(J58,$E$2:$G$41,2,FALSE)</f>
        <v>0.93575510711290766</v>
      </c>
      <c r="K12" s="44">
        <f t="shared" si="12"/>
        <v>1.1609030212321227</v>
      </c>
      <c r="L12" s="44">
        <f t="shared" si="12"/>
        <v>1.1800466596019719</v>
      </c>
      <c r="M12" s="44">
        <f t="shared" si="12"/>
        <v>1.985214741308676</v>
      </c>
      <c r="N12" s="44">
        <f t="shared" si="12"/>
        <v>1.0275378367120416</v>
      </c>
      <c r="O12" s="44">
        <f t="shared" si="12"/>
        <v>1.6033310939408683</v>
      </c>
      <c r="P12" s="92">
        <f t="shared" si="2"/>
        <v>0.90325247493974847</v>
      </c>
      <c r="Q12" s="44">
        <f t="shared" ref="J12:AU13" si="13">VLOOKUP(Q58,$E$2:$G$41,2,FALSE)</f>
        <v>1.8362758384481703</v>
      </c>
      <c r="R12" s="44">
        <f t="shared" si="12"/>
        <v>1.1842093061112857</v>
      </c>
      <c r="S12" s="44">
        <f t="shared" si="12"/>
        <v>1.045086858253923</v>
      </c>
      <c r="T12" s="44">
        <f t="shared" si="12"/>
        <v>1.7005292145435422</v>
      </c>
      <c r="U12" s="44">
        <f t="shared" si="12"/>
        <v>1.3400123892090177</v>
      </c>
      <c r="V12" s="44">
        <f t="shared" si="12"/>
        <v>1.1548564432718684</v>
      </c>
      <c r="W12" s="44">
        <f t="shared" si="12"/>
        <v>2.1498197073825653</v>
      </c>
      <c r="X12" s="44">
        <f t="shared" si="12"/>
        <v>0.83732504639719818</v>
      </c>
      <c r="Y12" s="44">
        <f t="shared" si="12"/>
        <v>1.6904260977002561</v>
      </c>
      <c r="Z12" s="44">
        <f t="shared" si="12"/>
        <v>1.8976446335800801</v>
      </c>
      <c r="AA12" s="44">
        <f t="shared" si="12"/>
        <v>1.8383923215662192</v>
      </c>
      <c r="AB12" s="44">
        <f t="shared" si="12"/>
        <v>1.1059276232885791</v>
      </c>
      <c r="AC12" s="44">
        <f t="shared" si="12"/>
        <v>1.4184485095179138</v>
      </c>
      <c r="AD12" s="44">
        <f t="shared" si="12"/>
        <v>1.3385608215469633</v>
      </c>
      <c r="AE12" s="44">
        <f t="shared" si="13"/>
        <v>1.0819177996531053</v>
      </c>
      <c r="AF12" s="44">
        <f t="shared" si="12"/>
        <v>1.5330376265943439</v>
      </c>
      <c r="AG12" s="44">
        <f t="shared" si="12"/>
        <v>1.2307870791385993</v>
      </c>
      <c r="AH12" s="44">
        <f t="shared" si="12"/>
        <v>0.96919426543232257</v>
      </c>
      <c r="AI12" s="44">
        <f t="shared" si="12"/>
        <v>1.4134624823803841</v>
      </c>
      <c r="AJ12" s="44">
        <f t="shared" si="12"/>
        <v>1.6573811143035735</v>
      </c>
      <c r="AK12" s="44">
        <f t="shared" si="12"/>
        <v>1.1208495239044718</v>
      </c>
      <c r="AL12" s="44">
        <f t="shared" si="12"/>
        <v>2.0368976306071001</v>
      </c>
      <c r="AM12" s="44">
        <f t="shared" si="12"/>
        <v>0.87250370734960536</v>
      </c>
      <c r="AN12" s="44">
        <f t="shared" si="12"/>
        <v>1.7948036089157196</v>
      </c>
      <c r="AO12" s="44">
        <f t="shared" si="12"/>
        <v>1.3832895858970733</v>
      </c>
      <c r="AP12" s="44">
        <f t="shared" si="12"/>
        <v>1.1187259396148679</v>
      </c>
      <c r="AQ12" s="44">
        <f t="shared" si="12"/>
        <v>1.0029497808493912</v>
      </c>
      <c r="AR12" s="44">
        <f t="shared" si="12"/>
        <v>2.2730029127497664</v>
      </c>
      <c r="AS12" s="44">
        <f t="shared" si="12"/>
        <v>1.5348045987387702</v>
      </c>
      <c r="AT12" s="44">
        <f t="shared" si="12"/>
        <v>1.3246825377852212</v>
      </c>
      <c r="AU12" s="44">
        <f t="shared" si="12"/>
        <v>1.4112731641350762</v>
      </c>
      <c r="AV12" s="44">
        <f t="shared" ref="AV12:AV20" ca="1" si="14">AVERAGE(OFFSET($J12,0,($D$6)-4,1,4))</f>
        <v>1.290221846505188</v>
      </c>
      <c r="AW12" s="45"/>
    </row>
    <row r="13" spans="1:50" x14ac:dyDescent="0.25">
      <c r="A13" s="37" t="str">
        <f>Schedule!A13</f>
        <v>LIV</v>
      </c>
      <c r="B13" s="38">
        <f>'4 Week'!Y13</f>
        <v>0.88931050182112514</v>
      </c>
      <c r="C13" s="38">
        <f>'4 Week'!Z13</f>
        <v>2.1052922661870501</v>
      </c>
      <c r="E13" s="39" t="str">
        <f>Schedule!A13</f>
        <v>LIV</v>
      </c>
      <c r="F13" s="40">
        <f>Fixtures!F13</f>
        <v>1.7948036089157196</v>
      </c>
      <c r="G13" s="40">
        <f>Fixtures!G13</f>
        <v>1.6563933604471131</v>
      </c>
      <c r="I13" s="37" t="str">
        <f>Schedule!A12</f>
        <v>LEI</v>
      </c>
      <c r="J13" s="44">
        <f t="shared" si="13"/>
        <v>1.3385608215469633</v>
      </c>
      <c r="K13" s="44">
        <f t="shared" si="13"/>
        <v>2.0368976306071001</v>
      </c>
      <c r="L13" s="44">
        <f t="shared" si="13"/>
        <v>0.96919426543232257</v>
      </c>
      <c r="M13" s="44">
        <f t="shared" si="13"/>
        <v>1.4134624823803841</v>
      </c>
      <c r="N13" s="44">
        <f t="shared" si="13"/>
        <v>1.5330376265943439</v>
      </c>
      <c r="O13" s="44">
        <f t="shared" si="13"/>
        <v>1.985214741308676</v>
      </c>
      <c r="P13" s="92">
        <f t="shared" si="2"/>
        <v>1.1842093061112857</v>
      </c>
      <c r="Q13" s="44">
        <f t="shared" si="13"/>
        <v>1.6904260977002561</v>
      </c>
      <c r="R13" s="44">
        <f t="shared" si="13"/>
        <v>0.90325247493974847</v>
      </c>
      <c r="S13" s="44">
        <f t="shared" si="13"/>
        <v>1.0029497808493912</v>
      </c>
      <c r="T13" s="44">
        <f t="shared" si="13"/>
        <v>0.87250370734960536</v>
      </c>
      <c r="U13" s="44">
        <f t="shared" si="13"/>
        <v>1.1322445859895003</v>
      </c>
      <c r="V13" s="44">
        <f t="shared" si="13"/>
        <v>1.1208495239044718</v>
      </c>
      <c r="W13" s="44">
        <f t="shared" si="13"/>
        <v>1.8976446335800801</v>
      </c>
      <c r="X13" s="44">
        <f t="shared" si="13"/>
        <v>1.2307870791385993</v>
      </c>
      <c r="Y13" s="44">
        <f t="shared" si="13"/>
        <v>1.3246825377852212</v>
      </c>
      <c r="Z13" s="44">
        <f t="shared" si="13"/>
        <v>1.5348045987387702</v>
      </c>
      <c r="AA13" s="44">
        <f t="shared" si="13"/>
        <v>2.1498197073825653</v>
      </c>
      <c r="AB13" s="44">
        <f t="shared" si="13"/>
        <v>1.1548564432718684</v>
      </c>
      <c r="AC13" s="44">
        <f t="shared" si="13"/>
        <v>1.0819177996531053</v>
      </c>
      <c r="AD13" s="44">
        <f t="shared" si="13"/>
        <v>1.6573811143035735</v>
      </c>
      <c r="AE13" s="44">
        <f t="shared" si="13"/>
        <v>1.4184485095179138</v>
      </c>
      <c r="AF13" s="44">
        <f t="shared" si="13"/>
        <v>1.4112731641350762</v>
      </c>
      <c r="AG13" s="44">
        <f t="shared" si="13"/>
        <v>1.8362758384481703</v>
      </c>
      <c r="AH13" s="44">
        <f t="shared" si="13"/>
        <v>1.7005292145435422</v>
      </c>
      <c r="AI13" s="44">
        <f t="shared" si="13"/>
        <v>1.1609030212321227</v>
      </c>
      <c r="AJ13" s="44">
        <f t="shared" si="13"/>
        <v>1.1800466596019719</v>
      </c>
      <c r="AK13" s="44">
        <f t="shared" si="13"/>
        <v>1.6033310939408683</v>
      </c>
      <c r="AL13" s="44">
        <f t="shared" si="13"/>
        <v>1.045086858253923</v>
      </c>
      <c r="AM13" s="44">
        <f t="shared" si="13"/>
        <v>0.83732504639719818</v>
      </c>
      <c r="AN13" s="44">
        <f t="shared" si="13"/>
        <v>2.2730029127497664</v>
      </c>
      <c r="AO13" s="44">
        <f t="shared" si="13"/>
        <v>0.93575510711290766</v>
      </c>
      <c r="AP13" s="44">
        <f t="shared" si="13"/>
        <v>1.3562050535478631</v>
      </c>
      <c r="AQ13" s="44">
        <f t="shared" si="13"/>
        <v>1.0275378367120416</v>
      </c>
      <c r="AR13" s="44">
        <f t="shared" si="13"/>
        <v>1.3832895858970733</v>
      </c>
      <c r="AS13" s="44">
        <f t="shared" si="13"/>
        <v>1.7948036089157196</v>
      </c>
      <c r="AT13" s="44">
        <f t="shared" si="13"/>
        <v>1.8383923215662192</v>
      </c>
      <c r="AU13" s="44">
        <f t="shared" si="13"/>
        <v>1.1059276232885791</v>
      </c>
      <c r="AV13" s="44">
        <f t="shared" ca="1" si="14"/>
        <v>1.4112024973296262</v>
      </c>
      <c r="AW13" s="45"/>
    </row>
    <row r="14" spans="1:50" x14ac:dyDescent="0.25">
      <c r="A14" s="37" t="str">
        <f>Schedule!A14</f>
        <v>MCI</v>
      </c>
      <c r="B14" s="38">
        <f>'4 Week'!Y14</f>
        <v>0.51585682809478839</v>
      </c>
      <c r="C14" s="38">
        <f>'4 Week'!Z14</f>
        <v>1.7627697841726619</v>
      </c>
      <c r="E14" s="39" t="str">
        <f>Schedule!A14</f>
        <v>MCI</v>
      </c>
      <c r="F14" s="40">
        <f>Fixtures!F14</f>
        <v>1.8976446335800801</v>
      </c>
      <c r="G14" s="40">
        <f>Fixtures!G14</f>
        <v>0.89484952110354266</v>
      </c>
      <c r="I14" s="37" t="str">
        <f>Schedule!A13</f>
        <v>LIV</v>
      </c>
      <c r="J14" s="44">
        <f t="shared" ref="J14:AU14" si="15">VLOOKUP(J60,$E$2:$G$41,2,FALSE)</f>
        <v>1.3832895858970733</v>
      </c>
      <c r="K14" s="44">
        <f t="shared" si="15"/>
        <v>0.87250370734960536</v>
      </c>
      <c r="L14" s="44">
        <f t="shared" si="15"/>
        <v>1.8362758384481703</v>
      </c>
      <c r="M14" s="44">
        <f t="shared" si="15"/>
        <v>0.83732504639719818</v>
      </c>
      <c r="N14" s="44">
        <f t="shared" si="15"/>
        <v>1.5348045987387702</v>
      </c>
      <c r="O14" s="44">
        <f t="shared" si="15"/>
        <v>1.2307870791385993</v>
      </c>
      <c r="P14" s="103">
        <f t="shared" si="2"/>
        <v>0.93575510711290766</v>
      </c>
      <c r="Q14" s="92">
        <f t="shared" si="15"/>
        <v>1.4134624823803841</v>
      </c>
      <c r="R14" s="44">
        <f t="shared" si="15"/>
        <v>1.6573811143035735</v>
      </c>
      <c r="S14" s="44">
        <f t="shared" si="15"/>
        <v>2.0368976306071001</v>
      </c>
      <c r="T14" s="44">
        <f t="shared" si="15"/>
        <v>1.8976446335800801</v>
      </c>
      <c r="U14" s="44">
        <f t="shared" si="15"/>
        <v>1.1059276232885791</v>
      </c>
      <c r="V14" s="44">
        <f t="shared" si="15"/>
        <v>1.0819177996531053</v>
      </c>
      <c r="W14" s="44">
        <f t="shared" si="15"/>
        <v>1.1322445859895003</v>
      </c>
      <c r="X14" s="44">
        <f t="shared" si="15"/>
        <v>1.6904260977002561</v>
      </c>
      <c r="Y14" s="44">
        <f t="shared" si="15"/>
        <v>0.96919426543232257</v>
      </c>
      <c r="Z14" s="44">
        <f t="shared" si="15"/>
        <v>1.4184485095179138</v>
      </c>
      <c r="AA14" s="44">
        <f t="shared" si="15"/>
        <v>1.1187259396148679</v>
      </c>
      <c r="AB14" s="44">
        <f t="shared" si="15"/>
        <v>1.6033310939408683</v>
      </c>
      <c r="AC14" s="44">
        <f t="shared" si="15"/>
        <v>1.985214741308676</v>
      </c>
      <c r="AD14" s="44">
        <f t="shared" si="15"/>
        <v>1.1800466596019719</v>
      </c>
      <c r="AE14" s="44">
        <f t="shared" si="15"/>
        <v>1.1208495239044718</v>
      </c>
      <c r="AF14" s="44">
        <f t="shared" si="15"/>
        <v>1.0275378367120416</v>
      </c>
      <c r="AG14" s="44">
        <f t="shared" si="15"/>
        <v>1.8383923215662192</v>
      </c>
      <c r="AH14" s="103">
        <f t="shared" si="15"/>
        <v>1.045086858253923</v>
      </c>
      <c r="AI14" s="44">
        <f t="shared" si="15"/>
        <v>1.5330376265943439</v>
      </c>
      <c r="AJ14" s="44">
        <f t="shared" si="15"/>
        <v>1.0029497808493912</v>
      </c>
      <c r="AK14" s="92">
        <f t="shared" si="15"/>
        <v>1.1548564432718684</v>
      </c>
      <c r="AL14" s="44">
        <f t="shared" si="15"/>
        <v>2.2730029127497664</v>
      </c>
      <c r="AM14" s="44">
        <f t="shared" si="15"/>
        <v>1.7005292145435422</v>
      </c>
      <c r="AN14" s="44">
        <f t="shared" si="15"/>
        <v>1.3562050535478631</v>
      </c>
      <c r="AO14" s="44">
        <f t="shared" si="15"/>
        <v>0.90325247493974847</v>
      </c>
      <c r="AP14" s="44">
        <f t="shared" si="15"/>
        <v>1.3246825377852212</v>
      </c>
      <c r="AQ14" s="44">
        <f t="shared" si="15"/>
        <v>1.4112731641350762</v>
      </c>
      <c r="AR14" s="44">
        <f t="shared" si="15"/>
        <v>1.3385608215469633</v>
      </c>
      <c r="AS14" s="44">
        <f t="shared" si="15"/>
        <v>1.3400123892090177</v>
      </c>
      <c r="AT14" s="44">
        <f t="shared" si="15"/>
        <v>1.1842093061112857</v>
      </c>
      <c r="AU14" s="44">
        <f t="shared" si="15"/>
        <v>1.1609030212321227</v>
      </c>
      <c r="AV14" s="44">
        <f>AVERAGE(AH14:AJ14,P14)</f>
        <v>1.1292073432026415</v>
      </c>
      <c r="AW14" s="45"/>
    </row>
    <row r="15" spans="1:50" x14ac:dyDescent="0.25">
      <c r="A15" s="37" t="str">
        <f>Schedule!A15</f>
        <v>MUN</v>
      </c>
      <c r="B15" s="38">
        <f>'4 Week'!Y15</f>
        <v>2.1179336975583434</v>
      </c>
      <c r="C15" s="38">
        <f>'4 Week'!Z15</f>
        <v>1.1257553956834532</v>
      </c>
      <c r="E15" s="39" t="str">
        <f>Schedule!A15</f>
        <v>MUN</v>
      </c>
      <c r="F15" s="40">
        <f>Fixtures!F15</f>
        <v>1.5330376265943439</v>
      </c>
      <c r="G15" s="40">
        <f>Fixtures!G15</f>
        <v>1.3498688875092975</v>
      </c>
      <c r="I15" s="37" t="str">
        <f>Schedule!A14</f>
        <v>MCI</v>
      </c>
      <c r="J15" s="44">
        <f t="shared" ref="J15:AU17" si="16">VLOOKUP(J61,$E$2:$G$41,2,FALSE)</f>
        <v>1.3246825377852212</v>
      </c>
      <c r="K15" s="44">
        <f t="shared" si="16"/>
        <v>0.83732504639719818</v>
      </c>
      <c r="L15" s="44">
        <f t="shared" si="16"/>
        <v>1.8383923215662192</v>
      </c>
      <c r="M15" s="44">
        <f t="shared" si="16"/>
        <v>0.87250370734960536</v>
      </c>
      <c r="N15" s="44">
        <f t="shared" si="16"/>
        <v>0.90325247493974847</v>
      </c>
      <c r="O15" s="44">
        <f t="shared" si="16"/>
        <v>1.4184485095179138</v>
      </c>
      <c r="P15" s="44">
        <f t="shared" si="2"/>
        <v>1.4112731641350762</v>
      </c>
      <c r="Q15" s="44">
        <f t="shared" si="16"/>
        <v>1.1208495239044718</v>
      </c>
      <c r="R15" s="44">
        <f t="shared" si="16"/>
        <v>1.5330376265943439</v>
      </c>
      <c r="S15" s="44">
        <f t="shared" si="16"/>
        <v>0.96919426543232257</v>
      </c>
      <c r="T15" s="44">
        <f t="shared" si="16"/>
        <v>2.1498197073825653</v>
      </c>
      <c r="U15" s="44">
        <f t="shared" si="16"/>
        <v>2.0368976306071001</v>
      </c>
      <c r="V15" s="44">
        <f t="shared" si="16"/>
        <v>1.6573811143035735</v>
      </c>
      <c r="W15" s="44">
        <f t="shared" si="16"/>
        <v>1.3400123892090177</v>
      </c>
      <c r="X15" s="44">
        <f t="shared" si="16"/>
        <v>1.1548564432718684</v>
      </c>
      <c r="Y15" s="44">
        <f t="shared" si="16"/>
        <v>1.3385608215469633</v>
      </c>
      <c r="Z15" s="44">
        <f t="shared" si="16"/>
        <v>1.3562050535478631</v>
      </c>
      <c r="AA15" s="44">
        <f t="shared" si="16"/>
        <v>1.0275378367120416</v>
      </c>
      <c r="AB15" s="44">
        <f t="shared" si="16"/>
        <v>1.4134624823803841</v>
      </c>
      <c r="AC15" s="44">
        <f t="shared" si="16"/>
        <v>1.8362758384481703</v>
      </c>
      <c r="AD15" s="44">
        <f t="shared" si="16"/>
        <v>0.93575510711290766</v>
      </c>
      <c r="AE15" s="44">
        <f t="shared" si="16"/>
        <v>1.6904260977002561</v>
      </c>
      <c r="AF15" s="44">
        <f t="shared" si="16"/>
        <v>1.1842093061112857</v>
      </c>
      <c r="AG15" s="44">
        <f t="shared" si="16"/>
        <v>1.0819177996531053</v>
      </c>
      <c r="AH15" s="44">
        <f t="shared" si="16"/>
        <v>1.0029497808493912</v>
      </c>
      <c r="AI15" s="44">
        <f t="shared" si="16"/>
        <v>1.5348045987387702</v>
      </c>
      <c r="AJ15" s="44">
        <f t="shared" si="16"/>
        <v>1.045086858253923</v>
      </c>
      <c r="AK15" s="92">
        <f t="shared" si="16"/>
        <v>1.1059276232885791</v>
      </c>
      <c r="AL15" s="44">
        <f t="shared" si="16"/>
        <v>1.7948036089157196</v>
      </c>
      <c r="AM15" s="44">
        <f t="shared" si="16"/>
        <v>1.1609030212321227</v>
      </c>
      <c r="AN15" s="44">
        <f t="shared" si="16"/>
        <v>1.1187259396148679</v>
      </c>
      <c r="AO15" s="44">
        <f t="shared" si="16"/>
        <v>1.985214741308676</v>
      </c>
      <c r="AP15" s="44">
        <f t="shared" si="16"/>
        <v>1.7005292145435422</v>
      </c>
      <c r="AQ15" s="44">
        <f t="shared" si="16"/>
        <v>1.3832895858970733</v>
      </c>
      <c r="AR15" s="44">
        <f t="shared" si="16"/>
        <v>1.1322445859895003</v>
      </c>
      <c r="AS15" s="44">
        <f t="shared" si="16"/>
        <v>1.2307870791385993</v>
      </c>
      <c r="AT15" s="44">
        <f t="shared" si="16"/>
        <v>1.1800466596019719</v>
      </c>
      <c r="AU15" s="44">
        <f t="shared" si="16"/>
        <v>1.6033310939408683</v>
      </c>
      <c r="AV15" s="44">
        <f>AVERAGE(AH15:AJ15)</f>
        <v>1.1942804126140281</v>
      </c>
      <c r="AW15" s="45"/>
    </row>
    <row r="16" spans="1:50" x14ac:dyDescent="0.25">
      <c r="A16" s="37" t="str">
        <f>Schedule!A16</f>
        <v>NEW</v>
      </c>
      <c r="B16" s="38">
        <f>'4 Week'!Y16</f>
        <v>1.0164948963532532</v>
      </c>
      <c r="C16" s="38">
        <f>'4 Week'!Z16</f>
        <v>1.6083812949640288</v>
      </c>
      <c r="E16" s="39" t="str">
        <f>Schedule!A16</f>
        <v>NEW</v>
      </c>
      <c r="F16" s="40">
        <f>Fixtures!F16</f>
        <v>1.5348045987387702</v>
      </c>
      <c r="G16" s="40">
        <f>Fixtures!G16</f>
        <v>1.1098382091529182</v>
      </c>
      <c r="I16" s="37" t="str">
        <f>Schedule!A15</f>
        <v>MUN</v>
      </c>
      <c r="J16" s="44">
        <f t="shared" ref="J16:AU16" si="17">VLOOKUP(J62,$E$2:$G$41,2,FALSE)</f>
        <v>1.6573811143035735</v>
      </c>
      <c r="K16" s="44">
        <f t="shared" si="17"/>
        <v>1.6033310939408683</v>
      </c>
      <c r="L16" s="44">
        <f t="shared" si="17"/>
        <v>1.7948036089157196</v>
      </c>
      <c r="M16" s="44">
        <f t="shared" si="17"/>
        <v>1.1609030212321227</v>
      </c>
      <c r="N16" s="44">
        <f t="shared" si="17"/>
        <v>1.3400123892090177</v>
      </c>
      <c r="O16" s="44">
        <f t="shared" si="17"/>
        <v>1.7005292145435422</v>
      </c>
      <c r="P16" s="44">
        <f t="shared" si="2"/>
        <v>1.045086858253923</v>
      </c>
      <c r="Q16" s="44">
        <f t="shared" ref="J16:AU17" si="18">VLOOKUP(Q62,$E$2:$G$41,2,FALSE)</f>
        <v>1.1322445859895003</v>
      </c>
      <c r="R16" s="44">
        <f t="shared" si="17"/>
        <v>2.2730029127497664</v>
      </c>
      <c r="S16" s="44">
        <f t="shared" si="17"/>
        <v>1.2307870791385993</v>
      </c>
      <c r="T16" s="44">
        <f t="shared" si="17"/>
        <v>1.5348045987387702</v>
      </c>
      <c r="U16" s="44">
        <f t="shared" si="17"/>
        <v>1.4112731641350762</v>
      </c>
      <c r="V16" s="44">
        <f t="shared" si="17"/>
        <v>1.4134624823803841</v>
      </c>
      <c r="W16" s="44">
        <f t="shared" si="17"/>
        <v>1.1059276232885791</v>
      </c>
      <c r="X16" s="44">
        <f t="shared" si="17"/>
        <v>1.4184485095179138</v>
      </c>
      <c r="Y16" s="44">
        <f t="shared" si="17"/>
        <v>1.3832895858970733</v>
      </c>
      <c r="Z16" s="44">
        <f t="shared" si="17"/>
        <v>0.90325247493974847</v>
      </c>
      <c r="AA16" s="44">
        <f t="shared" si="17"/>
        <v>1.1208495239044718</v>
      </c>
      <c r="AB16" s="44">
        <f t="shared" si="17"/>
        <v>0.83732504639719818</v>
      </c>
      <c r="AC16" s="44">
        <f t="shared" si="17"/>
        <v>1.8976446335800801</v>
      </c>
      <c r="AD16" s="44">
        <f t="shared" si="17"/>
        <v>2.0368976306071001</v>
      </c>
      <c r="AE16" s="44">
        <f t="shared" si="18"/>
        <v>0.87250370734960536</v>
      </c>
      <c r="AF16" s="44">
        <f t="shared" si="17"/>
        <v>1.3562050535478631</v>
      </c>
      <c r="AG16" s="44">
        <f t="shared" si="17"/>
        <v>1.1187259396148679</v>
      </c>
      <c r="AH16" s="92">
        <f t="shared" si="16"/>
        <v>1.3385608215469633</v>
      </c>
      <c r="AI16" s="44">
        <f t="shared" si="17"/>
        <v>2.1498197073825653</v>
      </c>
      <c r="AJ16" s="44">
        <f t="shared" si="17"/>
        <v>0.96919426543232257</v>
      </c>
      <c r="AK16" s="92">
        <f t="shared" si="17"/>
        <v>1.985214741308676</v>
      </c>
      <c r="AL16" s="44">
        <f t="shared" si="17"/>
        <v>1.8383923215662192</v>
      </c>
      <c r="AM16" s="44">
        <f t="shared" si="17"/>
        <v>1.0275378367120416</v>
      </c>
      <c r="AN16" s="44">
        <f t="shared" si="17"/>
        <v>1.0819177996531053</v>
      </c>
      <c r="AO16" s="44">
        <f t="shared" si="17"/>
        <v>1.1800466596019719</v>
      </c>
      <c r="AP16" s="44">
        <f t="shared" si="17"/>
        <v>1.6904260977002561</v>
      </c>
      <c r="AQ16" s="44">
        <f t="shared" si="17"/>
        <v>1.1842093061112857</v>
      </c>
      <c r="AR16" s="44">
        <f t="shared" si="17"/>
        <v>1.3246825377852212</v>
      </c>
      <c r="AS16" s="44">
        <f t="shared" si="17"/>
        <v>0.93575510711290766</v>
      </c>
      <c r="AT16" s="44">
        <f t="shared" si="17"/>
        <v>1.0029497808493912</v>
      </c>
      <c r="AU16" s="44">
        <f t="shared" si="17"/>
        <v>1.1548564432718684</v>
      </c>
      <c r="AV16" s="44">
        <f>AVERAGE(AI16:AJ16)</f>
        <v>1.559506986407444</v>
      </c>
      <c r="AW16" s="45"/>
    </row>
    <row r="17" spans="1:49" x14ac:dyDescent="0.25">
      <c r="A17" s="37" t="str">
        <f>Schedule!A17</f>
        <v>NFO</v>
      </c>
      <c r="B17" s="38">
        <f>'4 Week'!Y17</f>
        <v>2.0174883650343993</v>
      </c>
      <c r="C17" s="38">
        <f>'4 Week'!Z17</f>
        <v>0.97212679856115103</v>
      </c>
      <c r="E17" s="39" t="str">
        <f>Schedule!A17</f>
        <v>NFO</v>
      </c>
      <c r="F17" s="40">
        <f>Fixtures!F17</f>
        <v>0.90325247493974847</v>
      </c>
      <c r="G17" s="40">
        <f>Fixtures!G17</f>
        <v>1.799618536583186</v>
      </c>
      <c r="I17" s="37" t="str">
        <f>Schedule!A16</f>
        <v>NEW</v>
      </c>
      <c r="J17" s="44">
        <f t="shared" si="18"/>
        <v>0.90325247493974847</v>
      </c>
      <c r="K17" s="44">
        <f t="shared" si="18"/>
        <v>1.985214741308676</v>
      </c>
      <c r="L17" s="44">
        <f t="shared" si="18"/>
        <v>1.8976446335800801</v>
      </c>
      <c r="M17" s="44">
        <f t="shared" si="18"/>
        <v>1.1208495239044718</v>
      </c>
      <c r="N17" s="44">
        <f t="shared" si="18"/>
        <v>2.1498197073825653</v>
      </c>
      <c r="O17" s="44">
        <f t="shared" si="18"/>
        <v>0.87250370734960536</v>
      </c>
      <c r="P17" s="92">
        <f t="shared" si="2"/>
        <v>1.3246825377852212</v>
      </c>
      <c r="Q17" s="44">
        <f t="shared" si="18"/>
        <v>0.83732504639719818</v>
      </c>
      <c r="R17" s="44">
        <f t="shared" si="18"/>
        <v>1.3832895858970733</v>
      </c>
      <c r="S17" s="44">
        <f t="shared" si="18"/>
        <v>1.3385608215469633</v>
      </c>
      <c r="T17" s="44">
        <f t="shared" si="18"/>
        <v>1.8362758384481703</v>
      </c>
      <c r="U17" s="44">
        <f t="shared" si="18"/>
        <v>1.0275378367120416</v>
      </c>
      <c r="V17" s="44">
        <f t="shared" si="18"/>
        <v>1.6904260977002561</v>
      </c>
      <c r="W17" s="44">
        <f t="shared" si="18"/>
        <v>1.1842093061112857</v>
      </c>
      <c r="X17" s="44">
        <f t="shared" si="18"/>
        <v>1.1609030212321227</v>
      </c>
      <c r="Y17" s="44">
        <f t="shared" si="18"/>
        <v>1.1800466596019719</v>
      </c>
      <c r="Z17" s="44">
        <f t="shared" si="18"/>
        <v>1.3400123892090177</v>
      </c>
      <c r="AA17" s="44">
        <f t="shared" si="18"/>
        <v>1.1322445859895003</v>
      </c>
      <c r="AB17" s="44">
        <f t="shared" si="18"/>
        <v>2.0368976306071001</v>
      </c>
      <c r="AC17" s="44">
        <f t="shared" si="18"/>
        <v>1.1548564432718684</v>
      </c>
      <c r="AD17" s="44">
        <f t="shared" si="18"/>
        <v>1.045086858253923</v>
      </c>
      <c r="AE17" s="44">
        <f t="shared" si="18"/>
        <v>1.1059276232885791</v>
      </c>
      <c r="AF17" s="44">
        <f t="shared" si="18"/>
        <v>1.0029497808493912</v>
      </c>
      <c r="AG17" s="44">
        <f t="shared" si="18"/>
        <v>1.7948036089157196</v>
      </c>
      <c r="AH17" s="92">
        <f t="shared" si="16"/>
        <v>1.6573811143035735</v>
      </c>
      <c r="AI17" s="44">
        <f t="shared" si="18"/>
        <v>2.2730029127497664</v>
      </c>
      <c r="AJ17" s="44">
        <f t="shared" si="18"/>
        <v>0.93575510711290766</v>
      </c>
      <c r="AK17" s="44">
        <f t="shared" si="18"/>
        <v>1.0819177996531053</v>
      </c>
      <c r="AL17" s="44">
        <f t="shared" si="18"/>
        <v>1.5330376265943439</v>
      </c>
      <c r="AM17" s="44">
        <f t="shared" si="18"/>
        <v>1.6033310939408683</v>
      </c>
      <c r="AN17" s="44">
        <f t="shared" si="18"/>
        <v>1.4184485095179138</v>
      </c>
      <c r="AO17" s="44">
        <f t="shared" si="18"/>
        <v>1.4112731641350762</v>
      </c>
      <c r="AP17" s="44">
        <f t="shared" si="18"/>
        <v>1.2307870791385993</v>
      </c>
      <c r="AQ17" s="44">
        <f t="shared" si="18"/>
        <v>0.96919426543232257</v>
      </c>
      <c r="AR17" s="44">
        <f t="shared" si="18"/>
        <v>1.7005292145435422</v>
      </c>
      <c r="AS17" s="44">
        <f t="shared" si="18"/>
        <v>1.3562050535478631</v>
      </c>
      <c r="AT17" s="44">
        <f t="shared" si="18"/>
        <v>1.1187259396148679</v>
      </c>
      <c r="AU17" s="44">
        <f t="shared" si="18"/>
        <v>1.4134624823803841</v>
      </c>
      <c r="AV17" s="44">
        <f>AVERAGE(AI17:AK17)</f>
        <v>1.4302252731719267</v>
      </c>
      <c r="AW17" s="45"/>
    </row>
    <row r="18" spans="1:49" x14ac:dyDescent="0.25">
      <c r="A18" s="37" t="str">
        <f>Schedule!A18</f>
        <v>SOU</v>
      </c>
      <c r="B18" s="38">
        <f>'4 Week'!Y18</f>
        <v>1.3640687980574668</v>
      </c>
      <c r="C18" s="38">
        <f>'4 Week'!Z18</f>
        <v>1.1457625899280575</v>
      </c>
      <c r="E18" s="39" t="str">
        <f>Schedule!A18</f>
        <v>SOU</v>
      </c>
      <c r="F18" s="40">
        <f>Fixtures!F18</f>
        <v>0.96919426543232257</v>
      </c>
      <c r="G18" s="40">
        <f>Fixtures!G18</f>
        <v>1.477215773004882</v>
      </c>
      <c r="I18" s="37" t="str">
        <f>Schedule!A17</f>
        <v>NFO</v>
      </c>
      <c r="J18" s="44">
        <f t="shared" ref="J18:AU18" si="19">VLOOKUP(J64,$E$2:$G$41,2,FALSE)</f>
        <v>1.8383923215662192</v>
      </c>
      <c r="K18" s="44">
        <f t="shared" si="19"/>
        <v>1.1059276232885791</v>
      </c>
      <c r="L18" s="44">
        <f t="shared" si="19"/>
        <v>1.2307870791385993</v>
      </c>
      <c r="M18" s="44">
        <f t="shared" si="19"/>
        <v>1.4112731641350762</v>
      </c>
      <c r="N18" s="44">
        <f t="shared" si="19"/>
        <v>2.2730029127497664</v>
      </c>
      <c r="O18" s="44">
        <f t="shared" si="19"/>
        <v>0.83732504639719818</v>
      </c>
      <c r="P18" s="92">
        <f t="shared" si="2"/>
        <v>1.3562050535478631</v>
      </c>
      <c r="Q18" s="44">
        <f t="shared" si="19"/>
        <v>1.1548564432718684</v>
      </c>
      <c r="R18" s="44">
        <f t="shared" si="19"/>
        <v>1.3400123892090177</v>
      </c>
      <c r="S18" s="44">
        <f t="shared" si="19"/>
        <v>1.1842093061112857</v>
      </c>
      <c r="T18" s="44">
        <f t="shared" si="19"/>
        <v>1.1208495239044718</v>
      </c>
      <c r="U18" s="44">
        <f t="shared" si="19"/>
        <v>1.985214741308676</v>
      </c>
      <c r="V18" s="44">
        <f t="shared" si="19"/>
        <v>1.7948036089157196</v>
      </c>
      <c r="W18" s="44">
        <f t="shared" si="19"/>
        <v>2.0368976306071001</v>
      </c>
      <c r="X18" s="44">
        <f t="shared" si="19"/>
        <v>1.3385608215469633</v>
      </c>
      <c r="Y18" s="44">
        <f t="shared" si="19"/>
        <v>0.87250370734960536</v>
      </c>
      <c r="Z18" s="44">
        <f t="shared" si="19"/>
        <v>1.8362758384481703</v>
      </c>
      <c r="AA18" s="44">
        <f t="shared" si="19"/>
        <v>1.1800466596019719</v>
      </c>
      <c r="AB18" s="44">
        <f t="shared" si="19"/>
        <v>1.1609030212321227</v>
      </c>
      <c r="AC18" s="44">
        <f t="shared" si="19"/>
        <v>1.1187259396148679</v>
      </c>
      <c r="AD18" s="44">
        <f t="shared" si="19"/>
        <v>1.0029497808493912</v>
      </c>
      <c r="AE18" s="44">
        <f t="shared" si="19"/>
        <v>1.1322445859895003</v>
      </c>
      <c r="AF18" s="44">
        <f t="shared" si="19"/>
        <v>1.3832895858970733</v>
      </c>
      <c r="AG18" s="44">
        <f t="shared" si="19"/>
        <v>1.8976446335800801</v>
      </c>
      <c r="AH18" s="44">
        <f t="shared" si="19"/>
        <v>1.3246825377852212</v>
      </c>
      <c r="AI18" s="44">
        <f t="shared" si="19"/>
        <v>1.0275378367120416</v>
      </c>
      <c r="AJ18" s="44">
        <f t="shared" si="19"/>
        <v>1.6904260977002561</v>
      </c>
      <c r="AK18" s="44">
        <f t="shared" si="19"/>
        <v>1.5348045987387702</v>
      </c>
      <c r="AL18" s="44">
        <f t="shared" si="19"/>
        <v>0.93575510711290766</v>
      </c>
      <c r="AM18" s="44">
        <f t="shared" si="19"/>
        <v>1.4184485095179138</v>
      </c>
      <c r="AN18" s="44">
        <f t="shared" si="19"/>
        <v>1.5330376265943439</v>
      </c>
      <c r="AO18" s="44">
        <f t="shared" si="19"/>
        <v>2.1498197073825653</v>
      </c>
      <c r="AP18" s="44">
        <f t="shared" si="19"/>
        <v>1.6573811143035735</v>
      </c>
      <c r="AQ18" s="44">
        <f t="shared" si="19"/>
        <v>1.6033310939408683</v>
      </c>
      <c r="AR18" s="44">
        <f t="shared" si="19"/>
        <v>0.96919426543232257</v>
      </c>
      <c r="AS18" s="44">
        <f t="shared" si="19"/>
        <v>1.4134624823803841</v>
      </c>
      <c r="AT18" s="44">
        <f t="shared" si="19"/>
        <v>1.7005292145435422</v>
      </c>
      <c r="AU18" s="44">
        <f t="shared" si="19"/>
        <v>1.045086858253923</v>
      </c>
      <c r="AV18" s="44">
        <f t="shared" ca="1" si="14"/>
        <v>1.3943627677340722</v>
      </c>
      <c r="AW18" s="45"/>
    </row>
    <row r="19" spans="1:49" x14ac:dyDescent="0.25">
      <c r="A19" s="37" t="str">
        <f>Schedule!A19</f>
        <v>TOT</v>
      </c>
      <c r="B19" s="38">
        <f>'4 Week'!Y19</f>
        <v>1.3436896330770272</v>
      </c>
      <c r="C19" s="38">
        <f>'4 Week'!Z19</f>
        <v>1.5348156474820143</v>
      </c>
      <c r="E19" s="39" t="str">
        <f>Schedule!A19</f>
        <v>TOT</v>
      </c>
      <c r="F19" s="40">
        <f>Fixtures!F19</f>
        <v>1.4112731641350762</v>
      </c>
      <c r="G19" s="40">
        <f>Fixtures!G19</f>
        <v>1.3713147326250954</v>
      </c>
      <c r="I19" s="37" t="str">
        <f>Schedule!A18</f>
        <v>SOU</v>
      </c>
      <c r="J19" s="44">
        <f t="shared" ref="J19:AU19" si="20">VLOOKUP(J65,$E$2:$G$41,2,FALSE)</f>
        <v>1.6904260977002561</v>
      </c>
      <c r="K19" s="44">
        <f t="shared" si="20"/>
        <v>1.1322445859895003</v>
      </c>
      <c r="L19" s="44">
        <f t="shared" si="20"/>
        <v>1.3400123892090177</v>
      </c>
      <c r="M19" s="44">
        <f t="shared" si="20"/>
        <v>1.5330376265943439</v>
      </c>
      <c r="N19" s="44">
        <f t="shared" si="20"/>
        <v>1.1800466596019719</v>
      </c>
      <c r="O19" s="44">
        <f t="shared" si="20"/>
        <v>1.1208495239044718</v>
      </c>
      <c r="P19" s="106">
        <f t="shared" si="2"/>
        <v>1.3385608215469633</v>
      </c>
      <c r="Q19" s="44">
        <f t="shared" si="20"/>
        <v>1.4184485095179138</v>
      </c>
      <c r="R19" s="44">
        <f t="shared" si="20"/>
        <v>1.0275378367120416</v>
      </c>
      <c r="S19" s="44">
        <f t="shared" si="20"/>
        <v>2.2730029127497664</v>
      </c>
      <c r="T19" s="44">
        <f t="shared" si="20"/>
        <v>1.1059276232885791</v>
      </c>
      <c r="U19" s="44">
        <f t="shared" si="20"/>
        <v>1.0029497808493912</v>
      </c>
      <c r="V19" s="44">
        <f t="shared" si="20"/>
        <v>1.7005292145435422</v>
      </c>
      <c r="W19" s="44">
        <f t="shared" si="20"/>
        <v>1.045086858253923</v>
      </c>
      <c r="X19" s="44">
        <f t="shared" si="20"/>
        <v>1.5348045987387702</v>
      </c>
      <c r="Y19" s="44">
        <f t="shared" si="20"/>
        <v>2.1498197073825653</v>
      </c>
      <c r="Z19" s="44">
        <f t="shared" si="20"/>
        <v>1.6573811143035735</v>
      </c>
      <c r="AA19" s="44">
        <f t="shared" si="20"/>
        <v>1.3832895858970733</v>
      </c>
      <c r="AB19" s="44">
        <f t="shared" si="20"/>
        <v>0.90325247493974847</v>
      </c>
      <c r="AC19" s="44">
        <f t="shared" si="20"/>
        <v>1.2307870791385993</v>
      </c>
      <c r="AD19" s="44">
        <f t="shared" si="20"/>
        <v>1.1842093061112857</v>
      </c>
      <c r="AE19" s="44">
        <f t="shared" si="20"/>
        <v>1.6033310939408683</v>
      </c>
      <c r="AF19" s="44">
        <f t="shared" si="20"/>
        <v>0.93575510711290766</v>
      </c>
      <c r="AG19" s="44">
        <f t="shared" si="20"/>
        <v>1.4134624823803841</v>
      </c>
      <c r="AH19" s="44">
        <f t="shared" si="20"/>
        <v>1.3562050535478631</v>
      </c>
      <c r="AI19" s="44">
        <f t="shared" si="20"/>
        <v>1.1187259396148679</v>
      </c>
      <c r="AJ19" s="106">
        <f t="shared" si="20"/>
        <v>1.8362758384481703</v>
      </c>
      <c r="AK19" s="44">
        <f t="shared" si="20"/>
        <v>1.4112731641350762</v>
      </c>
      <c r="AL19" s="44">
        <f t="shared" si="20"/>
        <v>1.3246825377852212</v>
      </c>
      <c r="AM19" s="44">
        <f t="shared" si="20"/>
        <v>1.8976446335800801</v>
      </c>
      <c r="AN19" s="44">
        <f t="shared" si="20"/>
        <v>0.87250370734960536</v>
      </c>
      <c r="AO19" s="44">
        <f t="shared" si="20"/>
        <v>2.0368976306071001</v>
      </c>
      <c r="AP19" s="44">
        <f t="shared" si="20"/>
        <v>0.83732504639719818</v>
      </c>
      <c r="AQ19" s="44">
        <f t="shared" si="20"/>
        <v>1.8383923215662192</v>
      </c>
      <c r="AR19" s="44">
        <f t="shared" si="20"/>
        <v>1.0819177996531053</v>
      </c>
      <c r="AS19" s="44">
        <f t="shared" si="20"/>
        <v>1.1548564432718684</v>
      </c>
      <c r="AT19" s="44">
        <f t="shared" si="20"/>
        <v>1.985214741308676</v>
      </c>
      <c r="AU19" s="44">
        <f t="shared" si="20"/>
        <v>1.7948036089157196</v>
      </c>
      <c r="AV19" s="44">
        <f ca="1">AVERAGE(OFFSET($J19,0,($D$6)-4,1,4),Q19)</f>
        <v>1.4281857010527783</v>
      </c>
      <c r="AW19" s="45"/>
    </row>
    <row r="20" spans="1:49" x14ac:dyDescent="0.25">
      <c r="A20" s="37" t="str">
        <f>Schedule!A20</f>
        <v>WHU</v>
      </c>
      <c r="B20" s="38">
        <f>'4 Week'!Y20</f>
        <v>1.8031199694230855</v>
      </c>
      <c r="C20" s="38">
        <f>'4 Week'!Z20</f>
        <v>1.6184292565947243</v>
      </c>
      <c r="E20" s="39" t="str">
        <f>Schedule!A20</f>
        <v>WHU</v>
      </c>
      <c r="F20" s="40">
        <f>Fixtures!F20</f>
        <v>1.1059276232885791</v>
      </c>
      <c r="G20" s="40">
        <f>Fixtures!G20</f>
        <v>1.3809955813609347</v>
      </c>
      <c r="I20" s="37" t="str">
        <f>Schedule!A19</f>
        <v>TOT</v>
      </c>
      <c r="J20" s="44">
        <f t="shared" ref="J20:AU20" si="21">VLOOKUP(J66,$E$2:$G$41,2,FALSE)</f>
        <v>0.96919426543232257</v>
      </c>
      <c r="K20" s="44">
        <f t="shared" si="21"/>
        <v>1.4134624823803841</v>
      </c>
      <c r="L20" s="44">
        <f t="shared" si="21"/>
        <v>0.93575510711290766</v>
      </c>
      <c r="M20" s="44">
        <f t="shared" si="21"/>
        <v>1.0819177996531053</v>
      </c>
      <c r="N20" s="44">
        <f t="shared" si="21"/>
        <v>1.3246825377852212</v>
      </c>
      <c r="O20" s="44">
        <f t="shared" si="21"/>
        <v>1.1548564432718684</v>
      </c>
      <c r="P20" s="44">
        <f t="shared" si="2"/>
        <v>2.2730029127497664</v>
      </c>
      <c r="Q20" s="44">
        <f t="shared" si="21"/>
        <v>1.1187259396148679</v>
      </c>
      <c r="R20" s="44">
        <f t="shared" si="21"/>
        <v>2.0368976306071001</v>
      </c>
      <c r="S20" s="44">
        <f t="shared" si="21"/>
        <v>1.985214741308676</v>
      </c>
      <c r="T20" s="44">
        <f t="shared" si="21"/>
        <v>1.0275378367120416</v>
      </c>
      <c r="U20" s="44">
        <f t="shared" si="21"/>
        <v>1.8362758384481703</v>
      </c>
      <c r="V20" s="44">
        <f t="shared" si="21"/>
        <v>1.5348045987387702</v>
      </c>
      <c r="W20" s="44">
        <f t="shared" si="21"/>
        <v>1.0029497808493912</v>
      </c>
      <c r="X20" s="44">
        <f t="shared" si="21"/>
        <v>1.7948036089157196</v>
      </c>
      <c r="Y20" s="44">
        <f t="shared" si="21"/>
        <v>1.1322445859895003</v>
      </c>
      <c r="Z20" s="44">
        <f t="shared" si="21"/>
        <v>1.6033310939408683</v>
      </c>
      <c r="AA20" s="44">
        <f t="shared" si="21"/>
        <v>1.1842093061112857</v>
      </c>
      <c r="AB20" s="44">
        <f t="shared" si="21"/>
        <v>1.045086858253923</v>
      </c>
      <c r="AC20" s="44">
        <f t="shared" si="21"/>
        <v>1.7005292145435422</v>
      </c>
      <c r="AD20" s="44">
        <f t="shared" si="21"/>
        <v>1.3832895858970733</v>
      </c>
      <c r="AE20" s="44">
        <f t="shared" si="21"/>
        <v>1.8976446335800801</v>
      </c>
      <c r="AF20" s="44">
        <f t="shared" si="21"/>
        <v>1.3400123892090177</v>
      </c>
      <c r="AG20" s="44">
        <f t="shared" si="21"/>
        <v>1.1059276232885791</v>
      </c>
      <c r="AH20" s="44">
        <f t="shared" si="21"/>
        <v>1.1800466596019719</v>
      </c>
      <c r="AI20" s="44">
        <f t="shared" si="21"/>
        <v>1.1208495239044718</v>
      </c>
      <c r="AJ20" s="44">
        <f t="shared" si="21"/>
        <v>0.90325247493974847</v>
      </c>
      <c r="AK20" s="44">
        <f t="shared" si="21"/>
        <v>1.1609030212321227</v>
      </c>
      <c r="AL20" s="44">
        <f t="shared" si="21"/>
        <v>1.2307870791385993</v>
      </c>
      <c r="AM20" s="44">
        <f t="shared" si="21"/>
        <v>1.6573811143035735</v>
      </c>
      <c r="AN20" s="44">
        <f t="shared" si="21"/>
        <v>0.83732504639719818</v>
      </c>
      <c r="AO20" s="44">
        <f t="shared" si="21"/>
        <v>1.8383923215662192</v>
      </c>
      <c r="AP20" s="44">
        <f t="shared" si="21"/>
        <v>1.5330376265943439</v>
      </c>
      <c r="AQ20" s="44">
        <f t="shared" si="21"/>
        <v>2.1498197073825653</v>
      </c>
      <c r="AR20" s="44">
        <f t="shared" si="21"/>
        <v>0.87250370734960536</v>
      </c>
      <c r="AS20" s="44">
        <f t="shared" si="21"/>
        <v>1.4184485095179138</v>
      </c>
      <c r="AT20" s="44">
        <f t="shared" si="21"/>
        <v>1.3385608215469633</v>
      </c>
      <c r="AU20" s="44">
        <f t="shared" si="21"/>
        <v>1.3562050535478631</v>
      </c>
      <c r="AV20" s="44">
        <f t="shared" ca="1" si="14"/>
        <v>1.0912629199195787</v>
      </c>
      <c r="AW20" s="45"/>
    </row>
    <row r="21" spans="1:49" x14ac:dyDescent="0.25">
      <c r="A21" s="37" t="str">
        <f>Schedule!A21</f>
        <v>WOL</v>
      </c>
      <c r="B21" s="38">
        <f>'4 Week'!Y21</f>
        <v>1.7316642384999326</v>
      </c>
      <c r="C21" s="38">
        <f>'4 Week'!Z21</f>
        <v>1.2971510791366905</v>
      </c>
      <c r="E21" s="39" t="str">
        <f>Schedule!A21</f>
        <v>WOL</v>
      </c>
      <c r="F21" s="40">
        <f>Fixtures!F21</f>
        <v>0.93575510711290766</v>
      </c>
      <c r="G21" s="40">
        <f>Fixtures!G21</f>
        <v>1.536507667835616</v>
      </c>
      <c r="I21" s="37" t="str">
        <f>Schedule!A20</f>
        <v>WHU</v>
      </c>
      <c r="J21" s="44">
        <f t="shared" ref="J21:AU21" si="22">VLOOKUP(J67,$E$2:$G$41,2,FALSE)</f>
        <v>1.8976446335800801</v>
      </c>
      <c r="K21" s="44">
        <f t="shared" si="22"/>
        <v>1.0819177996531053</v>
      </c>
      <c r="L21" s="44">
        <f t="shared" si="22"/>
        <v>1.6573811143035735</v>
      </c>
      <c r="M21" s="44">
        <f t="shared" si="22"/>
        <v>1.4184485095179138</v>
      </c>
      <c r="N21" s="44">
        <f t="shared" si="22"/>
        <v>1.4112731641350762</v>
      </c>
      <c r="O21" s="44">
        <f t="shared" si="22"/>
        <v>1.4134624823803841</v>
      </c>
      <c r="P21" s="92">
        <f t="shared" si="2"/>
        <v>1.5348045987387702</v>
      </c>
      <c r="Q21" s="44">
        <f t="shared" si="22"/>
        <v>1.2307870791385993</v>
      </c>
      <c r="R21" s="44">
        <f t="shared" si="22"/>
        <v>0.93575510711290766</v>
      </c>
      <c r="S21" s="44">
        <f t="shared" si="22"/>
        <v>1.1548564432718684</v>
      </c>
      <c r="T21" s="44">
        <f t="shared" si="22"/>
        <v>1.1609030212321227</v>
      </c>
      <c r="U21" s="44">
        <f t="shared" si="22"/>
        <v>2.1498197073825653</v>
      </c>
      <c r="V21" s="44">
        <f t="shared" si="22"/>
        <v>0.83732504639719818</v>
      </c>
      <c r="W21" s="44">
        <f t="shared" si="22"/>
        <v>1.8362758384481703</v>
      </c>
      <c r="X21" s="44">
        <f t="shared" si="22"/>
        <v>0.87250370734960536</v>
      </c>
      <c r="Y21" s="44">
        <f t="shared" si="22"/>
        <v>1.1187259396148679</v>
      </c>
      <c r="Z21" s="44">
        <f t="shared" si="22"/>
        <v>2.0368976306071001</v>
      </c>
      <c r="AA21" s="44">
        <f t="shared" si="22"/>
        <v>1.3385608215469633</v>
      </c>
      <c r="AB21" s="44">
        <f t="shared" si="22"/>
        <v>1.3562050535478631</v>
      </c>
      <c r="AC21" s="44">
        <f t="shared" si="22"/>
        <v>1.1208495239044718</v>
      </c>
      <c r="AD21" s="44">
        <f t="shared" si="22"/>
        <v>1.0275378367120416</v>
      </c>
      <c r="AE21" s="44">
        <f t="shared" si="22"/>
        <v>1.8383923215662192</v>
      </c>
      <c r="AF21" s="44">
        <f t="shared" si="22"/>
        <v>1.1800466596019719</v>
      </c>
      <c r="AG21" s="44">
        <f t="shared" si="22"/>
        <v>1.6904260977002561</v>
      </c>
      <c r="AH21" s="44">
        <f t="shared" si="22"/>
        <v>0.90325247493974847</v>
      </c>
      <c r="AI21" s="44">
        <f t="shared" si="22"/>
        <v>1.985214741308676</v>
      </c>
      <c r="AJ21" s="44">
        <f t="shared" si="22"/>
        <v>1.1842093061112857</v>
      </c>
      <c r="AK21" s="92">
        <f t="shared" si="22"/>
        <v>2.2730029127497664</v>
      </c>
      <c r="AL21" s="44">
        <f t="shared" si="22"/>
        <v>0.96919426543232257</v>
      </c>
      <c r="AM21" s="44">
        <f t="shared" si="22"/>
        <v>1.3832895858970733</v>
      </c>
      <c r="AN21" s="44">
        <f t="shared" si="22"/>
        <v>1.7005292145435422</v>
      </c>
      <c r="AO21" s="44">
        <f t="shared" si="22"/>
        <v>1.0029497808493912</v>
      </c>
      <c r="AP21" s="44">
        <f t="shared" si="22"/>
        <v>1.7948036089157196</v>
      </c>
      <c r="AQ21" s="44">
        <f t="shared" si="22"/>
        <v>1.045086858253923</v>
      </c>
      <c r="AR21" s="44">
        <f t="shared" si="22"/>
        <v>1.5330376265943439</v>
      </c>
      <c r="AS21" s="44">
        <f t="shared" si="22"/>
        <v>1.6033310939408683</v>
      </c>
      <c r="AT21" s="44">
        <f t="shared" si="22"/>
        <v>1.1322445859895003</v>
      </c>
      <c r="AU21" s="44">
        <f t="shared" si="22"/>
        <v>1.3400123892090177</v>
      </c>
      <c r="AV21" s="44">
        <f>AVERAGE(AH21:AJ21)</f>
        <v>1.3575588407865702</v>
      </c>
      <c r="AW21" s="45"/>
    </row>
    <row r="22" spans="1:49" x14ac:dyDescent="0.25">
      <c r="E22" s="46" t="str">
        <f>CONCATENATE("@",Schedule!A2)</f>
        <v>@ARS</v>
      </c>
      <c r="F22" s="40">
        <f>Fixtures!F22</f>
        <v>2.0368976306071001</v>
      </c>
      <c r="G22" s="40">
        <f>Fixtures!G22</f>
        <v>0.92593756660574211</v>
      </c>
      <c r="I22" s="37" t="str">
        <f>Schedule!A21</f>
        <v>WOL</v>
      </c>
      <c r="J22" s="44">
        <f t="shared" ref="J22:AU22" si="23">VLOOKUP(J68,$E$2:$G$41,2,FALSE)</f>
        <v>1.3562050535478631</v>
      </c>
      <c r="K22" s="44">
        <f t="shared" si="23"/>
        <v>1.1548564432718684</v>
      </c>
      <c r="L22" s="44">
        <f t="shared" si="23"/>
        <v>1.6904260977002561</v>
      </c>
      <c r="M22" s="44">
        <f t="shared" si="23"/>
        <v>1.5348045987387702</v>
      </c>
      <c r="N22" s="44">
        <f t="shared" si="23"/>
        <v>1.0029497808493912</v>
      </c>
      <c r="O22" s="44">
        <f t="shared" si="23"/>
        <v>0.96919426543232257</v>
      </c>
      <c r="P22" s="103">
        <f t="shared" si="2"/>
        <v>2.1498197073825653</v>
      </c>
      <c r="Q22" s="44">
        <f t="shared" si="23"/>
        <v>1.8976446335800801</v>
      </c>
      <c r="R22" s="44">
        <f t="shared" si="23"/>
        <v>1.3246825377852212</v>
      </c>
      <c r="S22" s="44">
        <f t="shared" si="23"/>
        <v>1.4134624823803841</v>
      </c>
      <c r="T22" s="44">
        <f t="shared" si="23"/>
        <v>0.90325247493974847</v>
      </c>
      <c r="U22" s="44">
        <f t="shared" si="23"/>
        <v>1.045086858253923</v>
      </c>
      <c r="V22" s="44">
        <f t="shared" si="23"/>
        <v>1.1187259396148679</v>
      </c>
      <c r="W22" s="44">
        <f t="shared" si="23"/>
        <v>1.6033310939408683</v>
      </c>
      <c r="X22" s="44">
        <f t="shared" si="23"/>
        <v>1.6573811143035735</v>
      </c>
      <c r="Y22" s="44">
        <f t="shared" si="23"/>
        <v>1.7005292145435422</v>
      </c>
      <c r="Z22" s="44">
        <f t="shared" si="23"/>
        <v>1.2307870791385993</v>
      </c>
      <c r="AA22" s="44">
        <f t="shared" si="23"/>
        <v>1.5330376265943439</v>
      </c>
      <c r="AB22" s="44">
        <f t="shared" si="23"/>
        <v>1.4184485095179138</v>
      </c>
      <c r="AC22" s="44">
        <f t="shared" si="23"/>
        <v>1.1059276232885791</v>
      </c>
      <c r="AD22" s="44">
        <f t="shared" si="23"/>
        <v>2.2730029127497664</v>
      </c>
      <c r="AE22" s="44">
        <f t="shared" si="23"/>
        <v>1.7948036089157196</v>
      </c>
      <c r="AF22" s="44">
        <f t="shared" si="23"/>
        <v>1.1609030212321227</v>
      </c>
      <c r="AG22" s="44">
        <f t="shared" si="23"/>
        <v>0.83732504639719818</v>
      </c>
      <c r="AH22" s="103">
        <f t="shared" si="23"/>
        <v>1.3832895858970733</v>
      </c>
      <c r="AI22" s="44">
        <f t="shared" si="23"/>
        <v>1.4112731641350762</v>
      </c>
      <c r="AJ22" s="44">
        <f t="shared" si="23"/>
        <v>1.8383923215662192</v>
      </c>
      <c r="AK22" s="44">
        <f t="shared" si="23"/>
        <v>1.1322445859895003</v>
      </c>
      <c r="AL22" s="44">
        <f t="shared" si="23"/>
        <v>1.0819177996531053</v>
      </c>
      <c r="AM22" s="44">
        <f t="shared" si="23"/>
        <v>1.1800466596019719</v>
      </c>
      <c r="AN22" s="44">
        <f t="shared" si="23"/>
        <v>1.3385608215469633</v>
      </c>
      <c r="AO22" s="44">
        <f t="shared" si="23"/>
        <v>1.3400123892090177</v>
      </c>
      <c r="AP22" s="44">
        <f t="shared" si="23"/>
        <v>0.87250370734960536</v>
      </c>
      <c r="AQ22" s="44">
        <f t="shared" si="23"/>
        <v>1.985214741308676</v>
      </c>
      <c r="AR22" s="44">
        <f t="shared" si="23"/>
        <v>1.1842093061112857</v>
      </c>
      <c r="AS22" s="44">
        <f t="shared" si="23"/>
        <v>1.8362758384481703</v>
      </c>
      <c r="AT22" s="44">
        <f t="shared" si="23"/>
        <v>1.0275378367120416</v>
      </c>
      <c r="AU22" s="44">
        <f t="shared" si="23"/>
        <v>2.0368976306071001</v>
      </c>
      <c r="AV22" s="44">
        <f ca="1">AVERAGE(OFFSET($J22,0,($D$6)-4,1,4),P22)</f>
        <v>1.583003872994087</v>
      </c>
      <c r="AW22" s="45"/>
    </row>
    <row r="23" spans="1:49" x14ac:dyDescent="0.25">
      <c r="E23" s="46" t="str">
        <f>CONCATENATE("@",Schedule!A3)</f>
        <v>@AVL</v>
      </c>
      <c r="F23" s="40">
        <f>Fixtures!F23</f>
        <v>1.4184485095179138</v>
      </c>
      <c r="G23" s="40">
        <f>Fixtures!G23</f>
        <v>1.3881589787004414</v>
      </c>
    </row>
    <row r="24" spans="1:49" x14ac:dyDescent="0.25">
      <c r="E24" s="46" t="str">
        <f>CONCATENATE("@",Schedule!A4)</f>
        <v>@BOU</v>
      </c>
      <c r="F24" s="40">
        <f>Fixtures!F24</f>
        <v>1.0029497808493912</v>
      </c>
      <c r="G24" s="40">
        <f>Fixtures!G24</f>
        <v>1.582645152155487</v>
      </c>
      <c r="I24" s="81" t="s">
        <v>28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3"/>
    </row>
    <row r="25" spans="1:49" x14ac:dyDescent="0.25">
      <c r="E25" s="46" t="str">
        <f>CONCATENATE("@",Schedule!A5)</f>
        <v>@BRE</v>
      </c>
      <c r="F25" s="40">
        <f>Fixtures!F25</f>
        <v>1.6033310939408683</v>
      </c>
      <c r="G25" s="40">
        <f>Fixtures!G25</f>
        <v>1.2606517437624349</v>
      </c>
      <c r="I25" s="41" t="s">
        <v>0</v>
      </c>
      <c r="J25" s="41">
        <f>J$2</f>
        <v>1</v>
      </c>
      <c r="K25" s="41">
        <f t="shared" ref="K25:AU25" si="24">K$2</f>
        <v>2</v>
      </c>
      <c r="L25" s="41">
        <f t="shared" si="24"/>
        <v>3</v>
      </c>
      <c r="M25" s="41">
        <f t="shared" si="24"/>
        <v>4</v>
      </c>
      <c r="N25" s="41">
        <f t="shared" si="24"/>
        <v>5</v>
      </c>
      <c r="O25" s="41">
        <f t="shared" si="24"/>
        <v>6</v>
      </c>
      <c r="P25" s="41">
        <f t="shared" si="24"/>
        <v>7</v>
      </c>
      <c r="Q25" s="41">
        <f t="shared" si="24"/>
        <v>8</v>
      </c>
      <c r="R25" s="41">
        <f t="shared" si="24"/>
        <v>9</v>
      </c>
      <c r="S25" s="41">
        <f t="shared" si="24"/>
        <v>10</v>
      </c>
      <c r="T25" s="41">
        <f t="shared" si="24"/>
        <v>11</v>
      </c>
      <c r="U25" s="41">
        <f t="shared" si="24"/>
        <v>12</v>
      </c>
      <c r="V25" s="41">
        <f t="shared" si="24"/>
        <v>13</v>
      </c>
      <c r="W25" s="41">
        <f t="shared" si="24"/>
        <v>14</v>
      </c>
      <c r="X25" s="41">
        <f t="shared" si="24"/>
        <v>15</v>
      </c>
      <c r="Y25" s="41">
        <f t="shared" si="24"/>
        <v>16</v>
      </c>
      <c r="Z25" s="41">
        <f t="shared" si="24"/>
        <v>17</v>
      </c>
      <c r="AA25" s="41">
        <f t="shared" si="24"/>
        <v>18</v>
      </c>
      <c r="AB25" s="41">
        <f t="shared" si="24"/>
        <v>19</v>
      </c>
      <c r="AC25" s="41">
        <f t="shared" si="24"/>
        <v>20</v>
      </c>
      <c r="AD25" s="41">
        <f t="shared" si="24"/>
        <v>21</v>
      </c>
      <c r="AE25" s="41">
        <f t="shared" si="24"/>
        <v>22</v>
      </c>
      <c r="AF25" s="41">
        <f t="shared" si="24"/>
        <v>23</v>
      </c>
      <c r="AG25" s="41">
        <f t="shared" si="24"/>
        <v>24</v>
      </c>
      <c r="AH25" s="41">
        <f t="shared" si="24"/>
        <v>25</v>
      </c>
      <c r="AI25" s="41">
        <f t="shared" si="24"/>
        <v>26</v>
      </c>
      <c r="AJ25" s="41">
        <f t="shared" si="24"/>
        <v>27</v>
      </c>
      <c r="AK25" s="41">
        <f t="shared" si="24"/>
        <v>28</v>
      </c>
      <c r="AL25" s="41">
        <f t="shared" si="24"/>
        <v>29</v>
      </c>
      <c r="AM25" s="41">
        <f t="shared" si="24"/>
        <v>30</v>
      </c>
      <c r="AN25" s="41">
        <f t="shared" si="24"/>
        <v>31</v>
      </c>
      <c r="AO25" s="41">
        <f t="shared" si="24"/>
        <v>32</v>
      </c>
      <c r="AP25" s="41">
        <f t="shared" si="24"/>
        <v>33</v>
      </c>
      <c r="AQ25" s="41">
        <f t="shared" si="24"/>
        <v>34</v>
      </c>
      <c r="AR25" s="41">
        <f t="shared" si="24"/>
        <v>35</v>
      </c>
      <c r="AS25" s="41">
        <f t="shared" si="24"/>
        <v>36</v>
      </c>
      <c r="AT25" s="41">
        <f t="shared" si="24"/>
        <v>37</v>
      </c>
      <c r="AU25" s="41">
        <f t="shared" si="24"/>
        <v>38</v>
      </c>
      <c r="AV25" s="42" t="s">
        <v>17</v>
      </c>
    </row>
    <row r="26" spans="1:49" x14ac:dyDescent="0.25">
      <c r="E26" s="46" t="str">
        <f>CONCATENATE("@",Schedule!A6)</f>
        <v>@BHA</v>
      </c>
      <c r="F26" s="40">
        <f>Fixtures!F26</f>
        <v>1.985214741308676</v>
      </c>
      <c r="G26" s="40">
        <f>Fixtures!G26</f>
        <v>1.0131344628144889</v>
      </c>
      <c r="I26" s="37" t="str">
        <f>Schedule!A2</f>
        <v>ARS</v>
      </c>
      <c r="J26" s="44">
        <f>VLOOKUP(J49,$E$2:$G$41,3,FALSE)</f>
        <v>1.337130420545604</v>
      </c>
      <c r="K26" s="44">
        <f t="shared" ref="K26:AU33" si="25">VLOOKUP(K49,$E$2:$G$41,3,FALSE)</f>
        <v>1.6557904173083833</v>
      </c>
      <c r="L26" s="44">
        <f t="shared" si="25"/>
        <v>1.582645152155487</v>
      </c>
      <c r="M26" s="44">
        <f t="shared" si="25"/>
        <v>1.974388978421</v>
      </c>
      <c r="N26" s="44">
        <f t="shared" si="25"/>
        <v>1.662739875586243</v>
      </c>
      <c r="O26" s="44">
        <f t="shared" si="25"/>
        <v>1.1269547592967528</v>
      </c>
      <c r="P26" s="103">
        <f t="shared" ref="P26:P45" si="26">VLOOKUP(P49,$E$2:$G$41,3,FALSE)</f>
        <v>1.7713585327517085</v>
      </c>
      <c r="Q26" s="44">
        <f t="shared" si="25"/>
        <v>1.2606517437624349</v>
      </c>
      <c r="R26" s="44">
        <f t="shared" si="25"/>
        <v>1.3713147326250954</v>
      </c>
      <c r="S26" s="44">
        <f t="shared" si="25"/>
        <v>1.6563933604471131</v>
      </c>
      <c r="T26" s="44">
        <f t="shared" si="25"/>
        <v>1.4760597236378847</v>
      </c>
      <c r="U26" s="44">
        <f t="shared" si="25"/>
        <v>0.89484952110354266</v>
      </c>
      <c r="V26" s="44">
        <f t="shared" si="25"/>
        <v>1.2332718838848098</v>
      </c>
      <c r="W26" s="44">
        <f t="shared" si="25"/>
        <v>1.799618536583186</v>
      </c>
      <c r="X26" s="44">
        <f t="shared" si="25"/>
        <v>1.1798166530133369</v>
      </c>
      <c r="Y26" s="44">
        <f t="shared" si="25"/>
        <v>1.2827724566334042</v>
      </c>
      <c r="Z26" s="44">
        <f t="shared" si="25"/>
        <v>1.3809955813609347</v>
      </c>
      <c r="AA26" s="44">
        <f t="shared" si="25"/>
        <v>1.0131344628144889</v>
      </c>
      <c r="AB26" s="44">
        <f t="shared" si="25"/>
        <v>1.1098382091529182</v>
      </c>
      <c r="AC26" s="44">
        <f t="shared" si="25"/>
        <v>1.1448590887053549</v>
      </c>
      <c r="AD26" s="44">
        <f t="shared" si="25"/>
        <v>1.3498688875092975</v>
      </c>
      <c r="AE26" s="44">
        <f t="shared" si="25"/>
        <v>1.4788406099119769</v>
      </c>
      <c r="AF26" s="44">
        <f t="shared" si="25"/>
        <v>1.5100114293418179</v>
      </c>
      <c r="AG26" s="44">
        <f t="shared" si="25"/>
        <v>1.3881589787004414</v>
      </c>
      <c r="AH26" s="103">
        <f t="shared" si="25"/>
        <v>1.382357137385898</v>
      </c>
      <c r="AI26" s="44">
        <f t="shared" si="25"/>
        <v>1.8956958415928362</v>
      </c>
      <c r="AJ26" s="44">
        <f t="shared" si="25"/>
        <v>1.6483430920762479</v>
      </c>
      <c r="AK26" s="44">
        <f t="shared" si="25"/>
        <v>1.6016177564777017</v>
      </c>
      <c r="AL26" s="44">
        <f t="shared" si="25"/>
        <v>1.7680275810607631</v>
      </c>
      <c r="AM26" s="44">
        <f t="shared" si="25"/>
        <v>1.3828605119329109</v>
      </c>
      <c r="AN26" s="44">
        <f t="shared" si="25"/>
        <v>1.1529412651728903</v>
      </c>
      <c r="AO26" s="44">
        <f t="shared" si="25"/>
        <v>1.477215773004882</v>
      </c>
      <c r="AP26" s="44">
        <f t="shared" si="25"/>
        <v>0.74707620569194844</v>
      </c>
      <c r="AQ26" s="44">
        <f t="shared" si="25"/>
        <v>1.4131869799830081</v>
      </c>
      <c r="AR26" s="44">
        <f t="shared" si="25"/>
        <v>0.92656217461390422</v>
      </c>
      <c r="AS26" s="44">
        <f t="shared" si="25"/>
        <v>1.213534686228344</v>
      </c>
      <c r="AT26" s="44">
        <f t="shared" si="25"/>
        <v>1.5024338241199076</v>
      </c>
      <c r="AU26" s="44">
        <f t="shared" si="25"/>
        <v>1.536507667835616</v>
      </c>
      <c r="AV26" s="44">
        <f ca="1">AVERAGE(OFFSET($J26,0,($D$6)-4,1,4),P26)</f>
        <v>1.6598744720568785</v>
      </c>
    </row>
    <row r="27" spans="1:49" x14ac:dyDescent="0.25">
      <c r="E27" s="46" t="str">
        <f>CONCATENATE("@",Schedule!A7)</f>
        <v>@CHE</v>
      </c>
      <c r="F27" s="40">
        <f>Fixtures!F27</f>
        <v>1.4134624823803841</v>
      </c>
      <c r="G27" s="40">
        <f>Fixtures!G27</f>
        <v>1.1798166530133369</v>
      </c>
      <c r="I27" s="37" t="str">
        <f>Schedule!A3</f>
        <v>AVL</v>
      </c>
      <c r="J27" s="44">
        <f t="shared" ref="J27:Y45" si="27">VLOOKUP(J50,$E$2:$G$41,3,FALSE)</f>
        <v>1.582645152155487</v>
      </c>
      <c r="K27" s="44">
        <f t="shared" si="27"/>
        <v>1.7713585327517085</v>
      </c>
      <c r="L27" s="44">
        <f t="shared" si="27"/>
        <v>1.337130420545604</v>
      </c>
      <c r="M27" s="44">
        <f t="shared" si="27"/>
        <v>1.3809955813609347</v>
      </c>
      <c r="N27" s="44">
        <f t="shared" si="27"/>
        <v>0.92593756660574211</v>
      </c>
      <c r="O27" s="44">
        <f t="shared" si="27"/>
        <v>0.89484952110354266</v>
      </c>
      <c r="P27" s="92">
        <f t="shared" si="26"/>
        <v>1.382357137385898</v>
      </c>
      <c r="Q27" s="44">
        <f t="shared" si="27"/>
        <v>1.477215773004882</v>
      </c>
      <c r="R27" s="44">
        <f t="shared" si="27"/>
        <v>1.4760597236378847</v>
      </c>
      <c r="S27" s="44">
        <f t="shared" si="27"/>
        <v>1.5024338241199076</v>
      </c>
      <c r="T27" s="44">
        <f t="shared" si="27"/>
        <v>1.4131869799830081</v>
      </c>
      <c r="U27" s="44">
        <f t="shared" si="27"/>
        <v>1.6483430920762479</v>
      </c>
      <c r="V27" s="44">
        <f t="shared" si="27"/>
        <v>1.5100114293418179</v>
      </c>
      <c r="W27" s="44">
        <f t="shared" si="27"/>
        <v>0.92656217461390422</v>
      </c>
      <c r="X27" s="44">
        <f t="shared" si="27"/>
        <v>1.3498688875092975</v>
      </c>
      <c r="Y27" s="44">
        <f t="shared" si="27"/>
        <v>1.0131344628144889</v>
      </c>
      <c r="Z27" s="44">
        <f t="shared" si="25"/>
        <v>1.6563933604471131</v>
      </c>
      <c r="AA27" s="44">
        <f t="shared" si="25"/>
        <v>1.1448590887053549</v>
      </c>
      <c r="AB27" s="44">
        <f t="shared" si="25"/>
        <v>1.536507667835616</v>
      </c>
      <c r="AC27" s="44">
        <f t="shared" si="25"/>
        <v>1.7680275810607631</v>
      </c>
      <c r="AD27" s="44">
        <f t="shared" si="25"/>
        <v>1.2332718838848098</v>
      </c>
      <c r="AE27" s="44">
        <f t="shared" si="25"/>
        <v>1.6557904173083833</v>
      </c>
      <c r="AF27" s="44">
        <f t="shared" si="25"/>
        <v>0.74707620569194844</v>
      </c>
      <c r="AG27" s="44">
        <f t="shared" si="25"/>
        <v>1.109090052307977</v>
      </c>
      <c r="AH27" s="44">
        <f t="shared" si="25"/>
        <v>1.4788406099119769</v>
      </c>
      <c r="AI27" s="44">
        <f t="shared" si="25"/>
        <v>1.6016177564777017</v>
      </c>
      <c r="AJ27" s="44">
        <f t="shared" si="25"/>
        <v>1.1529412651728903</v>
      </c>
      <c r="AK27" s="44">
        <f t="shared" si="25"/>
        <v>1.8956958415928362</v>
      </c>
      <c r="AL27" s="44">
        <f t="shared" si="25"/>
        <v>1.1798166530133369</v>
      </c>
      <c r="AM27" s="44">
        <f t="shared" si="25"/>
        <v>1.799618536583186</v>
      </c>
      <c r="AN27" s="44">
        <f t="shared" si="25"/>
        <v>1.1098382091529182</v>
      </c>
      <c r="AO27" s="44">
        <f t="shared" si="25"/>
        <v>1.2606517437624349</v>
      </c>
      <c r="AP27" s="44">
        <f t="shared" si="25"/>
        <v>1.974388978421</v>
      </c>
      <c r="AQ27" s="44">
        <f t="shared" si="25"/>
        <v>1.1269547592967528</v>
      </c>
      <c r="AR27" s="44">
        <f t="shared" si="25"/>
        <v>1.2827724566334042</v>
      </c>
      <c r="AS27" s="44">
        <f t="shared" si="25"/>
        <v>1.3713147326250954</v>
      </c>
      <c r="AT27" s="44">
        <f t="shared" si="25"/>
        <v>1.3828605119329109</v>
      </c>
      <c r="AU27" s="44">
        <f t="shared" si="25"/>
        <v>1.213534686228344</v>
      </c>
      <c r="AV27" s="44">
        <f t="shared" ref="AV27" ca="1" si="28">AVERAGE(OFFSET($J27,0,($D$6)-4,1,4))</f>
        <v>1.5322738682888513</v>
      </c>
    </row>
    <row r="28" spans="1:49" x14ac:dyDescent="0.25">
      <c r="E28" s="46" t="str">
        <f>CONCATENATE("@",Schedule!A8)</f>
        <v>@CRY</v>
      </c>
      <c r="F28" s="40">
        <f>Fixtures!F28</f>
        <v>1.045086858253923</v>
      </c>
      <c r="G28" s="40">
        <f>Fixtures!G28</f>
        <v>1.337130420545604</v>
      </c>
      <c r="I28" s="37" t="str">
        <f>Schedule!A4</f>
        <v>BOU</v>
      </c>
      <c r="J28" s="44">
        <f t="shared" si="27"/>
        <v>1.662739875586243</v>
      </c>
      <c r="K28" s="44">
        <f t="shared" si="25"/>
        <v>0.74707620569194844</v>
      </c>
      <c r="L28" s="44">
        <f t="shared" si="25"/>
        <v>1.109090052307977</v>
      </c>
      <c r="M28" s="44">
        <f t="shared" si="25"/>
        <v>1.3828605119329109</v>
      </c>
      <c r="N28" s="44">
        <f t="shared" si="25"/>
        <v>1.536507667835616</v>
      </c>
      <c r="O28" s="44">
        <f t="shared" si="25"/>
        <v>1.5024338241199076</v>
      </c>
      <c r="P28" s="92">
        <f t="shared" si="26"/>
        <v>1.213534686228344</v>
      </c>
      <c r="Q28" s="44">
        <f t="shared" si="25"/>
        <v>0.92656217461390422</v>
      </c>
      <c r="R28" s="44">
        <f t="shared" si="25"/>
        <v>1.5100114293418179</v>
      </c>
      <c r="S28" s="44">
        <f t="shared" si="25"/>
        <v>1.6557904173083833</v>
      </c>
      <c r="T28" s="44">
        <f t="shared" si="25"/>
        <v>1.6483430920762479</v>
      </c>
      <c r="U28" s="44">
        <f t="shared" si="25"/>
        <v>1.477215773004882</v>
      </c>
      <c r="V28" s="44">
        <f t="shared" si="25"/>
        <v>1.1529412651728903</v>
      </c>
      <c r="W28" s="44">
        <f t="shared" si="25"/>
        <v>1.3713147326250954</v>
      </c>
      <c r="X28" s="44">
        <f t="shared" si="25"/>
        <v>1.4760597236378847</v>
      </c>
      <c r="Y28" s="44">
        <f t="shared" si="25"/>
        <v>1.7713585327517085</v>
      </c>
      <c r="Z28" s="44">
        <f t="shared" si="25"/>
        <v>1.1798166530133369</v>
      </c>
      <c r="AA28" s="44">
        <f t="shared" si="25"/>
        <v>1.6016177564777017</v>
      </c>
      <c r="AB28" s="44">
        <f t="shared" si="25"/>
        <v>1.1269547592967528</v>
      </c>
      <c r="AC28" s="44">
        <f t="shared" si="25"/>
        <v>1.2606517437624349</v>
      </c>
      <c r="AD28" s="44">
        <f t="shared" si="25"/>
        <v>1.799618536583186</v>
      </c>
      <c r="AE28" s="44">
        <f t="shared" si="25"/>
        <v>1.0131344628144889</v>
      </c>
      <c r="AF28" s="44">
        <f t="shared" si="25"/>
        <v>1.1098382091529182</v>
      </c>
      <c r="AG28" s="44">
        <f t="shared" si="25"/>
        <v>1.2827724566334042</v>
      </c>
      <c r="AH28" s="44">
        <f t="shared" si="25"/>
        <v>0.89484952110354266</v>
      </c>
      <c r="AI28" s="44">
        <f t="shared" si="25"/>
        <v>0.92593756660574211</v>
      </c>
      <c r="AJ28" s="44">
        <f t="shared" si="25"/>
        <v>1.6563933604471131</v>
      </c>
      <c r="AK28" s="44">
        <f t="shared" si="25"/>
        <v>1.3881589787004414</v>
      </c>
      <c r="AL28" s="44">
        <f t="shared" si="25"/>
        <v>1.974388978421</v>
      </c>
      <c r="AM28" s="44">
        <f t="shared" si="25"/>
        <v>1.382357137385898</v>
      </c>
      <c r="AN28" s="44">
        <f t="shared" si="25"/>
        <v>1.1448590887053549</v>
      </c>
      <c r="AO28" s="44">
        <f t="shared" si="25"/>
        <v>1.3809955813609347</v>
      </c>
      <c r="AP28" s="44">
        <f t="shared" si="25"/>
        <v>1.2332718838848098</v>
      </c>
      <c r="AQ28" s="44">
        <f t="shared" si="25"/>
        <v>1.7680275810607631</v>
      </c>
      <c r="AR28" s="44">
        <f t="shared" si="25"/>
        <v>1.4131869799830081</v>
      </c>
      <c r="AS28" s="44">
        <f t="shared" si="25"/>
        <v>1.337130420545604</v>
      </c>
      <c r="AT28" s="44">
        <f t="shared" si="25"/>
        <v>1.3498688875092975</v>
      </c>
      <c r="AU28" s="44">
        <f t="shared" si="25"/>
        <v>1.4788406099119769</v>
      </c>
      <c r="AV28" s="44">
        <f ca="1">AVERAGE(OFFSET($J28,0,($D$6)-4,1,4))</f>
        <v>1.2163348567142098</v>
      </c>
    </row>
    <row r="29" spans="1:49" x14ac:dyDescent="0.25">
      <c r="E29" s="46" t="str">
        <f>CONCATENATE("@",Schedule!A9)</f>
        <v>@EVE</v>
      </c>
      <c r="F29" s="40">
        <f>Fixtures!F29</f>
        <v>1.2307870791385993</v>
      </c>
      <c r="G29" s="40">
        <f>Fixtures!G29</f>
        <v>1.4788406099119769</v>
      </c>
      <c r="I29" s="37" t="str">
        <f>Schedule!A5</f>
        <v>BRE</v>
      </c>
      <c r="J29" s="44">
        <f t="shared" si="27"/>
        <v>1.382357137385898</v>
      </c>
      <c r="K29" s="44">
        <f t="shared" si="25"/>
        <v>1.3498688875092975</v>
      </c>
      <c r="L29" s="44">
        <f t="shared" si="25"/>
        <v>1.6483430920762479</v>
      </c>
      <c r="M29" s="44">
        <f t="shared" si="25"/>
        <v>1.7713585327517085</v>
      </c>
      <c r="N29" s="44">
        <f t="shared" si="25"/>
        <v>1.337130420545604</v>
      </c>
      <c r="O29" s="44">
        <f t="shared" si="25"/>
        <v>1.7680275810607631</v>
      </c>
      <c r="P29" s="106">
        <f t="shared" si="26"/>
        <v>1.2332718838848098</v>
      </c>
      <c r="Q29" s="44">
        <f t="shared" si="25"/>
        <v>1.109090052307977</v>
      </c>
      <c r="R29" s="44">
        <f t="shared" si="25"/>
        <v>1.582645152155487</v>
      </c>
      <c r="S29" s="44">
        <f t="shared" si="25"/>
        <v>0.92656217461390422</v>
      </c>
      <c r="T29" s="44">
        <f t="shared" si="25"/>
        <v>1.213534686228344</v>
      </c>
      <c r="U29" s="44">
        <f t="shared" si="25"/>
        <v>1.4131869799830081</v>
      </c>
      <c r="V29" s="44">
        <f t="shared" si="25"/>
        <v>1.3881589787004414</v>
      </c>
      <c r="W29" s="44">
        <f t="shared" si="25"/>
        <v>1.536507667835616</v>
      </c>
      <c r="X29" s="44">
        <f t="shared" si="25"/>
        <v>1.5024338241199076</v>
      </c>
      <c r="Y29" s="44">
        <f t="shared" si="25"/>
        <v>0.74707620569194844</v>
      </c>
      <c r="Z29" s="44">
        <f t="shared" si="25"/>
        <v>1.3713147326250954</v>
      </c>
      <c r="AA29" s="44">
        <f t="shared" si="25"/>
        <v>1.1529412651728903</v>
      </c>
      <c r="AB29" s="44">
        <f t="shared" si="25"/>
        <v>1.6563933604471131</v>
      </c>
      <c r="AC29" s="44">
        <f t="shared" si="25"/>
        <v>1.8956958415928362</v>
      </c>
      <c r="AD29" s="44">
        <f t="shared" si="25"/>
        <v>1.4760597236378847</v>
      </c>
      <c r="AE29" s="44">
        <f t="shared" si="25"/>
        <v>1.477215773004882</v>
      </c>
      <c r="AF29" s="44">
        <f t="shared" si="25"/>
        <v>0.92593756660574211</v>
      </c>
      <c r="AG29" s="44">
        <f t="shared" si="25"/>
        <v>1.6016177564777017</v>
      </c>
      <c r="AH29" s="92">
        <f t="shared" si="25"/>
        <v>1.1269547592967528</v>
      </c>
      <c r="AI29" s="44">
        <f t="shared" si="25"/>
        <v>1.974388978421</v>
      </c>
      <c r="AJ29" s="106">
        <f t="shared" si="25"/>
        <v>1.4788406099119769</v>
      </c>
      <c r="AK29" s="44">
        <f t="shared" si="25"/>
        <v>1.6557904173083833</v>
      </c>
      <c r="AL29" s="44">
        <f t="shared" si="25"/>
        <v>1.0131344628144889</v>
      </c>
      <c r="AM29" s="44">
        <f t="shared" si="25"/>
        <v>1.1098382091529182</v>
      </c>
      <c r="AN29" s="44">
        <f t="shared" si="25"/>
        <v>1.2827724566334042</v>
      </c>
      <c r="AO29" s="44">
        <f t="shared" si="25"/>
        <v>1.662739875586243</v>
      </c>
      <c r="AP29" s="44">
        <f t="shared" si="25"/>
        <v>1.1798166530133369</v>
      </c>
      <c r="AQ29" s="44">
        <f t="shared" si="25"/>
        <v>1.799618536583186</v>
      </c>
      <c r="AR29" s="44">
        <f t="shared" si="25"/>
        <v>1.3828605119329109</v>
      </c>
      <c r="AS29" s="44">
        <f t="shared" si="25"/>
        <v>1.3809955813609347</v>
      </c>
      <c r="AT29" s="44">
        <f t="shared" si="25"/>
        <v>1.1448590887053549</v>
      </c>
      <c r="AU29" s="44">
        <f t="shared" si="25"/>
        <v>0.89484952110354266</v>
      </c>
      <c r="AV29" s="44">
        <f>AVERAGE(AI29:AK29,P29)</f>
        <v>1.5855729723815426</v>
      </c>
    </row>
    <row r="30" spans="1:49" x14ac:dyDescent="0.25">
      <c r="E30" s="46" t="str">
        <f>CONCATENATE("@",Schedule!A10)</f>
        <v>@FUL</v>
      </c>
      <c r="F30" s="40">
        <f>Fixtures!F30</f>
        <v>1.3832895858970733</v>
      </c>
      <c r="G30" s="40">
        <f>Fixtures!G30</f>
        <v>1.6483430920762479</v>
      </c>
      <c r="I30" s="37" t="str">
        <f>Schedule!A6</f>
        <v>BHA</v>
      </c>
      <c r="J30" s="44">
        <f t="shared" si="27"/>
        <v>1.1269547592967528</v>
      </c>
      <c r="K30" s="44">
        <f t="shared" si="25"/>
        <v>1.1098382091529182</v>
      </c>
      <c r="L30" s="44">
        <f t="shared" si="25"/>
        <v>1.1529412651728903</v>
      </c>
      <c r="M30" s="44">
        <f t="shared" si="25"/>
        <v>1.7680275810607631</v>
      </c>
      <c r="N30" s="44">
        <f t="shared" si="25"/>
        <v>1.6483430920762479</v>
      </c>
      <c r="O30" s="44">
        <f t="shared" si="25"/>
        <v>1.6557904173083833</v>
      </c>
      <c r="P30" s="92">
        <f t="shared" si="26"/>
        <v>1.582645152155487</v>
      </c>
      <c r="Q30" s="106">
        <f t="shared" si="25"/>
        <v>1.6016177564777017</v>
      </c>
      <c r="R30" s="44">
        <f t="shared" si="25"/>
        <v>1.3828605119329109</v>
      </c>
      <c r="S30" s="44">
        <f t="shared" si="25"/>
        <v>1.3713147326250954</v>
      </c>
      <c r="T30" s="44">
        <f t="shared" si="25"/>
        <v>1.2606517437624349</v>
      </c>
      <c r="U30" s="44">
        <f t="shared" si="25"/>
        <v>1.799618536583186</v>
      </c>
      <c r="V30" s="44">
        <f t="shared" si="25"/>
        <v>0.74707620569194844</v>
      </c>
      <c r="W30" s="44">
        <f t="shared" si="25"/>
        <v>1.4131869799830081</v>
      </c>
      <c r="X30" s="44">
        <f t="shared" si="25"/>
        <v>1.2827724566334042</v>
      </c>
      <c r="Y30" s="44">
        <f t="shared" si="25"/>
        <v>1.662739875586243</v>
      </c>
      <c r="Z30" s="44">
        <f t="shared" si="25"/>
        <v>1.2332718838848098</v>
      </c>
      <c r="AA30" s="44">
        <f t="shared" si="25"/>
        <v>1.109090052307977</v>
      </c>
      <c r="AB30" s="44">
        <f t="shared" si="25"/>
        <v>1.4788406099119769</v>
      </c>
      <c r="AC30" s="44">
        <f t="shared" si="25"/>
        <v>1.6563933604471131</v>
      </c>
      <c r="AD30" s="44">
        <f t="shared" si="25"/>
        <v>1.382357137385898</v>
      </c>
      <c r="AE30" s="44">
        <f t="shared" si="25"/>
        <v>1.8956958415928362</v>
      </c>
      <c r="AF30" s="44">
        <f t="shared" si="25"/>
        <v>1.337130420545604</v>
      </c>
      <c r="AG30" s="44">
        <f t="shared" si="25"/>
        <v>1.974388978421</v>
      </c>
      <c r="AH30" s="92">
        <f t="shared" si="25"/>
        <v>0.92656217461390422</v>
      </c>
      <c r="AI30" s="44">
        <f t="shared" si="25"/>
        <v>1.3809955813609347</v>
      </c>
      <c r="AJ30" s="106">
        <f t="shared" si="25"/>
        <v>1.4760597236378847</v>
      </c>
      <c r="AK30" s="92">
        <f t="shared" si="25"/>
        <v>1.3498688875092975</v>
      </c>
      <c r="AL30" s="44">
        <f t="shared" si="25"/>
        <v>1.5100114293418179</v>
      </c>
      <c r="AM30" s="44">
        <f t="shared" si="25"/>
        <v>1.1448590887053549</v>
      </c>
      <c r="AN30" s="44">
        <f t="shared" si="25"/>
        <v>1.1798166530133369</v>
      </c>
      <c r="AO30" s="44">
        <f t="shared" si="25"/>
        <v>0.89484952110354266</v>
      </c>
      <c r="AP30" s="44">
        <f t="shared" si="25"/>
        <v>1.5024338241199076</v>
      </c>
      <c r="AQ30" s="44">
        <f t="shared" si="25"/>
        <v>1.536507667835616</v>
      </c>
      <c r="AR30" s="44">
        <f t="shared" si="25"/>
        <v>1.7713585327517085</v>
      </c>
      <c r="AS30" s="44">
        <f t="shared" si="25"/>
        <v>0.92593756660574211</v>
      </c>
      <c r="AT30" s="44">
        <f t="shared" si="25"/>
        <v>1.477215773004882</v>
      </c>
      <c r="AU30" s="44">
        <f t="shared" si="25"/>
        <v>1.3881589787004414</v>
      </c>
      <c r="AV30" s="44">
        <f>AVERAGE(AI30:AJ30,Q30)</f>
        <v>1.4862243538255069</v>
      </c>
    </row>
    <row r="31" spans="1:49" x14ac:dyDescent="0.25">
      <c r="E31" s="46" t="str">
        <f>CONCATENATE("@",Schedule!A11)</f>
        <v>@LEE</v>
      </c>
      <c r="F31" s="40">
        <f>Fixtures!F31</f>
        <v>1.3562050535478631</v>
      </c>
      <c r="G31" s="40">
        <f>Fixtures!G31</f>
        <v>1.4760597236378847</v>
      </c>
      <c r="I31" s="37" t="str">
        <f>Schedule!A7</f>
        <v>CHE</v>
      </c>
      <c r="J31" s="44">
        <f t="shared" si="27"/>
        <v>1.4788406099119769</v>
      </c>
      <c r="K31" s="44">
        <f t="shared" si="25"/>
        <v>1.3713147326250954</v>
      </c>
      <c r="L31" s="44">
        <f t="shared" si="25"/>
        <v>1.4760597236378847</v>
      </c>
      <c r="M31" s="44">
        <f t="shared" si="25"/>
        <v>1.6557904173083833</v>
      </c>
      <c r="N31" s="44">
        <f t="shared" si="25"/>
        <v>1.2332718838848098</v>
      </c>
      <c r="O31" s="44">
        <f t="shared" si="25"/>
        <v>1.3809955813609347</v>
      </c>
      <c r="P31" s="44">
        <f t="shared" si="26"/>
        <v>1.6483430920762479</v>
      </c>
      <c r="Q31" s="92">
        <f t="shared" si="25"/>
        <v>1.6563933604471131</v>
      </c>
      <c r="R31" s="44">
        <f t="shared" si="25"/>
        <v>1.337130420545604</v>
      </c>
      <c r="S31" s="44">
        <f t="shared" si="25"/>
        <v>1.536507667835616</v>
      </c>
      <c r="T31" s="44">
        <f t="shared" si="25"/>
        <v>1.3881589787004414</v>
      </c>
      <c r="U31" s="44">
        <f t="shared" si="25"/>
        <v>1.2606517437624349</v>
      </c>
      <c r="V31" s="44">
        <f t="shared" si="25"/>
        <v>1.3498688875092975</v>
      </c>
      <c r="W31" s="44">
        <f t="shared" si="25"/>
        <v>1.0131344628144889</v>
      </c>
      <c r="X31" s="44">
        <f t="shared" si="25"/>
        <v>1.109090052307977</v>
      </c>
      <c r="Y31" s="44">
        <f t="shared" si="25"/>
        <v>0.92656217461390422</v>
      </c>
      <c r="Z31" s="44">
        <f t="shared" si="25"/>
        <v>1.8956958415928362</v>
      </c>
      <c r="AA31" s="44">
        <f t="shared" si="25"/>
        <v>1.5024338241199076</v>
      </c>
      <c r="AB31" s="44">
        <f t="shared" si="25"/>
        <v>0.89484952110354266</v>
      </c>
      <c r="AC31" s="44">
        <f t="shared" si="25"/>
        <v>1.6016177564777017</v>
      </c>
      <c r="AD31" s="44">
        <f t="shared" si="25"/>
        <v>1.3828605119329109</v>
      </c>
      <c r="AE31" s="44">
        <f t="shared" si="25"/>
        <v>1.974388978421</v>
      </c>
      <c r="AF31" s="44">
        <f t="shared" si="25"/>
        <v>1.1529412651728903</v>
      </c>
      <c r="AG31" s="44">
        <f t="shared" si="25"/>
        <v>1.477215773004882</v>
      </c>
      <c r="AH31" s="44">
        <f t="shared" si="25"/>
        <v>1.1448590887053549</v>
      </c>
      <c r="AI31" s="44">
        <f t="shared" si="25"/>
        <v>1.7680275810607631</v>
      </c>
      <c r="AJ31" s="44">
        <f t="shared" si="25"/>
        <v>1.382357137385898</v>
      </c>
      <c r="AK31" s="44">
        <f t="shared" si="25"/>
        <v>1.7713585327517085</v>
      </c>
      <c r="AL31" s="44">
        <f t="shared" si="25"/>
        <v>1.662739875586243</v>
      </c>
      <c r="AM31" s="44">
        <f t="shared" si="25"/>
        <v>1.2827724566334042</v>
      </c>
      <c r="AN31" s="44">
        <f t="shared" si="25"/>
        <v>1.213534686228344</v>
      </c>
      <c r="AO31" s="44">
        <f t="shared" si="25"/>
        <v>1.1269547592967528</v>
      </c>
      <c r="AP31" s="44">
        <f t="shared" si="25"/>
        <v>1.5100114293418179</v>
      </c>
      <c r="AQ31" s="44">
        <f t="shared" si="25"/>
        <v>0.92593756660574211</v>
      </c>
      <c r="AR31" s="44">
        <f t="shared" si="25"/>
        <v>1.582645152155487</v>
      </c>
      <c r="AS31" s="44">
        <f t="shared" si="25"/>
        <v>1.799618536583186</v>
      </c>
      <c r="AT31" s="44">
        <f t="shared" si="25"/>
        <v>0.74707620569194844</v>
      </c>
      <c r="AU31" s="44">
        <f t="shared" si="25"/>
        <v>1.1098382091529182</v>
      </c>
      <c r="AV31" s="44">
        <f ca="1">AVERAGE(OFFSET($J31,0,($D$6)-4,1,4))</f>
        <v>1.5166505849759311</v>
      </c>
    </row>
    <row r="32" spans="1:49" x14ac:dyDescent="0.25">
      <c r="E32" s="46" t="str">
        <f>CONCATENATE("@",Schedule!A12)</f>
        <v>@LEI</v>
      </c>
      <c r="F32" s="40">
        <f>Fixtures!F32</f>
        <v>1.3400123892090177</v>
      </c>
      <c r="G32" s="40">
        <f>Fixtures!G32</f>
        <v>1.382357137385898</v>
      </c>
      <c r="I32" s="37" t="str">
        <f>Schedule!A8</f>
        <v>CRY</v>
      </c>
      <c r="J32" s="44">
        <f t="shared" si="27"/>
        <v>1.109090052307977</v>
      </c>
      <c r="K32" s="44">
        <f t="shared" si="25"/>
        <v>1.3828605119329109</v>
      </c>
      <c r="L32" s="44">
        <f t="shared" si="25"/>
        <v>1.662739875586243</v>
      </c>
      <c r="M32" s="44">
        <f t="shared" si="25"/>
        <v>0.74707620569194844</v>
      </c>
      <c r="N32" s="44">
        <f t="shared" si="25"/>
        <v>1.5100114293418179</v>
      </c>
      <c r="O32" s="44">
        <f t="shared" si="25"/>
        <v>0.92656217461390422</v>
      </c>
      <c r="P32" s="44">
        <f t="shared" si="26"/>
        <v>1.3498688875092975</v>
      </c>
      <c r="Q32" s="106">
        <f t="shared" si="25"/>
        <v>1.0131344628144889</v>
      </c>
      <c r="R32" s="44">
        <f t="shared" si="25"/>
        <v>1.4131869799830081</v>
      </c>
      <c r="S32" s="44">
        <f t="shared" si="25"/>
        <v>1.7680275810607631</v>
      </c>
      <c r="T32" s="44">
        <f t="shared" si="25"/>
        <v>1.382357137385898</v>
      </c>
      <c r="U32" s="44">
        <f t="shared" si="25"/>
        <v>1.536507667835616</v>
      </c>
      <c r="V32" s="44">
        <f t="shared" si="25"/>
        <v>1.4788406099119769</v>
      </c>
      <c r="W32" s="44">
        <f t="shared" si="25"/>
        <v>1.477215773004882</v>
      </c>
      <c r="X32" s="44">
        <f t="shared" si="25"/>
        <v>1.1529412651728903</v>
      </c>
      <c r="Y32" s="44">
        <f t="shared" si="25"/>
        <v>1.5024338241199076</v>
      </c>
      <c r="Z32" s="44">
        <f t="shared" si="25"/>
        <v>1.974388978421</v>
      </c>
      <c r="AA32" s="44">
        <f t="shared" si="25"/>
        <v>1.582645152155487</v>
      </c>
      <c r="AB32" s="44">
        <f t="shared" si="25"/>
        <v>1.3713147326250954</v>
      </c>
      <c r="AC32" s="44">
        <f t="shared" si="25"/>
        <v>1.1798166530133369</v>
      </c>
      <c r="AD32" s="44">
        <f t="shared" si="25"/>
        <v>1.1098382091529182</v>
      </c>
      <c r="AE32" s="44">
        <f t="shared" si="25"/>
        <v>1.1269547592967528</v>
      </c>
      <c r="AF32" s="44">
        <f t="shared" si="25"/>
        <v>1.213534686228344</v>
      </c>
      <c r="AG32" s="44">
        <f t="shared" si="25"/>
        <v>1.2606517437624349</v>
      </c>
      <c r="AH32" s="44">
        <f t="shared" si="25"/>
        <v>1.6563933604471131</v>
      </c>
      <c r="AI32" s="44">
        <f t="shared" si="25"/>
        <v>1.3881589787004414</v>
      </c>
      <c r="AJ32" s="106">
        <f t="shared" si="25"/>
        <v>0.89484952110354266</v>
      </c>
      <c r="AK32" s="44">
        <f t="shared" si="25"/>
        <v>0.92593756660574211</v>
      </c>
      <c r="AL32" s="44">
        <f t="shared" si="25"/>
        <v>1.6557904173083833</v>
      </c>
      <c r="AM32" s="44">
        <f t="shared" si="25"/>
        <v>1.4760597236378847</v>
      </c>
      <c r="AN32" s="44">
        <f t="shared" si="25"/>
        <v>1.2332718838848098</v>
      </c>
      <c r="AO32" s="44">
        <f t="shared" si="25"/>
        <v>1.7713585327517085</v>
      </c>
      <c r="AP32" s="44">
        <f t="shared" si="25"/>
        <v>1.2827724566334042</v>
      </c>
      <c r="AQ32" s="44">
        <f t="shared" si="25"/>
        <v>1.3809955813609347</v>
      </c>
      <c r="AR32" s="44">
        <f t="shared" si="25"/>
        <v>1.1448590887053549</v>
      </c>
      <c r="AS32" s="44">
        <f t="shared" si="25"/>
        <v>1.8956958415928362</v>
      </c>
      <c r="AT32" s="44">
        <f t="shared" si="25"/>
        <v>1.6483430920762479</v>
      </c>
      <c r="AU32" s="44">
        <f t="shared" si="25"/>
        <v>1.799618536583186</v>
      </c>
      <c r="AV32" s="44">
        <f ca="1">AVERAGE(OFFSET($J32,0,($D$6)-4,1,4),Q32)</f>
        <v>1.1756947779342657</v>
      </c>
    </row>
    <row r="33" spans="5:49" x14ac:dyDescent="0.25">
      <c r="E33" s="46" t="str">
        <f>CONCATENATE("@",Schedule!A13)</f>
        <v>@LIV</v>
      </c>
      <c r="F33" s="40">
        <f>Fixtures!F33</f>
        <v>2.1498197073825653</v>
      </c>
      <c r="G33" s="40">
        <f>Fixtures!G33</f>
        <v>1.3828605119329109</v>
      </c>
      <c r="I33" s="37" t="str">
        <f>Schedule!A9</f>
        <v>EVE</v>
      </c>
      <c r="J33" s="44">
        <f t="shared" si="27"/>
        <v>1.4131869799830081</v>
      </c>
      <c r="K33" s="44">
        <f t="shared" si="25"/>
        <v>1.3881589787004414</v>
      </c>
      <c r="L33" s="44">
        <f t="shared" si="25"/>
        <v>1.799618536583186</v>
      </c>
      <c r="M33" s="44">
        <f t="shared" si="25"/>
        <v>1.2606517437624349</v>
      </c>
      <c r="N33" s="44">
        <f t="shared" si="25"/>
        <v>1.4760597236378847</v>
      </c>
      <c r="O33" s="44">
        <f t="shared" si="25"/>
        <v>1.6563933604471131</v>
      </c>
      <c r="P33" s="103">
        <f t="shared" si="26"/>
        <v>0.92593756660574211</v>
      </c>
      <c r="Q33" s="44">
        <f t="shared" si="25"/>
        <v>1.3809955813609347</v>
      </c>
      <c r="R33" s="44">
        <f t="shared" si="25"/>
        <v>1.2332718838848098</v>
      </c>
      <c r="S33" s="44">
        <f t="shared" si="25"/>
        <v>1.3498688875092975</v>
      </c>
      <c r="T33" s="44">
        <f t="shared" si="25"/>
        <v>1.1448590887053549</v>
      </c>
      <c r="U33" s="44">
        <f t="shared" si="25"/>
        <v>0.92656217461390422</v>
      </c>
      <c r="V33" s="44">
        <f t="shared" ref="K33:AU40" si="29">VLOOKUP(V56,$E$2:$G$41,3,FALSE)</f>
        <v>1.6016177564777017</v>
      </c>
      <c r="W33" s="44">
        <f t="shared" si="29"/>
        <v>1.6483430920762479</v>
      </c>
      <c r="X33" s="44">
        <f t="shared" si="29"/>
        <v>1.6557904173083833</v>
      </c>
      <c r="Y33" s="44">
        <f t="shared" si="29"/>
        <v>1.582645152155487</v>
      </c>
      <c r="Z33" s="44">
        <f t="shared" si="29"/>
        <v>1.536507667835616</v>
      </c>
      <c r="AA33" s="44">
        <f t="shared" si="29"/>
        <v>0.74707620569194844</v>
      </c>
      <c r="AB33" s="44">
        <f t="shared" si="29"/>
        <v>1.213534686228344</v>
      </c>
      <c r="AC33" s="44">
        <f t="shared" si="29"/>
        <v>1.477215773004882</v>
      </c>
      <c r="AD33" s="44">
        <f t="shared" si="29"/>
        <v>1.1529412651728903</v>
      </c>
      <c r="AE33" s="44">
        <f t="shared" si="29"/>
        <v>1.109090052307977</v>
      </c>
      <c r="AF33" s="44">
        <f t="shared" si="29"/>
        <v>1.3828605119329109</v>
      </c>
      <c r="AG33" s="44">
        <f t="shared" si="29"/>
        <v>1.7680275810607631</v>
      </c>
      <c r="AH33" s="103">
        <f t="shared" si="29"/>
        <v>1.662739875586243</v>
      </c>
      <c r="AI33" s="44">
        <f t="shared" si="29"/>
        <v>1.5024338241199076</v>
      </c>
      <c r="AJ33" s="44">
        <f t="shared" si="29"/>
        <v>1.5100114293418179</v>
      </c>
      <c r="AK33" s="44">
        <f t="shared" si="29"/>
        <v>1.1798166530133369</v>
      </c>
      <c r="AL33" s="44">
        <f t="shared" si="29"/>
        <v>1.3713147326250954</v>
      </c>
      <c r="AM33" s="44">
        <f t="shared" si="29"/>
        <v>1.1269547592967528</v>
      </c>
      <c r="AN33" s="44">
        <f t="shared" si="29"/>
        <v>1.974388978421</v>
      </c>
      <c r="AO33" s="44">
        <f t="shared" si="29"/>
        <v>1.337130420545604</v>
      </c>
      <c r="AP33" s="44">
        <f t="shared" si="29"/>
        <v>1.1098382091529182</v>
      </c>
      <c r="AQ33" s="44">
        <f t="shared" si="29"/>
        <v>1.382357137385898</v>
      </c>
      <c r="AR33" s="44">
        <f t="shared" si="29"/>
        <v>1.0131344628144889</v>
      </c>
      <c r="AS33" s="44">
        <f t="shared" si="29"/>
        <v>0.89484952110354266</v>
      </c>
      <c r="AT33" s="44">
        <f t="shared" si="29"/>
        <v>1.2827724566334042</v>
      </c>
      <c r="AU33" s="44">
        <f t="shared" si="29"/>
        <v>1.8956958415928362</v>
      </c>
      <c r="AV33" s="44">
        <f ca="1">AVERAGE(OFFSET($J33,0,($D$6)-4,1,4),P33)</f>
        <v>1.3561878697334095</v>
      </c>
    </row>
    <row r="34" spans="5:49" x14ac:dyDescent="0.25">
      <c r="E34" s="46" t="str">
        <f>CONCATENATE("@",Schedule!A14)</f>
        <v>@MCI</v>
      </c>
      <c r="F34" s="40">
        <f>Fixtures!F34</f>
        <v>2.2730029127497664</v>
      </c>
      <c r="G34" s="40">
        <f>Fixtures!G34</f>
        <v>0.74707620569194844</v>
      </c>
      <c r="I34" s="37" t="str">
        <f>Schedule!A10</f>
        <v>FUL</v>
      </c>
      <c r="J34" s="44">
        <f t="shared" si="27"/>
        <v>1.6563933604471131</v>
      </c>
      <c r="K34" s="44">
        <f t="shared" si="29"/>
        <v>1.2827724566334042</v>
      </c>
      <c r="L34" s="44">
        <f t="shared" si="29"/>
        <v>1.5100114293418179</v>
      </c>
      <c r="M34" s="44">
        <f t="shared" si="29"/>
        <v>0.92593756660574211</v>
      </c>
      <c r="N34" s="44">
        <f t="shared" si="29"/>
        <v>1.213534686228344</v>
      </c>
      <c r="O34" s="44">
        <f t="shared" si="29"/>
        <v>1.1448590887053549</v>
      </c>
      <c r="P34" s="44">
        <f t="shared" si="26"/>
        <v>1.4131869799830081</v>
      </c>
      <c r="Q34" s="44">
        <f t="shared" si="29"/>
        <v>1.5024338241199076</v>
      </c>
      <c r="R34" s="44">
        <f t="shared" si="29"/>
        <v>1.1098382091529182</v>
      </c>
      <c r="S34" s="44">
        <f t="shared" si="29"/>
        <v>1.1529412651728903</v>
      </c>
      <c r="T34" s="44">
        <f t="shared" si="29"/>
        <v>1.8956958415928362</v>
      </c>
      <c r="U34" s="44">
        <f t="shared" si="29"/>
        <v>1.662739875586243</v>
      </c>
      <c r="V34" s="44">
        <f t="shared" si="29"/>
        <v>1.4760597236378847</v>
      </c>
      <c r="W34" s="44">
        <f t="shared" si="29"/>
        <v>1.7713585327517085</v>
      </c>
      <c r="X34" s="44">
        <f t="shared" si="29"/>
        <v>0.74707620569194844</v>
      </c>
      <c r="Y34" s="44">
        <f t="shared" si="29"/>
        <v>1.3498688875092975</v>
      </c>
      <c r="Z34" s="44">
        <f t="shared" si="29"/>
        <v>1.337130420545604</v>
      </c>
      <c r="AA34" s="44">
        <f t="shared" si="29"/>
        <v>1.477215773004882</v>
      </c>
      <c r="AB34" s="44">
        <f t="shared" si="29"/>
        <v>1.382357137385898</v>
      </c>
      <c r="AC34" s="44">
        <f t="shared" si="29"/>
        <v>0.92656217461390422</v>
      </c>
      <c r="AD34" s="44">
        <f t="shared" si="29"/>
        <v>1.3713147326250954</v>
      </c>
      <c r="AE34" s="44">
        <f t="shared" si="29"/>
        <v>1.1798166530133369</v>
      </c>
      <c r="AF34" s="44">
        <f t="shared" si="29"/>
        <v>1.799618536583186</v>
      </c>
      <c r="AG34" s="44">
        <f t="shared" si="29"/>
        <v>1.0131344628144889</v>
      </c>
      <c r="AH34" s="44">
        <f t="shared" si="29"/>
        <v>1.536507667835616</v>
      </c>
      <c r="AI34" s="44">
        <f t="shared" si="29"/>
        <v>1.2606517437624349</v>
      </c>
      <c r="AJ34" s="44">
        <f t="shared" si="29"/>
        <v>1.109090052307977</v>
      </c>
      <c r="AK34" s="92">
        <f t="shared" si="29"/>
        <v>1.3828605119329109</v>
      </c>
      <c r="AL34" s="44">
        <f t="shared" si="29"/>
        <v>1.582645152155487</v>
      </c>
      <c r="AM34" s="44">
        <f t="shared" si="29"/>
        <v>1.3809955813609347</v>
      </c>
      <c r="AN34" s="44">
        <f t="shared" si="29"/>
        <v>1.4788406099119769</v>
      </c>
      <c r="AO34" s="44">
        <f t="shared" si="29"/>
        <v>1.7680275810607631</v>
      </c>
      <c r="AP34" s="44">
        <f t="shared" si="29"/>
        <v>1.3881589787004414</v>
      </c>
      <c r="AQ34" s="44">
        <f t="shared" si="29"/>
        <v>0.89484952110354266</v>
      </c>
      <c r="AR34" s="44">
        <f t="shared" si="29"/>
        <v>1.6557904173083833</v>
      </c>
      <c r="AS34" s="44">
        <f t="shared" si="29"/>
        <v>1.2332718838848098</v>
      </c>
      <c r="AT34" s="44">
        <f t="shared" si="29"/>
        <v>1.6016177564777017</v>
      </c>
      <c r="AU34" s="44">
        <f t="shared" si="29"/>
        <v>1.1269547592967528</v>
      </c>
      <c r="AV34" s="44">
        <f>AVERAGE(AH34:AJ34)</f>
        <v>1.3020831546353426</v>
      </c>
      <c r="AW34" s="45"/>
    </row>
    <row r="35" spans="5:49" x14ac:dyDescent="0.25">
      <c r="E35" s="46" t="str">
        <f>CONCATENATE("@",Schedule!A15)</f>
        <v>@MUN</v>
      </c>
      <c r="F35" s="40">
        <f>Fixtures!F35</f>
        <v>1.8362758384481703</v>
      </c>
      <c r="G35" s="40">
        <f>Fixtures!G35</f>
        <v>1.1269547592967528</v>
      </c>
      <c r="I35" s="37" t="str">
        <f>Schedule!A11</f>
        <v>LEE</v>
      </c>
      <c r="J35" s="44">
        <f t="shared" si="27"/>
        <v>1.536507667835616</v>
      </c>
      <c r="K35" s="44">
        <f t="shared" si="29"/>
        <v>1.2332718838848098</v>
      </c>
      <c r="L35" s="44">
        <f t="shared" si="29"/>
        <v>1.4131869799830081</v>
      </c>
      <c r="M35" s="44">
        <f t="shared" si="29"/>
        <v>1.0131344628144889</v>
      </c>
      <c r="N35" s="44">
        <f t="shared" si="29"/>
        <v>1.7713585327517085</v>
      </c>
      <c r="O35" s="44">
        <f t="shared" si="29"/>
        <v>1.2606517437624349</v>
      </c>
      <c r="P35" s="92">
        <f t="shared" si="26"/>
        <v>1.799618536583186</v>
      </c>
      <c r="Q35" s="44">
        <f t="shared" si="29"/>
        <v>1.1269547592967528</v>
      </c>
      <c r="R35" s="44">
        <f t="shared" si="29"/>
        <v>1.662739875586243</v>
      </c>
      <c r="S35" s="44">
        <f t="shared" si="29"/>
        <v>1.337130420545604</v>
      </c>
      <c r="T35" s="44">
        <f t="shared" si="29"/>
        <v>1.109090052307977</v>
      </c>
      <c r="U35" s="44">
        <f t="shared" si="29"/>
        <v>1.382357137385898</v>
      </c>
      <c r="V35" s="44">
        <f t="shared" si="29"/>
        <v>1.974388978421</v>
      </c>
      <c r="W35" s="44">
        <f t="shared" si="29"/>
        <v>1.3828605119329109</v>
      </c>
      <c r="X35" s="44">
        <f t="shared" si="29"/>
        <v>1.8956958415928362</v>
      </c>
      <c r="Y35" s="44">
        <f t="shared" si="29"/>
        <v>1.1448590887053549</v>
      </c>
      <c r="Z35" s="44">
        <f t="shared" si="29"/>
        <v>0.89484952110354266</v>
      </c>
      <c r="AA35" s="44">
        <f t="shared" si="29"/>
        <v>0.92656217461390422</v>
      </c>
      <c r="AB35" s="44">
        <f t="shared" si="29"/>
        <v>1.3809955813609347</v>
      </c>
      <c r="AC35" s="44">
        <f t="shared" si="29"/>
        <v>1.3881589787004414</v>
      </c>
      <c r="AD35" s="44">
        <f t="shared" si="29"/>
        <v>1.5100114293418179</v>
      </c>
      <c r="AE35" s="44">
        <f t="shared" si="29"/>
        <v>1.5024338241199076</v>
      </c>
      <c r="AF35" s="44">
        <f t="shared" si="29"/>
        <v>1.3498688875092975</v>
      </c>
      <c r="AG35" s="44">
        <f t="shared" si="29"/>
        <v>1.4788406099119769</v>
      </c>
      <c r="AH35" s="44">
        <f t="shared" si="29"/>
        <v>1.477215773004882</v>
      </c>
      <c r="AI35" s="44">
        <f t="shared" si="29"/>
        <v>1.1798166530133369</v>
      </c>
      <c r="AJ35" s="44">
        <f t="shared" si="29"/>
        <v>1.213534686228344</v>
      </c>
      <c r="AK35" s="44">
        <f t="shared" si="29"/>
        <v>1.2827724566334042</v>
      </c>
      <c r="AL35" s="44">
        <f t="shared" si="29"/>
        <v>0.92593756660574211</v>
      </c>
      <c r="AM35" s="44">
        <f t="shared" si="29"/>
        <v>1.6016177564777017</v>
      </c>
      <c r="AN35" s="44">
        <f t="shared" si="29"/>
        <v>1.6563933604471131</v>
      </c>
      <c r="AO35" s="44">
        <f t="shared" si="29"/>
        <v>1.6483430920762479</v>
      </c>
      <c r="AP35" s="44">
        <f t="shared" si="29"/>
        <v>1.6557904173083833</v>
      </c>
      <c r="AQ35" s="44">
        <f t="shared" si="29"/>
        <v>1.582645152155487</v>
      </c>
      <c r="AR35" s="44">
        <f t="shared" si="29"/>
        <v>0.74707620569194844</v>
      </c>
      <c r="AS35" s="44">
        <f t="shared" si="29"/>
        <v>1.1098382091529182</v>
      </c>
      <c r="AT35" s="44">
        <f t="shared" si="29"/>
        <v>1.1529412651728903</v>
      </c>
      <c r="AU35" s="44">
        <f t="shared" si="29"/>
        <v>1.3713147326250954</v>
      </c>
      <c r="AV35" s="44">
        <f t="shared" ref="AV35:AV43" ca="1" si="30">AVERAGE(OFFSET($J35,0,($D$6)-4,1,4))</f>
        <v>1.2883348922199918</v>
      </c>
    </row>
    <row r="36" spans="5:49" x14ac:dyDescent="0.25">
      <c r="E36" s="46" t="str">
        <f>CONCATENATE("@",Schedule!A16)</f>
        <v>@NEW</v>
      </c>
      <c r="F36" s="40">
        <f>Fixtures!F36</f>
        <v>1.8383923215662192</v>
      </c>
      <c r="G36" s="40">
        <f>Fixtures!G36</f>
        <v>0.92656217461390422</v>
      </c>
      <c r="I36" s="37" t="str">
        <f>Schedule!A12</f>
        <v>LEI</v>
      </c>
      <c r="J36" s="44">
        <f t="shared" si="27"/>
        <v>1.5100114293418179</v>
      </c>
      <c r="K36" s="44">
        <f t="shared" si="29"/>
        <v>0.92593756660574211</v>
      </c>
      <c r="L36" s="44">
        <f t="shared" si="29"/>
        <v>1.477215773004882</v>
      </c>
      <c r="M36" s="44">
        <f t="shared" si="29"/>
        <v>1.1798166530133369</v>
      </c>
      <c r="N36" s="44">
        <f t="shared" si="29"/>
        <v>1.3498688875092975</v>
      </c>
      <c r="O36" s="44">
        <f t="shared" si="29"/>
        <v>1.0131344628144889</v>
      </c>
      <c r="P36" s="92">
        <f t="shared" si="26"/>
        <v>1.662739875586243</v>
      </c>
      <c r="Q36" s="44">
        <f t="shared" si="29"/>
        <v>1.1448590887053549</v>
      </c>
      <c r="R36" s="44">
        <f t="shared" si="29"/>
        <v>1.799618536583186</v>
      </c>
      <c r="S36" s="44">
        <f t="shared" si="29"/>
        <v>1.582645152155487</v>
      </c>
      <c r="T36" s="44">
        <f t="shared" si="29"/>
        <v>1.6016177564777017</v>
      </c>
      <c r="U36" s="44">
        <f t="shared" si="29"/>
        <v>1.7680275810607631</v>
      </c>
      <c r="V36" s="44">
        <f t="shared" si="29"/>
        <v>1.2827724566334042</v>
      </c>
      <c r="W36" s="44">
        <f t="shared" si="29"/>
        <v>0.89484952110354266</v>
      </c>
      <c r="X36" s="44">
        <f t="shared" si="29"/>
        <v>1.4788406099119769</v>
      </c>
      <c r="Y36" s="44">
        <f t="shared" si="29"/>
        <v>1.1529412651728903</v>
      </c>
      <c r="Z36" s="44">
        <f t="shared" si="29"/>
        <v>1.1098382091529182</v>
      </c>
      <c r="AA36" s="44">
        <f t="shared" si="29"/>
        <v>1.3828605119329109</v>
      </c>
      <c r="AB36" s="44">
        <f t="shared" si="29"/>
        <v>1.974388978421</v>
      </c>
      <c r="AC36" s="44">
        <f t="shared" si="29"/>
        <v>1.5024338241199076</v>
      </c>
      <c r="AD36" s="44">
        <f t="shared" si="29"/>
        <v>1.213534686228344</v>
      </c>
      <c r="AE36" s="44">
        <f t="shared" si="29"/>
        <v>1.3881589787004414</v>
      </c>
      <c r="AF36" s="44">
        <f t="shared" si="29"/>
        <v>1.3713147326250954</v>
      </c>
      <c r="AG36" s="44">
        <f t="shared" si="29"/>
        <v>1.1269547592967528</v>
      </c>
      <c r="AH36" s="44">
        <f t="shared" si="29"/>
        <v>1.109090052307977</v>
      </c>
      <c r="AI36" s="44">
        <f t="shared" si="29"/>
        <v>1.2332718838848098</v>
      </c>
      <c r="AJ36" s="44">
        <f t="shared" si="29"/>
        <v>1.4131869799830081</v>
      </c>
      <c r="AK36" s="44">
        <f t="shared" si="29"/>
        <v>1.2606517437624349</v>
      </c>
      <c r="AL36" s="44">
        <f t="shared" si="29"/>
        <v>1.337130420545604</v>
      </c>
      <c r="AM36" s="44">
        <f t="shared" si="29"/>
        <v>1.8956958415928362</v>
      </c>
      <c r="AN36" s="44">
        <f t="shared" si="29"/>
        <v>0.74707620569194844</v>
      </c>
      <c r="AO36" s="44">
        <f t="shared" si="29"/>
        <v>1.536507667835616</v>
      </c>
      <c r="AP36" s="44">
        <f t="shared" si="29"/>
        <v>1.4760597236378847</v>
      </c>
      <c r="AQ36" s="44">
        <f t="shared" si="29"/>
        <v>1.7713585327517085</v>
      </c>
      <c r="AR36" s="44">
        <f t="shared" si="29"/>
        <v>1.6483430920762479</v>
      </c>
      <c r="AS36" s="44">
        <f t="shared" si="29"/>
        <v>1.6563933604471131</v>
      </c>
      <c r="AT36" s="44">
        <f t="shared" si="29"/>
        <v>0.92656217461390422</v>
      </c>
      <c r="AU36" s="44">
        <f t="shared" si="29"/>
        <v>1.3809955813609347</v>
      </c>
      <c r="AV36" s="44">
        <f t="shared" ca="1" si="30"/>
        <v>1.2540501649845575</v>
      </c>
    </row>
    <row r="37" spans="5:49" x14ac:dyDescent="0.25">
      <c r="E37" s="46" t="str">
        <f>CONCATENATE("@",Schedule!A17)</f>
        <v>@NFO</v>
      </c>
      <c r="F37" s="40">
        <f>Fixtures!F37</f>
        <v>1.0819177996531053</v>
      </c>
      <c r="G37" s="40">
        <f>Fixtures!G37</f>
        <v>1.5024338241199076</v>
      </c>
      <c r="I37" s="37" t="str">
        <f>Schedule!A13</f>
        <v>LIV</v>
      </c>
      <c r="J37" s="44">
        <f t="shared" si="27"/>
        <v>1.6483430920762479</v>
      </c>
      <c r="K37" s="44">
        <f t="shared" si="29"/>
        <v>1.6016177564777017</v>
      </c>
      <c r="L37" s="44">
        <f t="shared" si="29"/>
        <v>1.1269547592967528</v>
      </c>
      <c r="M37" s="44">
        <f t="shared" si="29"/>
        <v>1.8956958415928362</v>
      </c>
      <c r="N37" s="44">
        <f t="shared" si="29"/>
        <v>1.1098382091529182</v>
      </c>
      <c r="O37" s="44">
        <f t="shared" si="29"/>
        <v>1.4788406099119769</v>
      </c>
      <c r="P37" s="103">
        <f t="shared" si="26"/>
        <v>1.536507667835616</v>
      </c>
      <c r="Q37" s="92">
        <f t="shared" si="29"/>
        <v>1.1798166530133369</v>
      </c>
      <c r="R37" s="44">
        <f t="shared" si="29"/>
        <v>1.213534686228344</v>
      </c>
      <c r="S37" s="44">
        <f t="shared" si="29"/>
        <v>0.92593756660574211</v>
      </c>
      <c r="T37" s="44">
        <f t="shared" si="29"/>
        <v>0.89484952110354266</v>
      </c>
      <c r="U37" s="44">
        <f t="shared" si="29"/>
        <v>1.3809955813609347</v>
      </c>
      <c r="V37" s="44">
        <f t="shared" si="29"/>
        <v>1.5024338241199076</v>
      </c>
      <c r="W37" s="44">
        <f t="shared" si="29"/>
        <v>1.7680275810607631</v>
      </c>
      <c r="X37" s="44">
        <f t="shared" si="29"/>
        <v>1.1448590887053549</v>
      </c>
      <c r="Y37" s="44">
        <f t="shared" si="29"/>
        <v>1.477215773004882</v>
      </c>
      <c r="Z37" s="44">
        <f t="shared" si="29"/>
        <v>1.3881589787004414</v>
      </c>
      <c r="AA37" s="44">
        <f t="shared" si="29"/>
        <v>1.6557904173083833</v>
      </c>
      <c r="AB37" s="44">
        <f t="shared" si="29"/>
        <v>1.2606517437624349</v>
      </c>
      <c r="AC37" s="44">
        <f t="shared" si="29"/>
        <v>1.0131344628144889</v>
      </c>
      <c r="AD37" s="44">
        <f t="shared" si="29"/>
        <v>1.4131869799830081</v>
      </c>
      <c r="AE37" s="44">
        <f t="shared" si="29"/>
        <v>1.2827724566334042</v>
      </c>
      <c r="AF37" s="44">
        <f t="shared" si="29"/>
        <v>1.7713585327517085</v>
      </c>
      <c r="AG37" s="44">
        <f t="shared" si="29"/>
        <v>0.92656217461390422</v>
      </c>
      <c r="AH37" s="103">
        <f t="shared" si="29"/>
        <v>1.337130420545604</v>
      </c>
      <c r="AI37" s="44">
        <f t="shared" si="29"/>
        <v>1.3498688875092975</v>
      </c>
      <c r="AJ37" s="44">
        <f t="shared" si="29"/>
        <v>1.582645152155487</v>
      </c>
      <c r="AK37" s="92">
        <f t="shared" si="29"/>
        <v>1.974388978421</v>
      </c>
      <c r="AL37" s="44">
        <f t="shared" si="29"/>
        <v>0.74707620569194844</v>
      </c>
      <c r="AM37" s="44">
        <f t="shared" si="29"/>
        <v>1.109090052307977</v>
      </c>
      <c r="AN37" s="44">
        <f t="shared" si="29"/>
        <v>1.4760597236378847</v>
      </c>
      <c r="AO37" s="44">
        <f t="shared" si="29"/>
        <v>1.799618536583186</v>
      </c>
      <c r="AP37" s="44">
        <f t="shared" si="29"/>
        <v>1.1529412651728903</v>
      </c>
      <c r="AQ37" s="44">
        <f t="shared" si="29"/>
        <v>1.3713147326250954</v>
      </c>
      <c r="AR37" s="44">
        <f t="shared" si="29"/>
        <v>1.5100114293418179</v>
      </c>
      <c r="AS37" s="44">
        <f t="shared" si="29"/>
        <v>1.382357137385898</v>
      </c>
      <c r="AT37" s="44">
        <f t="shared" si="29"/>
        <v>1.662739875586243</v>
      </c>
      <c r="AU37" s="44">
        <f t="shared" si="29"/>
        <v>1.2332718838848098</v>
      </c>
      <c r="AV37" s="44">
        <f>AVERAGE(AH37:AJ37,P37)</f>
        <v>1.4515380320115012</v>
      </c>
    </row>
    <row r="38" spans="5:49" x14ac:dyDescent="0.25">
      <c r="E38" s="46" t="str">
        <f>CONCATENATE("@",Schedule!A18)</f>
        <v>@SOU</v>
      </c>
      <c r="F38" s="40">
        <f>Fixtures!F38</f>
        <v>1.1609030212321227</v>
      </c>
      <c r="G38" s="40">
        <f>Fixtures!G38</f>
        <v>1.2332718838848098</v>
      </c>
      <c r="I38" s="37" t="str">
        <f>Schedule!A14</f>
        <v>MCI</v>
      </c>
      <c r="J38" s="44">
        <f t="shared" si="27"/>
        <v>1.1529412651728903</v>
      </c>
      <c r="K38" s="44">
        <f t="shared" si="29"/>
        <v>1.8956958415928362</v>
      </c>
      <c r="L38" s="44">
        <f t="shared" si="29"/>
        <v>0.92656217461390422</v>
      </c>
      <c r="M38" s="44">
        <f t="shared" si="29"/>
        <v>1.6016177564777017</v>
      </c>
      <c r="N38" s="44">
        <f t="shared" si="29"/>
        <v>1.799618536583186</v>
      </c>
      <c r="O38" s="44">
        <f t="shared" si="29"/>
        <v>1.3881589787004414</v>
      </c>
      <c r="P38" s="44">
        <f t="shared" si="26"/>
        <v>1.3713147326250954</v>
      </c>
      <c r="Q38" s="44">
        <f t="shared" si="29"/>
        <v>1.2827724566334042</v>
      </c>
      <c r="R38" s="44">
        <f t="shared" si="29"/>
        <v>1.3498688875092975</v>
      </c>
      <c r="S38" s="44">
        <f t="shared" si="29"/>
        <v>1.477215773004882</v>
      </c>
      <c r="T38" s="44">
        <f t="shared" si="29"/>
        <v>1.3828605119329109</v>
      </c>
      <c r="U38" s="44">
        <f t="shared" si="29"/>
        <v>0.92593756660574211</v>
      </c>
      <c r="V38" s="44">
        <f t="shared" si="29"/>
        <v>1.213534686228344</v>
      </c>
      <c r="W38" s="44">
        <f t="shared" si="29"/>
        <v>1.382357137385898</v>
      </c>
      <c r="X38" s="44">
        <f t="shared" si="29"/>
        <v>1.974388978421</v>
      </c>
      <c r="Y38" s="44">
        <f t="shared" si="29"/>
        <v>1.5100114293418179</v>
      </c>
      <c r="Z38" s="44">
        <f t="shared" si="29"/>
        <v>1.4760597236378847</v>
      </c>
      <c r="AA38" s="44">
        <f t="shared" si="29"/>
        <v>1.7713585327517085</v>
      </c>
      <c r="AB38" s="44">
        <f t="shared" si="29"/>
        <v>1.1798166530133369</v>
      </c>
      <c r="AC38" s="44">
        <f t="shared" si="29"/>
        <v>1.1269547592967528</v>
      </c>
      <c r="AD38" s="44">
        <f t="shared" si="29"/>
        <v>1.536507667835616</v>
      </c>
      <c r="AE38" s="44">
        <f t="shared" si="29"/>
        <v>1.1448590887053549</v>
      </c>
      <c r="AF38" s="44">
        <f t="shared" si="29"/>
        <v>1.662739875586243</v>
      </c>
      <c r="AG38" s="44">
        <f t="shared" si="29"/>
        <v>1.5024338241199076</v>
      </c>
      <c r="AH38" s="44">
        <f t="shared" si="29"/>
        <v>1.582645152155487</v>
      </c>
      <c r="AI38" s="44">
        <f t="shared" si="29"/>
        <v>1.1098382091529182</v>
      </c>
      <c r="AJ38" s="44">
        <f t="shared" si="29"/>
        <v>1.337130420545604</v>
      </c>
      <c r="AK38" s="92">
        <f t="shared" si="29"/>
        <v>1.3809955813609347</v>
      </c>
      <c r="AL38" s="44">
        <f t="shared" si="29"/>
        <v>1.6563933604471131</v>
      </c>
      <c r="AM38" s="44">
        <f t="shared" si="29"/>
        <v>1.2332718838848098</v>
      </c>
      <c r="AN38" s="44">
        <f t="shared" si="29"/>
        <v>1.6557904173083833</v>
      </c>
      <c r="AO38" s="44">
        <f t="shared" si="29"/>
        <v>1.0131344628144889</v>
      </c>
      <c r="AP38" s="44">
        <f t="shared" si="29"/>
        <v>1.109090052307977</v>
      </c>
      <c r="AQ38" s="44">
        <f t="shared" si="29"/>
        <v>1.6483430920762479</v>
      </c>
      <c r="AR38" s="44">
        <f t="shared" si="29"/>
        <v>1.7680275810607631</v>
      </c>
      <c r="AS38" s="44">
        <f t="shared" si="29"/>
        <v>1.4788406099119769</v>
      </c>
      <c r="AT38" s="44">
        <f t="shared" si="29"/>
        <v>1.4131869799830081</v>
      </c>
      <c r="AU38" s="44">
        <f t="shared" si="29"/>
        <v>1.2606517437624349</v>
      </c>
      <c r="AV38" s="44">
        <f>AVERAGE(AH38:AJ38)</f>
        <v>1.3432045939513364</v>
      </c>
    </row>
    <row r="39" spans="5:49" x14ac:dyDescent="0.25">
      <c r="E39" s="46" t="str">
        <f>CONCATENATE("@",Schedule!A19)</f>
        <v>@TOT</v>
      </c>
      <c r="F39" s="40">
        <f>Fixtures!F39</f>
        <v>1.6904260977002561</v>
      </c>
      <c r="G39" s="40">
        <f>Fixtures!G39</f>
        <v>1.1448590887053549</v>
      </c>
      <c r="I39" s="37" t="str">
        <f>Schedule!A15</f>
        <v>MUN</v>
      </c>
      <c r="J39" s="44">
        <f t="shared" si="27"/>
        <v>1.213534686228344</v>
      </c>
      <c r="K39" s="44">
        <f t="shared" si="29"/>
        <v>1.2606517437624349</v>
      </c>
      <c r="L39" s="44">
        <f t="shared" si="29"/>
        <v>1.6563933604471131</v>
      </c>
      <c r="M39" s="44">
        <f t="shared" si="29"/>
        <v>1.2332718838848098</v>
      </c>
      <c r="N39" s="44">
        <f t="shared" si="29"/>
        <v>1.382357137385898</v>
      </c>
      <c r="O39" s="44">
        <f t="shared" si="29"/>
        <v>1.109090052307977</v>
      </c>
      <c r="P39" s="44">
        <f t="shared" si="26"/>
        <v>1.337130420545604</v>
      </c>
      <c r="Q39" s="44">
        <f t="shared" si="29"/>
        <v>1.7680275810607631</v>
      </c>
      <c r="R39" s="44">
        <f t="shared" si="29"/>
        <v>0.74707620569194844</v>
      </c>
      <c r="S39" s="44">
        <f t="shared" si="29"/>
        <v>1.4788406099119769</v>
      </c>
      <c r="T39" s="44">
        <f t="shared" si="29"/>
        <v>1.1098382091529182</v>
      </c>
      <c r="U39" s="44">
        <f t="shared" si="29"/>
        <v>1.3713147326250954</v>
      </c>
      <c r="V39" s="44">
        <f t="shared" si="29"/>
        <v>1.1798166530133369</v>
      </c>
      <c r="W39" s="44">
        <f t="shared" si="29"/>
        <v>1.3809955813609347</v>
      </c>
      <c r="X39" s="44">
        <f t="shared" si="29"/>
        <v>1.3881589787004414</v>
      </c>
      <c r="Y39" s="44">
        <f t="shared" si="29"/>
        <v>1.6483430920762479</v>
      </c>
      <c r="Z39" s="44">
        <f t="shared" si="29"/>
        <v>1.799618536583186</v>
      </c>
      <c r="AA39" s="44">
        <f t="shared" si="29"/>
        <v>1.2827724566334042</v>
      </c>
      <c r="AB39" s="44">
        <f t="shared" si="29"/>
        <v>1.8956958415928362</v>
      </c>
      <c r="AC39" s="44">
        <f t="shared" si="29"/>
        <v>0.89484952110354266</v>
      </c>
      <c r="AD39" s="44">
        <f t="shared" si="29"/>
        <v>0.92593756660574211</v>
      </c>
      <c r="AE39" s="44">
        <f t="shared" si="29"/>
        <v>1.6016177564777017</v>
      </c>
      <c r="AF39" s="44">
        <f t="shared" si="29"/>
        <v>1.4760597236378847</v>
      </c>
      <c r="AG39" s="44">
        <f t="shared" si="29"/>
        <v>1.6557904173083833</v>
      </c>
      <c r="AH39" s="92">
        <f t="shared" si="29"/>
        <v>1.5100114293418179</v>
      </c>
      <c r="AI39" s="44">
        <f t="shared" si="29"/>
        <v>1.3828605119329109</v>
      </c>
      <c r="AJ39" s="44">
        <f t="shared" si="29"/>
        <v>1.477215773004882</v>
      </c>
      <c r="AK39" s="92">
        <f t="shared" si="29"/>
        <v>1.0131344628144889</v>
      </c>
      <c r="AL39" s="44">
        <f t="shared" si="29"/>
        <v>0.92656217461390422</v>
      </c>
      <c r="AM39" s="44">
        <f t="shared" si="29"/>
        <v>1.7713585327517085</v>
      </c>
      <c r="AN39" s="44">
        <f t="shared" si="29"/>
        <v>1.5024338241199076</v>
      </c>
      <c r="AO39" s="44">
        <f t="shared" si="29"/>
        <v>1.4131869799830081</v>
      </c>
      <c r="AP39" s="44">
        <f t="shared" si="29"/>
        <v>1.1448590887053549</v>
      </c>
      <c r="AQ39" s="44">
        <f t="shared" si="29"/>
        <v>1.662739875586243</v>
      </c>
      <c r="AR39" s="44">
        <f t="shared" si="29"/>
        <v>1.1529412651728903</v>
      </c>
      <c r="AS39" s="44">
        <f t="shared" si="29"/>
        <v>1.536507667835616</v>
      </c>
      <c r="AT39" s="44">
        <f t="shared" si="29"/>
        <v>1.582645152155487</v>
      </c>
      <c r="AU39" s="44">
        <f t="shared" si="29"/>
        <v>1.974388978421</v>
      </c>
      <c r="AV39" s="44">
        <f>AVERAGE(AI39:AJ39)</f>
        <v>1.4300381424688964</v>
      </c>
    </row>
    <row r="40" spans="5:49" x14ac:dyDescent="0.25">
      <c r="E40" s="46" t="str">
        <f>CONCATENATE("@",Schedule!A20)</f>
        <v>@WHU</v>
      </c>
      <c r="F40" s="40">
        <f>Fixtures!F40</f>
        <v>1.3246825377852212</v>
      </c>
      <c r="G40" s="40">
        <f>Fixtures!G40</f>
        <v>1.1529412651728903</v>
      </c>
      <c r="I40" s="37" t="str">
        <f>Schedule!A16</f>
        <v>NEW</v>
      </c>
      <c r="J40" s="44">
        <f t="shared" si="27"/>
        <v>1.799618536583186</v>
      </c>
      <c r="K40" s="44">
        <f t="shared" si="29"/>
        <v>1.0131344628144889</v>
      </c>
      <c r="L40" s="44">
        <f t="shared" si="29"/>
        <v>0.89484952110354266</v>
      </c>
      <c r="M40" s="44">
        <f t="shared" si="29"/>
        <v>1.2827724566334042</v>
      </c>
      <c r="N40" s="44">
        <f t="shared" si="29"/>
        <v>1.3828605119329109</v>
      </c>
      <c r="O40" s="44">
        <f t="shared" si="29"/>
        <v>1.6016177564777017</v>
      </c>
      <c r="P40" s="92">
        <f t="shared" si="26"/>
        <v>1.1529412651728903</v>
      </c>
      <c r="Q40" s="44">
        <f t="shared" si="29"/>
        <v>1.8956958415928362</v>
      </c>
      <c r="R40" s="44">
        <f t="shared" ref="K40:AU45" si="31">VLOOKUP(R63,$E$2:$G$41,3,FALSE)</f>
        <v>1.6483430920762479</v>
      </c>
      <c r="S40" s="44">
        <f t="shared" si="31"/>
        <v>1.5100114293418179</v>
      </c>
      <c r="T40" s="44">
        <f t="shared" si="31"/>
        <v>1.1269547592967528</v>
      </c>
      <c r="U40" s="44">
        <f t="shared" si="31"/>
        <v>1.7713585327517085</v>
      </c>
      <c r="V40" s="44">
        <f t="shared" si="31"/>
        <v>1.1448590887053549</v>
      </c>
      <c r="W40" s="44">
        <f t="shared" si="31"/>
        <v>1.662739875586243</v>
      </c>
      <c r="X40" s="44">
        <f t="shared" si="31"/>
        <v>1.2332718838848098</v>
      </c>
      <c r="Y40" s="44">
        <f t="shared" si="31"/>
        <v>1.4131869799830081</v>
      </c>
      <c r="Z40" s="44">
        <f t="shared" si="31"/>
        <v>1.382357137385898</v>
      </c>
      <c r="AA40" s="44">
        <f t="shared" si="31"/>
        <v>1.7680275810607631</v>
      </c>
      <c r="AB40" s="44">
        <f t="shared" si="31"/>
        <v>0.92593756660574211</v>
      </c>
      <c r="AC40" s="44">
        <f t="shared" si="31"/>
        <v>1.974388978421</v>
      </c>
      <c r="AD40" s="44">
        <f t="shared" si="31"/>
        <v>1.337130420545604</v>
      </c>
      <c r="AE40" s="44">
        <f t="shared" si="31"/>
        <v>1.3809955813609347</v>
      </c>
      <c r="AF40" s="44">
        <f t="shared" si="31"/>
        <v>1.582645152155487</v>
      </c>
      <c r="AG40" s="44">
        <f t="shared" si="31"/>
        <v>1.6563933604471131</v>
      </c>
      <c r="AH40" s="92">
        <f t="shared" si="29"/>
        <v>1.213534686228344</v>
      </c>
      <c r="AI40" s="44">
        <f t="shared" si="31"/>
        <v>0.74707620569194844</v>
      </c>
      <c r="AJ40" s="44">
        <f t="shared" si="31"/>
        <v>1.536507667835616</v>
      </c>
      <c r="AK40" s="44">
        <f t="shared" si="31"/>
        <v>1.5024338241199076</v>
      </c>
      <c r="AL40" s="44">
        <f t="shared" si="31"/>
        <v>1.3498688875092975</v>
      </c>
      <c r="AM40" s="44">
        <f t="shared" si="31"/>
        <v>1.2606517437624349</v>
      </c>
      <c r="AN40" s="44">
        <f t="shared" si="31"/>
        <v>1.3881589787004414</v>
      </c>
      <c r="AO40" s="44">
        <f t="shared" si="31"/>
        <v>1.3713147326250954</v>
      </c>
      <c r="AP40" s="44">
        <f t="shared" si="31"/>
        <v>1.4788406099119769</v>
      </c>
      <c r="AQ40" s="44">
        <f t="shared" si="31"/>
        <v>1.477215773004882</v>
      </c>
      <c r="AR40" s="44">
        <f t="shared" si="31"/>
        <v>1.109090052307977</v>
      </c>
      <c r="AS40" s="44">
        <f t="shared" si="31"/>
        <v>1.4760597236378847</v>
      </c>
      <c r="AT40" s="44">
        <f t="shared" si="31"/>
        <v>1.6557904173083833</v>
      </c>
      <c r="AU40" s="44">
        <f t="shared" si="31"/>
        <v>1.1798166530133369</v>
      </c>
      <c r="AV40" s="44">
        <f>AVERAGE(AI40:AK40)</f>
        <v>1.2620058992158238</v>
      </c>
    </row>
    <row r="41" spans="5:49" x14ac:dyDescent="0.25">
      <c r="E41" s="46" t="str">
        <f>CONCATENATE("@",Schedule!A21)</f>
        <v>@WOL</v>
      </c>
      <c r="F41" s="40">
        <f>Fixtures!F41</f>
        <v>1.1208495239044718</v>
      </c>
      <c r="G41" s="40">
        <f>Fixtures!G41</f>
        <v>1.2827724566334042</v>
      </c>
      <c r="I41" s="37" t="str">
        <f>Schedule!A17</f>
        <v>NFO</v>
      </c>
      <c r="J41" s="44">
        <f t="shared" si="27"/>
        <v>0.92656217461390422</v>
      </c>
      <c r="K41" s="44">
        <f t="shared" si="31"/>
        <v>1.3809955813609347</v>
      </c>
      <c r="L41" s="44">
        <f t="shared" si="31"/>
        <v>1.4788406099119769</v>
      </c>
      <c r="M41" s="44">
        <f t="shared" si="31"/>
        <v>1.3713147326250954</v>
      </c>
      <c r="N41" s="44">
        <f t="shared" si="31"/>
        <v>0.74707620569194844</v>
      </c>
      <c r="O41" s="44">
        <f t="shared" si="31"/>
        <v>1.8956958415928362</v>
      </c>
      <c r="P41" s="92">
        <f t="shared" si="26"/>
        <v>1.4760597236378847</v>
      </c>
      <c r="Q41" s="44">
        <f t="shared" si="31"/>
        <v>1.974388978421</v>
      </c>
      <c r="R41" s="44">
        <f t="shared" si="31"/>
        <v>1.382357137385898</v>
      </c>
      <c r="S41" s="44">
        <f t="shared" si="31"/>
        <v>1.662739875586243</v>
      </c>
      <c r="T41" s="44">
        <f t="shared" si="31"/>
        <v>1.2827724566334042</v>
      </c>
      <c r="U41" s="44">
        <f t="shared" si="31"/>
        <v>1.0131344628144889</v>
      </c>
      <c r="V41" s="44">
        <f t="shared" si="31"/>
        <v>1.6563933604471131</v>
      </c>
      <c r="W41" s="44">
        <f t="shared" si="31"/>
        <v>0.92593756660574211</v>
      </c>
      <c r="X41" s="44">
        <f t="shared" si="31"/>
        <v>1.5100114293418179</v>
      </c>
      <c r="Y41" s="44">
        <f t="shared" si="31"/>
        <v>1.6016177564777017</v>
      </c>
      <c r="Z41" s="44">
        <f t="shared" si="31"/>
        <v>1.1269547592967528</v>
      </c>
      <c r="AA41" s="44">
        <f t="shared" si="31"/>
        <v>1.4131869799830081</v>
      </c>
      <c r="AB41" s="44">
        <f t="shared" si="31"/>
        <v>1.2332718838848098</v>
      </c>
      <c r="AC41" s="44">
        <f t="shared" si="31"/>
        <v>1.6557904173083833</v>
      </c>
      <c r="AD41" s="44">
        <f t="shared" si="31"/>
        <v>1.582645152155487</v>
      </c>
      <c r="AE41" s="44">
        <f t="shared" si="31"/>
        <v>1.7680275810607631</v>
      </c>
      <c r="AF41" s="44">
        <f t="shared" si="31"/>
        <v>1.6483430920762479</v>
      </c>
      <c r="AG41" s="44">
        <f t="shared" si="31"/>
        <v>0.89484952110354266</v>
      </c>
      <c r="AH41" s="44">
        <f t="shared" si="31"/>
        <v>1.1529412651728903</v>
      </c>
      <c r="AI41" s="44">
        <f t="shared" si="31"/>
        <v>1.7713585327517085</v>
      </c>
      <c r="AJ41" s="44">
        <f t="shared" si="31"/>
        <v>1.1448590887053549</v>
      </c>
      <c r="AK41" s="44">
        <f t="shared" si="31"/>
        <v>1.1098382091529182</v>
      </c>
      <c r="AL41" s="44">
        <f t="shared" si="31"/>
        <v>1.536507667835616</v>
      </c>
      <c r="AM41" s="44">
        <f t="shared" si="31"/>
        <v>1.3881589787004414</v>
      </c>
      <c r="AN41" s="44">
        <f t="shared" si="31"/>
        <v>1.3498688875092975</v>
      </c>
      <c r="AO41" s="44">
        <f t="shared" si="31"/>
        <v>1.3828605119329109</v>
      </c>
      <c r="AP41" s="44">
        <f t="shared" si="31"/>
        <v>1.213534686228344</v>
      </c>
      <c r="AQ41" s="44">
        <f t="shared" si="31"/>
        <v>1.2606517437624349</v>
      </c>
      <c r="AR41" s="44">
        <f t="shared" si="31"/>
        <v>1.477215773004882</v>
      </c>
      <c r="AS41" s="44">
        <f t="shared" si="31"/>
        <v>1.1798166530133369</v>
      </c>
      <c r="AT41" s="44">
        <f t="shared" si="31"/>
        <v>1.109090052307977</v>
      </c>
      <c r="AU41" s="44">
        <f t="shared" si="31"/>
        <v>1.337130420545604</v>
      </c>
      <c r="AV41" s="44">
        <f t="shared" ca="1" si="30"/>
        <v>1.2947492739457178</v>
      </c>
    </row>
    <row r="42" spans="5:49" x14ac:dyDescent="0.25">
      <c r="I42" s="37" t="str">
        <f>Schedule!A18</f>
        <v>SOU</v>
      </c>
      <c r="J42" s="44">
        <f t="shared" si="27"/>
        <v>1.1448590887053549</v>
      </c>
      <c r="K42" s="44">
        <f t="shared" si="31"/>
        <v>1.7680275810607631</v>
      </c>
      <c r="L42" s="44">
        <f t="shared" si="31"/>
        <v>1.382357137385898</v>
      </c>
      <c r="M42" s="44">
        <f t="shared" si="31"/>
        <v>1.3498688875092975</v>
      </c>
      <c r="N42" s="44">
        <f t="shared" si="31"/>
        <v>1.4131869799830081</v>
      </c>
      <c r="O42" s="44">
        <f t="shared" si="31"/>
        <v>1.2827724566334042</v>
      </c>
      <c r="P42" s="106">
        <f t="shared" si="26"/>
        <v>1.5100114293418179</v>
      </c>
      <c r="Q42" s="44">
        <f t="shared" si="31"/>
        <v>1.3881589787004414</v>
      </c>
      <c r="R42" s="44">
        <f t="shared" si="31"/>
        <v>1.7713585327517085</v>
      </c>
      <c r="S42" s="44">
        <f t="shared" si="31"/>
        <v>0.74707620569194844</v>
      </c>
      <c r="T42" s="44">
        <f t="shared" si="31"/>
        <v>1.3809955813609347</v>
      </c>
      <c r="U42" s="44">
        <f t="shared" si="31"/>
        <v>1.582645152155487</v>
      </c>
      <c r="V42" s="44">
        <f t="shared" si="31"/>
        <v>1.109090052307977</v>
      </c>
      <c r="W42" s="44">
        <f t="shared" si="31"/>
        <v>1.337130420545604</v>
      </c>
      <c r="X42" s="44">
        <f t="shared" si="31"/>
        <v>1.1098382091529182</v>
      </c>
      <c r="Y42" s="44">
        <f t="shared" si="31"/>
        <v>1.3828605119329109</v>
      </c>
      <c r="Z42" s="44">
        <f t="shared" si="31"/>
        <v>1.213534686228344</v>
      </c>
      <c r="AA42" s="44">
        <f t="shared" si="31"/>
        <v>1.6483430920762479</v>
      </c>
      <c r="AB42" s="44">
        <f t="shared" si="31"/>
        <v>1.799618536583186</v>
      </c>
      <c r="AC42" s="44">
        <f t="shared" si="31"/>
        <v>1.4788406099119769</v>
      </c>
      <c r="AD42" s="44">
        <f t="shared" si="31"/>
        <v>1.662739875586243</v>
      </c>
      <c r="AE42" s="44">
        <f t="shared" si="31"/>
        <v>1.2606517437624349</v>
      </c>
      <c r="AF42" s="44">
        <f t="shared" si="31"/>
        <v>1.536507667835616</v>
      </c>
      <c r="AG42" s="44">
        <f t="shared" si="31"/>
        <v>1.1798166530133369</v>
      </c>
      <c r="AH42" s="44">
        <f t="shared" si="31"/>
        <v>1.4760597236378847</v>
      </c>
      <c r="AI42" s="44">
        <f t="shared" si="31"/>
        <v>1.6557904173083833</v>
      </c>
      <c r="AJ42" s="106">
        <f t="shared" si="31"/>
        <v>1.1269547592967528</v>
      </c>
      <c r="AK42" s="44">
        <f t="shared" si="31"/>
        <v>1.3713147326250954</v>
      </c>
      <c r="AL42" s="44">
        <f t="shared" si="31"/>
        <v>1.1529412651728903</v>
      </c>
      <c r="AM42" s="44">
        <f t="shared" si="31"/>
        <v>0.89484952110354266</v>
      </c>
      <c r="AN42" s="44">
        <f t="shared" si="31"/>
        <v>1.6016177564777017</v>
      </c>
      <c r="AO42" s="44">
        <f t="shared" si="31"/>
        <v>0.92593756660574211</v>
      </c>
      <c r="AP42" s="44">
        <f t="shared" si="31"/>
        <v>1.8956958415928362</v>
      </c>
      <c r="AQ42" s="44">
        <f t="shared" si="31"/>
        <v>0.92656217461390422</v>
      </c>
      <c r="AR42" s="44">
        <f t="shared" si="31"/>
        <v>1.5024338241199076</v>
      </c>
      <c r="AS42" s="44">
        <f t="shared" si="31"/>
        <v>1.974388978421</v>
      </c>
      <c r="AT42" s="44">
        <f t="shared" si="31"/>
        <v>1.0131344628144889</v>
      </c>
      <c r="AU42" s="44">
        <f t="shared" si="31"/>
        <v>1.6563933604471131</v>
      </c>
      <c r="AV42" s="44">
        <f ca="1">AVERAGE(OFFSET($J42,0,($D$6)-4,1,4),Q42)</f>
        <v>1.4036557223137116</v>
      </c>
    </row>
    <row r="43" spans="5:49" x14ac:dyDescent="0.25">
      <c r="I43" s="37" t="str">
        <f>Schedule!A19</f>
        <v>TOT</v>
      </c>
      <c r="J43" s="44">
        <f t="shared" si="27"/>
        <v>1.477215773004882</v>
      </c>
      <c r="K43" s="44">
        <f t="shared" si="31"/>
        <v>1.1798166530133369</v>
      </c>
      <c r="L43" s="44">
        <f t="shared" si="31"/>
        <v>1.536507667835616</v>
      </c>
      <c r="M43" s="44">
        <f t="shared" si="31"/>
        <v>1.5024338241199076</v>
      </c>
      <c r="N43" s="44">
        <f t="shared" si="31"/>
        <v>1.1529412651728903</v>
      </c>
      <c r="O43" s="44">
        <f t="shared" si="31"/>
        <v>1.974388978421</v>
      </c>
      <c r="P43" s="44">
        <f t="shared" si="26"/>
        <v>0.74707620569194844</v>
      </c>
      <c r="Q43" s="44">
        <f t="shared" si="31"/>
        <v>1.6557904173083833</v>
      </c>
      <c r="R43" s="44">
        <f t="shared" si="31"/>
        <v>0.92593756660574211</v>
      </c>
      <c r="S43" s="44">
        <f t="shared" si="31"/>
        <v>1.0131344628144889</v>
      </c>
      <c r="T43" s="44">
        <f t="shared" si="31"/>
        <v>1.7713585327517085</v>
      </c>
      <c r="U43" s="44">
        <f t="shared" si="31"/>
        <v>1.1269547592967528</v>
      </c>
      <c r="V43" s="44">
        <f t="shared" si="31"/>
        <v>1.1098382091529182</v>
      </c>
      <c r="W43" s="44">
        <f t="shared" si="31"/>
        <v>1.582645152155487</v>
      </c>
      <c r="X43" s="44">
        <f t="shared" si="31"/>
        <v>1.6563933604471131</v>
      </c>
      <c r="Y43" s="44">
        <f t="shared" si="31"/>
        <v>1.7680275810607631</v>
      </c>
      <c r="Z43" s="44">
        <f t="shared" si="31"/>
        <v>1.2606517437624349</v>
      </c>
      <c r="AA43" s="44">
        <f t="shared" si="31"/>
        <v>1.662739875586243</v>
      </c>
      <c r="AB43" s="44">
        <f t="shared" si="31"/>
        <v>1.337130420545604</v>
      </c>
      <c r="AC43" s="44">
        <f t="shared" si="31"/>
        <v>1.109090052307977</v>
      </c>
      <c r="AD43" s="44">
        <f t="shared" si="31"/>
        <v>1.6483430920762479</v>
      </c>
      <c r="AE43" s="44">
        <f t="shared" si="31"/>
        <v>0.89484952110354266</v>
      </c>
      <c r="AF43" s="44">
        <f t="shared" si="31"/>
        <v>1.382357137385898</v>
      </c>
      <c r="AG43" s="44">
        <f t="shared" si="31"/>
        <v>1.3809955813609347</v>
      </c>
      <c r="AH43" s="44">
        <f t="shared" si="31"/>
        <v>1.4131869799830081</v>
      </c>
      <c r="AI43" s="44">
        <f t="shared" si="31"/>
        <v>1.2827724566334042</v>
      </c>
      <c r="AJ43" s="44">
        <f t="shared" si="31"/>
        <v>1.799618536583186</v>
      </c>
      <c r="AK43" s="44">
        <f t="shared" si="31"/>
        <v>1.2332718838848098</v>
      </c>
      <c r="AL43" s="44">
        <f t="shared" si="31"/>
        <v>1.4788406099119769</v>
      </c>
      <c r="AM43" s="44">
        <f t="shared" si="31"/>
        <v>1.213534686228344</v>
      </c>
      <c r="AN43" s="44">
        <f t="shared" si="31"/>
        <v>1.8956958415928362</v>
      </c>
      <c r="AO43" s="44">
        <f t="shared" si="31"/>
        <v>0.92656217461390422</v>
      </c>
      <c r="AP43" s="44">
        <f t="shared" si="31"/>
        <v>1.3498688875092975</v>
      </c>
      <c r="AQ43" s="44">
        <f t="shared" si="31"/>
        <v>1.3828605119329109</v>
      </c>
      <c r="AR43" s="44">
        <f t="shared" si="31"/>
        <v>1.6016177564777017</v>
      </c>
      <c r="AS43" s="44">
        <f t="shared" si="31"/>
        <v>1.3881589787004414</v>
      </c>
      <c r="AT43" s="44">
        <f t="shared" si="31"/>
        <v>1.5100114293418179</v>
      </c>
      <c r="AU43" s="44">
        <f t="shared" si="31"/>
        <v>1.4760597236378847</v>
      </c>
      <c r="AV43" s="44">
        <f t="shared" ca="1" si="30"/>
        <v>1.432212464271102</v>
      </c>
    </row>
    <row r="44" spans="5:49" x14ac:dyDescent="0.25">
      <c r="I44" s="37" t="str">
        <f>Schedule!A20</f>
        <v>WHU</v>
      </c>
      <c r="J44" s="44">
        <f t="shared" si="27"/>
        <v>0.89484952110354266</v>
      </c>
      <c r="K44" s="44">
        <f t="shared" si="31"/>
        <v>1.5024338241199076</v>
      </c>
      <c r="L44" s="44">
        <f t="shared" si="31"/>
        <v>1.213534686228344</v>
      </c>
      <c r="M44" s="44">
        <f t="shared" si="31"/>
        <v>1.3881589787004414</v>
      </c>
      <c r="N44" s="44">
        <f t="shared" si="31"/>
        <v>1.3713147326250954</v>
      </c>
      <c r="O44" s="44">
        <f t="shared" si="31"/>
        <v>1.1798166530133369</v>
      </c>
      <c r="P44" s="92">
        <f t="shared" si="26"/>
        <v>1.1098382091529182</v>
      </c>
      <c r="Q44" s="44">
        <f t="shared" si="31"/>
        <v>1.4788406099119769</v>
      </c>
      <c r="R44" s="44">
        <f t="shared" si="31"/>
        <v>1.536507667835616</v>
      </c>
      <c r="S44" s="44">
        <f t="shared" si="31"/>
        <v>1.974388978421</v>
      </c>
      <c r="T44" s="44">
        <f t="shared" si="31"/>
        <v>1.2332718838848098</v>
      </c>
      <c r="U44" s="44">
        <f t="shared" si="31"/>
        <v>1.3828605119329109</v>
      </c>
      <c r="V44" s="44">
        <f t="shared" si="31"/>
        <v>1.8956958415928362</v>
      </c>
      <c r="W44" s="44">
        <f t="shared" si="31"/>
        <v>1.1269547592967528</v>
      </c>
      <c r="X44" s="44">
        <f t="shared" si="31"/>
        <v>1.6016177564777017</v>
      </c>
      <c r="Y44" s="44">
        <f t="shared" si="31"/>
        <v>1.6557904173083833</v>
      </c>
      <c r="Z44" s="44">
        <f t="shared" si="31"/>
        <v>0.92593756660574211</v>
      </c>
      <c r="AA44" s="44">
        <f t="shared" si="31"/>
        <v>1.5100114293418179</v>
      </c>
      <c r="AB44" s="44">
        <f t="shared" si="31"/>
        <v>1.4760597236378847</v>
      </c>
      <c r="AC44" s="44">
        <f t="shared" si="31"/>
        <v>1.2827724566334042</v>
      </c>
      <c r="AD44" s="44">
        <f t="shared" si="31"/>
        <v>1.7713585327517085</v>
      </c>
      <c r="AE44" s="44">
        <f t="shared" si="31"/>
        <v>0.92656217461390422</v>
      </c>
      <c r="AF44" s="44">
        <f t="shared" si="31"/>
        <v>1.4131869799830081</v>
      </c>
      <c r="AG44" s="44">
        <f t="shared" si="31"/>
        <v>1.1448590887053549</v>
      </c>
      <c r="AH44" s="44">
        <f t="shared" si="31"/>
        <v>1.799618536583186</v>
      </c>
      <c r="AI44" s="44">
        <f t="shared" si="31"/>
        <v>1.0131344628144889</v>
      </c>
      <c r="AJ44" s="44">
        <f t="shared" si="31"/>
        <v>1.662739875586243</v>
      </c>
      <c r="AK44" s="92">
        <f t="shared" si="31"/>
        <v>0.74707620569194844</v>
      </c>
      <c r="AL44" s="44">
        <f t="shared" si="31"/>
        <v>1.477215773004882</v>
      </c>
      <c r="AM44" s="44">
        <f t="shared" si="31"/>
        <v>1.6483430920762479</v>
      </c>
      <c r="AN44" s="44">
        <f t="shared" si="31"/>
        <v>1.109090052307977</v>
      </c>
      <c r="AO44" s="44">
        <f t="shared" si="31"/>
        <v>1.582645152155487</v>
      </c>
      <c r="AP44" s="44">
        <f t="shared" si="31"/>
        <v>1.6563933604471131</v>
      </c>
      <c r="AQ44" s="44">
        <f t="shared" si="31"/>
        <v>1.337130420545604</v>
      </c>
      <c r="AR44" s="44">
        <f t="shared" si="31"/>
        <v>1.3498688875092975</v>
      </c>
      <c r="AS44" s="44">
        <f t="shared" si="31"/>
        <v>1.2606517437624349</v>
      </c>
      <c r="AT44" s="44">
        <f t="shared" si="31"/>
        <v>1.7680275810607631</v>
      </c>
      <c r="AU44" s="44">
        <f t="shared" si="31"/>
        <v>1.382357137385898</v>
      </c>
      <c r="AV44" s="44">
        <f>AVERAGE(AH44:AJ44)</f>
        <v>1.4918309583279727</v>
      </c>
    </row>
    <row r="45" spans="5:49" x14ac:dyDescent="0.25">
      <c r="I45" s="37" t="str">
        <f>Schedule!A21</f>
        <v>WOL</v>
      </c>
      <c r="J45" s="44">
        <f t="shared" si="27"/>
        <v>1.4760597236378847</v>
      </c>
      <c r="K45" s="44">
        <f t="shared" si="31"/>
        <v>1.974388978421</v>
      </c>
      <c r="L45" s="44">
        <f t="shared" si="31"/>
        <v>1.1448590887053549</v>
      </c>
      <c r="M45" s="44">
        <f t="shared" si="31"/>
        <v>1.1098382091529182</v>
      </c>
      <c r="N45" s="44">
        <f t="shared" si="31"/>
        <v>1.582645152155487</v>
      </c>
      <c r="O45" s="44">
        <f t="shared" si="31"/>
        <v>1.477215773004882</v>
      </c>
      <c r="P45" s="103">
        <f t="shared" si="26"/>
        <v>1.3828605119329109</v>
      </c>
      <c r="Q45" s="44">
        <f t="shared" si="31"/>
        <v>0.89484952110354266</v>
      </c>
      <c r="R45" s="44">
        <f t="shared" si="31"/>
        <v>1.1529412651728903</v>
      </c>
      <c r="S45" s="44">
        <f t="shared" si="31"/>
        <v>1.1798166530133369</v>
      </c>
      <c r="T45" s="44">
        <f t="shared" si="31"/>
        <v>1.799618536583186</v>
      </c>
      <c r="U45" s="44">
        <f t="shared" si="31"/>
        <v>1.337130420545604</v>
      </c>
      <c r="V45" s="44">
        <f t="shared" si="31"/>
        <v>1.6557904173083833</v>
      </c>
      <c r="W45" s="44">
        <f t="shared" si="31"/>
        <v>1.2606517437624349</v>
      </c>
      <c r="X45" s="44">
        <f t="shared" si="31"/>
        <v>1.213534686228344</v>
      </c>
      <c r="Y45" s="44">
        <f t="shared" si="31"/>
        <v>1.109090052307977</v>
      </c>
      <c r="Z45" s="44">
        <f t="shared" si="31"/>
        <v>1.4788406099119769</v>
      </c>
      <c r="AA45" s="44">
        <f t="shared" si="31"/>
        <v>1.3498688875092975</v>
      </c>
      <c r="AB45" s="44">
        <f t="shared" si="31"/>
        <v>1.3881589787004414</v>
      </c>
      <c r="AC45" s="44">
        <f t="shared" si="31"/>
        <v>1.3809955813609347</v>
      </c>
      <c r="AD45" s="44">
        <f t="shared" si="31"/>
        <v>0.74707620569194844</v>
      </c>
      <c r="AE45" s="44">
        <f t="shared" si="31"/>
        <v>1.6563933604471131</v>
      </c>
      <c r="AF45" s="44">
        <f t="shared" si="31"/>
        <v>1.2332718838848098</v>
      </c>
      <c r="AG45" s="44">
        <f t="shared" si="31"/>
        <v>1.8956958415928362</v>
      </c>
      <c r="AH45" s="103">
        <f t="shared" si="31"/>
        <v>1.6483430920762479</v>
      </c>
      <c r="AI45" s="44">
        <f t="shared" si="31"/>
        <v>1.3713147326250954</v>
      </c>
      <c r="AJ45" s="44">
        <f t="shared" si="31"/>
        <v>0.92656217461390422</v>
      </c>
      <c r="AK45" s="44">
        <f t="shared" si="31"/>
        <v>1.7680275810607631</v>
      </c>
      <c r="AL45" s="44">
        <f t="shared" si="31"/>
        <v>1.5024338241199076</v>
      </c>
      <c r="AM45" s="44">
        <f t="shared" si="31"/>
        <v>1.4131869799830081</v>
      </c>
      <c r="AN45" s="44">
        <f t="shared" si="31"/>
        <v>1.5100114293418179</v>
      </c>
      <c r="AO45" s="44">
        <f t="shared" si="31"/>
        <v>1.382357137385898</v>
      </c>
      <c r="AP45" s="44">
        <f t="shared" si="31"/>
        <v>1.6016177564777017</v>
      </c>
      <c r="AQ45" s="44">
        <f t="shared" si="31"/>
        <v>1.0131344628144889</v>
      </c>
      <c r="AR45" s="44">
        <f t="shared" si="31"/>
        <v>1.662739875586243</v>
      </c>
      <c r="AS45" s="44">
        <f t="shared" si="31"/>
        <v>1.1269547592967528</v>
      </c>
      <c r="AT45" s="44">
        <f t="shared" si="31"/>
        <v>1.7713585327517085</v>
      </c>
      <c r="AU45" s="44">
        <f t="shared" si="31"/>
        <v>0.92593756660574211</v>
      </c>
      <c r="AV45" s="44">
        <f ca="1">AVERAGE(OFFSET($J45,0,($D$6)-4,1,4),P45)</f>
        <v>1.4194216184617843</v>
      </c>
    </row>
    <row r="48" spans="5:49" x14ac:dyDescent="0.25">
      <c r="I48" s="47" t="s">
        <v>0</v>
      </c>
      <c r="J48" s="41">
        <f>J$2</f>
        <v>1</v>
      </c>
      <c r="K48" s="41">
        <f t="shared" ref="K48:AU48" si="32">K$2</f>
        <v>2</v>
      </c>
      <c r="L48" s="41">
        <f t="shared" si="32"/>
        <v>3</v>
      </c>
      <c r="M48" s="41">
        <f t="shared" si="32"/>
        <v>4</v>
      </c>
      <c r="N48" s="41">
        <f t="shared" si="32"/>
        <v>5</v>
      </c>
      <c r="O48" s="41">
        <f t="shared" si="32"/>
        <v>6</v>
      </c>
      <c r="P48" s="41">
        <f t="shared" si="32"/>
        <v>7</v>
      </c>
      <c r="Q48" s="41">
        <f t="shared" si="32"/>
        <v>8</v>
      </c>
      <c r="R48" s="41">
        <f t="shared" si="32"/>
        <v>9</v>
      </c>
      <c r="S48" s="41">
        <f t="shared" si="32"/>
        <v>10</v>
      </c>
      <c r="T48" s="41">
        <f t="shared" si="32"/>
        <v>11</v>
      </c>
      <c r="U48" s="41">
        <f t="shared" si="32"/>
        <v>12</v>
      </c>
      <c r="V48" s="41">
        <f t="shared" si="32"/>
        <v>13</v>
      </c>
      <c r="W48" s="41">
        <f t="shared" si="32"/>
        <v>14</v>
      </c>
      <c r="X48" s="41">
        <f t="shared" si="32"/>
        <v>15</v>
      </c>
      <c r="Y48" s="41">
        <f t="shared" si="32"/>
        <v>16</v>
      </c>
      <c r="Z48" s="41">
        <f t="shared" si="32"/>
        <v>17</v>
      </c>
      <c r="AA48" s="41">
        <f t="shared" si="32"/>
        <v>18</v>
      </c>
      <c r="AB48" s="41">
        <f t="shared" si="32"/>
        <v>19</v>
      </c>
      <c r="AC48" s="41">
        <f t="shared" si="32"/>
        <v>20</v>
      </c>
      <c r="AD48" s="41">
        <f t="shared" si="32"/>
        <v>21</v>
      </c>
      <c r="AE48" s="41">
        <f t="shared" si="32"/>
        <v>22</v>
      </c>
      <c r="AF48" s="41">
        <f t="shared" si="32"/>
        <v>23</v>
      </c>
      <c r="AG48" s="41">
        <f t="shared" si="32"/>
        <v>24</v>
      </c>
      <c r="AH48" s="41">
        <f t="shared" si="32"/>
        <v>25</v>
      </c>
      <c r="AI48" s="41">
        <f t="shared" si="32"/>
        <v>26</v>
      </c>
      <c r="AJ48" s="41">
        <f t="shared" si="32"/>
        <v>27</v>
      </c>
      <c r="AK48" s="41">
        <f t="shared" si="32"/>
        <v>28</v>
      </c>
      <c r="AL48" s="41">
        <f t="shared" si="32"/>
        <v>29</v>
      </c>
      <c r="AM48" s="41">
        <f t="shared" si="32"/>
        <v>30</v>
      </c>
      <c r="AN48" s="41">
        <f t="shared" si="32"/>
        <v>31</v>
      </c>
      <c r="AO48" s="41">
        <f t="shared" si="32"/>
        <v>32</v>
      </c>
      <c r="AP48" s="41">
        <f t="shared" si="32"/>
        <v>33</v>
      </c>
      <c r="AQ48" s="41">
        <f t="shared" si="32"/>
        <v>34</v>
      </c>
      <c r="AR48" s="41">
        <f t="shared" si="32"/>
        <v>35</v>
      </c>
      <c r="AS48" s="41">
        <f t="shared" si="32"/>
        <v>36</v>
      </c>
      <c r="AT48" s="41">
        <f t="shared" si="32"/>
        <v>37</v>
      </c>
      <c r="AU48" s="41">
        <f t="shared" si="32"/>
        <v>38</v>
      </c>
    </row>
    <row r="49" spans="9:47" x14ac:dyDescent="0.25">
      <c r="I49" s="47" t="str">
        <f>Schedule!A2</f>
        <v>ARS</v>
      </c>
      <c r="J49" s="48" t="str">
        <f>Schedule!B2</f>
        <v>@CRY</v>
      </c>
      <c r="K49" s="48" t="str">
        <f>Schedule!C2</f>
        <v>LEI</v>
      </c>
      <c r="L49" s="48" t="str">
        <f>Schedule!D2</f>
        <v>@BOU</v>
      </c>
      <c r="M49" s="48" t="str">
        <f>Schedule!E2</f>
        <v>FUL</v>
      </c>
      <c r="N49" s="48" t="str">
        <f>Schedule!F2</f>
        <v>AVL</v>
      </c>
      <c r="O49" s="48" t="str">
        <f>Schedule!G2</f>
        <v>@MUN</v>
      </c>
      <c r="P49" s="104" t="str">
        <f>Schedule!H2</f>
        <v>EVE</v>
      </c>
      <c r="Q49" s="48" t="str">
        <f>Schedule!I2</f>
        <v>@BRE</v>
      </c>
      <c r="R49" s="48" t="str">
        <f>Schedule!J2</f>
        <v>TOT</v>
      </c>
      <c r="S49" s="48" t="str">
        <f>Schedule!K2</f>
        <v>LIV</v>
      </c>
      <c r="T49" s="48" t="str">
        <f>Schedule!L2</f>
        <v>@LEE</v>
      </c>
      <c r="U49" s="48" t="str">
        <f>Schedule!M2</f>
        <v>MCI</v>
      </c>
      <c r="V49" s="48" t="str">
        <f>Schedule!N2</f>
        <v>@SOU</v>
      </c>
      <c r="W49" s="48" t="str">
        <f>Schedule!O2</f>
        <v>NFO</v>
      </c>
      <c r="X49" s="48" t="str">
        <f>Schedule!P2</f>
        <v>@CHE</v>
      </c>
      <c r="Y49" s="48" t="str">
        <f>Schedule!Q2</f>
        <v>@WOL</v>
      </c>
      <c r="Z49" s="48" t="str">
        <f>Schedule!R2</f>
        <v>WHU</v>
      </c>
      <c r="AA49" s="48" t="str">
        <f>Schedule!S2</f>
        <v>@BHA</v>
      </c>
      <c r="AB49" s="48" t="str">
        <f>Schedule!T2</f>
        <v>NEW</v>
      </c>
      <c r="AC49" s="48" t="str">
        <f>Schedule!U2</f>
        <v>@TOT</v>
      </c>
      <c r="AD49" s="48" t="str">
        <f>Schedule!V2</f>
        <v>MUN</v>
      </c>
      <c r="AE49" s="48" t="str">
        <f>Schedule!W2</f>
        <v>@EVE</v>
      </c>
      <c r="AF49" s="48" t="str">
        <f>Schedule!X2</f>
        <v>BRE</v>
      </c>
      <c r="AG49" s="48" t="str">
        <f>Schedule!Y2</f>
        <v>@AVL</v>
      </c>
      <c r="AH49" s="104" t="str">
        <f>Schedule!Z2</f>
        <v>@LEI</v>
      </c>
      <c r="AI49" s="48" t="str">
        <f>Schedule!AA2</f>
        <v>BOU</v>
      </c>
      <c r="AJ49" s="48" t="str">
        <f>Schedule!AB2</f>
        <v>@FUL</v>
      </c>
      <c r="AK49" s="48" t="str">
        <f>Schedule!AC2</f>
        <v>CRY</v>
      </c>
      <c r="AL49" s="48" t="str">
        <f>Schedule!AD2</f>
        <v>LEE</v>
      </c>
      <c r="AM49" s="48" t="str">
        <f>Schedule!AE2</f>
        <v>@LIV</v>
      </c>
      <c r="AN49" s="48" t="str">
        <f>Schedule!AF2</f>
        <v>@WHU</v>
      </c>
      <c r="AO49" s="48" t="str">
        <f>Schedule!AG2</f>
        <v>SOU</v>
      </c>
      <c r="AP49" s="48" t="str">
        <f>Schedule!AH2</f>
        <v>@MCI</v>
      </c>
      <c r="AQ49" s="48" t="str">
        <f>Schedule!AI2</f>
        <v>CHE</v>
      </c>
      <c r="AR49" s="48" t="str">
        <f>Schedule!AJ2</f>
        <v>@NEW</v>
      </c>
      <c r="AS49" s="48" t="str">
        <f>Schedule!AK2</f>
        <v>BHA</v>
      </c>
      <c r="AT49" s="48" t="str">
        <f>Schedule!AL2</f>
        <v>@NFO</v>
      </c>
      <c r="AU49" s="48" t="str">
        <f>Schedule!AM2</f>
        <v>WOL</v>
      </c>
    </row>
    <row r="50" spans="9:47" x14ac:dyDescent="0.25">
      <c r="I50" s="47" t="str">
        <f>Schedule!A3</f>
        <v>AVL</v>
      </c>
      <c r="J50" s="48" t="str">
        <f>Schedule!B3</f>
        <v>@BOU</v>
      </c>
      <c r="K50" s="48" t="str">
        <f>Schedule!C3</f>
        <v>EVE</v>
      </c>
      <c r="L50" s="48" t="str">
        <f>Schedule!D3</f>
        <v>@CRY</v>
      </c>
      <c r="M50" s="48" t="str">
        <f>Schedule!E3</f>
        <v>WHU</v>
      </c>
      <c r="N50" s="48" t="str">
        <f>Schedule!F3</f>
        <v>@ARS</v>
      </c>
      <c r="O50" s="48" t="str">
        <f>Schedule!G3</f>
        <v>MCI</v>
      </c>
      <c r="P50" s="93" t="str">
        <f>Schedule!H3</f>
        <v>@LEI</v>
      </c>
      <c r="Q50" s="48" t="str">
        <f>Schedule!I3</f>
        <v>SOU</v>
      </c>
      <c r="R50" s="48" t="str">
        <f>Schedule!J3</f>
        <v>@LEE</v>
      </c>
      <c r="S50" s="48" t="str">
        <f>Schedule!K3</f>
        <v>@NFO</v>
      </c>
      <c r="T50" s="48" t="str">
        <f>Schedule!L3</f>
        <v>CHE</v>
      </c>
      <c r="U50" s="48" t="str">
        <f>Schedule!M3</f>
        <v>@FUL</v>
      </c>
      <c r="V50" s="48" t="str">
        <f>Schedule!N3</f>
        <v>BRE</v>
      </c>
      <c r="W50" s="48" t="str">
        <f>Schedule!O3</f>
        <v>@NEW</v>
      </c>
      <c r="X50" s="48" t="str">
        <f>Schedule!P3</f>
        <v>MUN</v>
      </c>
      <c r="Y50" s="48" t="str">
        <f>Schedule!Q3</f>
        <v>@BHA</v>
      </c>
      <c r="Z50" s="48" t="str">
        <f>Schedule!R3</f>
        <v>LIV</v>
      </c>
      <c r="AA50" s="48" t="str">
        <f>Schedule!S3</f>
        <v>@TOT</v>
      </c>
      <c r="AB50" s="48" t="str">
        <f>Schedule!T3</f>
        <v>WOL</v>
      </c>
      <c r="AC50" s="48" t="str">
        <f>Schedule!U3</f>
        <v>LEE</v>
      </c>
      <c r="AD50" s="48" t="str">
        <f>Schedule!V3</f>
        <v>@SOU</v>
      </c>
      <c r="AE50" s="48" t="str">
        <f>Schedule!W3</f>
        <v>LEI</v>
      </c>
      <c r="AF50" s="48" t="str">
        <f>Schedule!X3</f>
        <v>@MCI</v>
      </c>
      <c r="AG50" s="48" t="str">
        <f>Schedule!Y3</f>
        <v>ARS</v>
      </c>
      <c r="AH50" s="48" t="str">
        <f>Schedule!Z3</f>
        <v>@EVE</v>
      </c>
      <c r="AI50" s="48" t="str">
        <f>Schedule!AA3</f>
        <v>CRY</v>
      </c>
      <c r="AJ50" s="48" t="str">
        <f>Schedule!AB3</f>
        <v>@WHU</v>
      </c>
      <c r="AK50" s="48" t="str">
        <f>Schedule!AC3</f>
        <v>BOU</v>
      </c>
      <c r="AL50" s="48" t="str">
        <f>Schedule!AD3</f>
        <v>@CHE</v>
      </c>
      <c r="AM50" s="48" t="str">
        <f>Schedule!AE3</f>
        <v>NFO</v>
      </c>
      <c r="AN50" s="48" t="str">
        <f>Schedule!AF3</f>
        <v>NEW</v>
      </c>
      <c r="AO50" s="48" t="str">
        <f>Schedule!AG3</f>
        <v>@BRE</v>
      </c>
      <c r="AP50" s="48" t="str">
        <f>Schedule!AH3</f>
        <v>FUL</v>
      </c>
      <c r="AQ50" s="48" t="str">
        <f>Schedule!AI3</f>
        <v>@MUN</v>
      </c>
      <c r="AR50" s="48" t="str">
        <f>Schedule!AJ3</f>
        <v>@WOL</v>
      </c>
      <c r="AS50" s="48" t="str">
        <f>Schedule!AK3</f>
        <v>TOT</v>
      </c>
      <c r="AT50" s="48" t="str">
        <f>Schedule!AL3</f>
        <v>@LIV</v>
      </c>
      <c r="AU50" s="48" t="str">
        <f>Schedule!AM3</f>
        <v>BHA</v>
      </c>
    </row>
    <row r="51" spans="9:47" x14ac:dyDescent="0.25">
      <c r="I51" s="47" t="str">
        <f>Schedule!A4</f>
        <v>BOU</v>
      </c>
      <c r="J51" s="48" t="str">
        <f>Schedule!B4</f>
        <v>AVL</v>
      </c>
      <c r="K51" s="48" t="str">
        <f>Schedule!C4</f>
        <v>@MCI</v>
      </c>
      <c r="L51" s="48" t="str">
        <f>Schedule!D4</f>
        <v>ARS</v>
      </c>
      <c r="M51" s="48" t="str">
        <f>Schedule!E4</f>
        <v>@LIV</v>
      </c>
      <c r="N51" s="48" t="str">
        <f>Schedule!F4</f>
        <v>WOL</v>
      </c>
      <c r="O51" s="48" t="str">
        <f>Schedule!G4</f>
        <v>@NFO</v>
      </c>
      <c r="P51" s="93" t="str">
        <f>Schedule!H4</f>
        <v>BHA</v>
      </c>
      <c r="Q51" s="48" t="str">
        <f>Schedule!I4</f>
        <v>@NEW</v>
      </c>
      <c r="R51" s="48" t="str">
        <f>Schedule!J4</f>
        <v>BRE</v>
      </c>
      <c r="S51" s="48" t="str">
        <f>Schedule!K4</f>
        <v>LEI</v>
      </c>
      <c r="T51" s="48" t="str">
        <f>Schedule!L4</f>
        <v>@FUL</v>
      </c>
      <c r="U51" s="48" t="str">
        <f>Schedule!M4</f>
        <v>SOU</v>
      </c>
      <c r="V51" s="48" t="str">
        <f>Schedule!N4</f>
        <v>@WHU</v>
      </c>
      <c r="W51" s="48" t="str">
        <f>Schedule!O4</f>
        <v>TOT</v>
      </c>
      <c r="X51" s="48" t="str">
        <f>Schedule!P4</f>
        <v>@LEE</v>
      </c>
      <c r="Y51" s="48" t="str">
        <f>Schedule!Q4</f>
        <v>EVE</v>
      </c>
      <c r="Z51" s="48" t="str">
        <f>Schedule!R4</f>
        <v>@CHE</v>
      </c>
      <c r="AA51" s="48" t="str">
        <f>Schedule!S4</f>
        <v>CRY</v>
      </c>
      <c r="AB51" s="48" t="str">
        <f>Schedule!T4</f>
        <v>@MUN</v>
      </c>
      <c r="AC51" s="48" t="str">
        <f>Schedule!U4</f>
        <v>@BRE</v>
      </c>
      <c r="AD51" s="48" t="str">
        <f>Schedule!V4</f>
        <v>NFO</v>
      </c>
      <c r="AE51" s="48" t="str">
        <f>Schedule!W4</f>
        <v>@BHA</v>
      </c>
      <c r="AF51" s="48" t="str">
        <f>Schedule!X4</f>
        <v>NEW</v>
      </c>
      <c r="AG51" s="48" t="str">
        <f>Schedule!Y4</f>
        <v>@WOL</v>
      </c>
      <c r="AH51" s="48" t="str">
        <f>Schedule!Z4</f>
        <v>MCI</v>
      </c>
      <c r="AI51" s="48" t="str">
        <f>Schedule!AA4</f>
        <v>@ARS</v>
      </c>
      <c r="AJ51" s="48" t="str">
        <f>Schedule!AB4</f>
        <v>LIV</v>
      </c>
      <c r="AK51" s="48" t="str">
        <f>Schedule!AC4</f>
        <v>@AVL</v>
      </c>
      <c r="AL51" s="48" t="str">
        <f>Schedule!AD4</f>
        <v>FUL</v>
      </c>
      <c r="AM51" s="48" t="str">
        <f>Schedule!AE4</f>
        <v>@LEI</v>
      </c>
      <c r="AN51" s="48" t="str">
        <f>Schedule!AF4</f>
        <v>@TOT</v>
      </c>
      <c r="AO51" s="48" t="str">
        <f>Schedule!AG4</f>
        <v>WHU</v>
      </c>
      <c r="AP51" s="48" t="str">
        <f>Schedule!AH4</f>
        <v>@SOU</v>
      </c>
      <c r="AQ51" s="48" t="str">
        <f>Schedule!AI4</f>
        <v>LEE</v>
      </c>
      <c r="AR51" s="48" t="str">
        <f>Schedule!AJ4</f>
        <v>CHE</v>
      </c>
      <c r="AS51" s="48" t="str">
        <f>Schedule!AK4</f>
        <v>@CRY</v>
      </c>
      <c r="AT51" s="48" t="str">
        <f>Schedule!AL4</f>
        <v>MUN</v>
      </c>
      <c r="AU51" s="48" t="str">
        <f>Schedule!AM4</f>
        <v>@EVE</v>
      </c>
    </row>
    <row r="52" spans="9:47" x14ac:dyDescent="0.25">
      <c r="I52" s="47" t="str">
        <f>Schedule!A5</f>
        <v>BRE</v>
      </c>
      <c r="J52" s="48" t="str">
        <f>Schedule!B5</f>
        <v>@LEI</v>
      </c>
      <c r="K52" s="48" t="str">
        <f>Schedule!C5</f>
        <v>MUN</v>
      </c>
      <c r="L52" s="48" t="str">
        <f>Schedule!D5</f>
        <v>@FUL</v>
      </c>
      <c r="M52" s="48" t="str">
        <f>Schedule!E5</f>
        <v>EVE</v>
      </c>
      <c r="N52" s="48" t="str">
        <f>Schedule!F5</f>
        <v>@CRY</v>
      </c>
      <c r="O52" s="48" t="str">
        <f>Schedule!G5</f>
        <v>LEE</v>
      </c>
      <c r="P52" s="107" t="str">
        <f>Schedule!H5</f>
        <v>@SOU</v>
      </c>
      <c r="Q52" s="48" t="str">
        <f>Schedule!I5</f>
        <v>ARS</v>
      </c>
      <c r="R52" s="48" t="str">
        <f>Schedule!J5</f>
        <v>@BOU</v>
      </c>
      <c r="S52" s="48" t="str">
        <f>Schedule!K5</f>
        <v>@NEW</v>
      </c>
      <c r="T52" s="48" t="str">
        <f>Schedule!L5</f>
        <v>BHA</v>
      </c>
      <c r="U52" s="48" t="str">
        <f>Schedule!M5</f>
        <v>CHE</v>
      </c>
      <c r="V52" s="48" t="str">
        <f>Schedule!N5</f>
        <v>@AVL</v>
      </c>
      <c r="W52" s="48" t="str">
        <f>Schedule!O5</f>
        <v>WOL</v>
      </c>
      <c r="X52" s="48" t="str">
        <f>Schedule!P5</f>
        <v>@NFO</v>
      </c>
      <c r="Y52" s="48" t="str">
        <f>Schedule!Q5</f>
        <v>@MCI</v>
      </c>
      <c r="Z52" s="48" t="str">
        <f>Schedule!R5</f>
        <v>TOT</v>
      </c>
      <c r="AA52" s="48" t="str">
        <f>Schedule!S5</f>
        <v>@WHU</v>
      </c>
      <c r="AB52" s="48" t="str">
        <f>Schedule!T5</f>
        <v>LIV</v>
      </c>
      <c r="AC52" s="48" t="str">
        <f>Schedule!U5</f>
        <v>BOU</v>
      </c>
      <c r="AD52" s="48" t="str">
        <f>Schedule!V5</f>
        <v>@LEE</v>
      </c>
      <c r="AE52" s="48" t="str">
        <f>Schedule!W5</f>
        <v>SOU</v>
      </c>
      <c r="AF52" s="48" t="str">
        <f>Schedule!X5</f>
        <v>@ARS</v>
      </c>
      <c r="AG52" s="48" t="str">
        <f>Schedule!Y5</f>
        <v>CRY</v>
      </c>
      <c r="AH52" s="48" t="str">
        <f>Schedule!Z5</f>
        <v>@MUN</v>
      </c>
      <c r="AI52" s="48" t="str">
        <f>Schedule!AA5</f>
        <v>FUL</v>
      </c>
      <c r="AJ52" s="107" t="str">
        <f>Schedule!AB5</f>
        <v>@EVE</v>
      </c>
      <c r="AK52" s="48" t="str">
        <f>Schedule!AC5</f>
        <v>LEI</v>
      </c>
      <c r="AL52" s="48" t="str">
        <f>Schedule!AD5</f>
        <v>@BHA</v>
      </c>
      <c r="AM52" s="48" t="str">
        <f>Schedule!AE5</f>
        <v>NEW</v>
      </c>
      <c r="AN52" s="48" t="str">
        <f>Schedule!AF5</f>
        <v>@WOL</v>
      </c>
      <c r="AO52" s="48" t="str">
        <f>Schedule!AG5</f>
        <v>AVL</v>
      </c>
      <c r="AP52" s="48" t="str">
        <f>Schedule!AH5</f>
        <v>@CHE</v>
      </c>
      <c r="AQ52" s="48" t="str">
        <f>Schedule!AI5</f>
        <v>NFO</v>
      </c>
      <c r="AR52" s="48" t="str">
        <f>Schedule!AJ5</f>
        <v>@LIV</v>
      </c>
      <c r="AS52" s="48" t="str">
        <f>Schedule!AK5</f>
        <v>WHU</v>
      </c>
      <c r="AT52" s="48" t="str">
        <f>Schedule!AL5</f>
        <v>@TOT</v>
      </c>
      <c r="AU52" s="48" t="str">
        <f>Schedule!AM5</f>
        <v>MCI</v>
      </c>
    </row>
    <row r="53" spans="9:47" x14ac:dyDescent="0.25">
      <c r="I53" s="47" t="str">
        <f>Schedule!A6</f>
        <v>BHA</v>
      </c>
      <c r="J53" s="48" t="str">
        <f>Schedule!B6</f>
        <v>@MUN</v>
      </c>
      <c r="K53" s="48" t="str">
        <f>Schedule!C6</f>
        <v>NEW</v>
      </c>
      <c r="L53" s="48" t="str">
        <f>Schedule!D6</f>
        <v>@WHU</v>
      </c>
      <c r="M53" s="48" t="str">
        <f>Schedule!E6</f>
        <v>LEE</v>
      </c>
      <c r="N53" s="48" t="str">
        <f>Schedule!F6</f>
        <v>@FUL</v>
      </c>
      <c r="O53" s="48" t="str">
        <f>Schedule!G6</f>
        <v>LEI</v>
      </c>
      <c r="P53" s="93" t="str">
        <f>Schedule!H6</f>
        <v>@BOU</v>
      </c>
      <c r="Q53" s="107" t="str">
        <f>Schedule!I6</f>
        <v>CRY</v>
      </c>
      <c r="R53" s="48" t="str">
        <f>Schedule!J6</f>
        <v>@LIV</v>
      </c>
      <c r="S53" s="48" t="str">
        <f>Schedule!K6</f>
        <v>TOT</v>
      </c>
      <c r="T53" s="48" t="str">
        <f>Schedule!L6</f>
        <v>@BRE</v>
      </c>
      <c r="U53" s="48" t="str">
        <f>Schedule!M6</f>
        <v>NFO</v>
      </c>
      <c r="V53" s="48" t="str">
        <f>Schedule!N6</f>
        <v>@MCI</v>
      </c>
      <c r="W53" s="48" t="str">
        <f>Schedule!O6</f>
        <v>CHE</v>
      </c>
      <c r="X53" s="48" t="str">
        <f>Schedule!P6</f>
        <v>@WOL</v>
      </c>
      <c r="Y53" s="48" t="str">
        <f>Schedule!Q6</f>
        <v>AVL</v>
      </c>
      <c r="Z53" s="48" t="str">
        <f>Schedule!R6</f>
        <v>@SOU</v>
      </c>
      <c r="AA53" s="48" t="str">
        <f>Schedule!S6</f>
        <v>ARS</v>
      </c>
      <c r="AB53" s="48" t="str">
        <f>Schedule!T6</f>
        <v>@EVE</v>
      </c>
      <c r="AC53" s="48" t="str">
        <f>Schedule!U6</f>
        <v>LIV</v>
      </c>
      <c r="AD53" s="48" t="str">
        <f>Schedule!V6</f>
        <v>@LEI</v>
      </c>
      <c r="AE53" s="48" t="str">
        <f>Schedule!W6</f>
        <v>BOU</v>
      </c>
      <c r="AF53" s="48" t="str">
        <f>Schedule!X6</f>
        <v>@CRY</v>
      </c>
      <c r="AG53" s="48" t="str">
        <f>Schedule!Y6</f>
        <v>FUL</v>
      </c>
      <c r="AH53" s="48" t="str">
        <f>Schedule!Z6</f>
        <v>@NEW</v>
      </c>
      <c r="AI53" s="48" t="str">
        <f>Schedule!AA6</f>
        <v>WHU</v>
      </c>
      <c r="AJ53" s="107" t="str">
        <f>Schedule!AB6</f>
        <v>@LEE</v>
      </c>
      <c r="AK53" s="93" t="str">
        <f>Schedule!AC6</f>
        <v>MUN</v>
      </c>
      <c r="AL53" s="48" t="str">
        <f>Schedule!AD6</f>
        <v>BRE</v>
      </c>
      <c r="AM53" s="48" t="str">
        <f>Schedule!AE6</f>
        <v>@TOT</v>
      </c>
      <c r="AN53" s="48" t="str">
        <f>Schedule!AF6</f>
        <v>@CHE</v>
      </c>
      <c r="AO53" s="48" t="str">
        <f>Schedule!AG6</f>
        <v>MCI</v>
      </c>
      <c r="AP53" s="48" t="str">
        <f>Schedule!AH6</f>
        <v>@NFO</v>
      </c>
      <c r="AQ53" s="48" t="str">
        <f>Schedule!AI6</f>
        <v>WOL</v>
      </c>
      <c r="AR53" s="48" t="str">
        <f>Schedule!AJ6</f>
        <v>EVE</v>
      </c>
      <c r="AS53" s="48" t="str">
        <f>Schedule!AK6</f>
        <v>@ARS</v>
      </c>
      <c r="AT53" s="48" t="str">
        <f>Schedule!AL6</f>
        <v>SOU</v>
      </c>
      <c r="AU53" s="48" t="str">
        <f>Schedule!AM6</f>
        <v>@AVL</v>
      </c>
    </row>
    <row r="54" spans="9:47" x14ac:dyDescent="0.25">
      <c r="I54" s="47" t="str">
        <f>Schedule!A7</f>
        <v>CHE</v>
      </c>
      <c r="J54" s="48" t="str">
        <f>Schedule!B7</f>
        <v>@EVE</v>
      </c>
      <c r="K54" s="48" t="str">
        <f>Schedule!C7</f>
        <v>TOT</v>
      </c>
      <c r="L54" s="48" t="str">
        <f>Schedule!D7</f>
        <v>@LEE</v>
      </c>
      <c r="M54" s="48" t="str">
        <f>Schedule!E7</f>
        <v>LEI</v>
      </c>
      <c r="N54" s="48" t="str">
        <f>Schedule!F7</f>
        <v>@SOU</v>
      </c>
      <c r="O54" s="48" t="str">
        <f>Schedule!G7</f>
        <v>WHU</v>
      </c>
      <c r="P54" s="48" t="str">
        <f>Schedule!H7</f>
        <v>@FUL</v>
      </c>
      <c r="Q54" s="93" t="str">
        <f>Schedule!I7</f>
        <v>LIV</v>
      </c>
      <c r="R54" s="48" t="str">
        <f>Schedule!J7</f>
        <v>@CRY</v>
      </c>
      <c r="S54" s="48" t="str">
        <f>Schedule!K7</f>
        <v>WOL</v>
      </c>
      <c r="T54" s="48" t="str">
        <f>Schedule!L7</f>
        <v>@AVL</v>
      </c>
      <c r="U54" s="48" t="str">
        <f>Schedule!M7</f>
        <v>@BRE</v>
      </c>
      <c r="V54" s="48" t="str">
        <f>Schedule!N7</f>
        <v>MUN</v>
      </c>
      <c r="W54" s="48" t="str">
        <f>Schedule!O7</f>
        <v>@BHA</v>
      </c>
      <c r="X54" s="48" t="str">
        <f>Schedule!P7</f>
        <v>ARS</v>
      </c>
      <c r="Y54" s="48" t="str">
        <f>Schedule!Q7</f>
        <v>@NEW</v>
      </c>
      <c r="Z54" s="48" t="str">
        <f>Schedule!R7</f>
        <v>BOU</v>
      </c>
      <c r="AA54" s="48" t="str">
        <f>Schedule!S7</f>
        <v>@NFO</v>
      </c>
      <c r="AB54" s="48" t="str">
        <f>Schedule!T7</f>
        <v>MCI</v>
      </c>
      <c r="AC54" s="48" t="str">
        <f>Schedule!U7</f>
        <v>CRY</v>
      </c>
      <c r="AD54" s="48" t="str">
        <f>Schedule!V7</f>
        <v>@LIV</v>
      </c>
      <c r="AE54" s="48" t="str">
        <f>Schedule!W7</f>
        <v>FUL</v>
      </c>
      <c r="AF54" s="48" t="str">
        <f>Schedule!X7</f>
        <v>@WHU</v>
      </c>
      <c r="AG54" s="48" t="str">
        <f>Schedule!Y7</f>
        <v>SOU</v>
      </c>
      <c r="AH54" s="48" t="str">
        <f>Schedule!Z7</f>
        <v>@TOT</v>
      </c>
      <c r="AI54" s="48" t="str">
        <f>Schedule!AA7</f>
        <v>LEE</v>
      </c>
      <c r="AJ54" s="48" t="str">
        <f>Schedule!AB7</f>
        <v>@LEI</v>
      </c>
      <c r="AK54" s="48" t="str">
        <f>Schedule!AC7</f>
        <v>EVE</v>
      </c>
      <c r="AL54" s="48" t="str">
        <f>Schedule!AD7</f>
        <v>AVL</v>
      </c>
      <c r="AM54" s="48" t="str">
        <f>Schedule!AE7</f>
        <v>@WOL</v>
      </c>
      <c r="AN54" s="48" t="str">
        <f>Schedule!AF7</f>
        <v>BHA</v>
      </c>
      <c r="AO54" s="48" t="str">
        <f>Schedule!AG7</f>
        <v>@MUN</v>
      </c>
      <c r="AP54" s="48" t="str">
        <f>Schedule!AH7</f>
        <v>BRE</v>
      </c>
      <c r="AQ54" s="48" t="str">
        <f>Schedule!AI7</f>
        <v>@ARS</v>
      </c>
      <c r="AR54" s="48" t="str">
        <f>Schedule!AJ7</f>
        <v>@BOU</v>
      </c>
      <c r="AS54" s="48" t="str">
        <f>Schedule!AK7</f>
        <v>NFO</v>
      </c>
      <c r="AT54" s="48" t="str">
        <f>Schedule!AL7</f>
        <v>@MCI</v>
      </c>
      <c r="AU54" s="48" t="str">
        <f>Schedule!AM7</f>
        <v>NEW</v>
      </c>
    </row>
    <row r="55" spans="9:47" x14ac:dyDescent="0.25">
      <c r="I55" s="47" t="str">
        <f>Schedule!A8</f>
        <v>CRY</v>
      </c>
      <c r="J55" s="48" t="str">
        <f>Schedule!B8</f>
        <v>ARS</v>
      </c>
      <c r="K55" s="48" t="str">
        <f>Schedule!C8</f>
        <v>@LIV</v>
      </c>
      <c r="L55" s="48" t="str">
        <f>Schedule!D8</f>
        <v>AVL</v>
      </c>
      <c r="M55" s="48" t="str">
        <f>Schedule!E8</f>
        <v>@MCI</v>
      </c>
      <c r="N55" s="48" t="str">
        <f>Schedule!F8</f>
        <v>BRE</v>
      </c>
      <c r="O55" s="48" t="str">
        <f>Schedule!G8</f>
        <v>@NEW</v>
      </c>
      <c r="P55" s="48" t="str">
        <f>Schedule!H8</f>
        <v>MUN</v>
      </c>
      <c r="Q55" s="107" t="str">
        <f>Schedule!I8</f>
        <v>@BHA</v>
      </c>
      <c r="R55" s="48" t="str">
        <f>Schedule!J8</f>
        <v>CHE</v>
      </c>
      <c r="S55" s="48" t="str">
        <f>Schedule!K8</f>
        <v>LEE</v>
      </c>
      <c r="T55" s="48" t="str">
        <f>Schedule!L8</f>
        <v>@LEI</v>
      </c>
      <c r="U55" s="48" t="str">
        <f>Schedule!M8</f>
        <v>WOL</v>
      </c>
      <c r="V55" s="48" t="str">
        <f>Schedule!N8</f>
        <v>@EVE</v>
      </c>
      <c r="W55" s="48" t="str">
        <f>Schedule!O8</f>
        <v>SOU</v>
      </c>
      <c r="X55" s="48" t="str">
        <f>Schedule!P8</f>
        <v>@WHU</v>
      </c>
      <c r="Y55" s="48" t="str">
        <f>Schedule!Q8</f>
        <v>@NFO</v>
      </c>
      <c r="Z55" s="48" t="str">
        <f>Schedule!R8</f>
        <v>FUL</v>
      </c>
      <c r="AA55" s="48" t="str">
        <f>Schedule!S8</f>
        <v>@BOU</v>
      </c>
      <c r="AB55" s="48" t="str">
        <f>Schedule!T8</f>
        <v>TOT</v>
      </c>
      <c r="AC55" s="48" t="str">
        <f>Schedule!U8</f>
        <v>@CHE</v>
      </c>
      <c r="AD55" s="48" t="str">
        <f>Schedule!V8</f>
        <v>NEW</v>
      </c>
      <c r="AE55" s="48" t="str">
        <f>Schedule!W8</f>
        <v>@MUN</v>
      </c>
      <c r="AF55" s="48" t="str">
        <f>Schedule!X8</f>
        <v>BHA</v>
      </c>
      <c r="AG55" s="48" t="str">
        <f>Schedule!Y8</f>
        <v>@BRE</v>
      </c>
      <c r="AH55" s="48" t="str">
        <f>Schedule!Z8</f>
        <v>LIV</v>
      </c>
      <c r="AI55" s="48" t="str">
        <f>Schedule!AA8</f>
        <v>@AVL</v>
      </c>
      <c r="AJ55" s="107" t="str">
        <f>Schedule!AB8</f>
        <v>MCI</v>
      </c>
      <c r="AK55" s="48" t="str">
        <f>Schedule!AC8</f>
        <v>@ARS</v>
      </c>
      <c r="AL55" s="48" t="str">
        <f>Schedule!AD8</f>
        <v>LEI</v>
      </c>
      <c r="AM55" s="48" t="str">
        <f>Schedule!AE8</f>
        <v>@LEE</v>
      </c>
      <c r="AN55" s="48" t="str">
        <f>Schedule!AF8</f>
        <v>@SOU</v>
      </c>
      <c r="AO55" s="48" t="str">
        <f>Schedule!AG8</f>
        <v>EVE</v>
      </c>
      <c r="AP55" s="48" t="str">
        <f>Schedule!AH8</f>
        <v>@WOL</v>
      </c>
      <c r="AQ55" s="48" t="str">
        <f>Schedule!AI8</f>
        <v>WHU</v>
      </c>
      <c r="AR55" s="48" t="str">
        <f>Schedule!AJ8</f>
        <v>@TOT</v>
      </c>
      <c r="AS55" s="48" t="str">
        <f>Schedule!AK8</f>
        <v>BOU</v>
      </c>
      <c r="AT55" s="48" t="str">
        <f>Schedule!AL8</f>
        <v>@FUL</v>
      </c>
      <c r="AU55" s="48" t="str">
        <f>Schedule!AM8</f>
        <v>NFO</v>
      </c>
    </row>
    <row r="56" spans="9:47" x14ac:dyDescent="0.25">
      <c r="I56" s="47" t="str">
        <f>Schedule!A9</f>
        <v>EVE</v>
      </c>
      <c r="J56" s="48" t="str">
        <f>Schedule!B9</f>
        <v>CHE</v>
      </c>
      <c r="K56" s="48" t="str">
        <f>Schedule!C9</f>
        <v>@AVL</v>
      </c>
      <c r="L56" s="48" t="str">
        <f>Schedule!D9</f>
        <v>NFO</v>
      </c>
      <c r="M56" s="48" t="str">
        <f>Schedule!E9</f>
        <v>@BRE</v>
      </c>
      <c r="N56" s="48" t="str">
        <f>Schedule!F9</f>
        <v>@LEE</v>
      </c>
      <c r="O56" s="48" t="str">
        <f>Schedule!G9</f>
        <v>LIV</v>
      </c>
      <c r="P56" s="104" t="str">
        <f>Schedule!H9</f>
        <v>@ARS</v>
      </c>
      <c r="Q56" s="48" t="str">
        <f>Schedule!I9</f>
        <v>WHU</v>
      </c>
      <c r="R56" s="48" t="str">
        <f>Schedule!J9</f>
        <v>@SOU</v>
      </c>
      <c r="S56" s="48" t="str">
        <f>Schedule!K9</f>
        <v>MUN</v>
      </c>
      <c r="T56" s="48" t="str">
        <f>Schedule!L9</f>
        <v>@TOT</v>
      </c>
      <c r="U56" s="48" t="str">
        <f>Schedule!M9</f>
        <v>@NEW</v>
      </c>
      <c r="V56" s="48" t="str">
        <f>Schedule!N9</f>
        <v>CRY</v>
      </c>
      <c r="W56" s="48" t="str">
        <f>Schedule!O9</f>
        <v>@FUL</v>
      </c>
      <c r="X56" s="48" t="str">
        <f>Schedule!P9</f>
        <v>LEI</v>
      </c>
      <c r="Y56" s="48" t="str">
        <f>Schedule!Q9</f>
        <v>@BOU</v>
      </c>
      <c r="Z56" s="48" t="str">
        <f>Schedule!R9</f>
        <v>WOL</v>
      </c>
      <c r="AA56" s="48" t="str">
        <f>Schedule!S9</f>
        <v>@MCI</v>
      </c>
      <c r="AB56" s="48" t="str">
        <f>Schedule!T9</f>
        <v>BHA</v>
      </c>
      <c r="AC56" s="48" t="str">
        <f>Schedule!U9</f>
        <v>SOU</v>
      </c>
      <c r="AD56" s="48" t="str">
        <f>Schedule!V9</f>
        <v>@WHU</v>
      </c>
      <c r="AE56" s="48" t="str">
        <f>Schedule!W9</f>
        <v>ARS</v>
      </c>
      <c r="AF56" s="48" t="str">
        <f>Schedule!X9</f>
        <v>@LIV</v>
      </c>
      <c r="AG56" s="48" t="str">
        <f>Schedule!Y9</f>
        <v>LEE</v>
      </c>
      <c r="AH56" s="104" t="str">
        <f>Schedule!Z9</f>
        <v>AVL</v>
      </c>
      <c r="AI56" s="48" t="str">
        <f>Schedule!AA9</f>
        <v>@NFO</v>
      </c>
      <c r="AJ56" s="48" t="str">
        <f>Schedule!AB9</f>
        <v>BRE</v>
      </c>
      <c r="AK56" s="48" t="str">
        <f>Schedule!AC9</f>
        <v>@CHE</v>
      </c>
      <c r="AL56" s="48" t="str">
        <f>Schedule!AD9</f>
        <v>TOT</v>
      </c>
      <c r="AM56" s="48" t="str">
        <f>Schedule!AE9</f>
        <v>@MUN</v>
      </c>
      <c r="AN56" s="48" t="str">
        <f>Schedule!AF9</f>
        <v>FUL</v>
      </c>
      <c r="AO56" s="48" t="str">
        <f>Schedule!AG9</f>
        <v>@CRY</v>
      </c>
      <c r="AP56" s="48" t="str">
        <f>Schedule!AH9</f>
        <v>NEW</v>
      </c>
      <c r="AQ56" s="48" t="str">
        <f>Schedule!AI9</f>
        <v>@LEI</v>
      </c>
      <c r="AR56" s="48" t="str">
        <f>Schedule!AJ9</f>
        <v>@BHA</v>
      </c>
      <c r="AS56" s="48" t="str">
        <f>Schedule!AK9</f>
        <v>MCI</v>
      </c>
      <c r="AT56" s="48" t="str">
        <f>Schedule!AL9</f>
        <v>@WOL</v>
      </c>
      <c r="AU56" s="48" t="str">
        <f>Schedule!AM9</f>
        <v>BOU</v>
      </c>
    </row>
    <row r="57" spans="9:47" x14ac:dyDescent="0.25">
      <c r="I57" s="47" t="str">
        <f>Schedule!A10</f>
        <v>FUL</v>
      </c>
      <c r="J57" s="48" t="str">
        <f>Schedule!B10</f>
        <v>LIV</v>
      </c>
      <c r="K57" s="48" t="str">
        <f>Schedule!C10</f>
        <v>@WOL</v>
      </c>
      <c r="L57" s="48" t="str">
        <f>Schedule!D10</f>
        <v>BRE</v>
      </c>
      <c r="M57" s="48" t="str">
        <f>Schedule!E10</f>
        <v>@ARS</v>
      </c>
      <c r="N57" s="48" t="str">
        <f>Schedule!F10</f>
        <v>BHA</v>
      </c>
      <c r="O57" s="48" t="str">
        <f>Schedule!G10</f>
        <v>@TOT</v>
      </c>
      <c r="P57" s="48" t="str">
        <f>Schedule!H10</f>
        <v>CHE</v>
      </c>
      <c r="Q57" s="48" t="str">
        <f>Schedule!I10</f>
        <v>@NFO</v>
      </c>
      <c r="R57" s="48" t="str">
        <f>Schedule!J10</f>
        <v>NEW</v>
      </c>
      <c r="S57" s="48" t="str">
        <f>Schedule!K10</f>
        <v>@WHU</v>
      </c>
      <c r="T57" s="48" t="str">
        <f>Schedule!L10</f>
        <v>BOU</v>
      </c>
      <c r="U57" s="48" t="str">
        <f>Schedule!M10</f>
        <v>AVL</v>
      </c>
      <c r="V57" s="48" t="str">
        <f>Schedule!N10</f>
        <v>@LEE</v>
      </c>
      <c r="W57" s="48" t="str">
        <f>Schedule!O10</f>
        <v>EVE</v>
      </c>
      <c r="X57" s="48" t="str">
        <f>Schedule!P10</f>
        <v>@MCI</v>
      </c>
      <c r="Y57" s="48" t="str">
        <f>Schedule!Q10</f>
        <v>MUN</v>
      </c>
      <c r="Z57" s="48" t="str">
        <f>Schedule!R10</f>
        <v>@CRY</v>
      </c>
      <c r="AA57" s="48" t="str">
        <f>Schedule!S10</f>
        <v>SOU</v>
      </c>
      <c r="AB57" s="48" t="str">
        <f>Schedule!T10</f>
        <v>@LEI</v>
      </c>
      <c r="AC57" s="48" t="str">
        <f>Schedule!U10</f>
        <v>@NEW</v>
      </c>
      <c r="AD57" s="48" t="str">
        <f>Schedule!V10</f>
        <v>TOT</v>
      </c>
      <c r="AE57" s="48" t="str">
        <f>Schedule!W10</f>
        <v>@CHE</v>
      </c>
      <c r="AF57" s="48" t="str">
        <f>Schedule!X10</f>
        <v>NFO</v>
      </c>
      <c r="AG57" s="48" t="str">
        <f>Schedule!Y10</f>
        <v>@BHA</v>
      </c>
      <c r="AH57" s="48" t="str">
        <f>Schedule!Z10</f>
        <v>WOL</v>
      </c>
      <c r="AI57" s="48" t="str">
        <f>Schedule!AA10</f>
        <v>@BRE</v>
      </c>
      <c r="AJ57" s="48" t="str">
        <f>Schedule!AB10</f>
        <v>ARS</v>
      </c>
      <c r="AK57" s="93" t="str">
        <f>Schedule!AC10</f>
        <v>@LIV</v>
      </c>
      <c r="AL57" s="48" t="str">
        <f>Schedule!AD10</f>
        <v>@BOU</v>
      </c>
      <c r="AM57" s="48" t="str">
        <f>Schedule!AE10</f>
        <v>WHU</v>
      </c>
      <c r="AN57" s="48" t="str">
        <f>Schedule!AF10</f>
        <v>@EVE</v>
      </c>
      <c r="AO57" s="48" t="str">
        <f>Schedule!AG10</f>
        <v>LEE</v>
      </c>
      <c r="AP57" s="48" t="str">
        <f>Schedule!AH10</f>
        <v>@AVL</v>
      </c>
      <c r="AQ57" s="48" t="str">
        <f>Schedule!AI10</f>
        <v>MCI</v>
      </c>
      <c r="AR57" s="48" t="str">
        <f>Schedule!AJ10</f>
        <v>LEI</v>
      </c>
      <c r="AS57" s="48" t="str">
        <f>Schedule!AK10</f>
        <v>@SOU</v>
      </c>
      <c r="AT57" s="48" t="str">
        <f>Schedule!AL10</f>
        <v>CRY</v>
      </c>
      <c r="AU57" s="48" t="str">
        <f>Schedule!AM10</f>
        <v>@MUN</v>
      </c>
    </row>
    <row r="58" spans="9:47" x14ac:dyDescent="0.25">
      <c r="I58" s="47" t="str">
        <f>Schedule!A11</f>
        <v>LEE</v>
      </c>
      <c r="J58" s="48" t="str">
        <f>Schedule!B11</f>
        <v>WOL</v>
      </c>
      <c r="K58" s="48" t="str">
        <f>Schedule!C11</f>
        <v>@SOU</v>
      </c>
      <c r="L58" s="48" t="str">
        <f>Schedule!D11</f>
        <v>CHE</v>
      </c>
      <c r="M58" s="48" t="str">
        <f>Schedule!E11</f>
        <v>@BHA</v>
      </c>
      <c r="N58" s="48" t="str">
        <f>Schedule!F11</f>
        <v>EVE</v>
      </c>
      <c r="O58" s="48" t="str">
        <f>Schedule!G11</f>
        <v>@BRE</v>
      </c>
      <c r="P58" s="93" t="str">
        <f>Schedule!H11</f>
        <v>NFO</v>
      </c>
      <c r="Q58" s="48" t="str">
        <f>Schedule!I11</f>
        <v>@MUN</v>
      </c>
      <c r="R58" s="48" t="str">
        <f>Schedule!J11</f>
        <v>AVL</v>
      </c>
      <c r="S58" s="48" t="str">
        <f>Schedule!K11</f>
        <v>@CRY</v>
      </c>
      <c r="T58" s="48" t="str">
        <f>Schedule!L11</f>
        <v>ARS</v>
      </c>
      <c r="U58" s="48" t="str">
        <f>Schedule!M11</f>
        <v>@LEI</v>
      </c>
      <c r="V58" s="48" t="str">
        <f>Schedule!N11</f>
        <v>FUL</v>
      </c>
      <c r="W58" s="48" t="str">
        <f>Schedule!O11</f>
        <v>@LIV</v>
      </c>
      <c r="X58" s="48" t="str">
        <f>Schedule!P11</f>
        <v>BOU</v>
      </c>
      <c r="Y58" s="48" t="str">
        <f>Schedule!Q11</f>
        <v>@TOT</v>
      </c>
      <c r="Z58" s="48" t="str">
        <f>Schedule!R11</f>
        <v>MCI</v>
      </c>
      <c r="AA58" s="48" t="str">
        <f>Schedule!S11</f>
        <v>@NEW</v>
      </c>
      <c r="AB58" s="48" t="str">
        <f>Schedule!T11</f>
        <v>WHU</v>
      </c>
      <c r="AC58" s="48" t="str">
        <f>Schedule!U11</f>
        <v>@AVL</v>
      </c>
      <c r="AD58" s="48" t="str">
        <f>Schedule!V11</f>
        <v>BRE</v>
      </c>
      <c r="AE58" s="48" t="str">
        <f>Schedule!W11</f>
        <v>@NFO</v>
      </c>
      <c r="AF58" s="48" t="str">
        <f>Schedule!X11</f>
        <v>MUN</v>
      </c>
      <c r="AG58" s="48" t="str">
        <f>Schedule!Y11</f>
        <v>@EVE</v>
      </c>
      <c r="AH58" s="48" t="str">
        <f>Schedule!Z11</f>
        <v>SOU</v>
      </c>
      <c r="AI58" s="48" t="str">
        <f>Schedule!AA11</f>
        <v>@CHE</v>
      </c>
      <c r="AJ58" s="48" t="str">
        <f>Schedule!AB11</f>
        <v>BHA</v>
      </c>
      <c r="AK58" s="48" t="str">
        <f>Schedule!AC11</f>
        <v>@WOL</v>
      </c>
      <c r="AL58" s="48" t="str">
        <f>Schedule!AD11</f>
        <v>@ARS</v>
      </c>
      <c r="AM58" s="48" t="str">
        <f>Schedule!AE11</f>
        <v>CRY</v>
      </c>
      <c r="AN58" s="48" t="str">
        <f>Schedule!AF11</f>
        <v>LIV</v>
      </c>
      <c r="AO58" s="48" t="str">
        <f>Schedule!AG11</f>
        <v>@FUL</v>
      </c>
      <c r="AP58" s="48" t="str">
        <f>Schedule!AH11</f>
        <v>LEI</v>
      </c>
      <c r="AQ58" s="48" t="str">
        <f>Schedule!AI11</f>
        <v>@BOU</v>
      </c>
      <c r="AR58" s="48" t="str">
        <f>Schedule!AJ11</f>
        <v>@MCI</v>
      </c>
      <c r="AS58" s="48" t="str">
        <f>Schedule!AK11</f>
        <v>NEW</v>
      </c>
      <c r="AT58" s="48" t="str">
        <f>Schedule!AL11</f>
        <v>@WHU</v>
      </c>
      <c r="AU58" s="48" t="str">
        <f>Schedule!AM11</f>
        <v>TOT</v>
      </c>
    </row>
    <row r="59" spans="9:47" x14ac:dyDescent="0.25">
      <c r="I59" s="47" t="str">
        <f>Schedule!A12</f>
        <v>LEI</v>
      </c>
      <c r="J59" s="48" t="str">
        <f>Schedule!B12</f>
        <v>BRE</v>
      </c>
      <c r="K59" s="48" t="str">
        <f>Schedule!C12</f>
        <v>@ARS</v>
      </c>
      <c r="L59" s="48" t="str">
        <f>Schedule!D12</f>
        <v>SOU</v>
      </c>
      <c r="M59" s="48" t="str">
        <f>Schedule!E12</f>
        <v>@CHE</v>
      </c>
      <c r="N59" s="48" t="str">
        <f>Schedule!F12</f>
        <v>MUN</v>
      </c>
      <c r="O59" s="48" t="str">
        <f>Schedule!G12</f>
        <v>@BHA</v>
      </c>
      <c r="P59" s="93" t="str">
        <f>Schedule!H12</f>
        <v>AVL</v>
      </c>
      <c r="Q59" s="48" t="str">
        <f>Schedule!I12</f>
        <v>@TOT</v>
      </c>
      <c r="R59" s="48" t="str">
        <f>Schedule!J12</f>
        <v>NFO</v>
      </c>
      <c r="S59" s="48" t="str">
        <f>Schedule!K12</f>
        <v>@BOU</v>
      </c>
      <c r="T59" s="48" t="str">
        <f>Schedule!L12</f>
        <v>CRY</v>
      </c>
      <c r="U59" s="48" t="str">
        <f>Schedule!M12</f>
        <v>LEE</v>
      </c>
      <c r="V59" s="48" t="str">
        <f>Schedule!N12</f>
        <v>@WOL</v>
      </c>
      <c r="W59" s="48" t="str">
        <f>Schedule!O12</f>
        <v>MCI</v>
      </c>
      <c r="X59" s="48" t="str">
        <f>Schedule!P12</f>
        <v>@EVE</v>
      </c>
      <c r="Y59" s="48" t="str">
        <f>Schedule!Q12</f>
        <v>@WHU</v>
      </c>
      <c r="Z59" s="48" t="str">
        <f>Schedule!R12</f>
        <v>NEW</v>
      </c>
      <c r="AA59" s="48" t="str">
        <f>Schedule!S12</f>
        <v>@LIV</v>
      </c>
      <c r="AB59" s="48" t="str">
        <f>Schedule!T12</f>
        <v>FUL</v>
      </c>
      <c r="AC59" s="48" t="str">
        <f>Schedule!U12</f>
        <v>@NFO</v>
      </c>
      <c r="AD59" s="48" t="str">
        <f>Schedule!V12</f>
        <v>BHA</v>
      </c>
      <c r="AE59" s="48" t="str">
        <f>Schedule!W12</f>
        <v>@AVL</v>
      </c>
      <c r="AF59" s="48" t="str">
        <f>Schedule!X12</f>
        <v>TOT</v>
      </c>
      <c r="AG59" s="48" t="str">
        <f>Schedule!Y12</f>
        <v>@MUN</v>
      </c>
      <c r="AH59" s="48" t="str">
        <f>Schedule!Z12</f>
        <v>ARS</v>
      </c>
      <c r="AI59" s="48" t="str">
        <f>Schedule!AA12</f>
        <v>@SOU</v>
      </c>
      <c r="AJ59" s="48" t="str">
        <f>Schedule!AB12</f>
        <v>CHE</v>
      </c>
      <c r="AK59" s="48" t="str">
        <f>Schedule!AC12</f>
        <v>@BRE</v>
      </c>
      <c r="AL59" s="48" t="str">
        <f>Schedule!AD12</f>
        <v>@CRY</v>
      </c>
      <c r="AM59" s="48" t="str">
        <f>Schedule!AE12</f>
        <v>BOU</v>
      </c>
      <c r="AN59" s="48" t="str">
        <f>Schedule!AF12</f>
        <v>@MCI</v>
      </c>
      <c r="AO59" s="48" t="str">
        <f>Schedule!AG12</f>
        <v>WOL</v>
      </c>
      <c r="AP59" s="48" t="str">
        <f>Schedule!AH12</f>
        <v>@LEE</v>
      </c>
      <c r="AQ59" s="48" t="str">
        <f>Schedule!AI12</f>
        <v>EVE</v>
      </c>
      <c r="AR59" s="48" t="str">
        <f>Schedule!AJ12</f>
        <v>@FUL</v>
      </c>
      <c r="AS59" s="48" t="str">
        <f>Schedule!AK12</f>
        <v>LIV</v>
      </c>
      <c r="AT59" s="48" t="str">
        <f>Schedule!AL12</f>
        <v>@NEW</v>
      </c>
      <c r="AU59" s="48" t="str">
        <f>Schedule!AM12</f>
        <v>WHU</v>
      </c>
    </row>
    <row r="60" spans="9:47" x14ac:dyDescent="0.25">
      <c r="I60" s="47" t="str">
        <f>Schedule!A13</f>
        <v>LIV</v>
      </c>
      <c r="J60" s="48" t="str">
        <f>Schedule!B13</f>
        <v>@FUL</v>
      </c>
      <c r="K60" s="48" t="str">
        <f>Schedule!C13</f>
        <v>CRY</v>
      </c>
      <c r="L60" s="48" t="str">
        <f>Schedule!D13</f>
        <v>@MUN</v>
      </c>
      <c r="M60" s="48" t="str">
        <f>Schedule!E13</f>
        <v>BOU</v>
      </c>
      <c r="N60" s="48" t="str">
        <f>Schedule!F13</f>
        <v>NEW</v>
      </c>
      <c r="O60" s="48" t="str">
        <f>Schedule!G13</f>
        <v>@EVE</v>
      </c>
      <c r="P60" s="104" t="str">
        <f>Schedule!H13</f>
        <v>WOL</v>
      </c>
      <c r="Q60" s="93" t="str">
        <f>Schedule!I13</f>
        <v>@CHE</v>
      </c>
      <c r="R60" s="48" t="str">
        <f>Schedule!J13</f>
        <v>BHA</v>
      </c>
      <c r="S60" s="48" t="str">
        <f>Schedule!K13</f>
        <v>@ARS</v>
      </c>
      <c r="T60" s="48" t="str">
        <f>Schedule!L13</f>
        <v>MCI</v>
      </c>
      <c r="U60" s="48" t="str">
        <f>Schedule!M13</f>
        <v>WHU</v>
      </c>
      <c r="V60" s="48" t="str">
        <f>Schedule!N13</f>
        <v>@NFO</v>
      </c>
      <c r="W60" s="48" t="str">
        <f>Schedule!O13</f>
        <v>LEE</v>
      </c>
      <c r="X60" s="48" t="str">
        <f>Schedule!P13</f>
        <v>@TOT</v>
      </c>
      <c r="Y60" s="48" t="str">
        <f>Schedule!Q13</f>
        <v>SOU</v>
      </c>
      <c r="Z60" s="48" t="str">
        <f>Schedule!R13</f>
        <v>@AVL</v>
      </c>
      <c r="AA60" s="48" t="str">
        <f>Schedule!S13</f>
        <v>LEI</v>
      </c>
      <c r="AB60" s="48" t="str">
        <f>Schedule!T13</f>
        <v>@BRE</v>
      </c>
      <c r="AC60" s="48" t="str">
        <f>Schedule!U13</f>
        <v>@BHA</v>
      </c>
      <c r="AD60" s="48" t="str">
        <f>Schedule!V13</f>
        <v>CHE</v>
      </c>
      <c r="AE60" s="48" t="str">
        <f>Schedule!W13</f>
        <v>@WOL</v>
      </c>
      <c r="AF60" s="48" t="str">
        <f>Schedule!X13</f>
        <v>EVE</v>
      </c>
      <c r="AG60" s="48" t="str">
        <f>Schedule!Y13</f>
        <v>@NEW</v>
      </c>
      <c r="AH60" s="104" t="str">
        <f>Schedule!Z13</f>
        <v>@CRY</v>
      </c>
      <c r="AI60" s="48" t="str">
        <f>Schedule!AA13</f>
        <v>MUN</v>
      </c>
      <c r="AJ60" s="48" t="str">
        <f>Schedule!AB13</f>
        <v>@BOU</v>
      </c>
      <c r="AK60" s="93" t="str">
        <f>Schedule!AC13</f>
        <v>FUL</v>
      </c>
      <c r="AL60" s="48" t="str">
        <f>Schedule!AD13</f>
        <v>@MCI</v>
      </c>
      <c r="AM60" s="48" t="str">
        <f>Schedule!AE13</f>
        <v>ARS</v>
      </c>
      <c r="AN60" s="48" t="str">
        <f>Schedule!AF13</f>
        <v>@LEE</v>
      </c>
      <c r="AO60" s="48" t="str">
        <f>Schedule!AG13</f>
        <v>NFO</v>
      </c>
      <c r="AP60" s="48" t="str">
        <f>Schedule!AH13</f>
        <v>@WHU</v>
      </c>
      <c r="AQ60" s="48" t="str">
        <f>Schedule!AI13</f>
        <v>TOT</v>
      </c>
      <c r="AR60" s="48" t="str">
        <f>Schedule!AJ13</f>
        <v>BRE</v>
      </c>
      <c r="AS60" s="48" t="str">
        <f>Schedule!AK13</f>
        <v>@LEI</v>
      </c>
      <c r="AT60" s="48" t="str">
        <f>Schedule!AL13</f>
        <v>AVL</v>
      </c>
      <c r="AU60" s="48" t="str">
        <f>Schedule!AM13</f>
        <v>@SOU</v>
      </c>
    </row>
    <row r="61" spans="9:47" x14ac:dyDescent="0.25">
      <c r="I61" s="47" t="str">
        <f>Schedule!A14</f>
        <v>MCI</v>
      </c>
      <c r="J61" s="48" t="str">
        <f>Schedule!B14</f>
        <v>@WHU</v>
      </c>
      <c r="K61" s="48" t="str">
        <f>Schedule!C14</f>
        <v>BOU</v>
      </c>
      <c r="L61" s="48" t="str">
        <f>Schedule!D14</f>
        <v>@NEW</v>
      </c>
      <c r="M61" s="48" t="str">
        <f>Schedule!E14</f>
        <v>CRY</v>
      </c>
      <c r="N61" s="48" t="str">
        <f>Schedule!F14</f>
        <v>NFO</v>
      </c>
      <c r="O61" s="48" t="str">
        <f>Schedule!G14</f>
        <v>@AVL</v>
      </c>
      <c r="P61" s="48" t="str">
        <f>Schedule!H14</f>
        <v>TOT</v>
      </c>
      <c r="Q61" s="48" t="str">
        <f>Schedule!I14</f>
        <v>@WOL</v>
      </c>
      <c r="R61" s="48" t="str">
        <f>Schedule!J14</f>
        <v>MUN</v>
      </c>
      <c r="S61" s="48" t="str">
        <f>Schedule!K14</f>
        <v>SOU</v>
      </c>
      <c r="T61" s="48" t="str">
        <f>Schedule!L14</f>
        <v>@LIV</v>
      </c>
      <c r="U61" s="48" t="str">
        <f>Schedule!M14</f>
        <v>@ARS</v>
      </c>
      <c r="V61" s="48" t="str">
        <f>Schedule!N14</f>
        <v>BHA</v>
      </c>
      <c r="W61" s="48" t="str">
        <f>Schedule!O14</f>
        <v>@LEI</v>
      </c>
      <c r="X61" s="48" t="str">
        <f>Schedule!P14</f>
        <v>FUL</v>
      </c>
      <c r="Y61" s="48" t="str">
        <f>Schedule!Q14</f>
        <v>BRE</v>
      </c>
      <c r="Z61" s="48" t="str">
        <f>Schedule!R14</f>
        <v>@LEE</v>
      </c>
      <c r="AA61" s="48" t="str">
        <f>Schedule!S14</f>
        <v>EVE</v>
      </c>
      <c r="AB61" s="48" t="str">
        <f>Schedule!T14</f>
        <v>@CHE</v>
      </c>
      <c r="AC61" s="48" t="str">
        <f>Schedule!U14</f>
        <v>@MUN</v>
      </c>
      <c r="AD61" s="48" t="str">
        <f>Schedule!V14</f>
        <v>WOL</v>
      </c>
      <c r="AE61" s="48" t="str">
        <f>Schedule!W14</f>
        <v>@TOT</v>
      </c>
      <c r="AF61" s="48" t="str">
        <f>Schedule!X14</f>
        <v>AVL</v>
      </c>
      <c r="AG61" s="48" t="str">
        <f>Schedule!Y14</f>
        <v>@NFO</v>
      </c>
      <c r="AH61" s="48" t="str">
        <f>Schedule!Z14</f>
        <v>@BOU</v>
      </c>
      <c r="AI61" s="48" t="str">
        <f>Schedule!AA14</f>
        <v>NEW</v>
      </c>
      <c r="AJ61" s="48" t="str">
        <f>Schedule!AB14</f>
        <v>@CRY</v>
      </c>
      <c r="AK61" s="93" t="str">
        <f>Schedule!AC14</f>
        <v>WHU</v>
      </c>
      <c r="AL61" s="48" t="str">
        <f>Schedule!AD14</f>
        <v>LIV</v>
      </c>
      <c r="AM61" s="48" t="str">
        <f>Schedule!AE14</f>
        <v>@SOU</v>
      </c>
      <c r="AN61" s="48" t="str">
        <f>Schedule!AF14</f>
        <v>LEI</v>
      </c>
      <c r="AO61" s="48" t="str">
        <f>Schedule!AG14</f>
        <v>@BHA</v>
      </c>
      <c r="AP61" s="48" t="str">
        <f>Schedule!AH14</f>
        <v>ARS</v>
      </c>
      <c r="AQ61" s="48" t="str">
        <f>Schedule!AI14</f>
        <v>@FUL</v>
      </c>
      <c r="AR61" s="48" t="str">
        <f>Schedule!AJ14</f>
        <v>LEE</v>
      </c>
      <c r="AS61" s="48" t="str">
        <f>Schedule!AK14</f>
        <v>@EVE</v>
      </c>
      <c r="AT61" s="48" t="str">
        <f>Schedule!AL14</f>
        <v>CHE</v>
      </c>
      <c r="AU61" s="48" t="str">
        <f>Schedule!AM14</f>
        <v>@BRE</v>
      </c>
    </row>
    <row r="62" spans="9:47" x14ac:dyDescent="0.25">
      <c r="I62" s="47" t="str">
        <f>Schedule!A15</f>
        <v>MUN</v>
      </c>
      <c r="J62" s="48" t="str">
        <f>Schedule!B15</f>
        <v>BHA</v>
      </c>
      <c r="K62" s="48" t="str">
        <f>Schedule!C15</f>
        <v>@BRE</v>
      </c>
      <c r="L62" s="48" t="str">
        <f>Schedule!D15</f>
        <v>LIV</v>
      </c>
      <c r="M62" s="48" t="str">
        <f>Schedule!E15</f>
        <v>@SOU</v>
      </c>
      <c r="N62" s="48" t="str">
        <f>Schedule!F15</f>
        <v>@LEI</v>
      </c>
      <c r="O62" s="48" t="str">
        <f>Schedule!G15</f>
        <v>ARS</v>
      </c>
      <c r="P62" s="48" t="str">
        <f>Schedule!H15</f>
        <v>@CRY</v>
      </c>
      <c r="Q62" s="48" t="str">
        <f>Schedule!I15</f>
        <v>LEE</v>
      </c>
      <c r="R62" s="48" t="str">
        <f>Schedule!J15</f>
        <v>@MCI</v>
      </c>
      <c r="S62" s="48" t="str">
        <f>Schedule!K15</f>
        <v>@EVE</v>
      </c>
      <c r="T62" s="48" t="str">
        <f>Schedule!L15</f>
        <v>NEW</v>
      </c>
      <c r="U62" s="48" t="str">
        <f>Schedule!M15</f>
        <v>TOT</v>
      </c>
      <c r="V62" s="48" t="str">
        <f>Schedule!N15</f>
        <v>@CHE</v>
      </c>
      <c r="W62" s="48" t="str">
        <f>Schedule!O15</f>
        <v>WHU</v>
      </c>
      <c r="X62" s="48" t="str">
        <f>Schedule!P15</f>
        <v>@AVL</v>
      </c>
      <c r="Y62" s="48" t="str">
        <f>Schedule!Q15</f>
        <v>@FUL</v>
      </c>
      <c r="Z62" s="48" t="str">
        <f>Schedule!R15</f>
        <v>NFO</v>
      </c>
      <c r="AA62" s="48" t="str">
        <f>Schedule!S15</f>
        <v>@WOL</v>
      </c>
      <c r="AB62" s="48" t="str">
        <f>Schedule!T15</f>
        <v>BOU</v>
      </c>
      <c r="AC62" s="48" t="str">
        <f>Schedule!U15</f>
        <v>MCI</v>
      </c>
      <c r="AD62" s="48" t="str">
        <f>Schedule!V15</f>
        <v>@ARS</v>
      </c>
      <c r="AE62" s="48" t="str">
        <f>Schedule!W15</f>
        <v>CRY</v>
      </c>
      <c r="AF62" s="48" t="str">
        <f>Schedule!X15</f>
        <v>@LEE</v>
      </c>
      <c r="AG62" s="48" t="str">
        <f>Schedule!Y15</f>
        <v>LEI</v>
      </c>
      <c r="AH62" s="48" t="str">
        <f>Schedule!Z15</f>
        <v>BRE</v>
      </c>
      <c r="AI62" s="48" t="str">
        <f>Schedule!AA15</f>
        <v>@LIV</v>
      </c>
      <c r="AJ62" s="48" t="str">
        <f>Schedule!AB15</f>
        <v>SOU</v>
      </c>
      <c r="AK62" s="93" t="str">
        <f>Schedule!AC15</f>
        <v>@BHA</v>
      </c>
      <c r="AL62" s="48" t="str">
        <f>Schedule!AD15</f>
        <v>@NEW</v>
      </c>
      <c r="AM62" s="48" t="str">
        <f>Schedule!AE15</f>
        <v>EVE</v>
      </c>
      <c r="AN62" s="48" t="str">
        <f>Schedule!AF15</f>
        <v>@NFO</v>
      </c>
      <c r="AO62" s="48" t="str">
        <f>Schedule!AG15</f>
        <v>CHE</v>
      </c>
      <c r="AP62" s="48" t="str">
        <f>Schedule!AH15</f>
        <v>@TOT</v>
      </c>
      <c r="AQ62" s="48" t="str">
        <f>Schedule!AI15</f>
        <v>AVL</v>
      </c>
      <c r="AR62" s="48" t="str">
        <f>Schedule!AJ15</f>
        <v>@WHU</v>
      </c>
      <c r="AS62" s="48" t="str">
        <f>Schedule!AK15</f>
        <v>WOL</v>
      </c>
      <c r="AT62" s="48" t="str">
        <f>Schedule!AL15</f>
        <v>@BOU</v>
      </c>
      <c r="AU62" s="48" t="str">
        <f>Schedule!AM15</f>
        <v>FUL</v>
      </c>
    </row>
    <row r="63" spans="9:47" x14ac:dyDescent="0.25">
      <c r="I63" s="47" t="str">
        <f>Schedule!A16</f>
        <v>NEW</v>
      </c>
      <c r="J63" s="48" t="str">
        <f>Schedule!B16</f>
        <v>NFO</v>
      </c>
      <c r="K63" s="48" t="str">
        <f>Schedule!C16</f>
        <v>@BHA</v>
      </c>
      <c r="L63" s="48" t="str">
        <f>Schedule!D16</f>
        <v>MCI</v>
      </c>
      <c r="M63" s="48" t="str">
        <f>Schedule!E16</f>
        <v>@WOL</v>
      </c>
      <c r="N63" s="48" t="str">
        <f>Schedule!F16</f>
        <v>@LIV</v>
      </c>
      <c r="O63" s="48" t="str">
        <f>Schedule!G16</f>
        <v>CRY</v>
      </c>
      <c r="P63" s="93" t="str">
        <f>Schedule!H16</f>
        <v>@WHU</v>
      </c>
      <c r="Q63" s="48" t="str">
        <f>Schedule!I16</f>
        <v>BOU</v>
      </c>
      <c r="R63" s="48" t="str">
        <f>Schedule!J16</f>
        <v>@FUL</v>
      </c>
      <c r="S63" s="48" t="str">
        <f>Schedule!K16</f>
        <v>BRE</v>
      </c>
      <c r="T63" s="48" t="str">
        <f>Schedule!L16</f>
        <v>@MUN</v>
      </c>
      <c r="U63" s="48" t="str">
        <f>Schedule!M16</f>
        <v>EVE</v>
      </c>
      <c r="V63" s="48" t="str">
        <f>Schedule!N16</f>
        <v>@TOT</v>
      </c>
      <c r="W63" s="48" t="str">
        <f>Schedule!O16</f>
        <v>AVL</v>
      </c>
      <c r="X63" s="48" t="str">
        <f>Schedule!P16</f>
        <v>@SOU</v>
      </c>
      <c r="Y63" s="48" t="str">
        <f>Schedule!Q16</f>
        <v>CHE</v>
      </c>
      <c r="Z63" s="48" t="str">
        <f>Schedule!R16</f>
        <v>@LEI</v>
      </c>
      <c r="AA63" s="48" t="str">
        <f>Schedule!S16</f>
        <v>LEE</v>
      </c>
      <c r="AB63" s="48" t="str">
        <f>Schedule!T16</f>
        <v>@ARS</v>
      </c>
      <c r="AC63" s="48" t="str">
        <f>Schedule!U16</f>
        <v>FUL</v>
      </c>
      <c r="AD63" s="48" t="str">
        <f>Schedule!V16</f>
        <v>@CRY</v>
      </c>
      <c r="AE63" s="48" t="str">
        <f>Schedule!W16</f>
        <v>WHU</v>
      </c>
      <c r="AF63" s="48" t="str">
        <f>Schedule!X16</f>
        <v>@BOU</v>
      </c>
      <c r="AG63" s="48" t="str">
        <f>Schedule!Y16</f>
        <v>LIV</v>
      </c>
      <c r="AH63" s="48" t="str">
        <f>Schedule!Z16</f>
        <v>BHA</v>
      </c>
      <c r="AI63" s="48" t="str">
        <f>Schedule!AA16</f>
        <v>@MCI</v>
      </c>
      <c r="AJ63" s="48" t="str">
        <f>Schedule!AB16</f>
        <v>WOL</v>
      </c>
      <c r="AK63" s="48" t="str">
        <f>Schedule!AC16</f>
        <v>@NFO</v>
      </c>
      <c r="AL63" s="48" t="str">
        <f>Schedule!AD16</f>
        <v>MUN</v>
      </c>
      <c r="AM63" s="48" t="str">
        <f>Schedule!AE16</f>
        <v>@BRE</v>
      </c>
      <c r="AN63" s="48" t="str">
        <f>Schedule!AF16</f>
        <v>@AVL</v>
      </c>
      <c r="AO63" s="48" t="str">
        <f>Schedule!AG16</f>
        <v>TOT</v>
      </c>
      <c r="AP63" s="48" t="str">
        <f>Schedule!AH16</f>
        <v>@EVE</v>
      </c>
      <c r="AQ63" s="48" t="str">
        <f>Schedule!AI16</f>
        <v>SOU</v>
      </c>
      <c r="AR63" s="48" t="str">
        <f>Schedule!AJ16</f>
        <v>ARS</v>
      </c>
      <c r="AS63" s="48" t="str">
        <f>Schedule!AK16</f>
        <v>@LEE</v>
      </c>
      <c r="AT63" s="48" t="str">
        <f>Schedule!AL16</f>
        <v>LEI</v>
      </c>
      <c r="AU63" s="48" t="str">
        <f>Schedule!AM16</f>
        <v>@CHE</v>
      </c>
    </row>
    <row r="64" spans="9:47" x14ac:dyDescent="0.25">
      <c r="I64" s="47" t="str">
        <f>Schedule!A17</f>
        <v>NFO</v>
      </c>
      <c r="J64" s="48" t="str">
        <f>Schedule!B17</f>
        <v>@NEW</v>
      </c>
      <c r="K64" s="48" t="str">
        <f>Schedule!C17</f>
        <v>WHU</v>
      </c>
      <c r="L64" s="48" t="str">
        <f>Schedule!D17</f>
        <v>@EVE</v>
      </c>
      <c r="M64" s="48" t="str">
        <f>Schedule!E17</f>
        <v>TOT</v>
      </c>
      <c r="N64" s="48" t="str">
        <f>Schedule!F17</f>
        <v>@MCI</v>
      </c>
      <c r="O64" s="48" t="str">
        <f>Schedule!G17</f>
        <v>BOU</v>
      </c>
      <c r="P64" s="93" t="str">
        <f>Schedule!H17</f>
        <v>@LEE</v>
      </c>
      <c r="Q64" s="48" t="str">
        <f>Schedule!I17</f>
        <v>FUL</v>
      </c>
      <c r="R64" s="48" t="str">
        <f>Schedule!J17</f>
        <v>@LEI</v>
      </c>
      <c r="S64" s="48" t="str">
        <f>Schedule!K17</f>
        <v>AVL</v>
      </c>
      <c r="T64" s="48" t="str">
        <f>Schedule!L17</f>
        <v>@WOL</v>
      </c>
      <c r="U64" s="48" t="str">
        <f>Schedule!M17</f>
        <v>@BHA</v>
      </c>
      <c r="V64" s="48" t="str">
        <f>Schedule!N17</f>
        <v>LIV</v>
      </c>
      <c r="W64" s="48" t="str">
        <f>Schedule!O17</f>
        <v>@ARS</v>
      </c>
      <c r="X64" s="48" t="str">
        <f>Schedule!P17</f>
        <v>BRE</v>
      </c>
      <c r="Y64" s="48" t="str">
        <f>Schedule!Q17</f>
        <v>CRY</v>
      </c>
      <c r="Z64" s="48" t="str">
        <f>Schedule!R17</f>
        <v>@MUN</v>
      </c>
      <c r="AA64" s="48" t="str">
        <f>Schedule!S17</f>
        <v>CHE</v>
      </c>
      <c r="AB64" s="48" t="str">
        <f>Schedule!T17</f>
        <v>@SOU</v>
      </c>
      <c r="AC64" s="48" t="str">
        <f>Schedule!U17</f>
        <v>LEI</v>
      </c>
      <c r="AD64" s="48" t="str">
        <f>Schedule!V17</f>
        <v>@BOU</v>
      </c>
      <c r="AE64" s="48" t="str">
        <f>Schedule!W17</f>
        <v>LEE</v>
      </c>
      <c r="AF64" s="48" t="str">
        <f>Schedule!X17</f>
        <v>@FUL</v>
      </c>
      <c r="AG64" s="48" t="str">
        <f>Schedule!Y17</f>
        <v>MCI</v>
      </c>
      <c r="AH64" s="48" t="str">
        <f>Schedule!Z17</f>
        <v>@WHU</v>
      </c>
      <c r="AI64" s="48" t="str">
        <f>Schedule!AA17</f>
        <v>EVE</v>
      </c>
      <c r="AJ64" s="48" t="str">
        <f>Schedule!AB17</f>
        <v>@TOT</v>
      </c>
      <c r="AK64" s="48" t="str">
        <f>Schedule!AC17</f>
        <v>NEW</v>
      </c>
      <c r="AL64" s="48" t="str">
        <f>Schedule!AD17</f>
        <v>WOL</v>
      </c>
      <c r="AM64" s="48" t="str">
        <f>Schedule!AE17</f>
        <v>@AVL</v>
      </c>
      <c r="AN64" s="48" t="str">
        <f>Schedule!AF17</f>
        <v>MUN</v>
      </c>
      <c r="AO64" s="48" t="str">
        <f>Schedule!AG17</f>
        <v>@LIV</v>
      </c>
      <c r="AP64" s="48" t="str">
        <f>Schedule!AH17</f>
        <v>BHA</v>
      </c>
      <c r="AQ64" s="48" t="str">
        <f>Schedule!AI17</f>
        <v>@BRE</v>
      </c>
      <c r="AR64" s="48" t="str">
        <f>Schedule!AJ17</f>
        <v>SOU</v>
      </c>
      <c r="AS64" s="48" t="str">
        <f>Schedule!AK17</f>
        <v>@CHE</v>
      </c>
      <c r="AT64" s="48" t="str">
        <f>Schedule!AL17</f>
        <v>ARS</v>
      </c>
      <c r="AU64" s="48" t="str">
        <f>Schedule!AM17</f>
        <v>@CRY</v>
      </c>
    </row>
    <row r="65" spans="9:47" x14ac:dyDescent="0.25">
      <c r="I65" s="47" t="str">
        <f>Schedule!A18</f>
        <v>SOU</v>
      </c>
      <c r="J65" s="48" t="str">
        <f>Schedule!B18</f>
        <v>@TOT</v>
      </c>
      <c r="K65" s="48" t="str">
        <f>Schedule!C18</f>
        <v>LEE</v>
      </c>
      <c r="L65" s="48" t="str">
        <f>Schedule!D18</f>
        <v>@LEI</v>
      </c>
      <c r="M65" s="48" t="str">
        <f>Schedule!E18</f>
        <v>MUN</v>
      </c>
      <c r="N65" s="48" t="str">
        <f>Schedule!F18</f>
        <v>CHE</v>
      </c>
      <c r="O65" s="48" t="str">
        <f>Schedule!G18</f>
        <v>@WOL</v>
      </c>
      <c r="P65" s="107" t="str">
        <f>Schedule!H18</f>
        <v>BRE</v>
      </c>
      <c r="Q65" s="48" t="str">
        <f>Schedule!I18</f>
        <v>@AVL</v>
      </c>
      <c r="R65" s="48" t="str">
        <f>Schedule!J18</f>
        <v>EVE</v>
      </c>
      <c r="S65" s="48" t="str">
        <f>Schedule!K18</f>
        <v>@MCI</v>
      </c>
      <c r="T65" s="48" t="str">
        <f>Schedule!L18</f>
        <v>WHU</v>
      </c>
      <c r="U65" s="48" t="str">
        <f>Schedule!M18</f>
        <v>@BOU</v>
      </c>
      <c r="V65" s="48" t="str">
        <f>Schedule!N18</f>
        <v>ARS</v>
      </c>
      <c r="W65" s="48" t="str">
        <f>Schedule!O18</f>
        <v>@CRY</v>
      </c>
      <c r="X65" s="48" t="str">
        <f>Schedule!P18</f>
        <v>NEW</v>
      </c>
      <c r="Y65" s="48" t="str">
        <f>Schedule!Q18</f>
        <v>@LIV</v>
      </c>
      <c r="Z65" s="48" t="str">
        <f>Schedule!R18</f>
        <v>BHA</v>
      </c>
      <c r="AA65" s="48" t="str">
        <f>Schedule!S18</f>
        <v>@FUL</v>
      </c>
      <c r="AB65" s="48" t="str">
        <f>Schedule!T18</f>
        <v>NFO</v>
      </c>
      <c r="AC65" s="48" t="str">
        <f>Schedule!U18</f>
        <v>@EVE</v>
      </c>
      <c r="AD65" s="48" t="str">
        <f>Schedule!V18</f>
        <v>AVL</v>
      </c>
      <c r="AE65" s="48" t="str">
        <f>Schedule!W18</f>
        <v>@BRE</v>
      </c>
      <c r="AF65" s="48" t="str">
        <f>Schedule!X18</f>
        <v>WOL</v>
      </c>
      <c r="AG65" s="48" t="str">
        <f>Schedule!Y18</f>
        <v>@CHE</v>
      </c>
      <c r="AH65" s="48" t="str">
        <f>Schedule!Z18</f>
        <v>@LEE</v>
      </c>
      <c r="AI65" s="48" t="str">
        <f>Schedule!AA18</f>
        <v>LEI</v>
      </c>
      <c r="AJ65" s="107" t="str">
        <f>Schedule!AB18</f>
        <v>@MUN</v>
      </c>
      <c r="AK65" s="48" t="str">
        <f>Schedule!AC18</f>
        <v>TOT</v>
      </c>
      <c r="AL65" s="48" t="str">
        <f>Schedule!AD18</f>
        <v>@WHU</v>
      </c>
      <c r="AM65" s="48" t="str">
        <f>Schedule!AE18</f>
        <v>MCI</v>
      </c>
      <c r="AN65" s="48" t="str">
        <f>Schedule!AF18</f>
        <v>CRY</v>
      </c>
      <c r="AO65" s="48" t="str">
        <f>Schedule!AG18</f>
        <v>@ARS</v>
      </c>
      <c r="AP65" s="48" t="str">
        <f>Schedule!AH18</f>
        <v>BOU</v>
      </c>
      <c r="AQ65" s="48" t="str">
        <f>Schedule!AI18</f>
        <v>@NEW</v>
      </c>
      <c r="AR65" s="48" t="str">
        <f>Schedule!AJ18</f>
        <v>@NFO</v>
      </c>
      <c r="AS65" s="48" t="str">
        <f>Schedule!AK18</f>
        <v>FUL</v>
      </c>
      <c r="AT65" s="48" t="str">
        <f>Schedule!AL18</f>
        <v>@BHA</v>
      </c>
      <c r="AU65" s="48" t="str">
        <f>Schedule!AM18</f>
        <v>LIV</v>
      </c>
    </row>
    <row r="66" spans="9:47" x14ac:dyDescent="0.25">
      <c r="I66" s="47" t="str">
        <f>Schedule!A19</f>
        <v>TOT</v>
      </c>
      <c r="J66" s="48" t="str">
        <f>Schedule!B19</f>
        <v>SOU</v>
      </c>
      <c r="K66" s="48" t="str">
        <f>Schedule!C19</f>
        <v>@CHE</v>
      </c>
      <c r="L66" s="48" t="str">
        <f>Schedule!D19</f>
        <v>WOL</v>
      </c>
      <c r="M66" s="48" t="str">
        <f>Schedule!E19</f>
        <v>@NFO</v>
      </c>
      <c r="N66" s="48" t="str">
        <f>Schedule!F19</f>
        <v>@WHU</v>
      </c>
      <c r="O66" s="48" t="str">
        <f>Schedule!G19</f>
        <v>FUL</v>
      </c>
      <c r="P66" s="48" t="str">
        <f>Schedule!H19</f>
        <v>@MCI</v>
      </c>
      <c r="Q66" s="48" t="str">
        <f>Schedule!I19</f>
        <v>LEI</v>
      </c>
      <c r="R66" s="48" t="str">
        <f>Schedule!J19</f>
        <v>@ARS</v>
      </c>
      <c r="S66" s="48" t="str">
        <f>Schedule!K19</f>
        <v>@BHA</v>
      </c>
      <c r="T66" s="48" t="str">
        <f>Schedule!L19</f>
        <v>EVE</v>
      </c>
      <c r="U66" s="48" t="str">
        <f>Schedule!M19</f>
        <v>@MUN</v>
      </c>
      <c r="V66" s="48" t="str">
        <f>Schedule!N19</f>
        <v>NEW</v>
      </c>
      <c r="W66" s="48" t="str">
        <f>Schedule!O19</f>
        <v>@BOU</v>
      </c>
      <c r="X66" s="48" t="str">
        <f>Schedule!P19</f>
        <v>LIV</v>
      </c>
      <c r="Y66" s="48" t="str">
        <f>Schedule!Q19</f>
        <v>LEE</v>
      </c>
      <c r="Z66" s="48" t="str">
        <f>Schedule!R19</f>
        <v>@BRE</v>
      </c>
      <c r="AA66" s="48" t="str">
        <f>Schedule!S19</f>
        <v>AVL</v>
      </c>
      <c r="AB66" s="48" t="str">
        <f>Schedule!T19</f>
        <v>@CRY</v>
      </c>
      <c r="AC66" s="48" t="str">
        <f>Schedule!U19</f>
        <v>ARS</v>
      </c>
      <c r="AD66" s="48" t="str">
        <f>Schedule!V19</f>
        <v>@FUL</v>
      </c>
      <c r="AE66" s="48" t="str">
        <f>Schedule!W19</f>
        <v>MCI</v>
      </c>
      <c r="AF66" s="48" t="str">
        <f>Schedule!X19</f>
        <v>@LEI</v>
      </c>
      <c r="AG66" s="48" t="str">
        <f>Schedule!Y19</f>
        <v>WHU</v>
      </c>
      <c r="AH66" s="48" t="str">
        <f>Schedule!Z19</f>
        <v>CHE</v>
      </c>
      <c r="AI66" s="48" t="str">
        <f>Schedule!AA19</f>
        <v>@WOL</v>
      </c>
      <c r="AJ66" s="48" t="str">
        <f>Schedule!AB19</f>
        <v>NFO</v>
      </c>
      <c r="AK66" s="48" t="str">
        <f>Schedule!AC19</f>
        <v>@SOU</v>
      </c>
      <c r="AL66" s="48" t="str">
        <f>Schedule!AD19</f>
        <v>@EVE</v>
      </c>
      <c r="AM66" s="48" t="str">
        <f>Schedule!AE19</f>
        <v>BHA</v>
      </c>
      <c r="AN66" s="48" t="str">
        <f>Schedule!AF19</f>
        <v>BOU</v>
      </c>
      <c r="AO66" s="48" t="str">
        <f>Schedule!AG19</f>
        <v>@NEW</v>
      </c>
      <c r="AP66" s="48" t="str">
        <f>Schedule!AH19</f>
        <v>MUN</v>
      </c>
      <c r="AQ66" s="48" t="str">
        <f>Schedule!AI19</f>
        <v>@LIV</v>
      </c>
      <c r="AR66" s="48" t="str">
        <f>Schedule!AJ19</f>
        <v>CRY</v>
      </c>
      <c r="AS66" s="48" t="str">
        <f>Schedule!AK19</f>
        <v>@AVL</v>
      </c>
      <c r="AT66" s="48" t="str">
        <f>Schedule!AL19</f>
        <v>BRE</v>
      </c>
      <c r="AU66" s="48" t="str">
        <f>Schedule!AM19</f>
        <v>@LEE</v>
      </c>
    </row>
    <row r="67" spans="9:47" x14ac:dyDescent="0.25">
      <c r="I67" s="47" t="str">
        <f>Schedule!A20</f>
        <v>WHU</v>
      </c>
      <c r="J67" s="48" t="str">
        <f>Schedule!B20</f>
        <v>MCI</v>
      </c>
      <c r="K67" s="48" t="str">
        <f>Schedule!C20</f>
        <v>@NFO</v>
      </c>
      <c r="L67" s="48" t="str">
        <f>Schedule!D20</f>
        <v>BHA</v>
      </c>
      <c r="M67" s="48" t="str">
        <f>Schedule!E20</f>
        <v>@AVL</v>
      </c>
      <c r="N67" s="48" t="str">
        <f>Schedule!F20</f>
        <v>TOT</v>
      </c>
      <c r="O67" s="48" t="str">
        <f>Schedule!G20</f>
        <v>@CHE</v>
      </c>
      <c r="P67" s="93" t="str">
        <f>Schedule!H20</f>
        <v>NEW</v>
      </c>
      <c r="Q67" s="48" t="str">
        <f>Schedule!I20</f>
        <v>@EVE</v>
      </c>
      <c r="R67" s="48" t="str">
        <f>Schedule!J20</f>
        <v>WOL</v>
      </c>
      <c r="S67" s="48" t="str">
        <f>Schedule!K20</f>
        <v>FUL</v>
      </c>
      <c r="T67" s="48" t="str">
        <f>Schedule!L20</f>
        <v>@SOU</v>
      </c>
      <c r="U67" s="48" t="str">
        <f>Schedule!M20</f>
        <v>@LIV</v>
      </c>
      <c r="V67" s="48" t="str">
        <f>Schedule!N20</f>
        <v>BOU</v>
      </c>
      <c r="W67" s="48" t="str">
        <f>Schedule!O20</f>
        <v>@MUN</v>
      </c>
      <c r="X67" s="48" t="str">
        <f>Schedule!P20</f>
        <v>CRY</v>
      </c>
      <c r="Y67" s="48" t="str">
        <f>Schedule!Q20</f>
        <v>LEI</v>
      </c>
      <c r="Z67" s="48" t="str">
        <f>Schedule!R20</f>
        <v>@ARS</v>
      </c>
      <c r="AA67" s="48" t="str">
        <f>Schedule!S20</f>
        <v>BRE</v>
      </c>
      <c r="AB67" s="48" t="str">
        <f>Schedule!T20</f>
        <v>@LEE</v>
      </c>
      <c r="AC67" s="48" t="str">
        <f>Schedule!U20</f>
        <v>@WOL</v>
      </c>
      <c r="AD67" s="48" t="str">
        <f>Schedule!V20</f>
        <v>EVE</v>
      </c>
      <c r="AE67" s="48" t="str">
        <f>Schedule!W20</f>
        <v>@NEW</v>
      </c>
      <c r="AF67" s="48" t="str">
        <f>Schedule!X20</f>
        <v>CHE</v>
      </c>
      <c r="AG67" s="48" t="str">
        <f>Schedule!Y20</f>
        <v>@TOT</v>
      </c>
      <c r="AH67" s="48" t="str">
        <f>Schedule!Z20</f>
        <v>NFO</v>
      </c>
      <c r="AI67" s="48" t="str">
        <f>Schedule!AA20</f>
        <v>@BHA</v>
      </c>
      <c r="AJ67" s="48" t="str">
        <f>Schedule!AB20</f>
        <v>AVL</v>
      </c>
      <c r="AK67" s="93" t="str">
        <f>Schedule!AC20</f>
        <v>@MCI</v>
      </c>
      <c r="AL67" s="48" t="str">
        <f>Schedule!AD20</f>
        <v>SOU</v>
      </c>
      <c r="AM67" s="48" t="str">
        <f>Schedule!AE20</f>
        <v>@FUL</v>
      </c>
      <c r="AN67" s="48" t="str">
        <f>Schedule!AF20</f>
        <v>ARS</v>
      </c>
      <c r="AO67" s="48" t="str">
        <f>Schedule!AG20</f>
        <v>@BOU</v>
      </c>
      <c r="AP67" s="48" t="str">
        <f>Schedule!AH20</f>
        <v>LIV</v>
      </c>
      <c r="AQ67" s="48" t="str">
        <f>Schedule!AI20</f>
        <v>@CRY</v>
      </c>
      <c r="AR67" s="48" t="str">
        <f>Schedule!AJ20</f>
        <v>MUN</v>
      </c>
      <c r="AS67" s="48" t="str">
        <f>Schedule!AK20</f>
        <v>@BRE</v>
      </c>
      <c r="AT67" s="48" t="str">
        <f>Schedule!AL20</f>
        <v>LEE</v>
      </c>
      <c r="AU67" s="48" t="str">
        <f>Schedule!AM20</f>
        <v>@LEI</v>
      </c>
    </row>
    <row r="68" spans="9:47" x14ac:dyDescent="0.25">
      <c r="I68" s="47" t="str">
        <f>Schedule!A21</f>
        <v>WOL</v>
      </c>
      <c r="J68" s="48" t="str">
        <f>Schedule!B21</f>
        <v>@LEE</v>
      </c>
      <c r="K68" s="48" t="str">
        <f>Schedule!C21</f>
        <v>FUL</v>
      </c>
      <c r="L68" s="48" t="str">
        <f>Schedule!D21</f>
        <v>@TOT</v>
      </c>
      <c r="M68" s="48" t="str">
        <f>Schedule!E21</f>
        <v>NEW</v>
      </c>
      <c r="N68" s="48" t="str">
        <f>Schedule!F21</f>
        <v>@BOU</v>
      </c>
      <c r="O68" s="48" t="str">
        <f>Schedule!G21</f>
        <v>SOU</v>
      </c>
      <c r="P68" s="104" t="str">
        <f>Schedule!H21</f>
        <v>@LIV</v>
      </c>
      <c r="Q68" s="48" t="str">
        <f>Schedule!I21</f>
        <v>MCI</v>
      </c>
      <c r="R68" s="48" t="str">
        <f>Schedule!J21</f>
        <v>@WHU</v>
      </c>
      <c r="S68" s="48" t="str">
        <f>Schedule!K21</f>
        <v>@CHE</v>
      </c>
      <c r="T68" s="48" t="str">
        <f>Schedule!L21</f>
        <v>NFO</v>
      </c>
      <c r="U68" s="48" t="str">
        <f>Schedule!M21</f>
        <v>@CRY</v>
      </c>
      <c r="V68" s="48" t="str">
        <f>Schedule!N21</f>
        <v>LEI</v>
      </c>
      <c r="W68" s="48" t="str">
        <f>Schedule!O21</f>
        <v>@BRE</v>
      </c>
      <c r="X68" s="48" t="str">
        <f>Schedule!P21</f>
        <v>BHA</v>
      </c>
      <c r="Y68" s="48" t="str">
        <f>Schedule!Q21</f>
        <v>ARS</v>
      </c>
      <c r="Z68" s="48" t="str">
        <f>Schedule!R21</f>
        <v>@EVE</v>
      </c>
      <c r="AA68" s="48" t="str">
        <f>Schedule!S21</f>
        <v>MUN</v>
      </c>
      <c r="AB68" s="48" t="str">
        <f>Schedule!T21</f>
        <v>@AVL</v>
      </c>
      <c r="AC68" s="48" t="str">
        <f>Schedule!U21</f>
        <v>WHU</v>
      </c>
      <c r="AD68" s="48" t="str">
        <f>Schedule!V21</f>
        <v>@MCI</v>
      </c>
      <c r="AE68" s="48" t="str">
        <f>Schedule!W21</f>
        <v>LIV</v>
      </c>
      <c r="AF68" s="48" t="str">
        <f>Schedule!X21</f>
        <v>@SOU</v>
      </c>
      <c r="AG68" s="48" t="str">
        <f>Schedule!Y21</f>
        <v>BOU</v>
      </c>
      <c r="AH68" s="104" t="str">
        <f>Schedule!Z21</f>
        <v>@FUL</v>
      </c>
      <c r="AI68" s="48" t="str">
        <f>Schedule!AA21</f>
        <v>TOT</v>
      </c>
      <c r="AJ68" s="48" t="str">
        <f>Schedule!AB21</f>
        <v>@NEW</v>
      </c>
      <c r="AK68" s="48" t="str">
        <f>Schedule!AC21</f>
        <v>LEE</v>
      </c>
      <c r="AL68" s="48" t="str">
        <f>Schedule!AD21</f>
        <v>@NFO</v>
      </c>
      <c r="AM68" s="48" t="str">
        <f>Schedule!AE21</f>
        <v>CHE</v>
      </c>
      <c r="AN68" s="48" t="str">
        <f>Schedule!AF21</f>
        <v>BRE</v>
      </c>
      <c r="AO68" s="48" t="str">
        <f>Schedule!AG21</f>
        <v>@LEI</v>
      </c>
      <c r="AP68" s="48" t="str">
        <f>Schedule!AH21</f>
        <v>CRY</v>
      </c>
      <c r="AQ68" s="48" t="str">
        <f>Schedule!AI21</f>
        <v>@BHA</v>
      </c>
      <c r="AR68" s="48" t="str">
        <f>Schedule!AJ21</f>
        <v>AVL</v>
      </c>
      <c r="AS68" s="48" t="str">
        <f>Schedule!AK21</f>
        <v>@MUN</v>
      </c>
      <c r="AT68" s="48" t="str">
        <f>Schedule!AL21</f>
        <v>EVE</v>
      </c>
      <c r="AU68" s="48" t="str">
        <f>Schedule!AM21</f>
        <v>@ARS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5F2A-92F5-48FF-B9C7-9CD5B32C4B0B}">
  <dimension ref="A1:AW68"/>
  <sheetViews>
    <sheetView workbookViewId="0">
      <selection activeCell="AZ21" sqref="AZ21"/>
    </sheetView>
  </sheetViews>
  <sheetFormatPr defaultColWidth="9.109375" defaultRowHeight="12" x14ac:dyDescent="0.25"/>
  <cols>
    <col min="1" max="1" width="4.5546875" style="35" bestFit="1" customWidth="1"/>
    <col min="2" max="2" width="5.6640625" style="35" bestFit="1" customWidth="1"/>
    <col min="3" max="3" width="5.44140625" style="35" bestFit="1" customWidth="1"/>
    <col min="4" max="4" width="4.88671875" style="35" bestFit="1" customWidth="1"/>
    <col min="5" max="5" width="5.6640625" style="35" bestFit="1" customWidth="1"/>
    <col min="6" max="6" width="4.6640625" style="35" bestFit="1" customWidth="1"/>
    <col min="7" max="7" width="4.88671875" style="35" customWidth="1"/>
    <col min="8" max="8" width="6.6640625" style="35" bestFit="1" customWidth="1"/>
    <col min="9" max="9" width="8.109375" style="35" customWidth="1"/>
    <col min="10" max="15" width="4.44140625" style="35" hidden="1" customWidth="1"/>
    <col min="16" max="17" width="4.44140625" style="35" customWidth="1"/>
    <col min="18" max="20" width="4.44140625" style="35" hidden="1" customWidth="1"/>
    <col min="21" max="21" width="4.33203125" style="35" customWidth="1"/>
    <col min="22" max="22" width="4.44140625" style="35" hidden="1" customWidth="1"/>
    <col min="23" max="23" width="4.33203125" style="35" hidden="1" customWidth="1"/>
    <col min="24" max="25" width="4.44140625" style="35" hidden="1" customWidth="1"/>
    <col min="26" max="26" width="4.33203125" style="35" hidden="1" customWidth="1"/>
    <col min="27" max="27" width="4.44140625" style="35" hidden="1" customWidth="1"/>
    <col min="28" max="28" width="4.33203125" style="35" hidden="1" customWidth="1"/>
    <col min="29" max="30" width="4.44140625" style="35" hidden="1" customWidth="1"/>
    <col min="31" max="37" width="4.44140625" style="35" customWidth="1"/>
    <col min="38" max="40" width="4.44140625" style="35" hidden="1" customWidth="1"/>
    <col min="41" max="41" width="4.33203125" style="35" hidden="1" customWidth="1"/>
    <col min="42" max="42" width="4.44140625" style="35" hidden="1" customWidth="1"/>
    <col min="43" max="43" width="4.33203125" style="35" hidden="1" customWidth="1"/>
    <col min="44" max="44" width="4.44140625" style="35" hidden="1" customWidth="1"/>
    <col min="45" max="45" width="4.33203125" style="35" hidden="1" customWidth="1"/>
    <col min="46" max="46" width="4.44140625" style="35" hidden="1" customWidth="1"/>
    <col min="47" max="47" width="4.33203125" style="35" hidden="1" customWidth="1"/>
    <col min="48" max="48" width="3.88671875" style="35" bestFit="1" customWidth="1"/>
    <col min="49" max="49" width="9.109375" style="35" customWidth="1"/>
    <col min="50" max="50" width="9.109375" style="35"/>
    <col min="51" max="51" width="10.33203125" style="35" bestFit="1" customWidth="1"/>
    <col min="52" max="16384" width="9.109375" style="35"/>
  </cols>
  <sheetData>
    <row r="1" spans="1:49" x14ac:dyDescent="0.25">
      <c r="A1" s="33" t="s">
        <v>0</v>
      </c>
      <c r="B1" s="34" t="s">
        <v>20</v>
      </c>
      <c r="C1" s="34" t="s">
        <v>21</v>
      </c>
      <c r="E1" s="36" t="s">
        <v>0</v>
      </c>
      <c r="F1" s="36" t="s">
        <v>19</v>
      </c>
      <c r="G1" s="36" t="s">
        <v>18</v>
      </c>
      <c r="I1" s="81" t="s">
        <v>27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3"/>
    </row>
    <row r="2" spans="1:49" x14ac:dyDescent="0.25">
      <c r="A2" s="37" t="str">
        <f>Schedule!A2</f>
        <v>ARS</v>
      </c>
      <c r="B2" s="38">
        <f>'6 Week'!Y2</f>
        <v>1.1237609472129684</v>
      </c>
      <c r="C2" s="38">
        <f>'6 Week'!Z2</f>
        <v>1.8472831868640149</v>
      </c>
      <c r="D2" s="35" t="s">
        <v>34</v>
      </c>
      <c r="E2" s="39" t="str">
        <f>Schedule!A2</f>
        <v>ARS</v>
      </c>
      <c r="F2" s="40">
        <f>Fixtures!F2</f>
        <v>1.7005292145435422</v>
      </c>
      <c r="G2" s="40">
        <f>Fixtures!G2</f>
        <v>1.109090052307977</v>
      </c>
      <c r="I2" s="41" t="s">
        <v>0</v>
      </c>
      <c r="J2" s="41">
        <v>1</v>
      </c>
      <c r="K2" s="41">
        <f>J2+1</f>
        <v>2</v>
      </c>
      <c r="L2" s="41">
        <f t="shared" ref="L2:AU2" si="0">K2+1</f>
        <v>3</v>
      </c>
      <c r="M2" s="41">
        <f t="shared" si="0"/>
        <v>4</v>
      </c>
      <c r="N2" s="41">
        <f t="shared" si="0"/>
        <v>5</v>
      </c>
      <c r="O2" s="41">
        <f t="shared" si="0"/>
        <v>6</v>
      </c>
      <c r="P2" s="41">
        <v>7</v>
      </c>
      <c r="Q2" s="41">
        <f t="shared" si="0"/>
        <v>8</v>
      </c>
      <c r="R2" s="41">
        <f t="shared" si="0"/>
        <v>9</v>
      </c>
      <c r="S2" s="41">
        <f t="shared" si="0"/>
        <v>10</v>
      </c>
      <c r="T2" s="41">
        <f t="shared" si="0"/>
        <v>11</v>
      </c>
      <c r="U2" s="41">
        <f t="shared" si="0"/>
        <v>12</v>
      </c>
      <c r="V2" s="41">
        <f t="shared" si="0"/>
        <v>13</v>
      </c>
      <c r="W2" s="41">
        <f t="shared" si="0"/>
        <v>14</v>
      </c>
      <c r="X2" s="41">
        <f t="shared" si="0"/>
        <v>15</v>
      </c>
      <c r="Y2" s="41">
        <f t="shared" si="0"/>
        <v>16</v>
      </c>
      <c r="Z2" s="41">
        <f t="shared" si="0"/>
        <v>17</v>
      </c>
      <c r="AA2" s="41">
        <f t="shared" si="0"/>
        <v>18</v>
      </c>
      <c r="AB2" s="41">
        <f t="shared" si="0"/>
        <v>19</v>
      </c>
      <c r="AC2" s="41">
        <f t="shared" si="0"/>
        <v>20</v>
      </c>
      <c r="AD2" s="41">
        <f t="shared" si="0"/>
        <v>21</v>
      </c>
      <c r="AE2" s="41">
        <f t="shared" si="0"/>
        <v>22</v>
      </c>
      <c r="AF2" s="41">
        <f t="shared" si="0"/>
        <v>23</v>
      </c>
      <c r="AG2" s="41">
        <f t="shared" si="0"/>
        <v>24</v>
      </c>
      <c r="AH2" s="41">
        <f t="shared" si="0"/>
        <v>25</v>
      </c>
      <c r="AI2" s="41">
        <f t="shared" si="0"/>
        <v>26</v>
      </c>
      <c r="AJ2" s="41">
        <f t="shared" si="0"/>
        <v>27</v>
      </c>
      <c r="AK2" s="41">
        <f t="shared" si="0"/>
        <v>28</v>
      </c>
      <c r="AL2" s="41">
        <f t="shared" si="0"/>
        <v>29</v>
      </c>
      <c r="AM2" s="41">
        <f t="shared" si="0"/>
        <v>30</v>
      </c>
      <c r="AN2" s="41">
        <f t="shared" si="0"/>
        <v>31</v>
      </c>
      <c r="AO2" s="41">
        <f t="shared" si="0"/>
        <v>32</v>
      </c>
      <c r="AP2" s="41">
        <f t="shared" si="0"/>
        <v>33</v>
      </c>
      <c r="AQ2" s="41">
        <f t="shared" si="0"/>
        <v>34</v>
      </c>
      <c r="AR2" s="41">
        <f t="shared" si="0"/>
        <v>35</v>
      </c>
      <c r="AS2" s="41">
        <f t="shared" si="0"/>
        <v>36</v>
      </c>
      <c r="AT2" s="41">
        <f t="shared" si="0"/>
        <v>37</v>
      </c>
      <c r="AU2" s="41">
        <f t="shared" si="0"/>
        <v>38</v>
      </c>
      <c r="AV2" s="42" t="s">
        <v>17</v>
      </c>
    </row>
    <row r="3" spans="1:49" x14ac:dyDescent="0.25">
      <c r="A3" s="37" t="str">
        <f>Schedule!A3</f>
        <v>AVL</v>
      </c>
      <c r="B3" s="38">
        <f>'6 Week'!Y3</f>
        <v>1.7847731279550318</v>
      </c>
      <c r="C3" s="38">
        <f>'6 Week'!Z3</f>
        <v>1.4848874498920752</v>
      </c>
      <c r="D3" s="43">
        <f>Fixtures!D3</f>
        <v>0.09</v>
      </c>
      <c r="E3" s="39" t="str">
        <f>Schedule!A3</f>
        <v>AVL</v>
      </c>
      <c r="F3" s="40">
        <f>Fixtures!F3</f>
        <v>1.1842093061112857</v>
      </c>
      <c r="G3" s="40">
        <f>Fixtures!G3</f>
        <v>1.662739875586243</v>
      </c>
      <c r="I3" s="37" t="str">
        <f>Schedule!A2</f>
        <v>ARS</v>
      </c>
      <c r="J3" s="44">
        <f>VLOOKUP(J49,$E$2:$G$41,2,FALSE)</f>
        <v>1.045086858253923</v>
      </c>
      <c r="K3" s="44">
        <f t="shared" ref="K3:AU10" si="1">VLOOKUP(K49,$E$2:$G$41,2,FALSE)</f>
        <v>1.1187259396148679</v>
      </c>
      <c r="L3" s="44">
        <f t="shared" si="1"/>
        <v>1.0029497808493912</v>
      </c>
      <c r="M3" s="44">
        <f t="shared" si="1"/>
        <v>1.1548564432718684</v>
      </c>
      <c r="N3" s="44">
        <f t="shared" si="1"/>
        <v>1.1842093061112857</v>
      </c>
      <c r="O3" s="44">
        <f t="shared" si="1"/>
        <v>1.8362758384481703</v>
      </c>
      <c r="P3" s="103">
        <f t="shared" ref="P3:P22" si="2">VLOOKUP(P49,$E$2:$F$41,2,FALSE)</f>
        <v>1.0275378367120416</v>
      </c>
      <c r="Q3" s="44">
        <f t="shared" si="1"/>
        <v>1.6033310939408683</v>
      </c>
      <c r="R3" s="44">
        <f t="shared" si="1"/>
        <v>1.4112731641350762</v>
      </c>
      <c r="S3" s="44">
        <f t="shared" si="1"/>
        <v>1.7948036089157196</v>
      </c>
      <c r="T3" s="44">
        <f t="shared" si="1"/>
        <v>1.3562050535478631</v>
      </c>
      <c r="U3" s="95">
        <f t="shared" si="1"/>
        <v>1.8976446335800801</v>
      </c>
      <c r="V3" s="44">
        <f t="shared" si="1"/>
        <v>1.1609030212321227</v>
      </c>
      <c r="W3" s="44">
        <f t="shared" si="1"/>
        <v>0.90325247493974847</v>
      </c>
      <c r="X3" s="44">
        <f t="shared" si="1"/>
        <v>1.4134624823803841</v>
      </c>
      <c r="Y3" s="44">
        <f t="shared" si="1"/>
        <v>1.1208495239044718</v>
      </c>
      <c r="Z3" s="44">
        <f t="shared" si="1"/>
        <v>1.1059276232885791</v>
      </c>
      <c r="AA3" s="44">
        <f t="shared" si="1"/>
        <v>1.985214741308676</v>
      </c>
      <c r="AB3" s="44">
        <f t="shared" si="1"/>
        <v>1.5348045987387702</v>
      </c>
      <c r="AC3" s="44">
        <f t="shared" si="1"/>
        <v>1.6904260977002561</v>
      </c>
      <c r="AD3" s="44">
        <f t="shared" si="1"/>
        <v>1.5330376265943439</v>
      </c>
      <c r="AE3" s="44">
        <f t="shared" si="1"/>
        <v>1.2307870791385993</v>
      </c>
      <c r="AF3" s="95">
        <f t="shared" si="1"/>
        <v>1.3385608215469633</v>
      </c>
      <c r="AG3" s="44">
        <f t="shared" si="1"/>
        <v>1.4184485095179138</v>
      </c>
      <c r="AH3" s="103">
        <f t="shared" si="1"/>
        <v>1.3400123892090177</v>
      </c>
      <c r="AI3" s="44">
        <f t="shared" si="1"/>
        <v>0.83732504639719818</v>
      </c>
      <c r="AJ3" s="44">
        <f t="shared" si="1"/>
        <v>1.3832895858970733</v>
      </c>
      <c r="AK3" s="44">
        <f t="shared" si="1"/>
        <v>0.87250370734960536</v>
      </c>
      <c r="AL3" s="44">
        <f t="shared" si="1"/>
        <v>1.1322445859895003</v>
      </c>
      <c r="AM3" s="44">
        <f t="shared" si="1"/>
        <v>2.1498197073825653</v>
      </c>
      <c r="AN3" s="44">
        <f t="shared" si="1"/>
        <v>1.3246825377852212</v>
      </c>
      <c r="AO3" s="44">
        <f t="shared" si="1"/>
        <v>0.96919426543232257</v>
      </c>
      <c r="AP3" s="44">
        <f t="shared" si="1"/>
        <v>2.2730029127497664</v>
      </c>
      <c r="AQ3" s="44">
        <f t="shared" si="1"/>
        <v>1.1800466596019719</v>
      </c>
      <c r="AR3" s="44">
        <f t="shared" si="1"/>
        <v>1.8383923215662192</v>
      </c>
      <c r="AS3" s="44">
        <f t="shared" si="1"/>
        <v>1.6573811143035735</v>
      </c>
      <c r="AT3" s="44">
        <f t="shared" si="1"/>
        <v>1.0819177996531053</v>
      </c>
      <c r="AU3" s="44">
        <f t="shared" si="1"/>
        <v>0.93575510711290766</v>
      </c>
      <c r="AV3" s="44">
        <f ca="1">AVERAGE(OFFSET($J3,0,($D$6)-6,1,6),U3,P3)</f>
        <v>1.2644153162762368</v>
      </c>
      <c r="AW3" s="45"/>
    </row>
    <row r="4" spans="1:49" x14ac:dyDescent="0.25">
      <c r="A4" s="37" t="str">
        <f>Schedule!A4</f>
        <v>BOU</v>
      </c>
      <c r="B4" s="38">
        <f>'6 Week'!Y4</f>
        <v>2.0860262046227289</v>
      </c>
      <c r="C4" s="38">
        <f>'6 Week'!Z4</f>
        <v>1.0998689485044713</v>
      </c>
      <c r="E4" s="39" t="str">
        <f>Schedule!A4</f>
        <v>BOU</v>
      </c>
      <c r="F4" s="40">
        <f>Fixtures!F4</f>
        <v>0.83732504639719818</v>
      </c>
      <c r="G4" s="40">
        <f>Fixtures!G4</f>
        <v>1.8956958415928362</v>
      </c>
      <c r="I4" s="37" t="str">
        <f>Schedule!A3</f>
        <v>AVL</v>
      </c>
      <c r="J4" s="44">
        <f t="shared" ref="J4:Y22" si="3">VLOOKUP(J50,$E$2:$G$41,2,FALSE)</f>
        <v>1.0029497808493912</v>
      </c>
      <c r="K4" s="44">
        <f t="shared" si="3"/>
        <v>1.0275378367120416</v>
      </c>
      <c r="L4" s="44">
        <f t="shared" si="3"/>
        <v>1.045086858253923</v>
      </c>
      <c r="M4" s="44">
        <f t="shared" si="3"/>
        <v>1.1059276232885791</v>
      </c>
      <c r="N4" s="44">
        <f t="shared" si="3"/>
        <v>2.0368976306071001</v>
      </c>
      <c r="O4" s="44">
        <f t="shared" si="3"/>
        <v>1.8976446335800801</v>
      </c>
      <c r="P4" s="92">
        <f t="shared" si="2"/>
        <v>1.3400123892090177</v>
      </c>
      <c r="Q4" s="44">
        <f t="shared" si="3"/>
        <v>0.96919426543232257</v>
      </c>
      <c r="R4" s="44">
        <f t="shared" si="3"/>
        <v>1.3562050535478631</v>
      </c>
      <c r="S4" s="44">
        <f t="shared" si="3"/>
        <v>1.0819177996531053</v>
      </c>
      <c r="T4" s="44">
        <f t="shared" si="3"/>
        <v>1.1800466596019719</v>
      </c>
      <c r="U4" s="44">
        <f t="shared" si="3"/>
        <v>1.3832895858970733</v>
      </c>
      <c r="V4" s="44">
        <f t="shared" si="3"/>
        <v>1.3385608215469633</v>
      </c>
      <c r="W4" s="44">
        <f t="shared" si="3"/>
        <v>1.8383923215662192</v>
      </c>
      <c r="X4" s="44">
        <f t="shared" si="3"/>
        <v>1.5330376265943439</v>
      </c>
      <c r="Y4" s="44">
        <f t="shared" si="3"/>
        <v>1.985214741308676</v>
      </c>
      <c r="Z4" s="44">
        <f t="shared" si="1"/>
        <v>1.7948036089157196</v>
      </c>
      <c r="AA4" s="44">
        <f t="shared" si="1"/>
        <v>1.6904260977002561</v>
      </c>
      <c r="AB4" s="44">
        <f t="shared" si="1"/>
        <v>0.93575510711290766</v>
      </c>
      <c r="AC4" s="44">
        <f t="shared" si="1"/>
        <v>1.1322445859895003</v>
      </c>
      <c r="AD4" s="44">
        <f t="shared" si="1"/>
        <v>1.1609030212321227</v>
      </c>
      <c r="AE4" s="44">
        <f t="shared" si="1"/>
        <v>1.1187259396148679</v>
      </c>
      <c r="AF4" s="44">
        <f t="shared" si="1"/>
        <v>2.2730029127497664</v>
      </c>
      <c r="AG4" s="44">
        <f t="shared" si="1"/>
        <v>1.7005292145435422</v>
      </c>
      <c r="AH4" s="44">
        <f t="shared" si="1"/>
        <v>1.2307870791385993</v>
      </c>
      <c r="AI4" s="44">
        <f t="shared" si="1"/>
        <v>0.87250370734960536</v>
      </c>
      <c r="AJ4" s="44">
        <f t="shared" si="1"/>
        <v>1.3246825377852212</v>
      </c>
      <c r="AK4" s="44">
        <f t="shared" si="1"/>
        <v>0.83732504639719818</v>
      </c>
      <c r="AL4" s="44">
        <f t="shared" si="1"/>
        <v>1.4134624823803841</v>
      </c>
      <c r="AM4" s="44">
        <f t="shared" si="1"/>
        <v>0.90325247493974847</v>
      </c>
      <c r="AN4" s="44">
        <f t="shared" si="1"/>
        <v>1.5348045987387702</v>
      </c>
      <c r="AO4" s="44">
        <f t="shared" si="1"/>
        <v>1.6033310939408683</v>
      </c>
      <c r="AP4" s="44">
        <f t="shared" si="1"/>
        <v>1.1548564432718684</v>
      </c>
      <c r="AQ4" s="44">
        <f t="shared" si="1"/>
        <v>1.8362758384481703</v>
      </c>
      <c r="AR4" s="44">
        <f t="shared" si="1"/>
        <v>1.1208495239044718</v>
      </c>
      <c r="AS4" s="44">
        <f t="shared" si="1"/>
        <v>1.4112731641350762</v>
      </c>
      <c r="AT4" s="44">
        <f t="shared" si="1"/>
        <v>2.1498197073825653</v>
      </c>
      <c r="AU4" s="44">
        <f t="shared" si="1"/>
        <v>1.6573811143035735</v>
      </c>
      <c r="AV4" s="44">
        <f t="shared" ref="AV4:AV18" ca="1" si="4">AVERAGE(OFFSET($J4,0,($D$6)-6,1,6))</f>
        <v>1.3731384163273221</v>
      </c>
      <c r="AW4" s="45"/>
    </row>
    <row r="5" spans="1:49" x14ac:dyDescent="0.25">
      <c r="A5" s="37" t="str">
        <f>Schedule!A5</f>
        <v>BRE</v>
      </c>
      <c r="B5" s="38">
        <f>'6 Week'!Y5</f>
        <v>1.1946548694348089</v>
      </c>
      <c r="C5" s="38">
        <f>'6 Week'!Z5</f>
        <v>1.4667992599444959</v>
      </c>
      <c r="D5" s="35" t="s">
        <v>51</v>
      </c>
      <c r="E5" s="39" t="str">
        <f>Schedule!A5</f>
        <v>BRE</v>
      </c>
      <c r="F5" s="40">
        <f>Fixtures!F5</f>
        <v>1.3385608215469633</v>
      </c>
      <c r="G5" s="40">
        <f>Fixtures!G5</f>
        <v>1.5100114293418179</v>
      </c>
      <c r="I5" s="37" t="str">
        <f>Schedule!A4</f>
        <v>BOU</v>
      </c>
      <c r="J5" s="44">
        <f t="shared" si="3"/>
        <v>1.1842093061112857</v>
      </c>
      <c r="K5" s="44">
        <f t="shared" si="1"/>
        <v>2.2730029127497664</v>
      </c>
      <c r="L5" s="44">
        <f t="shared" si="1"/>
        <v>1.7005292145435422</v>
      </c>
      <c r="M5" s="44">
        <f t="shared" si="1"/>
        <v>2.1498197073825653</v>
      </c>
      <c r="N5" s="44">
        <f t="shared" si="1"/>
        <v>0.93575510711290766</v>
      </c>
      <c r="O5" s="44">
        <f t="shared" si="1"/>
        <v>1.0819177996531053</v>
      </c>
      <c r="P5" s="92">
        <f t="shared" si="2"/>
        <v>1.6573811143035735</v>
      </c>
      <c r="Q5" s="44">
        <f t="shared" si="1"/>
        <v>1.8383923215662192</v>
      </c>
      <c r="R5" s="44">
        <f t="shared" si="1"/>
        <v>1.3385608215469633</v>
      </c>
      <c r="S5" s="44">
        <f t="shared" si="1"/>
        <v>1.1187259396148679</v>
      </c>
      <c r="T5" s="44">
        <f t="shared" si="1"/>
        <v>1.3832895858970733</v>
      </c>
      <c r="U5" s="44">
        <f t="shared" si="1"/>
        <v>0.96919426543232257</v>
      </c>
      <c r="V5" s="44">
        <f t="shared" si="1"/>
        <v>1.3246825377852212</v>
      </c>
      <c r="W5" s="44">
        <f t="shared" si="1"/>
        <v>1.4112731641350762</v>
      </c>
      <c r="X5" s="44">
        <f t="shared" si="1"/>
        <v>1.3562050535478631</v>
      </c>
      <c r="Y5" s="44">
        <f t="shared" si="1"/>
        <v>1.0275378367120416</v>
      </c>
      <c r="Z5" s="44">
        <f t="shared" si="1"/>
        <v>1.4134624823803841</v>
      </c>
      <c r="AA5" s="44">
        <f t="shared" si="1"/>
        <v>0.87250370734960536</v>
      </c>
      <c r="AB5" s="44">
        <f t="shared" si="1"/>
        <v>1.8362758384481703</v>
      </c>
      <c r="AC5" s="44">
        <f t="shared" si="1"/>
        <v>1.6033310939408683</v>
      </c>
      <c r="AD5" s="44">
        <f t="shared" si="1"/>
        <v>0.90325247493974847</v>
      </c>
      <c r="AE5" s="44">
        <f t="shared" si="1"/>
        <v>1.985214741308676</v>
      </c>
      <c r="AF5" s="44">
        <f t="shared" si="1"/>
        <v>1.5348045987387702</v>
      </c>
      <c r="AG5" s="44">
        <f t="shared" si="1"/>
        <v>1.1208495239044718</v>
      </c>
      <c r="AH5" s="44">
        <f t="shared" si="1"/>
        <v>1.8976446335800801</v>
      </c>
      <c r="AI5" s="44">
        <f t="shared" si="1"/>
        <v>2.0368976306071001</v>
      </c>
      <c r="AJ5" s="44">
        <f t="shared" si="1"/>
        <v>1.7948036089157196</v>
      </c>
      <c r="AK5" s="44">
        <f t="shared" si="1"/>
        <v>1.4184485095179138</v>
      </c>
      <c r="AL5" s="44">
        <f t="shared" si="1"/>
        <v>1.1548564432718684</v>
      </c>
      <c r="AM5" s="44">
        <f t="shared" si="1"/>
        <v>1.3400123892090177</v>
      </c>
      <c r="AN5" s="44">
        <f t="shared" si="1"/>
        <v>1.6904260977002561</v>
      </c>
      <c r="AO5" s="44">
        <f t="shared" si="1"/>
        <v>1.1059276232885791</v>
      </c>
      <c r="AP5" s="44">
        <f t="shared" si="1"/>
        <v>1.1609030212321227</v>
      </c>
      <c r="AQ5" s="44">
        <f t="shared" si="1"/>
        <v>1.1322445859895003</v>
      </c>
      <c r="AR5" s="44">
        <f t="shared" si="1"/>
        <v>1.1800466596019719</v>
      </c>
      <c r="AS5" s="44">
        <f t="shared" si="1"/>
        <v>1.045086858253923</v>
      </c>
      <c r="AT5" s="44">
        <f t="shared" si="1"/>
        <v>1.5330376265943439</v>
      </c>
      <c r="AU5" s="44">
        <f t="shared" si="1"/>
        <v>1.2307870791385993</v>
      </c>
      <c r="AV5" s="44">
        <f t="shared" ca="1" si="4"/>
        <v>1.6339080842106759</v>
      </c>
      <c r="AW5" s="45"/>
    </row>
    <row r="6" spans="1:49" x14ac:dyDescent="0.25">
      <c r="A6" s="37" t="str">
        <f>Schedule!A6</f>
        <v>BHA</v>
      </c>
      <c r="B6" s="38">
        <f>'6 Week'!Y6</f>
        <v>0.77916464608304437</v>
      </c>
      <c r="C6" s="38">
        <f>'6 Week'!Z6</f>
        <v>2.1326281221091579</v>
      </c>
      <c r="D6" s="35">
        <f>Fixtures!D6</f>
        <v>28</v>
      </c>
      <c r="E6" s="39" t="str">
        <f>Schedule!A6</f>
        <v>BHA</v>
      </c>
      <c r="F6" s="40">
        <f>Fixtures!F6</f>
        <v>1.6573811143035735</v>
      </c>
      <c r="G6" s="40">
        <f>Fixtures!G6</f>
        <v>1.213534686228344</v>
      </c>
      <c r="I6" s="37" t="str">
        <f>Schedule!A5</f>
        <v>BRE</v>
      </c>
      <c r="J6" s="44">
        <f t="shared" si="3"/>
        <v>1.3400123892090177</v>
      </c>
      <c r="K6" s="44">
        <f t="shared" si="1"/>
        <v>1.5330376265943439</v>
      </c>
      <c r="L6" s="44">
        <f t="shared" si="1"/>
        <v>1.3832895858970733</v>
      </c>
      <c r="M6" s="44">
        <f t="shared" si="1"/>
        <v>1.0275378367120416</v>
      </c>
      <c r="N6" s="44">
        <f t="shared" si="1"/>
        <v>1.045086858253923</v>
      </c>
      <c r="O6" s="44">
        <f t="shared" si="1"/>
        <v>1.1322445859895003</v>
      </c>
      <c r="P6" s="108">
        <f t="shared" si="2"/>
        <v>1.1609030212321227</v>
      </c>
      <c r="Q6" s="44">
        <f t="shared" si="1"/>
        <v>1.7005292145435422</v>
      </c>
      <c r="R6" s="44">
        <f t="shared" si="1"/>
        <v>1.0029497808493912</v>
      </c>
      <c r="S6" s="44">
        <f t="shared" si="1"/>
        <v>1.8383923215662192</v>
      </c>
      <c r="T6" s="44">
        <f t="shared" si="1"/>
        <v>1.6573811143035735</v>
      </c>
      <c r="U6" s="44">
        <f t="shared" si="1"/>
        <v>1.1800466596019719</v>
      </c>
      <c r="V6" s="44">
        <f t="shared" si="1"/>
        <v>1.4184485095179138</v>
      </c>
      <c r="W6" s="44">
        <f t="shared" si="1"/>
        <v>0.93575510711290766</v>
      </c>
      <c r="X6" s="44">
        <f t="shared" si="1"/>
        <v>1.0819177996531053</v>
      </c>
      <c r="Y6" s="44">
        <f t="shared" si="1"/>
        <v>2.2730029127497664</v>
      </c>
      <c r="Z6" s="44">
        <f t="shared" si="1"/>
        <v>1.4112731641350762</v>
      </c>
      <c r="AA6" s="44">
        <f t="shared" si="1"/>
        <v>1.3246825377852212</v>
      </c>
      <c r="AB6" s="44">
        <f t="shared" si="1"/>
        <v>1.7948036089157196</v>
      </c>
      <c r="AC6" s="44">
        <f t="shared" si="1"/>
        <v>0.83732504639719818</v>
      </c>
      <c r="AD6" s="44">
        <f t="shared" si="1"/>
        <v>1.3562050535478631</v>
      </c>
      <c r="AE6" s="44">
        <f t="shared" si="1"/>
        <v>0.96919426543232257</v>
      </c>
      <c r="AF6" s="44">
        <f t="shared" si="1"/>
        <v>2.0368976306071001</v>
      </c>
      <c r="AG6" s="44">
        <f t="shared" si="1"/>
        <v>0.87250370734960536</v>
      </c>
      <c r="AH6" s="92">
        <f t="shared" si="1"/>
        <v>1.8362758384481703</v>
      </c>
      <c r="AI6" s="44">
        <f t="shared" si="1"/>
        <v>1.1548564432718684</v>
      </c>
      <c r="AJ6" s="108">
        <f t="shared" si="1"/>
        <v>1.2307870791385993</v>
      </c>
      <c r="AK6" s="44">
        <f t="shared" si="1"/>
        <v>1.1187259396148679</v>
      </c>
      <c r="AL6" s="44">
        <f t="shared" si="1"/>
        <v>1.985214741308676</v>
      </c>
      <c r="AM6" s="44">
        <f t="shared" si="1"/>
        <v>1.5348045987387702</v>
      </c>
      <c r="AN6" s="44">
        <f t="shared" si="1"/>
        <v>1.1208495239044718</v>
      </c>
      <c r="AO6" s="44">
        <f t="shared" si="1"/>
        <v>1.1842093061112857</v>
      </c>
      <c r="AP6" s="44">
        <f t="shared" si="1"/>
        <v>1.4134624823803841</v>
      </c>
      <c r="AQ6" s="44">
        <f t="shared" si="1"/>
        <v>0.90325247493974847</v>
      </c>
      <c r="AR6" s="44">
        <f t="shared" si="1"/>
        <v>2.1498197073825653</v>
      </c>
      <c r="AS6" s="44">
        <f t="shared" si="1"/>
        <v>1.1059276232885791</v>
      </c>
      <c r="AT6" s="44">
        <f t="shared" si="1"/>
        <v>1.6904260977002561</v>
      </c>
      <c r="AU6" s="44">
        <f t="shared" si="1"/>
        <v>1.8976446335800801</v>
      </c>
      <c r="AV6" s="44">
        <f>AVERAGE(AF6:AG6,AI6:AK6,P6)</f>
        <v>1.2624456368690273</v>
      </c>
      <c r="AW6" s="45"/>
    </row>
    <row r="7" spans="1:49" x14ac:dyDescent="0.25">
      <c r="A7" s="37" t="str">
        <f>Schedule!A7</f>
        <v>CHE</v>
      </c>
      <c r="B7" s="38">
        <f>'6 Week'!Y7</f>
        <v>1.1618132019095373</v>
      </c>
      <c r="C7" s="38">
        <f>'6 Week'!Z7</f>
        <v>1.3748828245451743</v>
      </c>
      <c r="E7" s="39" t="str">
        <f>Schedule!A7</f>
        <v>CHE</v>
      </c>
      <c r="F7" s="40">
        <f>Fixtures!F7</f>
        <v>1.1800466596019719</v>
      </c>
      <c r="G7" s="40">
        <f>Fixtures!G7</f>
        <v>1.4131869799830081</v>
      </c>
      <c r="I7" s="37" t="str">
        <f>Schedule!A6</f>
        <v>BHA</v>
      </c>
      <c r="J7" s="44">
        <f t="shared" si="3"/>
        <v>1.8362758384481703</v>
      </c>
      <c r="K7" s="44">
        <f t="shared" si="1"/>
        <v>1.5348045987387702</v>
      </c>
      <c r="L7" s="44">
        <f t="shared" si="1"/>
        <v>1.3246825377852212</v>
      </c>
      <c r="M7" s="44">
        <f t="shared" si="1"/>
        <v>1.1322445859895003</v>
      </c>
      <c r="N7" s="44">
        <f t="shared" si="1"/>
        <v>1.3832895858970733</v>
      </c>
      <c r="O7" s="44">
        <f t="shared" si="1"/>
        <v>1.1187259396148679</v>
      </c>
      <c r="P7" s="92">
        <f t="shared" si="2"/>
        <v>1.0029497808493912</v>
      </c>
      <c r="Q7" s="108">
        <f t="shared" si="1"/>
        <v>0.87250370734960536</v>
      </c>
      <c r="R7" s="44">
        <f t="shared" si="1"/>
        <v>2.1498197073825653</v>
      </c>
      <c r="S7" s="44">
        <f t="shared" si="1"/>
        <v>1.4112731641350762</v>
      </c>
      <c r="T7" s="44">
        <f t="shared" si="1"/>
        <v>1.6033310939408683</v>
      </c>
      <c r="U7" s="44">
        <f t="shared" si="1"/>
        <v>0.90325247493974847</v>
      </c>
      <c r="V7" s="44">
        <f t="shared" si="1"/>
        <v>2.2730029127497664</v>
      </c>
      <c r="W7" s="44">
        <f t="shared" si="1"/>
        <v>1.1800466596019719</v>
      </c>
      <c r="X7" s="44">
        <f t="shared" si="1"/>
        <v>1.1208495239044718</v>
      </c>
      <c r="Y7" s="44">
        <f t="shared" si="1"/>
        <v>1.1842093061112857</v>
      </c>
      <c r="Z7" s="44">
        <f t="shared" si="1"/>
        <v>1.1609030212321227</v>
      </c>
      <c r="AA7" s="44">
        <f t="shared" si="1"/>
        <v>1.7005292145435422</v>
      </c>
      <c r="AB7" s="44">
        <f t="shared" si="1"/>
        <v>1.2307870791385993</v>
      </c>
      <c r="AC7" s="44">
        <f t="shared" si="1"/>
        <v>1.7948036089157196</v>
      </c>
      <c r="AD7" s="44">
        <f t="shared" si="1"/>
        <v>1.3400123892090177</v>
      </c>
      <c r="AE7" s="44">
        <f t="shared" si="1"/>
        <v>0.83732504639719818</v>
      </c>
      <c r="AF7" s="44">
        <f t="shared" si="1"/>
        <v>1.045086858253923</v>
      </c>
      <c r="AG7" s="44">
        <f t="shared" si="1"/>
        <v>1.1548564432718684</v>
      </c>
      <c r="AH7" s="92">
        <f t="shared" si="1"/>
        <v>1.8383923215662192</v>
      </c>
      <c r="AI7" s="44">
        <f t="shared" si="1"/>
        <v>1.1059276232885791</v>
      </c>
      <c r="AJ7" s="108">
        <f t="shared" si="1"/>
        <v>1.3562050535478631</v>
      </c>
      <c r="AK7" s="92">
        <f t="shared" si="1"/>
        <v>1.5330376265943439</v>
      </c>
      <c r="AL7" s="44">
        <f t="shared" si="1"/>
        <v>1.3385608215469633</v>
      </c>
      <c r="AM7" s="44">
        <f t="shared" si="1"/>
        <v>1.6904260977002561</v>
      </c>
      <c r="AN7" s="44">
        <f t="shared" si="1"/>
        <v>1.4134624823803841</v>
      </c>
      <c r="AO7" s="44">
        <f t="shared" si="1"/>
        <v>1.8976446335800801</v>
      </c>
      <c r="AP7" s="44">
        <f t="shared" si="1"/>
        <v>1.0819177996531053</v>
      </c>
      <c r="AQ7" s="44">
        <f t="shared" si="1"/>
        <v>0.93575510711290766</v>
      </c>
      <c r="AR7" s="44">
        <f t="shared" si="1"/>
        <v>1.0275378367120416</v>
      </c>
      <c r="AS7" s="44">
        <f t="shared" si="1"/>
        <v>2.0368976306071001</v>
      </c>
      <c r="AT7" s="44">
        <f t="shared" si="1"/>
        <v>0.96919426543232257</v>
      </c>
      <c r="AU7" s="44">
        <f t="shared" si="1"/>
        <v>1.4184485095179138</v>
      </c>
      <c r="AV7" s="44">
        <f>AVERAGE(AF7:AG7,AI7:AJ7,Q7)</f>
        <v>1.1069159371423678</v>
      </c>
      <c r="AW7" s="45"/>
    </row>
    <row r="8" spans="1:49" x14ac:dyDescent="0.25">
      <c r="A8" s="37" t="str">
        <f>Schedule!A8</f>
        <v>CRY</v>
      </c>
      <c r="B8" s="38">
        <f>'6 Week'!Y8</f>
        <v>1.3779792610109953</v>
      </c>
      <c r="C8" s="38">
        <f>'6 Week'!Z8</f>
        <v>0.68581009647152102</v>
      </c>
      <c r="E8" s="39" t="str">
        <f>Schedule!A8</f>
        <v>CRY</v>
      </c>
      <c r="F8" s="40">
        <f>Fixtures!F8</f>
        <v>0.87250370734960536</v>
      </c>
      <c r="G8" s="40">
        <f>Fixtures!G8</f>
        <v>1.6016177564777017</v>
      </c>
      <c r="I8" s="37" t="str">
        <f>Schedule!A7</f>
        <v>CHE</v>
      </c>
      <c r="J8" s="44">
        <f t="shared" si="3"/>
        <v>1.2307870791385993</v>
      </c>
      <c r="K8" s="44">
        <f t="shared" si="1"/>
        <v>1.4112731641350762</v>
      </c>
      <c r="L8" s="44">
        <f t="shared" si="1"/>
        <v>1.3562050535478631</v>
      </c>
      <c r="M8" s="44">
        <f t="shared" si="1"/>
        <v>1.1187259396148679</v>
      </c>
      <c r="N8" s="44">
        <f t="shared" si="1"/>
        <v>1.1609030212321227</v>
      </c>
      <c r="O8" s="44">
        <f t="shared" si="1"/>
        <v>1.1059276232885791</v>
      </c>
      <c r="P8" s="44">
        <f t="shared" si="2"/>
        <v>1.3832895858970733</v>
      </c>
      <c r="Q8" s="92">
        <f t="shared" si="1"/>
        <v>1.7948036089157196</v>
      </c>
      <c r="R8" s="44">
        <f t="shared" si="1"/>
        <v>1.045086858253923</v>
      </c>
      <c r="S8" s="44">
        <f t="shared" si="1"/>
        <v>0.93575510711290766</v>
      </c>
      <c r="T8" s="44">
        <f t="shared" si="1"/>
        <v>1.4184485095179138</v>
      </c>
      <c r="U8" s="44">
        <f t="shared" si="1"/>
        <v>1.6033310939408683</v>
      </c>
      <c r="V8" s="44">
        <f t="shared" si="1"/>
        <v>1.5330376265943439</v>
      </c>
      <c r="W8" s="44">
        <f t="shared" si="1"/>
        <v>1.985214741308676</v>
      </c>
      <c r="X8" s="44">
        <f t="shared" si="1"/>
        <v>1.7005292145435422</v>
      </c>
      <c r="Y8" s="44">
        <f t="shared" si="1"/>
        <v>1.8383923215662192</v>
      </c>
      <c r="Z8" s="44">
        <f t="shared" si="1"/>
        <v>0.83732504639719818</v>
      </c>
      <c r="AA8" s="44">
        <f t="shared" si="1"/>
        <v>1.0819177996531053</v>
      </c>
      <c r="AB8" s="44">
        <f t="shared" si="1"/>
        <v>1.8976446335800801</v>
      </c>
      <c r="AC8" s="44">
        <f t="shared" si="1"/>
        <v>0.87250370734960536</v>
      </c>
      <c r="AD8" s="44">
        <f t="shared" si="1"/>
        <v>2.1498197073825653</v>
      </c>
      <c r="AE8" s="44">
        <f t="shared" si="1"/>
        <v>1.1548564432718684</v>
      </c>
      <c r="AF8" s="44">
        <f t="shared" si="1"/>
        <v>1.3246825377852212</v>
      </c>
      <c r="AG8" s="44">
        <f t="shared" si="1"/>
        <v>0.96919426543232257</v>
      </c>
      <c r="AH8" s="44">
        <f t="shared" si="1"/>
        <v>1.6904260977002561</v>
      </c>
      <c r="AI8" s="44">
        <f t="shared" si="1"/>
        <v>1.1322445859895003</v>
      </c>
      <c r="AJ8" s="44">
        <f t="shared" si="1"/>
        <v>1.3400123892090177</v>
      </c>
      <c r="AK8" s="44">
        <f t="shared" si="1"/>
        <v>1.0275378367120416</v>
      </c>
      <c r="AL8" s="44">
        <f t="shared" si="1"/>
        <v>1.1842093061112857</v>
      </c>
      <c r="AM8" s="44">
        <f t="shared" si="1"/>
        <v>1.1208495239044718</v>
      </c>
      <c r="AN8" s="44">
        <f t="shared" si="1"/>
        <v>1.6573811143035735</v>
      </c>
      <c r="AO8" s="44">
        <f t="shared" si="1"/>
        <v>1.8362758384481703</v>
      </c>
      <c r="AP8" s="44">
        <f t="shared" si="1"/>
        <v>1.3385608215469633</v>
      </c>
      <c r="AQ8" s="44">
        <f t="shared" si="1"/>
        <v>2.0368976306071001</v>
      </c>
      <c r="AR8" s="44">
        <f t="shared" si="1"/>
        <v>1.0029497808493912</v>
      </c>
      <c r="AS8" s="44">
        <f t="shared" si="1"/>
        <v>0.90325247493974847</v>
      </c>
      <c r="AT8" s="44">
        <f t="shared" si="1"/>
        <v>2.2730029127497664</v>
      </c>
      <c r="AU8" s="44">
        <f t="shared" si="1"/>
        <v>1.5348045987387702</v>
      </c>
      <c r="AV8" s="44">
        <f ca="1">AVERAGE(OFFSET($J8,0,($D$6)-6,1,6))</f>
        <v>1.2473496188047266</v>
      </c>
      <c r="AW8" s="45"/>
    </row>
    <row r="9" spans="1:49" x14ac:dyDescent="0.25">
      <c r="A9" s="37" t="str">
        <f>Schedule!A9</f>
        <v>EVE</v>
      </c>
      <c r="B9" s="38">
        <f>'6 Week'!Y9</f>
        <v>1.6674482261221966</v>
      </c>
      <c r="C9" s="38">
        <f>'6 Week'!Z9</f>
        <v>1.2677626536275937</v>
      </c>
      <c r="E9" s="39" t="str">
        <f>Schedule!A9</f>
        <v>EVE</v>
      </c>
      <c r="F9" s="40">
        <f>Fixtures!F9</f>
        <v>1.0275378367120416</v>
      </c>
      <c r="G9" s="40">
        <f>Fixtures!G9</f>
        <v>1.7713585327517085</v>
      </c>
      <c r="I9" s="37" t="str">
        <f>Schedule!A8</f>
        <v>CRY</v>
      </c>
      <c r="J9" s="44">
        <f t="shared" si="3"/>
        <v>1.7005292145435422</v>
      </c>
      <c r="K9" s="44">
        <f t="shared" si="1"/>
        <v>2.1498197073825653</v>
      </c>
      <c r="L9" s="44">
        <f t="shared" si="1"/>
        <v>1.1842093061112857</v>
      </c>
      <c r="M9" s="44">
        <f t="shared" si="1"/>
        <v>2.2730029127497664</v>
      </c>
      <c r="N9" s="44">
        <f t="shared" si="1"/>
        <v>1.3385608215469633</v>
      </c>
      <c r="O9" s="44">
        <f t="shared" si="1"/>
        <v>1.8383923215662192</v>
      </c>
      <c r="P9" s="44">
        <f t="shared" si="2"/>
        <v>1.5330376265943439</v>
      </c>
      <c r="Q9" s="108">
        <f t="shared" si="1"/>
        <v>1.985214741308676</v>
      </c>
      <c r="R9" s="44">
        <f t="shared" si="1"/>
        <v>1.1800466596019719</v>
      </c>
      <c r="S9" s="44">
        <f t="shared" si="1"/>
        <v>1.1322445859895003</v>
      </c>
      <c r="T9" s="44">
        <f t="shared" si="1"/>
        <v>1.3400123892090177</v>
      </c>
      <c r="U9" s="44">
        <f t="shared" si="1"/>
        <v>0.93575510711290766</v>
      </c>
      <c r="V9" s="44">
        <f t="shared" si="1"/>
        <v>1.2307870791385993</v>
      </c>
      <c r="W9" s="44">
        <f t="shared" si="1"/>
        <v>0.96919426543232257</v>
      </c>
      <c r="X9" s="44">
        <f t="shared" si="1"/>
        <v>1.3246825377852212</v>
      </c>
      <c r="Y9" s="44">
        <f t="shared" si="1"/>
        <v>1.0819177996531053</v>
      </c>
      <c r="Z9" s="44">
        <f t="shared" si="1"/>
        <v>1.1548564432718684</v>
      </c>
      <c r="AA9" s="44">
        <f t="shared" si="1"/>
        <v>1.0029497808493912</v>
      </c>
      <c r="AB9" s="44">
        <f t="shared" si="1"/>
        <v>1.4112731641350762</v>
      </c>
      <c r="AC9" s="44">
        <f t="shared" si="1"/>
        <v>1.4134624823803841</v>
      </c>
      <c r="AD9" s="44">
        <f t="shared" si="1"/>
        <v>1.5348045987387702</v>
      </c>
      <c r="AE9" s="44">
        <f t="shared" si="1"/>
        <v>1.8362758384481703</v>
      </c>
      <c r="AF9" s="44">
        <f t="shared" si="1"/>
        <v>1.6573811143035735</v>
      </c>
      <c r="AG9" s="44">
        <f t="shared" si="1"/>
        <v>1.6033310939408683</v>
      </c>
      <c r="AH9" s="44">
        <f t="shared" si="1"/>
        <v>1.7948036089157196</v>
      </c>
      <c r="AI9" s="44">
        <f t="shared" si="1"/>
        <v>1.4184485095179138</v>
      </c>
      <c r="AJ9" s="108">
        <f t="shared" si="1"/>
        <v>1.8976446335800801</v>
      </c>
      <c r="AK9" s="44">
        <f t="shared" si="1"/>
        <v>2.0368976306071001</v>
      </c>
      <c r="AL9" s="44">
        <f t="shared" si="1"/>
        <v>1.1187259396148679</v>
      </c>
      <c r="AM9" s="44">
        <f t="shared" si="1"/>
        <v>1.3562050535478631</v>
      </c>
      <c r="AN9" s="44">
        <f t="shared" si="1"/>
        <v>1.1609030212321227</v>
      </c>
      <c r="AO9" s="44">
        <f t="shared" si="1"/>
        <v>1.0275378367120416</v>
      </c>
      <c r="AP9" s="44">
        <f t="shared" si="1"/>
        <v>1.1208495239044718</v>
      </c>
      <c r="AQ9" s="44">
        <f t="shared" si="1"/>
        <v>1.1059276232885791</v>
      </c>
      <c r="AR9" s="44">
        <f t="shared" si="1"/>
        <v>1.6904260977002561</v>
      </c>
      <c r="AS9" s="44">
        <f t="shared" si="1"/>
        <v>0.83732504639719818</v>
      </c>
      <c r="AT9" s="44">
        <f t="shared" si="1"/>
        <v>1.3832895858970733</v>
      </c>
      <c r="AU9" s="44">
        <f t="shared" si="1"/>
        <v>0.90325247493974847</v>
      </c>
      <c r="AV9" s="44">
        <f ca="1">AVERAGE(OFFSET($J9,0,($D$6)-6,1,6),Q9)</f>
        <v>1.7705316188819904</v>
      </c>
      <c r="AW9" s="45"/>
    </row>
    <row r="10" spans="1:49" x14ac:dyDescent="0.25">
      <c r="A10" s="37" t="str">
        <f>Schedule!A10</f>
        <v>FUL</v>
      </c>
      <c r="B10" s="38">
        <f>'6 Week'!Y10</f>
        <v>1.6594872754748087</v>
      </c>
      <c r="C10" s="38">
        <f>'6 Week'!Z10</f>
        <v>1.011390379278446</v>
      </c>
      <c r="E10" s="39" t="str">
        <f>Schedule!A10</f>
        <v>FUL</v>
      </c>
      <c r="F10" s="40">
        <f>Fixtures!F10</f>
        <v>1.1548564432718684</v>
      </c>
      <c r="G10" s="40">
        <f>Fixtures!G10</f>
        <v>1.974388978421</v>
      </c>
      <c r="I10" s="37" t="str">
        <f>Schedule!A9</f>
        <v>EVE</v>
      </c>
      <c r="J10" s="44">
        <f t="shared" si="3"/>
        <v>1.1800466596019719</v>
      </c>
      <c r="K10" s="44">
        <f t="shared" si="1"/>
        <v>1.4184485095179138</v>
      </c>
      <c r="L10" s="44">
        <f t="shared" si="1"/>
        <v>0.90325247493974847</v>
      </c>
      <c r="M10" s="44">
        <f t="shared" si="1"/>
        <v>1.6033310939408683</v>
      </c>
      <c r="N10" s="44">
        <f t="shared" si="1"/>
        <v>1.3562050535478631</v>
      </c>
      <c r="O10" s="44">
        <f t="shared" si="1"/>
        <v>1.7948036089157196</v>
      </c>
      <c r="P10" s="103">
        <f t="shared" si="2"/>
        <v>2.0368976306071001</v>
      </c>
      <c r="Q10" s="44">
        <f t="shared" si="1"/>
        <v>1.1059276232885791</v>
      </c>
      <c r="R10" s="44">
        <f t="shared" si="1"/>
        <v>1.1609030212321227</v>
      </c>
      <c r="S10" s="44">
        <f t="shared" si="1"/>
        <v>1.5330376265943439</v>
      </c>
      <c r="T10" s="44">
        <f t="shared" si="1"/>
        <v>1.6904260977002561</v>
      </c>
      <c r="U10" s="44">
        <f t="shared" si="1"/>
        <v>1.8383923215662192</v>
      </c>
      <c r="V10" s="44">
        <f t="shared" ref="K10:AU17" si="5">VLOOKUP(V56,$E$2:$G$41,2,FALSE)</f>
        <v>0.87250370734960536</v>
      </c>
      <c r="W10" s="44">
        <f t="shared" si="5"/>
        <v>1.3832895858970733</v>
      </c>
      <c r="X10" s="44">
        <f t="shared" si="5"/>
        <v>1.1187259396148679</v>
      </c>
      <c r="Y10" s="44">
        <f t="shared" si="5"/>
        <v>1.0029497808493912</v>
      </c>
      <c r="Z10" s="44">
        <f t="shared" si="5"/>
        <v>0.93575510711290766</v>
      </c>
      <c r="AA10" s="44">
        <f t="shared" si="5"/>
        <v>2.2730029127497664</v>
      </c>
      <c r="AB10" s="44">
        <f t="shared" si="5"/>
        <v>1.6573811143035735</v>
      </c>
      <c r="AC10" s="44">
        <f t="shared" si="5"/>
        <v>0.96919426543232257</v>
      </c>
      <c r="AD10" s="44">
        <f t="shared" si="5"/>
        <v>1.3246825377852212</v>
      </c>
      <c r="AE10" s="44">
        <f t="shared" si="5"/>
        <v>1.7005292145435422</v>
      </c>
      <c r="AF10" s="44">
        <f t="shared" si="5"/>
        <v>2.1498197073825653</v>
      </c>
      <c r="AG10" s="44">
        <f t="shared" si="5"/>
        <v>1.1322445859895003</v>
      </c>
      <c r="AH10" s="103">
        <f t="shared" si="5"/>
        <v>1.1842093061112857</v>
      </c>
      <c r="AI10" s="44">
        <f t="shared" si="5"/>
        <v>1.0819177996531053</v>
      </c>
      <c r="AJ10" s="44">
        <f t="shared" si="5"/>
        <v>1.3385608215469633</v>
      </c>
      <c r="AK10" s="44">
        <f t="shared" si="5"/>
        <v>1.4134624823803841</v>
      </c>
      <c r="AL10" s="44">
        <f t="shared" si="5"/>
        <v>1.4112731641350762</v>
      </c>
      <c r="AM10" s="44">
        <f t="shared" si="5"/>
        <v>1.8362758384481703</v>
      </c>
      <c r="AN10" s="44">
        <f t="shared" si="5"/>
        <v>1.1548564432718684</v>
      </c>
      <c r="AO10" s="44">
        <f t="shared" si="5"/>
        <v>1.045086858253923</v>
      </c>
      <c r="AP10" s="44">
        <f t="shared" si="5"/>
        <v>1.5348045987387702</v>
      </c>
      <c r="AQ10" s="44">
        <f t="shared" si="5"/>
        <v>1.3400123892090177</v>
      </c>
      <c r="AR10" s="44">
        <f t="shared" si="5"/>
        <v>1.985214741308676</v>
      </c>
      <c r="AS10" s="44">
        <f t="shared" si="5"/>
        <v>1.8976446335800801</v>
      </c>
      <c r="AT10" s="44">
        <f t="shared" si="5"/>
        <v>1.1208495239044718</v>
      </c>
      <c r="AU10" s="44">
        <f t="shared" si="5"/>
        <v>0.83732504639719818</v>
      </c>
      <c r="AV10" s="44">
        <f ca="1">AVERAGE(OFFSET($J10,0,($D$6)-6,1,6),P10)</f>
        <v>1.4767303333815576</v>
      </c>
      <c r="AW10" s="45"/>
    </row>
    <row r="11" spans="1:49" x14ac:dyDescent="0.25">
      <c r="A11" s="37" t="str">
        <f>Schedule!A11</f>
        <v>LEE</v>
      </c>
      <c r="B11" s="38">
        <f>'6 Week'!Y11</f>
        <v>1.5102103295898157</v>
      </c>
      <c r="C11" s="38">
        <f>'6 Week'!Z11</f>
        <v>1.1096191797718162</v>
      </c>
      <c r="E11" s="39" t="str">
        <f>Schedule!A11</f>
        <v>LEE</v>
      </c>
      <c r="F11" s="40">
        <f>Fixtures!F11</f>
        <v>1.1322445859895003</v>
      </c>
      <c r="G11" s="40">
        <f>Fixtures!G11</f>
        <v>1.7680275810607631</v>
      </c>
      <c r="I11" s="37" t="str">
        <f>Schedule!A10</f>
        <v>FUL</v>
      </c>
      <c r="J11" s="44">
        <f t="shared" si="3"/>
        <v>1.7948036089157196</v>
      </c>
      <c r="K11" s="44">
        <f t="shared" si="5"/>
        <v>1.1208495239044718</v>
      </c>
      <c r="L11" s="44">
        <f t="shared" si="5"/>
        <v>1.3385608215469633</v>
      </c>
      <c r="M11" s="44">
        <f t="shared" si="5"/>
        <v>2.0368976306071001</v>
      </c>
      <c r="N11" s="44">
        <f t="shared" si="5"/>
        <v>1.6573811143035735</v>
      </c>
      <c r="O11" s="44">
        <f t="shared" si="5"/>
        <v>1.6904260977002561</v>
      </c>
      <c r="P11" s="44">
        <f t="shared" si="2"/>
        <v>1.1800466596019719</v>
      </c>
      <c r="Q11" s="44">
        <f t="shared" si="5"/>
        <v>1.0819177996531053</v>
      </c>
      <c r="R11" s="44">
        <f t="shared" si="5"/>
        <v>1.5348045987387702</v>
      </c>
      <c r="S11" s="44">
        <f t="shared" si="5"/>
        <v>1.3246825377852212</v>
      </c>
      <c r="T11" s="44">
        <f t="shared" si="5"/>
        <v>0.83732504639719818</v>
      </c>
      <c r="U11" s="44">
        <f t="shared" si="5"/>
        <v>1.1842093061112857</v>
      </c>
      <c r="V11" s="44">
        <f t="shared" si="5"/>
        <v>1.3562050535478631</v>
      </c>
      <c r="W11" s="44">
        <f t="shared" si="5"/>
        <v>1.0275378367120416</v>
      </c>
      <c r="X11" s="44">
        <f t="shared" si="5"/>
        <v>2.2730029127497664</v>
      </c>
      <c r="Y11" s="44">
        <f t="shared" si="5"/>
        <v>1.5330376265943439</v>
      </c>
      <c r="Z11" s="44">
        <f t="shared" si="5"/>
        <v>1.045086858253923</v>
      </c>
      <c r="AA11" s="44">
        <f t="shared" si="5"/>
        <v>0.96919426543232257</v>
      </c>
      <c r="AB11" s="44">
        <f t="shared" si="5"/>
        <v>1.3400123892090177</v>
      </c>
      <c r="AC11" s="44">
        <f t="shared" si="5"/>
        <v>1.8383923215662192</v>
      </c>
      <c r="AD11" s="44">
        <f t="shared" si="5"/>
        <v>1.4112731641350762</v>
      </c>
      <c r="AE11" s="44">
        <f t="shared" si="5"/>
        <v>1.4134624823803841</v>
      </c>
      <c r="AF11" s="44">
        <f t="shared" si="5"/>
        <v>0.90325247493974847</v>
      </c>
      <c r="AG11" s="44">
        <f t="shared" si="5"/>
        <v>1.985214741308676</v>
      </c>
      <c r="AH11" s="44">
        <f t="shared" si="5"/>
        <v>0.93575510711290766</v>
      </c>
      <c r="AI11" s="44">
        <f t="shared" si="5"/>
        <v>1.6033310939408683</v>
      </c>
      <c r="AJ11" s="44">
        <f t="shared" si="5"/>
        <v>1.7005292145435422</v>
      </c>
      <c r="AK11" s="92">
        <f t="shared" si="5"/>
        <v>2.1498197073825653</v>
      </c>
      <c r="AL11" s="44">
        <f t="shared" si="5"/>
        <v>1.0029497808493912</v>
      </c>
      <c r="AM11" s="44">
        <f t="shared" si="5"/>
        <v>1.1059276232885791</v>
      </c>
      <c r="AN11" s="44">
        <f t="shared" si="5"/>
        <v>1.2307870791385993</v>
      </c>
      <c r="AO11" s="44">
        <f t="shared" si="5"/>
        <v>1.1322445859895003</v>
      </c>
      <c r="AP11" s="44">
        <f t="shared" si="5"/>
        <v>1.4184485095179138</v>
      </c>
      <c r="AQ11" s="44">
        <f t="shared" si="5"/>
        <v>1.8976446335800801</v>
      </c>
      <c r="AR11" s="44">
        <f t="shared" si="5"/>
        <v>1.1187259396148679</v>
      </c>
      <c r="AS11" s="44">
        <f t="shared" si="5"/>
        <v>1.1609030212321227</v>
      </c>
      <c r="AT11" s="44">
        <f t="shared" si="5"/>
        <v>0.87250370734960536</v>
      </c>
      <c r="AU11" s="44">
        <f t="shared" si="5"/>
        <v>1.8362758384481703</v>
      </c>
      <c r="AV11" s="44">
        <f>AVERAGE(AF11:AJ11)</f>
        <v>1.4256165263691485</v>
      </c>
      <c r="AW11" s="45"/>
    </row>
    <row r="12" spans="1:49" x14ac:dyDescent="0.25">
      <c r="A12" s="37" t="str">
        <f>Schedule!A12</f>
        <v>LEI</v>
      </c>
      <c r="B12" s="38">
        <f>'6 Week'!Y12</f>
        <v>1.556763402823093</v>
      </c>
      <c r="C12" s="38">
        <f>'6 Week'!Z12</f>
        <v>1.2673712611779215</v>
      </c>
      <c r="E12" s="39" t="str">
        <f>Schedule!A12</f>
        <v>LEI</v>
      </c>
      <c r="F12" s="40">
        <f>Fixtures!F12</f>
        <v>1.1187259396148679</v>
      </c>
      <c r="G12" s="40">
        <f>Fixtures!G12</f>
        <v>1.6557904173083833</v>
      </c>
      <c r="I12" s="37" t="str">
        <f>Schedule!A11</f>
        <v>LEE</v>
      </c>
      <c r="J12" s="44">
        <f t="shared" si="3"/>
        <v>0.93575510711290766</v>
      </c>
      <c r="K12" s="44">
        <f t="shared" si="5"/>
        <v>1.1609030212321227</v>
      </c>
      <c r="L12" s="44">
        <f t="shared" si="5"/>
        <v>1.1800466596019719</v>
      </c>
      <c r="M12" s="44">
        <f t="shared" si="5"/>
        <v>1.985214741308676</v>
      </c>
      <c r="N12" s="44">
        <f t="shared" si="5"/>
        <v>1.0275378367120416</v>
      </c>
      <c r="O12" s="44">
        <f t="shared" si="5"/>
        <v>1.6033310939408683</v>
      </c>
      <c r="P12" s="92">
        <f t="shared" si="2"/>
        <v>0.90325247493974847</v>
      </c>
      <c r="Q12" s="44">
        <f t="shared" si="5"/>
        <v>1.8362758384481703</v>
      </c>
      <c r="R12" s="44">
        <f t="shared" si="5"/>
        <v>1.1842093061112857</v>
      </c>
      <c r="S12" s="44">
        <f t="shared" si="5"/>
        <v>1.045086858253923</v>
      </c>
      <c r="T12" s="44">
        <f t="shared" si="5"/>
        <v>1.7005292145435422</v>
      </c>
      <c r="U12" s="44">
        <f t="shared" si="5"/>
        <v>1.3400123892090177</v>
      </c>
      <c r="V12" s="44">
        <f t="shared" si="5"/>
        <v>1.1548564432718684</v>
      </c>
      <c r="W12" s="44">
        <f t="shared" si="5"/>
        <v>2.1498197073825653</v>
      </c>
      <c r="X12" s="44">
        <f t="shared" si="5"/>
        <v>0.83732504639719818</v>
      </c>
      <c r="Y12" s="44">
        <f t="shared" si="5"/>
        <v>1.6904260977002561</v>
      </c>
      <c r="Z12" s="44">
        <f t="shared" si="5"/>
        <v>1.8976446335800801</v>
      </c>
      <c r="AA12" s="44">
        <f t="shared" si="5"/>
        <v>1.8383923215662192</v>
      </c>
      <c r="AB12" s="44">
        <f t="shared" si="5"/>
        <v>1.1059276232885791</v>
      </c>
      <c r="AC12" s="44">
        <f t="shared" si="5"/>
        <v>1.4184485095179138</v>
      </c>
      <c r="AD12" s="44">
        <f t="shared" si="5"/>
        <v>1.3385608215469633</v>
      </c>
      <c r="AE12" s="44">
        <f t="shared" si="5"/>
        <v>1.0819177996531053</v>
      </c>
      <c r="AF12" s="44">
        <f t="shared" si="5"/>
        <v>1.5330376265943439</v>
      </c>
      <c r="AG12" s="44">
        <f t="shared" si="5"/>
        <v>1.2307870791385993</v>
      </c>
      <c r="AH12" s="44">
        <f t="shared" si="5"/>
        <v>0.96919426543232257</v>
      </c>
      <c r="AI12" s="44">
        <f t="shared" si="5"/>
        <v>1.4134624823803841</v>
      </c>
      <c r="AJ12" s="44">
        <f t="shared" si="5"/>
        <v>1.6573811143035735</v>
      </c>
      <c r="AK12" s="44">
        <f t="shared" si="5"/>
        <v>1.1208495239044718</v>
      </c>
      <c r="AL12" s="44">
        <f t="shared" si="5"/>
        <v>2.0368976306071001</v>
      </c>
      <c r="AM12" s="44">
        <f t="shared" si="5"/>
        <v>0.87250370734960536</v>
      </c>
      <c r="AN12" s="44">
        <f t="shared" si="5"/>
        <v>1.7948036089157196</v>
      </c>
      <c r="AO12" s="44">
        <f t="shared" si="5"/>
        <v>1.3832895858970733</v>
      </c>
      <c r="AP12" s="44">
        <f t="shared" si="5"/>
        <v>1.1187259396148679</v>
      </c>
      <c r="AQ12" s="44">
        <f t="shared" si="5"/>
        <v>1.0029497808493912</v>
      </c>
      <c r="AR12" s="44">
        <f t="shared" si="5"/>
        <v>2.2730029127497664</v>
      </c>
      <c r="AS12" s="44">
        <f t="shared" si="5"/>
        <v>1.5348045987387702</v>
      </c>
      <c r="AT12" s="44">
        <f t="shared" si="5"/>
        <v>1.3246825377852212</v>
      </c>
      <c r="AU12" s="44">
        <f t="shared" si="5"/>
        <v>1.4112731641350762</v>
      </c>
      <c r="AV12" s="44">
        <f ca="1">AVERAGE(OFFSET($J12,0,($D$6)-6,1,6))</f>
        <v>1.320785348625616</v>
      </c>
      <c r="AW12" s="45"/>
    </row>
    <row r="13" spans="1:49" x14ac:dyDescent="0.25">
      <c r="A13" s="37" t="str">
        <f>Schedule!A13</f>
        <v>LIV</v>
      </c>
      <c r="B13" s="38">
        <f>'6 Week'!Y13</f>
        <v>0.94536905702281593</v>
      </c>
      <c r="C13" s="38">
        <f>'6 Week'!Z13</f>
        <v>2.0961640456367561</v>
      </c>
      <c r="E13" s="39" t="str">
        <f>Schedule!A13</f>
        <v>LIV</v>
      </c>
      <c r="F13" s="40">
        <f>Fixtures!F13</f>
        <v>1.7948036089157196</v>
      </c>
      <c r="G13" s="40">
        <f>Fixtures!G13</f>
        <v>1.6563933604471131</v>
      </c>
      <c r="I13" s="37" t="str">
        <f>Schedule!A12</f>
        <v>LEI</v>
      </c>
      <c r="J13" s="44">
        <f t="shared" si="3"/>
        <v>1.3385608215469633</v>
      </c>
      <c r="K13" s="44">
        <f t="shared" si="5"/>
        <v>2.0368976306071001</v>
      </c>
      <c r="L13" s="44">
        <f t="shared" si="5"/>
        <v>0.96919426543232257</v>
      </c>
      <c r="M13" s="44">
        <f t="shared" si="5"/>
        <v>1.4134624823803841</v>
      </c>
      <c r="N13" s="44">
        <f t="shared" si="5"/>
        <v>1.5330376265943439</v>
      </c>
      <c r="O13" s="44">
        <f t="shared" si="5"/>
        <v>1.985214741308676</v>
      </c>
      <c r="P13" s="92">
        <f t="shared" si="2"/>
        <v>1.1842093061112857</v>
      </c>
      <c r="Q13" s="44">
        <f t="shared" si="5"/>
        <v>1.6904260977002561</v>
      </c>
      <c r="R13" s="44">
        <f t="shared" si="5"/>
        <v>0.90325247493974847</v>
      </c>
      <c r="S13" s="44">
        <f t="shared" si="5"/>
        <v>1.0029497808493912</v>
      </c>
      <c r="T13" s="44">
        <f t="shared" si="5"/>
        <v>0.87250370734960536</v>
      </c>
      <c r="U13" s="44">
        <f t="shared" si="5"/>
        <v>1.1322445859895003</v>
      </c>
      <c r="V13" s="44">
        <f t="shared" si="5"/>
        <v>1.1208495239044718</v>
      </c>
      <c r="W13" s="44">
        <f t="shared" si="5"/>
        <v>1.8976446335800801</v>
      </c>
      <c r="X13" s="44">
        <f t="shared" si="5"/>
        <v>1.2307870791385993</v>
      </c>
      <c r="Y13" s="44">
        <f t="shared" si="5"/>
        <v>1.3246825377852212</v>
      </c>
      <c r="Z13" s="44">
        <f t="shared" si="5"/>
        <v>1.5348045987387702</v>
      </c>
      <c r="AA13" s="44">
        <f t="shared" si="5"/>
        <v>2.1498197073825653</v>
      </c>
      <c r="AB13" s="44">
        <f t="shared" si="5"/>
        <v>1.1548564432718684</v>
      </c>
      <c r="AC13" s="44">
        <f t="shared" si="5"/>
        <v>1.0819177996531053</v>
      </c>
      <c r="AD13" s="44">
        <f t="shared" si="5"/>
        <v>1.6573811143035735</v>
      </c>
      <c r="AE13" s="44">
        <f t="shared" si="5"/>
        <v>1.4184485095179138</v>
      </c>
      <c r="AF13" s="44">
        <f t="shared" si="5"/>
        <v>1.4112731641350762</v>
      </c>
      <c r="AG13" s="44">
        <f t="shared" si="5"/>
        <v>1.8362758384481703</v>
      </c>
      <c r="AH13" s="44">
        <f t="shared" si="5"/>
        <v>1.7005292145435422</v>
      </c>
      <c r="AI13" s="44">
        <f t="shared" si="5"/>
        <v>1.1609030212321227</v>
      </c>
      <c r="AJ13" s="44">
        <f t="shared" si="5"/>
        <v>1.1800466596019719</v>
      </c>
      <c r="AK13" s="44">
        <f t="shared" si="5"/>
        <v>1.6033310939408683</v>
      </c>
      <c r="AL13" s="44">
        <f t="shared" si="5"/>
        <v>1.045086858253923</v>
      </c>
      <c r="AM13" s="44">
        <f t="shared" si="5"/>
        <v>0.83732504639719818</v>
      </c>
      <c r="AN13" s="44">
        <f t="shared" si="5"/>
        <v>2.2730029127497664</v>
      </c>
      <c r="AO13" s="44">
        <f t="shared" si="5"/>
        <v>0.93575510711290766</v>
      </c>
      <c r="AP13" s="44">
        <f t="shared" si="5"/>
        <v>1.3562050535478631</v>
      </c>
      <c r="AQ13" s="44">
        <f t="shared" si="5"/>
        <v>1.0275378367120416</v>
      </c>
      <c r="AR13" s="44">
        <f t="shared" si="5"/>
        <v>1.3832895858970733</v>
      </c>
      <c r="AS13" s="44">
        <f t="shared" si="5"/>
        <v>1.7948036089157196</v>
      </c>
      <c r="AT13" s="44">
        <f t="shared" si="5"/>
        <v>1.8383923215662192</v>
      </c>
      <c r="AU13" s="44">
        <f t="shared" si="5"/>
        <v>1.1059276232885791</v>
      </c>
      <c r="AV13" s="44">
        <f t="shared" ca="1" si="4"/>
        <v>1.4820598319836253</v>
      </c>
      <c r="AW13" s="45"/>
    </row>
    <row r="14" spans="1:49" x14ac:dyDescent="0.25">
      <c r="A14" s="37" t="str">
        <f>Schedule!A14</f>
        <v>MCI</v>
      </c>
      <c r="B14" s="38">
        <f>'6 Week'!Y14</f>
        <v>0.64711319847511761</v>
      </c>
      <c r="C14" s="38">
        <f>'6 Week'!Z14</f>
        <v>2.1317838421214925</v>
      </c>
      <c r="E14" s="39" t="str">
        <f>Schedule!A14</f>
        <v>MCI</v>
      </c>
      <c r="F14" s="40">
        <f>Fixtures!F14</f>
        <v>1.8976446335800801</v>
      </c>
      <c r="G14" s="40">
        <f>Fixtures!G14</f>
        <v>0.89484952110354266</v>
      </c>
      <c r="I14" s="37" t="str">
        <f>Schedule!A13</f>
        <v>LIV</v>
      </c>
      <c r="J14" s="44">
        <f t="shared" si="3"/>
        <v>1.3832895858970733</v>
      </c>
      <c r="K14" s="44">
        <f t="shared" si="5"/>
        <v>0.87250370734960536</v>
      </c>
      <c r="L14" s="44">
        <f t="shared" si="5"/>
        <v>1.8362758384481703</v>
      </c>
      <c r="M14" s="44">
        <f t="shared" si="5"/>
        <v>0.83732504639719818</v>
      </c>
      <c r="N14" s="44">
        <f t="shared" si="5"/>
        <v>1.5348045987387702</v>
      </c>
      <c r="O14" s="44">
        <f t="shared" si="5"/>
        <v>1.2307870791385993</v>
      </c>
      <c r="P14" s="103">
        <f t="shared" si="2"/>
        <v>0.93575510711290766</v>
      </c>
      <c r="Q14" s="92">
        <f t="shared" si="5"/>
        <v>1.4134624823803841</v>
      </c>
      <c r="R14" s="44">
        <f t="shared" si="5"/>
        <v>1.6573811143035735</v>
      </c>
      <c r="S14" s="44">
        <f t="shared" si="5"/>
        <v>2.0368976306071001</v>
      </c>
      <c r="T14" s="44">
        <f t="shared" si="5"/>
        <v>1.8976446335800801</v>
      </c>
      <c r="U14" s="44">
        <f t="shared" si="5"/>
        <v>1.1059276232885791</v>
      </c>
      <c r="V14" s="44">
        <f t="shared" si="5"/>
        <v>1.0819177996531053</v>
      </c>
      <c r="W14" s="44">
        <f t="shared" si="5"/>
        <v>1.1322445859895003</v>
      </c>
      <c r="X14" s="44">
        <f t="shared" si="5"/>
        <v>1.6904260977002561</v>
      </c>
      <c r="Y14" s="44">
        <f t="shared" si="5"/>
        <v>0.96919426543232257</v>
      </c>
      <c r="Z14" s="44">
        <f t="shared" si="5"/>
        <v>1.4184485095179138</v>
      </c>
      <c r="AA14" s="44">
        <f t="shared" si="5"/>
        <v>1.1187259396148679</v>
      </c>
      <c r="AB14" s="44">
        <f t="shared" si="5"/>
        <v>1.6033310939408683</v>
      </c>
      <c r="AC14" s="44">
        <f t="shared" si="5"/>
        <v>1.985214741308676</v>
      </c>
      <c r="AD14" s="44">
        <f t="shared" si="5"/>
        <v>1.1800466596019719</v>
      </c>
      <c r="AE14" s="44">
        <f t="shared" si="5"/>
        <v>1.1208495239044718</v>
      </c>
      <c r="AF14" s="44">
        <f t="shared" si="5"/>
        <v>1.0275378367120416</v>
      </c>
      <c r="AG14" s="44">
        <f t="shared" si="5"/>
        <v>1.8383923215662192</v>
      </c>
      <c r="AH14" s="103">
        <f t="shared" si="5"/>
        <v>1.045086858253923</v>
      </c>
      <c r="AI14" s="44">
        <f t="shared" si="5"/>
        <v>1.5330376265943439</v>
      </c>
      <c r="AJ14" s="44">
        <f t="shared" si="5"/>
        <v>1.0029497808493912</v>
      </c>
      <c r="AK14" s="92">
        <f t="shared" si="5"/>
        <v>1.1548564432718684</v>
      </c>
      <c r="AL14" s="44">
        <f t="shared" si="5"/>
        <v>2.2730029127497664</v>
      </c>
      <c r="AM14" s="44">
        <f t="shared" si="5"/>
        <v>1.7005292145435422</v>
      </c>
      <c r="AN14" s="44">
        <f t="shared" si="5"/>
        <v>1.3562050535478631</v>
      </c>
      <c r="AO14" s="44">
        <f t="shared" si="5"/>
        <v>0.90325247493974847</v>
      </c>
      <c r="AP14" s="44">
        <f t="shared" si="5"/>
        <v>1.3246825377852212</v>
      </c>
      <c r="AQ14" s="44">
        <f t="shared" si="5"/>
        <v>1.4112731641350762</v>
      </c>
      <c r="AR14" s="44">
        <f t="shared" si="5"/>
        <v>1.3385608215469633</v>
      </c>
      <c r="AS14" s="44">
        <f t="shared" si="5"/>
        <v>1.3400123892090177</v>
      </c>
      <c r="AT14" s="44">
        <f t="shared" si="5"/>
        <v>1.1842093061112857</v>
      </c>
      <c r="AU14" s="44">
        <f t="shared" si="5"/>
        <v>1.1609030212321227</v>
      </c>
      <c r="AV14" s="44">
        <f>AVERAGE(AF14:AJ14,P14)</f>
        <v>1.2304599218481378</v>
      </c>
      <c r="AW14" s="45"/>
    </row>
    <row r="15" spans="1:49" x14ac:dyDescent="0.25">
      <c r="A15" s="37" t="str">
        <f>Schedule!A15</f>
        <v>MUN</v>
      </c>
      <c r="B15" s="38">
        <f>'6 Week'!Y15</f>
        <v>1.8097142992066493</v>
      </c>
      <c r="C15" s="38">
        <f>'6 Week'!Z15</f>
        <v>1.8626341350601294</v>
      </c>
      <c r="E15" s="39" t="str">
        <f>Schedule!A15</f>
        <v>MUN</v>
      </c>
      <c r="F15" s="40">
        <f>Fixtures!F15</f>
        <v>1.5330376265943439</v>
      </c>
      <c r="G15" s="40">
        <f>Fixtures!G15</f>
        <v>1.3498688875092975</v>
      </c>
      <c r="I15" s="37" t="str">
        <f>Schedule!A14</f>
        <v>MCI</v>
      </c>
      <c r="J15" s="44">
        <f t="shared" si="3"/>
        <v>1.3246825377852212</v>
      </c>
      <c r="K15" s="44">
        <f t="shared" si="5"/>
        <v>0.83732504639719818</v>
      </c>
      <c r="L15" s="44">
        <f t="shared" si="5"/>
        <v>1.8383923215662192</v>
      </c>
      <c r="M15" s="44">
        <f t="shared" si="5"/>
        <v>0.87250370734960536</v>
      </c>
      <c r="N15" s="44">
        <f t="shared" si="5"/>
        <v>0.90325247493974847</v>
      </c>
      <c r="O15" s="44">
        <f t="shared" si="5"/>
        <v>1.4184485095179138</v>
      </c>
      <c r="P15" s="44">
        <f t="shared" si="2"/>
        <v>1.4112731641350762</v>
      </c>
      <c r="Q15" s="44">
        <f t="shared" si="5"/>
        <v>1.1208495239044718</v>
      </c>
      <c r="R15" s="44">
        <f t="shared" si="5"/>
        <v>1.5330376265943439</v>
      </c>
      <c r="S15" s="44">
        <f t="shared" si="5"/>
        <v>0.96919426543232257</v>
      </c>
      <c r="T15" s="44">
        <f t="shared" si="5"/>
        <v>2.1498197073825653</v>
      </c>
      <c r="U15" s="95">
        <f t="shared" si="5"/>
        <v>2.0368976306071001</v>
      </c>
      <c r="V15" s="44">
        <f t="shared" si="5"/>
        <v>1.6573811143035735</v>
      </c>
      <c r="W15" s="44">
        <f t="shared" si="5"/>
        <v>1.3400123892090177</v>
      </c>
      <c r="X15" s="44">
        <f t="shared" si="5"/>
        <v>1.1548564432718684</v>
      </c>
      <c r="Y15" s="44">
        <f t="shared" si="5"/>
        <v>1.3385608215469633</v>
      </c>
      <c r="Z15" s="44">
        <f t="shared" si="5"/>
        <v>1.3562050535478631</v>
      </c>
      <c r="AA15" s="44">
        <f t="shared" si="5"/>
        <v>1.0275378367120416</v>
      </c>
      <c r="AB15" s="44">
        <f t="shared" si="5"/>
        <v>1.4134624823803841</v>
      </c>
      <c r="AC15" s="44">
        <f t="shared" si="5"/>
        <v>1.8362758384481703</v>
      </c>
      <c r="AD15" s="44">
        <f t="shared" si="5"/>
        <v>0.93575510711290766</v>
      </c>
      <c r="AE15" s="44">
        <f t="shared" si="5"/>
        <v>1.6904260977002561</v>
      </c>
      <c r="AF15" s="95">
        <f t="shared" si="5"/>
        <v>1.1842093061112857</v>
      </c>
      <c r="AG15" s="44">
        <f t="shared" si="5"/>
        <v>1.0819177996531053</v>
      </c>
      <c r="AH15" s="44">
        <f t="shared" si="5"/>
        <v>1.0029497808493912</v>
      </c>
      <c r="AI15" s="44">
        <f t="shared" si="5"/>
        <v>1.5348045987387702</v>
      </c>
      <c r="AJ15" s="44">
        <f t="shared" si="5"/>
        <v>1.045086858253923</v>
      </c>
      <c r="AK15" s="92">
        <f t="shared" si="5"/>
        <v>1.1059276232885791</v>
      </c>
      <c r="AL15" s="44">
        <f t="shared" si="5"/>
        <v>1.7948036089157196</v>
      </c>
      <c r="AM15" s="44">
        <f t="shared" si="5"/>
        <v>1.1609030212321227</v>
      </c>
      <c r="AN15" s="44">
        <f t="shared" si="5"/>
        <v>1.1187259396148679</v>
      </c>
      <c r="AO15" s="44">
        <f t="shared" si="5"/>
        <v>1.985214741308676</v>
      </c>
      <c r="AP15" s="44">
        <f t="shared" si="5"/>
        <v>1.7005292145435422</v>
      </c>
      <c r="AQ15" s="44">
        <f t="shared" si="5"/>
        <v>1.3832895858970733</v>
      </c>
      <c r="AR15" s="44">
        <f t="shared" si="5"/>
        <v>1.1322445859895003</v>
      </c>
      <c r="AS15" s="44">
        <f t="shared" si="5"/>
        <v>1.2307870791385993</v>
      </c>
      <c r="AT15" s="44">
        <f t="shared" si="5"/>
        <v>1.1800466596019719</v>
      </c>
      <c r="AU15" s="44">
        <f t="shared" si="5"/>
        <v>1.6033310939408683</v>
      </c>
      <c r="AV15" s="44">
        <f>AVERAGE(AF15:AJ15,U15)</f>
        <v>1.3143109957022627</v>
      </c>
      <c r="AW15" s="45"/>
    </row>
    <row r="16" spans="1:49" x14ac:dyDescent="0.25">
      <c r="A16" s="37" t="str">
        <f>Schedule!A16</f>
        <v>NEW</v>
      </c>
      <c r="B16" s="38">
        <f>'6 Week'!Y16</f>
        <v>1.3397714393653193</v>
      </c>
      <c r="C16" s="38">
        <f>'6 Week'!Z16</f>
        <v>1.6488131359851987</v>
      </c>
      <c r="E16" s="39" t="str">
        <f>Schedule!A16</f>
        <v>NEW</v>
      </c>
      <c r="F16" s="40">
        <f>Fixtures!F16</f>
        <v>1.5348045987387702</v>
      </c>
      <c r="G16" s="40">
        <f>Fixtures!G16</f>
        <v>1.1098382091529182</v>
      </c>
      <c r="I16" s="37" t="str">
        <f>Schedule!A15</f>
        <v>MUN</v>
      </c>
      <c r="J16" s="44">
        <f t="shared" si="3"/>
        <v>1.6573811143035735</v>
      </c>
      <c r="K16" s="44">
        <f t="shared" si="5"/>
        <v>1.6033310939408683</v>
      </c>
      <c r="L16" s="44">
        <f t="shared" si="5"/>
        <v>1.7948036089157196</v>
      </c>
      <c r="M16" s="44">
        <f t="shared" si="5"/>
        <v>1.1609030212321227</v>
      </c>
      <c r="N16" s="44">
        <f t="shared" si="5"/>
        <v>1.3400123892090177</v>
      </c>
      <c r="O16" s="44">
        <f t="shared" si="5"/>
        <v>1.7005292145435422</v>
      </c>
      <c r="P16" s="44">
        <f t="shared" si="2"/>
        <v>1.045086858253923</v>
      </c>
      <c r="Q16" s="44">
        <f t="shared" si="5"/>
        <v>1.1322445859895003</v>
      </c>
      <c r="R16" s="44">
        <f t="shared" si="5"/>
        <v>2.2730029127497664</v>
      </c>
      <c r="S16" s="44">
        <f t="shared" si="5"/>
        <v>1.2307870791385993</v>
      </c>
      <c r="T16" s="44">
        <f t="shared" si="5"/>
        <v>1.5348045987387702</v>
      </c>
      <c r="U16" s="44">
        <f t="shared" si="5"/>
        <v>1.4112731641350762</v>
      </c>
      <c r="V16" s="44">
        <f t="shared" si="5"/>
        <v>1.4134624823803841</v>
      </c>
      <c r="W16" s="44">
        <f t="shared" si="5"/>
        <v>1.1059276232885791</v>
      </c>
      <c r="X16" s="44">
        <f t="shared" si="5"/>
        <v>1.4184485095179138</v>
      </c>
      <c r="Y16" s="44">
        <f t="shared" si="5"/>
        <v>1.3832895858970733</v>
      </c>
      <c r="Z16" s="44">
        <f t="shared" si="5"/>
        <v>0.90325247493974847</v>
      </c>
      <c r="AA16" s="44">
        <f t="shared" si="5"/>
        <v>1.1208495239044718</v>
      </c>
      <c r="AB16" s="44">
        <f t="shared" si="5"/>
        <v>0.83732504639719818</v>
      </c>
      <c r="AC16" s="44">
        <f t="shared" si="5"/>
        <v>1.8976446335800801</v>
      </c>
      <c r="AD16" s="44">
        <f t="shared" si="5"/>
        <v>2.0368976306071001</v>
      </c>
      <c r="AE16" s="44">
        <f t="shared" si="5"/>
        <v>0.87250370734960536</v>
      </c>
      <c r="AF16" s="44">
        <f t="shared" si="5"/>
        <v>1.3562050535478631</v>
      </c>
      <c r="AG16" s="44">
        <f t="shared" si="5"/>
        <v>1.1187259396148679</v>
      </c>
      <c r="AH16" s="92">
        <f t="shared" si="5"/>
        <v>1.3385608215469633</v>
      </c>
      <c r="AI16" s="44">
        <f t="shared" si="5"/>
        <v>2.1498197073825653</v>
      </c>
      <c r="AJ16" s="44">
        <f t="shared" si="5"/>
        <v>0.96919426543232257</v>
      </c>
      <c r="AK16" s="92">
        <f t="shared" si="5"/>
        <v>1.985214741308676</v>
      </c>
      <c r="AL16" s="44">
        <f t="shared" si="5"/>
        <v>1.8383923215662192</v>
      </c>
      <c r="AM16" s="44">
        <f t="shared" si="5"/>
        <v>1.0275378367120416</v>
      </c>
      <c r="AN16" s="44">
        <f t="shared" si="5"/>
        <v>1.0819177996531053</v>
      </c>
      <c r="AO16" s="44">
        <f t="shared" si="5"/>
        <v>1.1800466596019719</v>
      </c>
      <c r="AP16" s="44">
        <f t="shared" si="5"/>
        <v>1.6904260977002561</v>
      </c>
      <c r="AQ16" s="44">
        <f t="shared" si="5"/>
        <v>1.1842093061112857</v>
      </c>
      <c r="AR16" s="44">
        <f t="shared" si="5"/>
        <v>1.3246825377852212</v>
      </c>
      <c r="AS16" s="44">
        <f t="shared" si="5"/>
        <v>0.93575510711290766</v>
      </c>
      <c r="AT16" s="44">
        <f t="shared" si="5"/>
        <v>1.0029497808493912</v>
      </c>
      <c r="AU16" s="44">
        <f t="shared" si="5"/>
        <v>1.1548564432718684</v>
      </c>
      <c r="AV16" s="44">
        <f>AVERAGE(AF16:AG16,AI16:AJ16)</f>
        <v>1.3984862414944048</v>
      </c>
      <c r="AW16" s="45"/>
    </row>
    <row r="17" spans="1:49" x14ac:dyDescent="0.25">
      <c r="A17" s="37" t="str">
        <f>Schedule!A17</f>
        <v>NFO</v>
      </c>
      <c r="B17" s="38">
        <f>'6 Week'!Y17</f>
        <v>1.9421775938455197</v>
      </c>
      <c r="C17" s="38">
        <f>'6 Week'!Z17</f>
        <v>0.83074082639531288</v>
      </c>
      <c r="E17" s="39" t="str">
        <f>Schedule!A17</f>
        <v>NFO</v>
      </c>
      <c r="F17" s="40">
        <f>Fixtures!F17</f>
        <v>0.90325247493974847</v>
      </c>
      <c r="G17" s="40">
        <f>Fixtures!G17</f>
        <v>1.799618536583186</v>
      </c>
      <c r="I17" s="37" t="str">
        <f>Schedule!A16</f>
        <v>NEW</v>
      </c>
      <c r="J17" s="44">
        <f t="shared" si="3"/>
        <v>0.90325247493974847</v>
      </c>
      <c r="K17" s="44">
        <f t="shared" si="5"/>
        <v>1.985214741308676</v>
      </c>
      <c r="L17" s="44">
        <f t="shared" si="5"/>
        <v>1.8976446335800801</v>
      </c>
      <c r="M17" s="44">
        <f t="shared" si="5"/>
        <v>1.1208495239044718</v>
      </c>
      <c r="N17" s="44">
        <f t="shared" si="5"/>
        <v>2.1498197073825653</v>
      </c>
      <c r="O17" s="44">
        <f t="shared" si="5"/>
        <v>0.87250370734960536</v>
      </c>
      <c r="P17" s="92">
        <f t="shared" si="2"/>
        <v>1.3246825377852212</v>
      </c>
      <c r="Q17" s="44">
        <f t="shared" si="5"/>
        <v>0.83732504639719818</v>
      </c>
      <c r="R17" s="44">
        <f t="shared" ref="K17:AU22" si="6">VLOOKUP(R63,$E$2:$G$41,2,FALSE)</f>
        <v>1.3832895858970733</v>
      </c>
      <c r="S17" s="44">
        <f t="shared" si="6"/>
        <v>1.3385608215469633</v>
      </c>
      <c r="T17" s="44">
        <f t="shared" si="6"/>
        <v>1.8362758384481703</v>
      </c>
      <c r="U17" s="44">
        <f t="shared" si="6"/>
        <v>1.0275378367120416</v>
      </c>
      <c r="V17" s="44">
        <f t="shared" si="6"/>
        <v>1.6904260977002561</v>
      </c>
      <c r="W17" s="44">
        <f t="shared" si="6"/>
        <v>1.1842093061112857</v>
      </c>
      <c r="X17" s="44">
        <f t="shared" si="6"/>
        <v>1.1609030212321227</v>
      </c>
      <c r="Y17" s="44">
        <f t="shared" si="6"/>
        <v>1.1800466596019719</v>
      </c>
      <c r="Z17" s="44">
        <f t="shared" si="6"/>
        <v>1.3400123892090177</v>
      </c>
      <c r="AA17" s="44">
        <f t="shared" si="6"/>
        <v>1.1322445859895003</v>
      </c>
      <c r="AB17" s="44">
        <f t="shared" si="6"/>
        <v>2.0368976306071001</v>
      </c>
      <c r="AC17" s="44">
        <f t="shared" si="6"/>
        <v>1.1548564432718684</v>
      </c>
      <c r="AD17" s="44">
        <f t="shared" si="6"/>
        <v>1.045086858253923</v>
      </c>
      <c r="AE17" s="44">
        <f t="shared" si="6"/>
        <v>1.1059276232885791</v>
      </c>
      <c r="AF17" s="44">
        <f t="shared" si="6"/>
        <v>1.0029497808493912</v>
      </c>
      <c r="AG17" s="44">
        <f t="shared" si="6"/>
        <v>1.7948036089157196</v>
      </c>
      <c r="AH17" s="92">
        <f t="shared" si="6"/>
        <v>1.6573811143035735</v>
      </c>
      <c r="AI17" s="44">
        <f t="shared" si="6"/>
        <v>2.2730029127497664</v>
      </c>
      <c r="AJ17" s="44">
        <f t="shared" si="6"/>
        <v>0.93575510711290766</v>
      </c>
      <c r="AK17" s="44">
        <f t="shared" si="6"/>
        <v>1.0819177996531053</v>
      </c>
      <c r="AL17" s="44">
        <f t="shared" si="6"/>
        <v>1.5330376265943439</v>
      </c>
      <c r="AM17" s="44">
        <f t="shared" si="6"/>
        <v>1.6033310939408683</v>
      </c>
      <c r="AN17" s="44">
        <f t="shared" si="6"/>
        <v>1.4184485095179138</v>
      </c>
      <c r="AO17" s="44">
        <f t="shared" si="6"/>
        <v>1.4112731641350762</v>
      </c>
      <c r="AP17" s="44">
        <f t="shared" si="6"/>
        <v>1.2307870791385993</v>
      </c>
      <c r="AQ17" s="44">
        <f t="shared" si="6"/>
        <v>0.96919426543232257</v>
      </c>
      <c r="AR17" s="44">
        <f t="shared" si="6"/>
        <v>1.7005292145435422</v>
      </c>
      <c r="AS17" s="44">
        <f t="shared" si="6"/>
        <v>1.3562050535478631</v>
      </c>
      <c r="AT17" s="44">
        <f t="shared" si="6"/>
        <v>1.1187259396148679</v>
      </c>
      <c r="AU17" s="44">
        <f t="shared" si="6"/>
        <v>1.4134624823803841</v>
      </c>
      <c r="AV17" s="44">
        <f>AVERAGE(AF17:AG17,AI17:AK17)</f>
        <v>1.417685841856178</v>
      </c>
      <c r="AW17" s="45"/>
    </row>
    <row r="18" spans="1:49" x14ac:dyDescent="0.25">
      <c r="A18" s="37" t="str">
        <f>Schedule!A18</f>
        <v>SOU</v>
      </c>
      <c r="B18" s="38">
        <f>'6 Week'!Y18</f>
        <v>1.2315189702628313</v>
      </c>
      <c r="C18" s="38">
        <f>'6 Week'!Z18</f>
        <v>1.0512521474824896</v>
      </c>
      <c r="E18" s="39" t="str">
        <f>Schedule!A18</f>
        <v>SOU</v>
      </c>
      <c r="F18" s="40">
        <f>Fixtures!F18</f>
        <v>0.96919426543232257</v>
      </c>
      <c r="G18" s="40">
        <f>Fixtures!G18</f>
        <v>1.477215773004882</v>
      </c>
      <c r="I18" s="37" t="str">
        <f>Schedule!A17</f>
        <v>NFO</v>
      </c>
      <c r="J18" s="44">
        <f t="shared" si="3"/>
        <v>1.8383923215662192</v>
      </c>
      <c r="K18" s="44">
        <f t="shared" si="6"/>
        <v>1.1059276232885791</v>
      </c>
      <c r="L18" s="44">
        <f t="shared" si="6"/>
        <v>1.2307870791385993</v>
      </c>
      <c r="M18" s="44">
        <f t="shared" si="6"/>
        <v>1.4112731641350762</v>
      </c>
      <c r="N18" s="44">
        <f t="shared" si="6"/>
        <v>2.2730029127497664</v>
      </c>
      <c r="O18" s="44">
        <f t="shared" si="6"/>
        <v>0.83732504639719818</v>
      </c>
      <c r="P18" s="92">
        <f t="shared" si="2"/>
        <v>1.3562050535478631</v>
      </c>
      <c r="Q18" s="44">
        <f t="shared" si="6"/>
        <v>1.1548564432718684</v>
      </c>
      <c r="R18" s="44">
        <f t="shared" si="6"/>
        <v>1.3400123892090177</v>
      </c>
      <c r="S18" s="44">
        <f t="shared" si="6"/>
        <v>1.1842093061112857</v>
      </c>
      <c r="T18" s="44">
        <f t="shared" si="6"/>
        <v>1.1208495239044718</v>
      </c>
      <c r="U18" s="44">
        <f t="shared" si="6"/>
        <v>1.985214741308676</v>
      </c>
      <c r="V18" s="44">
        <f t="shared" si="6"/>
        <v>1.7948036089157196</v>
      </c>
      <c r="W18" s="44">
        <f t="shared" si="6"/>
        <v>2.0368976306071001</v>
      </c>
      <c r="X18" s="44">
        <f t="shared" si="6"/>
        <v>1.3385608215469633</v>
      </c>
      <c r="Y18" s="44">
        <f t="shared" si="6"/>
        <v>0.87250370734960536</v>
      </c>
      <c r="Z18" s="44">
        <f t="shared" si="6"/>
        <v>1.8362758384481703</v>
      </c>
      <c r="AA18" s="44">
        <f t="shared" si="6"/>
        <v>1.1800466596019719</v>
      </c>
      <c r="AB18" s="44">
        <f t="shared" si="6"/>
        <v>1.1609030212321227</v>
      </c>
      <c r="AC18" s="44">
        <f t="shared" si="6"/>
        <v>1.1187259396148679</v>
      </c>
      <c r="AD18" s="44">
        <f t="shared" si="6"/>
        <v>1.0029497808493912</v>
      </c>
      <c r="AE18" s="44">
        <f t="shared" si="6"/>
        <v>1.1322445859895003</v>
      </c>
      <c r="AF18" s="44">
        <f t="shared" si="6"/>
        <v>1.3832895858970733</v>
      </c>
      <c r="AG18" s="44">
        <f t="shared" si="6"/>
        <v>1.8976446335800801</v>
      </c>
      <c r="AH18" s="44">
        <f t="shared" si="6"/>
        <v>1.3246825377852212</v>
      </c>
      <c r="AI18" s="44">
        <f t="shared" si="6"/>
        <v>1.0275378367120416</v>
      </c>
      <c r="AJ18" s="44">
        <f t="shared" si="6"/>
        <v>1.6904260977002561</v>
      </c>
      <c r="AK18" s="44">
        <f t="shared" si="6"/>
        <v>1.5348045987387702</v>
      </c>
      <c r="AL18" s="44">
        <f t="shared" si="6"/>
        <v>0.93575510711290766</v>
      </c>
      <c r="AM18" s="44">
        <f t="shared" si="6"/>
        <v>1.4184485095179138</v>
      </c>
      <c r="AN18" s="44">
        <f t="shared" si="6"/>
        <v>1.5330376265943439</v>
      </c>
      <c r="AO18" s="44">
        <f t="shared" si="6"/>
        <v>2.1498197073825653</v>
      </c>
      <c r="AP18" s="44">
        <f t="shared" si="6"/>
        <v>1.6573811143035735</v>
      </c>
      <c r="AQ18" s="44">
        <f t="shared" si="6"/>
        <v>1.6033310939408683</v>
      </c>
      <c r="AR18" s="44">
        <f t="shared" si="6"/>
        <v>0.96919426543232257</v>
      </c>
      <c r="AS18" s="44">
        <f t="shared" si="6"/>
        <v>1.4134624823803841</v>
      </c>
      <c r="AT18" s="44">
        <f t="shared" si="6"/>
        <v>1.7005292145435422</v>
      </c>
      <c r="AU18" s="44">
        <f t="shared" si="6"/>
        <v>1.045086858253923</v>
      </c>
      <c r="AV18" s="44">
        <f t="shared" ca="1" si="4"/>
        <v>1.4763975484022405</v>
      </c>
      <c r="AW18" s="45"/>
    </row>
    <row r="19" spans="1:49" x14ac:dyDescent="0.25">
      <c r="A19" s="37" t="str">
        <f>Schedule!A19</f>
        <v>TOT</v>
      </c>
      <c r="B19" s="38">
        <f>'6 Week'!Y19</f>
        <v>1.2046414751977652</v>
      </c>
      <c r="C19" s="38">
        <f>'6 Week'!Z19</f>
        <v>1.5004301572617944</v>
      </c>
      <c r="E19" s="39" t="str">
        <f>Schedule!A19</f>
        <v>TOT</v>
      </c>
      <c r="F19" s="40">
        <f>Fixtures!F19</f>
        <v>1.4112731641350762</v>
      </c>
      <c r="G19" s="40">
        <f>Fixtures!G19</f>
        <v>1.3713147326250954</v>
      </c>
      <c r="I19" s="37" t="str">
        <f>Schedule!A18</f>
        <v>SOU</v>
      </c>
      <c r="J19" s="44">
        <f t="shared" si="3"/>
        <v>1.6904260977002561</v>
      </c>
      <c r="K19" s="44">
        <f t="shared" si="6"/>
        <v>1.1322445859895003</v>
      </c>
      <c r="L19" s="44">
        <f t="shared" si="6"/>
        <v>1.3400123892090177</v>
      </c>
      <c r="M19" s="44">
        <f t="shared" si="6"/>
        <v>1.5330376265943439</v>
      </c>
      <c r="N19" s="44">
        <f t="shared" si="6"/>
        <v>1.1800466596019719</v>
      </c>
      <c r="O19" s="44">
        <f t="shared" si="6"/>
        <v>1.1208495239044718</v>
      </c>
      <c r="P19" s="108">
        <f t="shared" si="2"/>
        <v>1.3385608215469633</v>
      </c>
      <c r="Q19" s="44">
        <f t="shared" si="6"/>
        <v>1.4184485095179138</v>
      </c>
      <c r="R19" s="44">
        <f t="shared" si="6"/>
        <v>1.0275378367120416</v>
      </c>
      <c r="S19" s="44">
        <f t="shared" si="6"/>
        <v>2.2730029127497664</v>
      </c>
      <c r="T19" s="44">
        <f t="shared" si="6"/>
        <v>1.1059276232885791</v>
      </c>
      <c r="U19" s="44">
        <f t="shared" si="6"/>
        <v>1.0029497808493912</v>
      </c>
      <c r="V19" s="44">
        <f t="shared" si="6"/>
        <v>1.7005292145435422</v>
      </c>
      <c r="W19" s="44">
        <f t="shared" si="6"/>
        <v>1.045086858253923</v>
      </c>
      <c r="X19" s="44">
        <f t="shared" si="6"/>
        <v>1.5348045987387702</v>
      </c>
      <c r="Y19" s="44">
        <f t="shared" si="6"/>
        <v>2.1498197073825653</v>
      </c>
      <c r="Z19" s="44">
        <f t="shared" si="6"/>
        <v>1.6573811143035735</v>
      </c>
      <c r="AA19" s="44">
        <f t="shared" si="6"/>
        <v>1.3832895858970733</v>
      </c>
      <c r="AB19" s="44">
        <f t="shared" si="6"/>
        <v>0.90325247493974847</v>
      </c>
      <c r="AC19" s="44">
        <f t="shared" si="6"/>
        <v>1.2307870791385993</v>
      </c>
      <c r="AD19" s="44">
        <f t="shared" si="6"/>
        <v>1.1842093061112857</v>
      </c>
      <c r="AE19" s="44">
        <f t="shared" si="6"/>
        <v>1.6033310939408683</v>
      </c>
      <c r="AF19" s="44">
        <f t="shared" si="6"/>
        <v>0.93575510711290766</v>
      </c>
      <c r="AG19" s="44">
        <f t="shared" si="6"/>
        <v>1.4134624823803841</v>
      </c>
      <c r="AH19" s="44">
        <f t="shared" si="6"/>
        <v>1.3562050535478631</v>
      </c>
      <c r="AI19" s="44">
        <f t="shared" si="6"/>
        <v>1.1187259396148679</v>
      </c>
      <c r="AJ19" s="108">
        <f t="shared" si="6"/>
        <v>1.8362758384481703</v>
      </c>
      <c r="AK19" s="44">
        <f t="shared" si="6"/>
        <v>1.4112731641350762</v>
      </c>
      <c r="AL19" s="44">
        <f t="shared" si="6"/>
        <v>1.3246825377852212</v>
      </c>
      <c r="AM19" s="44">
        <f t="shared" si="6"/>
        <v>1.8976446335800801</v>
      </c>
      <c r="AN19" s="44">
        <f t="shared" si="6"/>
        <v>0.87250370734960536</v>
      </c>
      <c r="AO19" s="44">
        <f t="shared" si="6"/>
        <v>2.0368976306071001</v>
      </c>
      <c r="AP19" s="44">
        <f t="shared" si="6"/>
        <v>0.83732504639719818</v>
      </c>
      <c r="AQ19" s="44">
        <f t="shared" si="6"/>
        <v>1.8383923215662192</v>
      </c>
      <c r="AR19" s="44">
        <f t="shared" si="6"/>
        <v>1.0819177996531053</v>
      </c>
      <c r="AS19" s="44">
        <f t="shared" si="6"/>
        <v>1.1548564432718684</v>
      </c>
      <c r="AT19" s="44">
        <f t="shared" si="6"/>
        <v>1.985214741308676</v>
      </c>
      <c r="AU19" s="44">
        <f t="shared" si="6"/>
        <v>1.7948036089157196</v>
      </c>
      <c r="AV19" s="44">
        <f ca="1">AVERAGE(OFFSET($J19,0,($D$6)-6,1,6),P19)</f>
        <v>1.3443226295408903</v>
      </c>
      <c r="AW19" s="45"/>
    </row>
    <row r="20" spans="1:49" x14ac:dyDescent="0.25">
      <c r="A20" s="37" t="str">
        <f>Schedule!A20</f>
        <v>WHU</v>
      </c>
      <c r="B20" s="38">
        <f>'6 Week'!Y20</f>
        <v>1.6245204863138374</v>
      </c>
      <c r="C20" s="38">
        <f>'6 Week'!Z20</f>
        <v>1.2147881591119334</v>
      </c>
      <c r="E20" s="39" t="str">
        <f>Schedule!A20</f>
        <v>WHU</v>
      </c>
      <c r="F20" s="40">
        <f>Fixtures!F20</f>
        <v>1.1059276232885791</v>
      </c>
      <c r="G20" s="40">
        <f>Fixtures!G20</f>
        <v>1.3809955813609347</v>
      </c>
      <c r="I20" s="37" t="str">
        <f>Schedule!A19</f>
        <v>TOT</v>
      </c>
      <c r="J20" s="44">
        <f t="shared" si="3"/>
        <v>0.96919426543232257</v>
      </c>
      <c r="K20" s="44">
        <f t="shared" si="6"/>
        <v>1.4134624823803841</v>
      </c>
      <c r="L20" s="44">
        <f t="shared" si="6"/>
        <v>0.93575510711290766</v>
      </c>
      <c r="M20" s="44">
        <f t="shared" si="6"/>
        <v>1.0819177996531053</v>
      </c>
      <c r="N20" s="44">
        <f t="shared" si="6"/>
        <v>1.3246825377852212</v>
      </c>
      <c r="O20" s="44">
        <f t="shared" si="6"/>
        <v>1.1548564432718684</v>
      </c>
      <c r="P20" s="44">
        <f t="shared" si="2"/>
        <v>2.2730029127497664</v>
      </c>
      <c r="Q20" s="44">
        <f t="shared" si="6"/>
        <v>1.1187259396148679</v>
      </c>
      <c r="R20" s="44">
        <f t="shared" si="6"/>
        <v>2.0368976306071001</v>
      </c>
      <c r="S20" s="44">
        <f t="shared" si="6"/>
        <v>1.985214741308676</v>
      </c>
      <c r="T20" s="44">
        <f t="shared" si="6"/>
        <v>1.0275378367120416</v>
      </c>
      <c r="U20" s="44">
        <f t="shared" si="6"/>
        <v>1.8362758384481703</v>
      </c>
      <c r="V20" s="44">
        <f t="shared" si="6"/>
        <v>1.5348045987387702</v>
      </c>
      <c r="W20" s="44">
        <f t="shared" si="6"/>
        <v>1.0029497808493912</v>
      </c>
      <c r="X20" s="44">
        <f t="shared" si="6"/>
        <v>1.7948036089157196</v>
      </c>
      <c r="Y20" s="44">
        <f t="shared" si="6"/>
        <v>1.1322445859895003</v>
      </c>
      <c r="Z20" s="44">
        <f t="shared" si="6"/>
        <v>1.6033310939408683</v>
      </c>
      <c r="AA20" s="44">
        <f t="shared" si="6"/>
        <v>1.1842093061112857</v>
      </c>
      <c r="AB20" s="44">
        <f t="shared" si="6"/>
        <v>1.045086858253923</v>
      </c>
      <c r="AC20" s="44">
        <f t="shared" si="6"/>
        <v>1.7005292145435422</v>
      </c>
      <c r="AD20" s="44">
        <f t="shared" si="6"/>
        <v>1.3832895858970733</v>
      </c>
      <c r="AE20" s="44">
        <f t="shared" si="6"/>
        <v>1.8976446335800801</v>
      </c>
      <c r="AF20" s="44">
        <f t="shared" si="6"/>
        <v>1.3400123892090177</v>
      </c>
      <c r="AG20" s="44">
        <f t="shared" si="6"/>
        <v>1.1059276232885791</v>
      </c>
      <c r="AH20" s="44">
        <f t="shared" si="6"/>
        <v>1.1800466596019719</v>
      </c>
      <c r="AI20" s="44">
        <f t="shared" si="6"/>
        <v>1.1208495239044718</v>
      </c>
      <c r="AJ20" s="44">
        <f t="shared" si="6"/>
        <v>0.90325247493974847</v>
      </c>
      <c r="AK20" s="44">
        <f t="shared" si="6"/>
        <v>1.1609030212321227</v>
      </c>
      <c r="AL20" s="44">
        <f t="shared" si="6"/>
        <v>1.2307870791385993</v>
      </c>
      <c r="AM20" s="44">
        <f t="shared" si="6"/>
        <v>1.6573811143035735</v>
      </c>
      <c r="AN20" s="44">
        <f t="shared" si="6"/>
        <v>0.83732504639719818</v>
      </c>
      <c r="AO20" s="44">
        <f t="shared" si="6"/>
        <v>1.8383923215662192</v>
      </c>
      <c r="AP20" s="44">
        <f t="shared" si="6"/>
        <v>1.5330376265943439</v>
      </c>
      <c r="AQ20" s="44">
        <f t="shared" si="6"/>
        <v>2.1498197073825653</v>
      </c>
      <c r="AR20" s="44">
        <f t="shared" si="6"/>
        <v>0.87250370734960536</v>
      </c>
      <c r="AS20" s="44">
        <f t="shared" si="6"/>
        <v>1.4184485095179138</v>
      </c>
      <c r="AT20" s="44">
        <f t="shared" si="6"/>
        <v>1.3385608215469633</v>
      </c>
      <c r="AU20" s="44">
        <f t="shared" si="6"/>
        <v>1.3562050535478631</v>
      </c>
      <c r="AV20" s="44">
        <f ca="1">AVERAGE(OFFSET($J20,0,($D$6)-6,1,6))</f>
        <v>1.1351652820293185</v>
      </c>
      <c r="AW20" s="45"/>
    </row>
    <row r="21" spans="1:49" x14ac:dyDescent="0.25">
      <c r="A21" s="37" t="str">
        <f>Schedule!A21</f>
        <v>WOL</v>
      </c>
      <c r="B21" s="38">
        <f>'6 Week'!Y21</f>
        <v>1.4323508603221486</v>
      </c>
      <c r="C21" s="38">
        <f>'6 Week'!Z21</f>
        <v>1.1362911325492269</v>
      </c>
      <c r="E21" s="39" t="str">
        <f>Schedule!A21</f>
        <v>WOL</v>
      </c>
      <c r="F21" s="40">
        <f>Fixtures!F21</f>
        <v>0.93575510711290766</v>
      </c>
      <c r="G21" s="40">
        <f>Fixtures!G21</f>
        <v>1.536507667835616</v>
      </c>
      <c r="I21" s="37" t="str">
        <f>Schedule!A20</f>
        <v>WHU</v>
      </c>
      <c r="J21" s="44">
        <f t="shared" si="3"/>
        <v>1.8976446335800801</v>
      </c>
      <c r="K21" s="44">
        <f t="shared" si="6"/>
        <v>1.0819177996531053</v>
      </c>
      <c r="L21" s="44">
        <f t="shared" si="6"/>
        <v>1.6573811143035735</v>
      </c>
      <c r="M21" s="44">
        <f t="shared" si="6"/>
        <v>1.4184485095179138</v>
      </c>
      <c r="N21" s="44">
        <f t="shared" si="6"/>
        <v>1.4112731641350762</v>
      </c>
      <c r="O21" s="44">
        <f t="shared" si="6"/>
        <v>1.4134624823803841</v>
      </c>
      <c r="P21" s="92">
        <f t="shared" si="2"/>
        <v>1.5348045987387702</v>
      </c>
      <c r="Q21" s="44">
        <f t="shared" si="6"/>
        <v>1.2307870791385993</v>
      </c>
      <c r="R21" s="44">
        <f t="shared" si="6"/>
        <v>0.93575510711290766</v>
      </c>
      <c r="S21" s="44">
        <f t="shared" si="6"/>
        <v>1.1548564432718684</v>
      </c>
      <c r="T21" s="44">
        <f t="shared" si="6"/>
        <v>1.1609030212321227</v>
      </c>
      <c r="U21" s="44">
        <f t="shared" si="6"/>
        <v>2.1498197073825653</v>
      </c>
      <c r="V21" s="44">
        <f t="shared" si="6"/>
        <v>0.83732504639719818</v>
      </c>
      <c r="W21" s="44">
        <f t="shared" si="6"/>
        <v>1.8362758384481703</v>
      </c>
      <c r="X21" s="44">
        <f t="shared" si="6"/>
        <v>0.87250370734960536</v>
      </c>
      <c r="Y21" s="44">
        <f t="shared" si="6"/>
        <v>1.1187259396148679</v>
      </c>
      <c r="Z21" s="44">
        <f t="shared" si="6"/>
        <v>2.0368976306071001</v>
      </c>
      <c r="AA21" s="44">
        <f t="shared" si="6"/>
        <v>1.3385608215469633</v>
      </c>
      <c r="AB21" s="44">
        <f t="shared" si="6"/>
        <v>1.3562050535478631</v>
      </c>
      <c r="AC21" s="44">
        <f t="shared" si="6"/>
        <v>1.1208495239044718</v>
      </c>
      <c r="AD21" s="44">
        <f t="shared" si="6"/>
        <v>1.0275378367120416</v>
      </c>
      <c r="AE21" s="44">
        <f t="shared" si="6"/>
        <v>1.8383923215662192</v>
      </c>
      <c r="AF21" s="44">
        <f t="shared" si="6"/>
        <v>1.1800466596019719</v>
      </c>
      <c r="AG21" s="44">
        <f t="shared" si="6"/>
        <v>1.6904260977002561</v>
      </c>
      <c r="AH21" s="44">
        <f t="shared" si="6"/>
        <v>0.90325247493974847</v>
      </c>
      <c r="AI21" s="44">
        <f t="shared" si="6"/>
        <v>1.985214741308676</v>
      </c>
      <c r="AJ21" s="44">
        <f t="shared" si="6"/>
        <v>1.1842093061112857</v>
      </c>
      <c r="AK21" s="92">
        <f t="shared" si="6"/>
        <v>2.2730029127497664</v>
      </c>
      <c r="AL21" s="44">
        <f t="shared" si="6"/>
        <v>0.96919426543232257</v>
      </c>
      <c r="AM21" s="44">
        <f t="shared" si="6"/>
        <v>1.3832895858970733</v>
      </c>
      <c r="AN21" s="44">
        <f t="shared" si="6"/>
        <v>1.7005292145435422</v>
      </c>
      <c r="AO21" s="44">
        <f t="shared" si="6"/>
        <v>1.0029497808493912</v>
      </c>
      <c r="AP21" s="44">
        <f t="shared" si="6"/>
        <v>1.7948036089157196</v>
      </c>
      <c r="AQ21" s="44">
        <f t="shared" si="6"/>
        <v>1.045086858253923</v>
      </c>
      <c r="AR21" s="44">
        <f t="shared" si="6"/>
        <v>1.5330376265943439</v>
      </c>
      <c r="AS21" s="44">
        <f t="shared" si="6"/>
        <v>1.6033310939408683</v>
      </c>
      <c r="AT21" s="44">
        <f t="shared" si="6"/>
        <v>1.1322445859895003</v>
      </c>
      <c r="AU21" s="44">
        <f t="shared" si="6"/>
        <v>1.3400123892090177</v>
      </c>
      <c r="AV21" s="44">
        <f>AVERAGE(AF21:AJ21)</f>
        <v>1.3886298559323875</v>
      </c>
      <c r="AW21" s="45"/>
    </row>
    <row r="22" spans="1:49" x14ac:dyDescent="0.25">
      <c r="E22" s="46" t="str">
        <f>CONCATENATE("@",Schedule!A2)</f>
        <v>@ARS</v>
      </c>
      <c r="F22" s="40">
        <f>Fixtures!F22</f>
        <v>2.0368976306071001</v>
      </c>
      <c r="G22" s="40">
        <f>Fixtures!G22</f>
        <v>0.92593756660574211</v>
      </c>
      <c r="I22" s="37" t="str">
        <f>Schedule!A21</f>
        <v>WOL</v>
      </c>
      <c r="J22" s="44">
        <f t="shared" si="3"/>
        <v>1.3562050535478631</v>
      </c>
      <c r="K22" s="44">
        <f t="shared" si="6"/>
        <v>1.1548564432718684</v>
      </c>
      <c r="L22" s="44">
        <f t="shared" si="6"/>
        <v>1.6904260977002561</v>
      </c>
      <c r="M22" s="44">
        <f t="shared" si="6"/>
        <v>1.5348045987387702</v>
      </c>
      <c r="N22" s="44">
        <f t="shared" si="6"/>
        <v>1.0029497808493912</v>
      </c>
      <c r="O22" s="44">
        <f t="shared" si="6"/>
        <v>0.96919426543232257</v>
      </c>
      <c r="P22" s="103">
        <f t="shared" si="2"/>
        <v>2.1498197073825653</v>
      </c>
      <c r="Q22" s="44">
        <f t="shared" si="6"/>
        <v>1.8976446335800801</v>
      </c>
      <c r="R22" s="44">
        <f t="shared" si="6"/>
        <v>1.3246825377852212</v>
      </c>
      <c r="S22" s="44">
        <f t="shared" si="6"/>
        <v>1.4134624823803841</v>
      </c>
      <c r="T22" s="44">
        <f t="shared" si="6"/>
        <v>0.90325247493974847</v>
      </c>
      <c r="U22" s="44">
        <f t="shared" si="6"/>
        <v>1.045086858253923</v>
      </c>
      <c r="V22" s="44">
        <f t="shared" si="6"/>
        <v>1.1187259396148679</v>
      </c>
      <c r="W22" s="44">
        <f t="shared" si="6"/>
        <v>1.6033310939408683</v>
      </c>
      <c r="X22" s="44">
        <f t="shared" si="6"/>
        <v>1.6573811143035735</v>
      </c>
      <c r="Y22" s="44">
        <f t="shared" si="6"/>
        <v>1.7005292145435422</v>
      </c>
      <c r="Z22" s="44">
        <f t="shared" si="6"/>
        <v>1.2307870791385993</v>
      </c>
      <c r="AA22" s="44">
        <f t="shared" si="6"/>
        <v>1.5330376265943439</v>
      </c>
      <c r="AB22" s="44">
        <f t="shared" si="6"/>
        <v>1.4184485095179138</v>
      </c>
      <c r="AC22" s="44">
        <f t="shared" si="6"/>
        <v>1.1059276232885791</v>
      </c>
      <c r="AD22" s="44">
        <f t="shared" si="6"/>
        <v>2.2730029127497664</v>
      </c>
      <c r="AE22" s="44">
        <f t="shared" si="6"/>
        <v>1.7948036089157196</v>
      </c>
      <c r="AF22" s="44">
        <f t="shared" si="6"/>
        <v>1.1609030212321227</v>
      </c>
      <c r="AG22" s="44">
        <f t="shared" si="6"/>
        <v>0.83732504639719818</v>
      </c>
      <c r="AH22" s="103">
        <f t="shared" si="6"/>
        <v>1.3832895858970733</v>
      </c>
      <c r="AI22" s="44">
        <f t="shared" si="6"/>
        <v>1.4112731641350762</v>
      </c>
      <c r="AJ22" s="44">
        <f t="shared" si="6"/>
        <v>1.8383923215662192</v>
      </c>
      <c r="AK22" s="44">
        <f t="shared" si="6"/>
        <v>1.1322445859895003</v>
      </c>
      <c r="AL22" s="44">
        <f t="shared" si="6"/>
        <v>1.0819177996531053</v>
      </c>
      <c r="AM22" s="44">
        <f t="shared" si="6"/>
        <v>1.1800466596019719</v>
      </c>
      <c r="AN22" s="44">
        <f t="shared" si="6"/>
        <v>1.3385608215469633</v>
      </c>
      <c r="AO22" s="44">
        <f t="shared" si="6"/>
        <v>1.3400123892090177</v>
      </c>
      <c r="AP22" s="44">
        <f t="shared" si="6"/>
        <v>0.87250370734960536</v>
      </c>
      <c r="AQ22" s="44">
        <f t="shared" si="6"/>
        <v>1.985214741308676</v>
      </c>
      <c r="AR22" s="44">
        <f t="shared" si="6"/>
        <v>1.1842093061112857</v>
      </c>
      <c r="AS22" s="44">
        <f t="shared" si="6"/>
        <v>1.8362758384481703</v>
      </c>
      <c r="AT22" s="44">
        <f t="shared" si="6"/>
        <v>1.0275378367120416</v>
      </c>
      <c r="AU22" s="44">
        <f t="shared" si="6"/>
        <v>2.0368976306071001</v>
      </c>
      <c r="AV22" s="44">
        <f ca="1">AVERAGE(OFFSET($J22,0,($D$6)-6,1,6),P22)</f>
        <v>1.4161782046571081</v>
      </c>
      <c r="AW22" s="45"/>
    </row>
    <row r="23" spans="1:49" x14ac:dyDescent="0.25">
      <c r="E23" s="46" t="str">
        <f>CONCATENATE("@",Schedule!A3)</f>
        <v>@AVL</v>
      </c>
      <c r="F23" s="40">
        <f>Fixtures!F23</f>
        <v>1.4184485095179138</v>
      </c>
      <c r="G23" s="40">
        <f>Fixtures!G23</f>
        <v>1.3881589787004414</v>
      </c>
    </row>
    <row r="24" spans="1:49" x14ac:dyDescent="0.25">
      <c r="E24" s="46" t="str">
        <f>CONCATENATE("@",Schedule!A4)</f>
        <v>@BOU</v>
      </c>
      <c r="F24" s="40">
        <f>Fixtures!F24</f>
        <v>1.0029497808493912</v>
      </c>
      <c r="G24" s="40">
        <f>Fixtures!G24</f>
        <v>1.582645152155487</v>
      </c>
      <c r="I24" s="81" t="s">
        <v>28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3"/>
    </row>
    <row r="25" spans="1:49" x14ac:dyDescent="0.25">
      <c r="E25" s="46" t="str">
        <f>CONCATENATE("@",Schedule!A5)</f>
        <v>@BRE</v>
      </c>
      <c r="F25" s="40">
        <f>Fixtures!F25</f>
        <v>1.6033310939408683</v>
      </c>
      <c r="G25" s="40">
        <f>Fixtures!G25</f>
        <v>1.2606517437624349</v>
      </c>
      <c r="I25" s="41" t="s">
        <v>0</v>
      </c>
      <c r="J25" s="41">
        <f>J$2</f>
        <v>1</v>
      </c>
      <c r="K25" s="41">
        <f t="shared" ref="K25:AU25" si="7">K$2</f>
        <v>2</v>
      </c>
      <c r="L25" s="41">
        <f t="shared" si="7"/>
        <v>3</v>
      </c>
      <c r="M25" s="41">
        <f t="shared" si="7"/>
        <v>4</v>
      </c>
      <c r="N25" s="41">
        <f t="shared" si="7"/>
        <v>5</v>
      </c>
      <c r="O25" s="41">
        <f t="shared" si="7"/>
        <v>6</v>
      </c>
      <c r="P25" s="41">
        <f t="shared" si="7"/>
        <v>7</v>
      </c>
      <c r="Q25" s="41">
        <f t="shared" si="7"/>
        <v>8</v>
      </c>
      <c r="R25" s="41">
        <f t="shared" si="7"/>
        <v>9</v>
      </c>
      <c r="S25" s="41">
        <f t="shared" si="7"/>
        <v>10</v>
      </c>
      <c r="T25" s="41">
        <f t="shared" si="7"/>
        <v>11</v>
      </c>
      <c r="U25" s="41">
        <f t="shared" si="7"/>
        <v>12</v>
      </c>
      <c r="V25" s="41">
        <f t="shared" si="7"/>
        <v>13</v>
      </c>
      <c r="W25" s="41">
        <f t="shared" si="7"/>
        <v>14</v>
      </c>
      <c r="X25" s="41">
        <f t="shared" si="7"/>
        <v>15</v>
      </c>
      <c r="Y25" s="41">
        <f t="shared" si="7"/>
        <v>16</v>
      </c>
      <c r="Z25" s="41">
        <f t="shared" si="7"/>
        <v>17</v>
      </c>
      <c r="AA25" s="41">
        <f t="shared" si="7"/>
        <v>18</v>
      </c>
      <c r="AB25" s="41">
        <f t="shared" si="7"/>
        <v>19</v>
      </c>
      <c r="AC25" s="41">
        <f t="shared" si="7"/>
        <v>20</v>
      </c>
      <c r="AD25" s="41">
        <f t="shared" si="7"/>
        <v>21</v>
      </c>
      <c r="AE25" s="41">
        <f t="shared" si="7"/>
        <v>22</v>
      </c>
      <c r="AF25" s="41">
        <f t="shared" si="7"/>
        <v>23</v>
      </c>
      <c r="AG25" s="41">
        <f t="shared" si="7"/>
        <v>24</v>
      </c>
      <c r="AH25" s="41">
        <f t="shared" si="7"/>
        <v>25</v>
      </c>
      <c r="AI25" s="41">
        <f t="shared" si="7"/>
        <v>26</v>
      </c>
      <c r="AJ25" s="41">
        <f t="shared" si="7"/>
        <v>27</v>
      </c>
      <c r="AK25" s="41">
        <f t="shared" si="7"/>
        <v>28</v>
      </c>
      <c r="AL25" s="41">
        <f t="shared" si="7"/>
        <v>29</v>
      </c>
      <c r="AM25" s="41">
        <f t="shared" si="7"/>
        <v>30</v>
      </c>
      <c r="AN25" s="41">
        <f t="shared" si="7"/>
        <v>31</v>
      </c>
      <c r="AO25" s="41">
        <f t="shared" si="7"/>
        <v>32</v>
      </c>
      <c r="AP25" s="41">
        <f t="shared" si="7"/>
        <v>33</v>
      </c>
      <c r="AQ25" s="41">
        <f t="shared" si="7"/>
        <v>34</v>
      </c>
      <c r="AR25" s="41">
        <f t="shared" si="7"/>
        <v>35</v>
      </c>
      <c r="AS25" s="41">
        <f t="shared" si="7"/>
        <v>36</v>
      </c>
      <c r="AT25" s="41">
        <f t="shared" si="7"/>
        <v>37</v>
      </c>
      <c r="AU25" s="41">
        <f t="shared" si="7"/>
        <v>38</v>
      </c>
      <c r="AV25" s="42" t="s">
        <v>17</v>
      </c>
    </row>
    <row r="26" spans="1:49" x14ac:dyDescent="0.25">
      <c r="E26" s="46" t="str">
        <f>CONCATENATE("@",Schedule!A6)</f>
        <v>@BHA</v>
      </c>
      <c r="F26" s="40">
        <f>Fixtures!F26</f>
        <v>1.985214741308676</v>
      </c>
      <c r="G26" s="40">
        <f>Fixtures!G26</f>
        <v>1.0131344628144889</v>
      </c>
      <c r="I26" s="37" t="str">
        <f>Schedule!A2</f>
        <v>ARS</v>
      </c>
      <c r="J26" s="44">
        <f>VLOOKUP(J49,$E$2:$G$41,3,FALSE)</f>
        <v>1.337130420545604</v>
      </c>
      <c r="K26" s="44">
        <f t="shared" ref="K26:AU33" si="8">VLOOKUP(K49,$E$2:$G$41,3,FALSE)</f>
        <v>1.6557904173083833</v>
      </c>
      <c r="L26" s="44">
        <f t="shared" si="8"/>
        <v>1.582645152155487</v>
      </c>
      <c r="M26" s="44">
        <f t="shared" si="8"/>
        <v>1.974388978421</v>
      </c>
      <c r="N26" s="44">
        <f t="shared" si="8"/>
        <v>1.662739875586243</v>
      </c>
      <c r="O26" s="44">
        <f t="shared" si="8"/>
        <v>1.1269547592967528</v>
      </c>
      <c r="P26" s="103">
        <f t="shared" ref="P26:P45" si="9">VLOOKUP(P49,$E$2:$G$41,3,FALSE)</f>
        <v>1.7713585327517085</v>
      </c>
      <c r="Q26" s="44">
        <f t="shared" si="8"/>
        <v>1.2606517437624349</v>
      </c>
      <c r="R26" s="44">
        <f t="shared" si="8"/>
        <v>1.3713147326250954</v>
      </c>
      <c r="S26" s="44">
        <f t="shared" si="8"/>
        <v>1.6563933604471131</v>
      </c>
      <c r="T26" s="44">
        <f t="shared" si="8"/>
        <v>1.4760597236378847</v>
      </c>
      <c r="U26" s="95">
        <f t="shared" si="8"/>
        <v>0.89484952110354266</v>
      </c>
      <c r="V26" s="44">
        <f t="shared" si="8"/>
        <v>1.2332718838848098</v>
      </c>
      <c r="W26" s="44">
        <f t="shared" si="8"/>
        <v>1.799618536583186</v>
      </c>
      <c r="X26" s="44">
        <f t="shared" si="8"/>
        <v>1.1798166530133369</v>
      </c>
      <c r="Y26" s="44">
        <f t="shared" si="8"/>
        <v>1.2827724566334042</v>
      </c>
      <c r="Z26" s="44">
        <f t="shared" si="8"/>
        <v>1.3809955813609347</v>
      </c>
      <c r="AA26" s="44">
        <f t="shared" si="8"/>
        <v>1.0131344628144889</v>
      </c>
      <c r="AB26" s="44">
        <f t="shared" si="8"/>
        <v>1.1098382091529182</v>
      </c>
      <c r="AC26" s="44">
        <f t="shared" si="8"/>
        <v>1.1448590887053549</v>
      </c>
      <c r="AD26" s="44">
        <f t="shared" si="8"/>
        <v>1.3498688875092975</v>
      </c>
      <c r="AE26" s="44">
        <f t="shared" si="8"/>
        <v>1.4788406099119769</v>
      </c>
      <c r="AF26" s="95">
        <f t="shared" si="8"/>
        <v>1.5100114293418179</v>
      </c>
      <c r="AG26" s="44">
        <f t="shared" si="8"/>
        <v>1.3881589787004414</v>
      </c>
      <c r="AH26" s="103">
        <f t="shared" si="8"/>
        <v>1.382357137385898</v>
      </c>
      <c r="AI26" s="44">
        <f t="shared" si="8"/>
        <v>1.8956958415928362</v>
      </c>
      <c r="AJ26" s="44">
        <f t="shared" si="8"/>
        <v>1.6483430920762479</v>
      </c>
      <c r="AK26" s="44">
        <f t="shared" si="8"/>
        <v>1.6016177564777017</v>
      </c>
      <c r="AL26" s="44">
        <f t="shared" si="8"/>
        <v>1.7680275810607631</v>
      </c>
      <c r="AM26" s="44">
        <f t="shared" si="8"/>
        <v>1.3828605119329109</v>
      </c>
      <c r="AN26" s="44">
        <f t="shared" si="8"/>
        <v>1.1529412651728903</v>
      </c>
      <c r="AO26" s="44">
        <f t="shared" si="8"/>
        <v>1.477215773004882</v>
      </c>
      <c r="AP26" s="44">
        <f t="shared" si="8"/>
        <v>0.74707620569194844</v>
      </c>
      <c r="AQ26" s="44">
        <f t="shared" si="8"/>
        <v>1.4131869799830081</v>
      </c>
      <c r="AR26" s="44">
        <f t="shared" si="8"/>
        <v>0.92656217461390422</v>
      </c>
      <c r="AS26" s="44">
        <f t="shared" si="8"/>
        <v>1.213534686228344</v>
      </c>
      <c r="AT26" s="44">
        <f t="shared" si="8"/>
        <v>1.5024338241199076</v>
      </c>
      <c r="AU26" s="44">
        <f t="shared" si="8"/>
        <v>1.536507667835616</v>
      </c>
      <c r="AV26" s="44">
        <f ca="1">AVERAGE(OFFSET($J26,0,($D$6)-6,1,6),U26,P26)</f>
        <v>1.5115490361787742</v>
      </c>
    </row>
    <row r="27" spans="1:49" x14ac:dyDescent="0.25">
      <c r="E27" s="46" t="str">
        <f>CONCATENATE("@",Schedule!A7)</f>
        <v>@CHE</v>
      </c>
      <c r="F27" s="40">
        <f>Fixtures!F27</f>
        <v>1.4134624823803841</v>
      </c>
      <c r="G27" s="40">
        <f>Fixtures!G27</f>
        <v>1.1798166530133369</v>
      </c>
      <c r="I27" s="37" t="str">
        <f>Schedule!A3</f>
        <v>AVL</v>
      </c>
      <c r="J27" s="44">
        <f t="shared" ref="J27:Y45" si="10">VLOOKUP(J50,$E$2:$G$41,3,FALSE)</f>
        <v>1.582645152155487</v>
      </c>
      <c r="K27" s="44">
        <f t="shared" si="10"/>
        <v>1.7713585327517085</v>
      </c>
      <c r="L27" s="44">
        <f t="shared" si="10"/>
        <v>1.337130420545604</v>
      </c>
      <c r="M27" s="44">
        <f t="shared" si="10"/>
        <v>1.3809955813609347</v>
      </c>
      <c r="N27" s="44">
        <f t="shared" si="10"/>
        <v>0.92593756660574211</v>
      </c>
      <c r="O27" s="44">
        <f t="shared" si="10"/>
        <v>0.89484952110354266</v>
      </c>
      <c r="P27" s="92">
        <f t="shared" si="9"/>
        <v>1.382357137385898</v>
      </c>
      <c r="Q27" s="44">
        <f t="shared" si="10"/>
        <v>1.477215773004882</v>
      </c>
      <c r="R27" s="44">
        <f t="shared" si="10"/>
        <v>1.4760597236378847</v>
      </c>
      <c r="S27" s="44">
        <f t="shared" si="10"/>
        <v>1.5024338241199076</v>
      </c>
      <c r="T27" s="44">
        <f t="shared" si="10"/>
        <v>1.4131869799830081</v>
      </c>
      <c r="U27" s="44">
        <f t="shared" si="10"/>
        <v>1.6483430920762479</v>
      </c>
      <c r="V27" s="44">
        <f t="shared" si="10"/>
        <v>1.5100114293418179</v>
      </c>
      <c r="W27" s="44">
        <f t="shared" si="10"/>
        <v>0.92656217461390422</v>
      </c>
      <c r="X27" s="44">
        <f t="shared" si="10"/>
        <v>1.3498688875092975</v>
      </c>
      <c r="Y27" s="44">
        <f t="shared" si="10"/>
        <v>1.0131344628144889</v>
      </c>
      <c r="Z27" s="44">
        <f t="shared" si="8"/>
        <v>1.6563933604471131</v>
      </c>
      <c r="AA27" s="44">
        <f t="shared" si="8"/>
        <v>1.1448590887053549</v>
      </c>
      <c r="AB27" s="44">
        <f t="shared" si="8"/>
        <v>1.536507667835616</v>
      </c>
      <c r="AC27" s="44">
        <f t="shared" si="8"/>
        <v>1.7680275810607631</v>
      </c>
      <c r="AD27" s="44">
        <f t="shared" si="8"/>
        <v>1.2332718838848098</v>
      </c>
      <c r="AE27" s="44">
        <f t="shared" si="8"/>
        <v>1.6557904173083833</v>
      </c>
      <c r="AF27" s="44">
        <f t="shared" si="8"/>
        <v>0.74707620569194844</v>
      </c>
      <c r="AG27" s="44">
        <f t="shared" si="8"/>
        <v>1.109090052307977</v>
      </c>
      <c r="AH27" s="44">
        <f t="shared" si="8"/>
        <v>1.4788406099119769</v>
      </c>
      <c r="AI27" s="44">
        <f t="shared" si="8"/>
        <v>1.6016177564777017</v>
      </c>
      <c r="AJ27" s="44">
        <f t="shared" si="8"/>
        <v>1.1529412651728903</v>
      </c>
      <c r="AK27" s="44">
        <f t="shared" si="8"/>
        <v>1.8956958415928362</v>
      </c>
      <c r="AL27" s="44">
        <f t="shared" si="8"/>
        <v>1.1798166530133369</v>
      </c>
      <c r="AM27" s="44">
        <f t="shared" si="8"/>
        <v>1.799618536583186</v>
      </c>
      <c r="AN27" s="44">
        <f t="shared" si="8"/>
        <v>1.1098382091529182</v>
      </c>
      <c r="AO27" s="44">
        <f t="shared" si="8"/>
        <v>1.2606517437624349</v>
      </c>
      <c r="AP27" s="44">
        <f t="shared" si="8"/>
        <v>1.974388978421</v>
      </c>
      <c r="AQ27" s="44">
        <f t="shared" si="8"/>
        <v>1.1269547592967528</v>
      </c>
      <c r="AR27" s="44">
        <f t="shared" si="8"/>
        <v>1.2827724566334042</v>
      </c>
      <c r="AS27" s="44">
        <f t="shared" si="8"/>
        <v>1.3713147326250954</v>
      </c>
      <c r="AT27" s="44">
        <f t="shared" si="8"/>
        <v>1.3828605119329109</v>
      </c>
      <c r="AU27" s="44">
        <f t="shared" si="8"/>
        <v>1.213534686228344</v>
      </c>
      <c r="AV27" s="44">
        <f t="shared" ref="AV27:AV41" ca="1" si="11">AVERAGE(OFFSET($J27,0,($D$6)-6,1,6))</f>
        <v>1.330876955192555</v>
      </c>
    </row>
    <row r="28" spans="1:49" x14ac:dyDescent="0.25">
      <c r="E28" s="46" t="str">
        <f>CONCATENATE("@",Schedule!A8)</f>
        <v>@CRY</v>
      </c>
      <c r="F28" s="40">
        <f>Fixtures!F28</f>
        <v>1.045086858253923</v>
      </c>
      <c r="G28" s="40">
        <f>Fixtures!G28</f>
        <v>1.337130420545604</v>
      </c>
      <c r="I28" s="37" t="str">
        <f>Schedule!A4</f>
        <v>BOU</v>
      </c>
      <c r="J28" s="44">
        <f t="shared" si="10"/>
        <v>1.662739875586243</v>
      </c>
      <c r="K28" s="44">
        <f t="shared" si="8"/>
        <v>0.74707620569194844</v>
      </c>
      <c r="L28" s="44">
        <f t="shared" si="8"/>
        <v>1.109090052307977</v>
      </c>
      <c r="M28" s="44">
        <f t="shared" si="8"/>
        <v>1.3828605119329109</v>
      </c>
      <c r="N28" s="44">
        <f t="shared" si="8"/>
        <v>1.536507667835616</v>
      </c>
      <c r="O28" s="44">
        <f t="shared" si="8"/>
        <v>1.5024338241199076</v>
      </c>
      <c r="P28" s="92">
        <f t="shared" si="9"/>
        <v>1.213534686228344</v>
      </c>
      <c r="Q28" s="44">
        <f t="shared" si="8"/>
        <v>0.92656217461390422</v>
      </c>
      <c r="R28" s="44">
        <f t="shared" si="8"/>
        <v>1.5100114293418179</v>
      </c>
      <c r="S28" s="44">
        <f t="shared" si="8"/>
        <v>1.6557904173083833</v>
      </c>
      <c r="T28" s="44">
        <f t="shared" si="8"/>
        <v>1.6483430920762479</v>
      </c>
      <c r="U28" s="44">
        <f t="shared" si="8"/>
        <v>1.477215773004882</v>
      </c>
      <c r="V28" s="44">
        <f t="shared" si="8"/>
        <v>1.1529412651728903</v>
      </c>
      <c r="W28" s="44">
        <f t="shared" si="8"/>
        <v>1.3713147326250954</v>
      </c>
      <c r="X28" s="44">
        <f t="shared" si="8"/>
        <v>1.4760597236378847</v>
      </c>
      <c r="Y28" s="44">
        <f t="shared" si="8"/>
        <v>1.7713585327517085</v>
      </c>
      <c r="Z28" s="44">
        <f t="shared" si="8"/>
        <v>1.1798166530133369</v>
      </c>
      <c r="AA28" s="44">
        <f t="shared" si="8"/>
        <v>1.6016177564777017</v>
      </c>
      <c r="AB28" s="44">
        <f t="shared" si="8"/>
        <v>1.1269547592967528</v>
      </c>
      <c r="AC28" s="44">
        <f t="shared" si="8"/>
        <v>1.2606517437624349</v>
      </c>
      <c r="AD28" s="44">
        <f t="shared" si="8"/>
        <v>1.799618536583186</v>
      </c>
      <c r="AE28" s="44">
        <f t="shared" si="8"/>
        <v>1.0131344628144889</v>
      </c>
      <c r="AF28" s="44">
        <f t="shared" si="8"/>
        <v>1.1098382091529182</v>
      </c>
      <c r="AG28" s="44">
        <f t="shared" si="8"/>
        <v>1.2827724566334042</v>
      </c>
      <c r="AH28" s="44">
        <f t="shared" si="8"/>
        <v>0.89484952110354266</v>
      </c>
      <c r="AI28" s="44">
        <f t="shared" si="8"/>
        <v>0.92593756660574211</v>
      </c>
      <c r="AJ28" s="44">
        <f t="shared" si="8"/>
        <v>1.6563933604471131</v>
      </c>
      <c r="AK28" s="44">
        <f t="shared" si="8"/>
        <v>1.3881589787004414</v>
      </c>
      <c r="AL28" s="44">
        <f t="shared" si="8"/>
        <v>1.974388978421</v>
      </c>
      <c r="AM28" s="44">
        <f t="shared" si="8"/>
        <v>1.382357137385898</v>
      </c>
      <c r="AN28" s="44">
        <f t="shared" si="8"/>
        <v>1.1448590887053549</v>
      </c>
      <c r="AO28" s="44">
        <f t="shared" si="8"/>
        <v>1.3809955813609347</v>
      </c>
      <c r="AP28" s="44">
        <f t="shared" si="8"/>
        <v>1.2332718838848098</v>
      </c>
      <c r="AQ28" s="44">
        <f t="shared" si="8"/>
        <v>1.7680275810607631</v>
      </c>
      <c r="AR28" s="44">
        <f t="shared" si="8"/>
        <v>1.4131869799830081</v>
      </c>
      <c r="AS28" s="44">
        <f t="shared" si="8"/>
        <v>1.337130420545604</v>
      </c>
      <c r="AT28" s="44">
        <f t="shared" si="8"/>
        <v>1.3498688875092975</v>
      </c>
      <c r="AU28" s="44">
        <f t="shared" si="8"/>
        <v>1.4788406099119769</v>
      </c>
      <c r="AV28" s="44">
        <f t="shared" ca="1" si="11"/>
        <v>1.2096583487738604</v>
      </c>
    </row>
    <row r="29" spans="1:49" x14ac:dyDescent="0.25">
      <c r="E29" s="46" t="str">
        <f>CONCATENATE("@",Schedule!A9)</f>
        <v>@EVE</v>
      </c>
      <c r="F29" s="40">
        <f>Fixtures!F29</f>
        <v>1.2307870791385993</v>
      </c>
      <c r="G29" s="40">
        <f>Fixtures!G29</f>
        <v>1.4788406099119769</v>
      </c>
      <c r="I29" s="37" t="str">
        <f>Schedule!A5</f>
        <v>BRE</v>
      </c>
      <c r="J29" s="44">
        <f t="shared" si="10"/>
        <v>1.382357137385898</v>
      </c>
      <c r="K29" s="44">
        <f t="shared" si="8"/>
        <v>1.3498688875092975</v>
      </c>
      <c r="L29" s="44">
        <f t="shared" si="8"/>
        <v>1.6483430920762479</v>
      </c>
      <c r="M29" s="44">
        <f t="shared" si="8"/>
        <v>1.7713585327517085</v>
      </c>
      <c r="N29" s="44">
        <f t="shared" si="8"/>
        <v>1.337130420545604</v>
      </c>
      <c r="O29" s="44">
        <f t="shared" si="8"/>
        <v>1.7680275810607631</v>
      </c>
      <c r="P29" s="108">
        <f t="shared" si="9"/>
        <v>1.2332718838848098</v>
      </c>
      <c r="Q29" s="44">
        <f t="shared" si="8"/>
        <v>1.109090052307977</v>
      </c>
      <c r="R29" s="44">
        <f t="shared" si="8"/>
        <v>1.582645152155487</v>
      </c>
      <c r="S29" s="44">
        <f t="shared" si="8"/>
        <v>0.92656217461390422</v>
      </c>
      <c r="T29" s="44">
        <f t="shared" si="8"/>
        <v>1.213534686228344</v>
      </c>
      <c r="U29" s="44">
        <f t="shared" si="8"/>
        <v>1.4131869799830081</v>
      </c>
      <c r="V29" s="44">
        <f t="shared" si="8"/>
        <v>1.3881589787004414</v>
      </c>
      <c r="W29" s="44">
        <f t="shared" si="8"/>
        <v>1.536507667835616</v>
      </c>
      <c r="X29" s="44">
        <f t="shared" si="8"/>
        <v>1.5024338241199076</v>
      </c>
      <c r="Y29" s="44">
        <f t="shared" si="8"/>
        <v>0.74707620569194844</v>
      </c>
      <c r="Z29" s="44">
        <f t="shared" si="8"/>
        <v>1.3713147326250954</v>
      </c>
      <c r="AA29" s="44">
        <f t="shared" si="8"/>
        <v>1.1529412651728903</v>
      </c>
      <c r="AB29" s="44">
        <f t="shared" si="8"/>
        <v>1.6563933604471131</v>
      </c>
      <c r="AC29" s="44">
        <f t="shared" si="8"/>
        <v>1.8956958415928362</v>
      </c>
      <c r="AD29" s="44">
        <f t="shared" si="8"/>
        <v>1.4760597236378847</v>
      </c>
      <c r="AE29" s="44">
        <f t="shared" si="8"/>
        <v>1.477215773004882</v>
      </c>
      <c r="AF29" s="44">
        <f t="shared" si="8"/>
        <v>0.92593756660574211</v>
      </c>
      <c r="AG29" s="44">
        <f t="shared" si="8"/>
        <v>1.6016177564777017</v>
      </c>
      <c r="AH29" s="92">
        <f t="shared" si="8"/>
        <v>1.1269547592967528</v>
      </c>
      <c r="AI29" s="44">
        <f t="shared" si="8"/>
        <v>1.974388978421</v>
      </c>
      <c r="AJ29" s="108">
        <f t="shared" si="8"/>
        <v>1.4788406099119769</v>
      </c>
      <c r="AK29" s="44">
        <f t="shared" si="8"/>
        <v>1.6557904173083833</v>
      </c>
      <c r="AL29" s="44">
        <f t="shared" si="8"/>
        <v>1.0131344628144889</v>
      </c>
      <c r="AM29" s="44">
        <f t="shared" si="8"/>
        <v>1.1098382091529182</v>
      </c>
      <c r="AN29" s="44">
        <f t="shared" si="8"/>
        <v>1.2827724566334042</v>
      </c>
      <c r="AO29" s="44">
        <f t="shared" si="8"/>
        <v>1.662739875586243</v>
      </c>
      <c r="AP29" s="44">
        <f t="shared" si="8"/>
        <v>1.1798166530133369</v>
      </c>
      <c r="AQ29" s="44">
        <f t="shared" si="8"/>
        <v>1.799618536583186</v>
      </c>
      <c r="AR29" s="44">
        <f t="shared" si="8"/>
        <v>1.3828605119329109</v>
      </c>
      <c r="AS29" s="44">
        <f t="shared" si="8"/>
        <v>1.3809955813609347</v>
      </c>
      <c r="AT29" s="44">
        <f t="shared" si="8"/>
        <v>1.1448590887053549</v>
      </c>
      <c r="AU29" s="44">
        <f t="shared" si="8"/>
        <v>0.89484952110354266</v>
      </c>
      <c r="AV29" s="44">
        <f>AVERAGE(AF29:AG29,AI29:AK29,P29)</f>
        <v>1.4783078687682689</v>
      </c>
    </row>
    <row r="30" spans="1:49" x14ac:dyDescent="0.25">
      <c r="E30" s="46" t="str">
        <f>CONCATENATE("@",Schedule!A10)</f>
        <v>@FUL</v>
      </c>
      <c r="F30" s="40">
        <f>Fixtures!F30</f>
        <v>1.3832895858970733</v>
      </c>
      <c r="G30" s="40">
        <f>Fixtures!G30</f>
        <v>1.6483430920762479</v>
      </c>
      <c r="I30" s="37" t="str">
        <f>Schedule!A6</f>
        <v>BHA</v>
      </c>
      <c r="J30" s="44">
        <f t="shared" si="10"/>
        <v>1.1269547592967528</v>
      </c>
      <c r="K30" s="44">
        <f t="shared" si="8"/>
        <v>1.1098382091529182</v>
      </c>
      <c r="L30" s="44">
        <f t="shared" si="8"/>
        <v>1.1529412651728903</v>
      </c>
      <c r="M30" s="44">
        <f t="shared" si="8"/>
        <v>1.7680275810607631</v>
      </c>
      <c r="N30" s="44">
        <f t="shared" si="8"/>
        <v>1.6483430920762479</v>
      </c>
      <c r="O30" s="44">
        <f t="shared" si="8"/>
        <v>1.6557904173083833</v>
      </c>
      <c r="P30" s="92">
        <f t="shared" si="9"/>
        <v>1.582645152155487</v>
      </c>
      <c r="Q30" s="108">
        <f t="shared" si="8"/>
        <v>1.6016177564777017</v>
      </c>
      <c r="R30" s="44">
        <f t="shared" si="8"/>
        <v>1.3828605119329109</v>
      </c>
      <c r="S30" s="44">
        <f t="shared" si="8"/>
        <v>1.3713147326250954</v>
      </c>
      <c r="T30" s="44">
        <f t="shared" si="8"/>
        <v>1.2606517437624349</v>
      </c>
      <c r="U30" s="44">
        <f t="shared" si="8"/>
        <v>1.799618536583186</v>
      </c>
      <c r="V30" s="44">
        <f t="shared" si="8"/>
        <v>0.74707620569194844</v>
      </c>
      <c r="W30" s="44">
        <f t="shared" si="8"/>
        <v>1.4131869799830081</v>
      </c>
      <c r="X30" s="44">
        <f t="shared" si="8"/>
        <v>1.2827724566334042</v>
      </c>
      <c r="Y30" s="44">
        <f t="shared" si="8"/>
        <v>1.662739875586243</v>
      </c>
      <c r="Z30" s="44">
        <f t="shared" si="8"/>
        <v>1.2332718838848098</v>
      </c>
      <c r="AA30" s="44">
        <f t="shared" si="8"/>
        <v>1.109090052307977</v>
      </c>
      <c r="AB30" s="44">
        <f t="shared" si="8"/>
        <v>1.4788406099119769</v>
      </c>
      <c r="AC30" s="44">
        <f t="shared" si="8"/>
        <v>1.6563933604471131</v>
      </c>
      <c r="AD30" s="44">
        <f t="shared" si="8"/>
        <v>1.382357137385898</v>
      </c>
      <c r="AE30" s="44">
        <f t="shared" si="8"/>
        <v>1.8956958415928362</v>
      </c>
      <c r="AF30" s="44">
        <f t="shared" si="8"/>
        <v>1.337130420545604</v>
      </c>
      <c r="AG30" s="44">
        <f t="shared" si="8"/>
        <v>1.974388978421</v>
      </c>
      <c r="AH30" s="92">
        <f t="shared" si="8"/>
        <v>0.92656217461390422</v>
      </c>
      <c r="AI30" s="44">
        <f t="shared" si="8"/>
        <v>1.3809955813609347</v>
      </c>
      <c r="AJ30" s="108">
        <f t="shared" si="8"/>
        <v>1.4760597236378847</v>
      </c>
      <c r="AK30" s="92">
        <f t="shared" si="8"/>
        <v>1.3498688875092975</v>
      </c>
      <c r="AL30" s="44">
        <f t="shared" si="8"/>
        <v>1.5100114293418179</v>
      </c>
      <c r="AM30" s="44">
        <f t="shared" si="8"/>
        <v>1.1448590887053549</v>
      </c>
      <c r="AN30" s="44">
        <f t="shared" si="8"/>
        <v>1.1798166530133369</v>
      </c>
      <c r="AO30" s="44">
        <f t="shared" si="8"/>
        <v>0.89484952110354266</v>
      </c>
      <c r="AP30" s="44">
        <f t="shared" si="8"/>
        <v>1.5024338241199076</v>
      </c>
      <c r="AQ30" s="44">
        <f t="shared" si="8"/>
        <v>1.536507667835616</v>
      </c>
      <c r="AR30" s="44">
        <f t="shared" si="8"/>
        <v>1.7713585327517085</v>
      </c>
      <c r="AS30" s="44">
        <f t="shared" si="8"/>
        <v>0.92593756660574211</v>
      </c>
      <c r="AT30" s="44">
        <f t="shared" si="8"/>
        <v>1.477215773004882</v>
      </c>
      <c r="AU30" s="44">
        <f t="shared" si="8"/>
        <v>1.3881589787004414</v>
      </c>
      <c r="AV30" s="44">
        <f>AVERAGE(AF30:AG30,AI30:AJ30,Q30)</f>
        <v>1.5540384920886252</v>
      </c>
    </row>
    <row r="31" spans="1:49" x14ac:dyDescent="0.25">
      <c r="E31" s="46" t="str">
        <f>CONCATENATE("@",Schedule!A11)</f>
        <v>@LEE</v>
      </c>
      <c r="F31" s="40">
        <f>Fixtures!F31</f>
        <v>1.3562050535478631</v>
      </c>
      <c r="G31" s="40">
        <f>Fixtures!G31</f>
        <v>1.4760597236378847</v>
      </c>
      <c r="I31" s="37" t="str">
        <f>Schedule!A7</f>
        <v>CHE</v>
      </c>
      <c r="J31" s="44">
        <f t="shared" si="10"/>
        <v>1.4788406099119769</v>
      </c>
      <c r="K31" s="44">
        <f t="shared" si="8"/>
        <v>1.3713147326250954</v>
      </c>
      <c r="L31" s="44">
        <f t="shared" si="8"/>
        <v>1.4760597236378847</v>
      </c>
      <c r="M31" s="44">
        <f t="shared" si="8"/>
        <v>1.6557904173083833</v>
      </c>
      <c r="N31" s="44">
        <f t="shared" si="8"/>
        <v>1.2332718838848098</v>
      </c>
      <c r="O31" s="44">
        <f t="shared" si="8"/>
        <v>1.3809955813609347</v>
      </c>
      <c r="P31" s="44">
        <f t="shared" si="9"/>
        <v>1.6483430920762479</v>
      </c>
      <c r="Q31" s="92">
        <f t="shared" si="8"/>
        <v>1.6563933604471131</v>
      </c>
      <c r="R31" s="44">
        <f t="shared" si="8"/>
        <v>1.337130420545604</v>
      </c>
      <c r="S31" s="44">
        <f t="shared" si="8"/>
        <v>1.536507667835616</v>
      </c>
      <c r="T31" s="44">
        <f t="shared" si="8"/>
        <v>1.3881589787004414</v>
      </c>
      <c r="U31" s="44">
        <f t="shared" si="8"/>
        <v>1.2606517437624349</v>
      </c>
      <c r="V31" s="44">
        <f t="shared" si="8"/>
        <v>1.3498688875092975</v>
      </c>
      <c r="W31" s="44">
        <f t="shared" si="8"/>
        <v>1.0131344628144889</v>
      </c>
      <c r="X31" s="44">
        <f t="shared" si="8"/>
        <v>1.109090052307977</v>
      </c>
      <c r="Y31" s="44">
        <f t="shared" si="8"/>
        <v>0.92656217461390422</v>
      </c>
      <c r="Z31" s="44">
        <f t="shared" si="8"/>
        <v>1.8956958415928362</v>
      </c>
      <c r="AA31" s="44">
        <f t="shared" si="8"/>
        <v>1.5024338241199076</v>
      </c>
      <c r="AB31" s="44">
        <f t="shared" si="8"/>
        <v>0.89484952110354266</v>
      </c>
      <c r="AC31" s="44">
        <f t="shared" si="8"/>
        <v>1.6016177564777017</v>
      </c>
      <c r="AD31" s="44">
        <f t="shared" si="8"/>
        <v>1.3828605119329109</v>
      </c>
      <c r="AE31" s="44">
        <f t="shared" si="8"/>
        <v>1.974388978421</v>
      </c>
      <c r="AF31" s="44">
        <f t="shared" si="8"/>
        <v>1.1529412651728903</v>
      </c>
      <c r="AG31" s="44">
        <f t="shared" si="8"/>
        <v>1.477215773004882</v>
      </c>
      <c r="AH31" s="44">
        <f t="shared" si="8"/>
        <v>1.1448590887053549</v>
      </c>
      <c r="AI31" s="44">
        <f t="shared" si="8"/>
        <v>1.7680275810607631</v>
      </c>
      <c r="AJ31" s="44">
        <f t="shared" si="8"/>
        <v>1.382357137385898</v>
      </c>
      <c r="AK31" s="44">
        <f t="shared" si="8"/>
        <v>1.7713585327517085</v>
      </c>
      <c r="AL31" s="44">
        <f t="shared" si="8"/>
        <v>1.662739875586243</v>
      </c>
      <c r="AM31" s="44">
        <f t="shared" si="8"/>
        <v>1.2827724566334042</v>
      </c>
      <c r="AN31" s="44">
        <f t="shared" si="8"/>
        <v>1.213534686228344</v>
      </c>
      <c r="AO31" s="44">
        <f t="shared" si="8"/>
        <v>1.1269547592967528</v>
      </c>
      <c r="AP31" s="44">
        <f t="shared" si="8"/>
        <v>1.5100114293418179</v>
      </c>
      <c r="AQ31" s="44">
        <f t="shared" si="8"/>
        <v>0.92593756660574211</v>
      </c>
      <c r="AR31" s="44">
        <f t="shared" si="8"/>
        <v>1.582645152155487</v>
      </c>
      <c r="AS31" s="44">
        <f t="shared" si="8"/>
        <v>1.799618536583186</v>
      </c>
      <c r="AT31" s="44">
        <f t="shared" si="8"/>
        <v>0.74707620569194844</v>
      </c>
      <c r="AU31" s="44">
        <f t="shared" si="8"/>
        <v>1.1098382091529182</v>
      </c>
      <c r="AV31" s="44">
        <f ca="1">AVERAGE(OFFSET($J31,0,($D$6)-6,1,6))</f>
        <v>1.4494598963469161</v>
      </c>
    </row>
    <row r="32" spans="1:49" x14ac:dyDescent="0.25">
      <c r="E32" s="46" t="str">
        <f>CONCATENATE("@",Schedule!A12)</f>
        <v>@LEI</v>
      </c>
      <c r="F32" s="40">
        <f>Fixtures!F32</f>
        <v>1.3400123892090177</v>
      </c>
      <c r="G32" s="40">
        <f>Fixtures!G32</f>
        <v>1.382357137385898</v>
      </c>
      <c r="I32" s="37" t="str">
        <f>Schedule!A8</f>
        <v>CRY</v>
      </c>
      <c r="J32" s="44">
        <f t="shared" si="10"/>
        <v>1.109090052307977</v>
      </c>
      <c r="K32" s="44">
        <f t="shared" si="8"/>
        <v>1.3828605119329109</v>
      </c>
      <c r="L32" s="44">
        <f t="shared" si="8"/>
        <v>1.662739875586243</v>
      </c>
      <c r="M32" s="44">
        <f t="shared" si="8"/>
        <v>0.74707620569194844</v>
      </c>
      <c r="N32" s="44">
        <f t="shared" si="8"/>
        <v>1.5100114293418179</v>
      </c>
      <c r="O32" s="44">
        <f t="shared" si="8"/>
        <v>0.92656217461390422</v>
      </c>
      <c r="P32" s="44">
        <f t="shared" si="9"/>
        <v>1.3498688875092975</v>
      </c>
      <c r="Q32" s="108">
        <f t="shared" si="8"/>
        <v>1.0131344628144889</v>
      </c>
      <c r="R32" s="44">
        <f t="shared" si="8"/>
        <v>1.4131869799830081</v>
      </c>
      <c r="S32" s="44">
        <f t="shared" si="8"/>
        <v>1.7680275810607631</v>
      </c>
      <c r="T32" s="44">
        <f t="shared" si="8"/>
        <v>1.382357137385898</v>
      </c>
      <c r="U32" s="44">
        <f t="shared" si="8"/>
        <v>1.536507667835616</v>
      </c>
      <c r="V32" s="44">
        <f t="shared" si="8"/>
        <v>1.4788406099119769</v>
      </c>
      <c r="W32" s="44">
        <f t="shared" si="8"/>
        <v>1.477215773004882</v>
      </c>
      <c r="X32" s="44">
        <f t="shared" si="8"/>
        <v>1.1529412651728903</v>
      </c>
      <c r="Y32" s="44">
        <f t="shared" si="8"/>
        <v>1.5024338241199076</v>
      </c>
      <c r="Z32" s="44">
        <f t="shared" si="8"/>
        <v>1.974388978421</v>
      </c>
      <c r="AA32" s="44">
        <f t="shared" si="8"/>
        <v>1.582645152155487</v>
      </c>
      <c r="AB32" s="44">
        <f t="shared" si="8"/>
        <v>1.3713147326250954</v>
      </c>
      <c r="AC32" s="44">
        <f t="shared" si="8"/>
        <v>1.1798166530133369</v>
      </c>
      <c r="AD32" s="44">
        <f t="shared" si="8"/>
        <v>1.1098382091529182</v>
      </c>
      <c r="AE32" s="44">
        <f t="shared" si="8"/>
        <v>1.1269547592967528</v>
      </c>
      <c r="AF32" s="44">
        <f t="shared" si="8"/>
        <v>1.213534686228344</v>
      </c>
      <c r="AG32" s="44">
        <f t="shared" si="8"/>
        <v>1.2606517437624349</v>
      </c>
      <c r="AH32" s="44">
        <f t="shared" si="8"/>
        <v>1.6563933604471131</v>
      </c>
      <c r="AI32" s="44">
        <f t="shared" si="8"/>
        <v>1.3881589787004414</v>
      </c>
      <c r="AJ32" s="108">
        <f t="shared" si="8"/>
        <v>0.89484952110354266</v>
      </c>
      <c r="AK32" s="44">
        <f t="shared" si="8"/>
        <v>0.92593756660574211</v>
      </c>
      <c r="AL32" s="44">
        <f t="shared" si="8"/>
        <v>1.6557904173083833</v>
      </c>
      <c r="AM32" s="44">
        <f t="shared" si="8"/>
        <v>1.4760597236378847</v>
      </c>
      <c r="AN32" s="44">
        <f t="shared" si="8"/>
        <v>1.2332718838848098</v>
      </c>
      <c r="AO32" s="44">
        <f t="shared" si="8"/>
        <v>1.7713585327517085</v>
      </c>
      <c r="AP32" s="44">
        <f t="shared" si="8"/>
        <v>1.2827724566334042</v>
      </c>
      <c r="AQ32" s="44">
        <f t="shared" si="8"/>
        <v>1.3809955813609347</v>
      </c>
      <c r="AR32" s="44">
        <f t="shared" si="8"/>
        <v>1.1448590887053549</v>
      </c>
      <c r="AS32" s="44">
        <f t="shared" si="8"/>
        <v>1.8956958415928362</v>
      </c>
      <c r="AT32" s="44">
        <f t="shared" si="8"/>
        <v>1.6483430920762479</v>
      </c>
      <c r="AU32" s="44">
        <f t="shared" si="8"/>
        <v>1.799618536583186</v>
      </c>
      <c r="AV32" s="44">
        <f ca="1">AVERAGE(OFFSET($J32,0,($D$6)-6,1,6),Q32)</f>
        <v>1.1932371885231581</v>
      </c>
    </row>
    <row r="33" spans="5:49" x14ac:dyDescent="0.25">
      <c r="E33" s="46" t="str">
        <f>CONCATENATE("@",Schedule!A13)</f>
        <v>@LIV</v>
      </c>
      <c r="F33" s="40">
        <f>Fixtures!F33</f>
        <v>2.1498197073825653</v>
      </c>
      <c r="G33" s="40">
        <f>Fixtures!G33</f>
        <v>1.3828605119329109</v>
      </c>
      <c r="I33" s="37" t="str">
        <f>Schedule!A9</f>
        <v>EVE</v>
      </c>
      <c r="J33" s="44">
        <f t="shared" si="10"/>
        <v>1.4131869799830081</v>
      </c>
      <c r="K33" s="44">
        <f t="shared" si="8"/>
        <v>1.3881589787004414</v>
      </c>
      <c r="L33" s="44">
        <f t="shared" si="8"/>
        <v>1.799618536583186</v>
      </c>
      <c r="M33" s="44">
        <f t="shared" si="8"/>
        <v>1.2606517437624349</v>
      </c>
      <c r="N33" s="44">
        <f t="shared" si="8"/>
        <v>1.4760597236378847</v>
      </c>
      <c r="O33" s="44">
        <f t="shared" si="8"/>
        <v>1.6563933604471131</v>
      </c>
      <c r="P33" s="103">
        <f t="shared" si="9"/>
        <v>0.92593756660574211</v>
      </c>
      <c r="Q33" s="44">
        <f t="shared" si="8"/>
        <v>1.3809955813609347</v>
      </c>
      <c r="R33" s="44">
        <f t="shared" si="8"/>
        <v>1.2332718838848098</v>
      </c>
      <c r="S33" s="44">
        <f t="shared" si="8"/>
        <v>1.3498688875092975</v>
      </c>
      <c r="T33" s="44">
        <f t="shared" si="8"/>
        <v>1.1448590887053549</v>
      </c>
      <c r="U33" s="44">
        <f t="shared" si="8"/>
        <v>0.92656217461390422</v>
      </c>
      <c r="V33" s="44">
        <f t="shared" ref="K33:AU40" si="12">VLOOKUP(V56,$E$2:$G$41,3,FALSE)</f>
        <v>1.6016177564777017</v>
      </c>
      <c r="W33" s="44">
        <f t="shared" si="12"/>
        <v>1.6483430920762479</v>
      </c>
      <c r="X33" s="44">
        <f t="shared" si="12"/>
        <v>1.6557904173083833</v>
      </c>
      <c r="Y33" s="44">
        <f t="shared" si="12"/>
        <v>1.582645152155487</v>
      </c>
      <c r="Z33" s="44">
        <f t="shared" si="12"/>
        <v>1.536507667835616</v>
      </c>
      <c r="AA33" s="44">
        <f t="shared" si="12"/>
        <v>0.74707620569194844</v>
      </c>
      <c r="AB33" s="44">
        <f t="shared" si="12"/>
        <v>1.213534686228344</v>
      </c>
      <c r="AC33" s="44">
        <f t="shared" si="12"/>
        <v>1.477215773004882</v>
      </c>
      <c r="AD33" s="44">
        <f t="shared" si="12"/>
        <v>1.1529412651728903</v>
      </c>
      <c r="AE33" s="44">
        <f t="shared" si="12"/>
        <v>1.109090052307977</v>
      </c>
      <c r="AF33" s="44">
        <f t="shared" si="12"/>
        <v>1.3828605119329109</v>
      </c>
      <c r="AG33" s="44">
        <f t="shared" si="12"/>
        <v>1.7680275810607631</v>
      </c>
      <c r="AH33" s="103">
        <f t="shared" si="12"/>
        <v>1.662739875586243</v>
      </c>
      <c r="AI33" s="44">
        <f t="shared" si="12"/>
        <v>1.5024338241199076</v>
      </c>
      <c r="AJ33" s="44">
        <f t="shared" si="12"/>
        <v>1.5100114293418179</v>
      </c>
      <c r="AK33" s="44">
        <f t="shared" si="12"/>
        <v>1.1798166530133369</v>
      </c>
      <c r="AL33" s="44">
        <f t="shared" si="12"/>
        <v>1.3713147326250954</v>
      </c>
      <c r="AM33" s="44">
        <f t="shared" si="12"/>
        <v>1.1269547592967528</v>
      </c>
      <c r="AN33" s="44">
        <f t="shared" si="12"/>
        <v>1.974388978421</v>
      </c>
      <c r="AO33" s="44">
        <f t="shared" si="12"/>
        <v>1.337130420545604</v>
      </c>
      <c r="AP33" s="44">
        <f t="shared" si="12"/>
        <v>1.1098382091529182</v>
      </c>
      <c r="AQ33" s="44">
        <f t="shared" si="12"/>
        <v>1.382357137385898</v>
      </c>
      <c r="AR33" s="44">
        <f t="shared" si="12"/>
        <v>1.0131344628144889</v>
      </c>
      <c r="AS33" s="44">
        <f t="shared" si="12"/>
        <v>0.89484952110354266</v>
      </c>
      <c r="AT33" s="44">
        <f t="shared" si="12"/>
        <v>1.2827724566334042</v>
      </c>
      <c r="AU33" s="44">
        <f t="shared" si="12"/>
        <v>1.8956958415928362</v>
      </c>
      <c r="AV33" s="44">
        <f ca="1">AVERAGE(OFFSET($J33,0,($D$6)-6,1,6),P33)</f>
        <v>1.4188324916658175</v>
      </c>
    </row>
    <row r="34" spans="5:49" x14ac:dyDescent="0.25">
      <c r="E34" s="46" t="str">
        <f>CONCATENATE("@",Schedule!A14)</f>
        <v>@MCI</v>
      </c>
      <c r="F34" s="40">
        <f>Fixtures!F34</f>
        <v>2.2730029127497664</v>
      </c>
      <c r="G34" s="40">
        <f>Fixtures!G34</f>
        <v>0.74707620569194844</v>
      </c>
      <c r="I34" s="37" t="str">
        <f>Schedule!A10</f>
        <v>FUL</v>
      </c>
      <c r="J34" s="44">
        <f t="shared" si="10"/>
        <v>1.6563933604471131</v>
      </c>
      <c r="K34" s="44">
        <f t="shared" si="12"/>
        <v>1.2827724566334042</v>
      </c>
      <c r="L34" s="44">
        <f t="shared" si="12"/>
        <v>1.5100114293418179</v>
      </c>
      <c r="M34" s="44">
        <f t="shared" si="12"/>
        <v>0.92593756660574211</v>
      </c>
      <c r="N34" s="44">
        <f t="shared" si="12"/>
        <v>1.213534686228344</v>
      </c>
      <c r="O34" s="44">
        <f t="shared" si="12"/>
        <v>1.1448590887053549</v>
      </c>
      <c r="P34" s="44">
        <f t="shared" si="9"/>
        <v>1.4131869799830081</v>
      </c>
      <c r="Q34" s="44">
        <f t="shared" si="12"/>
        <v>1.5024338241199076</v>
      </c>
      <c r="R34" s="44">
        <f t="shared" si="12"/>
        <v>1.1098382091529182</v>
      </c>
      <c r="S34" s="44">
        <f t="shared" si="12"/>
        <v>1.1529412651728903</v>
      </c>
      <c r="T34" s="44">
        <f t="shared" si="12"/>
        <v>1.8956958415928362</v>
      </c>
      <c r="U34" s="44">
        <f t="shared" si="12"/>
        <v>1.662739875586243</v>
      </c>
      <c r="V34" s="44">
        <f t="shared" si="12"/>
        <v>1.4760597236378847</v>
      </c>
      <c r="W34" s="44">
        <f t="shared" si="12"/>
        <v>1.7713585327517085</v>
      </c>
      <c r="X34" s="44">
        <f t="shared" si="12"/>
        <v>0.74707620569194844</v>
      </c>
      <c r="Y34" s="44">
        <f t="shared" si="12"/>
        <v>1.3498688875092975</v>
      </c>
      <c r="Z34" s="44">
        <f t="shared" si="12"/>
        <v>1.337130420545604</v>
      </c>
      <c r="AA34" s="44">
        <f t="shared" si="12"/>
        <v>1.477215773004882</v>
      </c>
      <c r="AB34" s="44">
        <f t="shared" si="12"/>
        <v>1.382357137385898</v>
      </c>
      <c r="AC34" s="44">
        <f t="shared" si="12"/>
        <v>0.92656217461390422</v>
      </c>
      <c r="AD34" s="44">
        <f t="shared" si="12"/>
        <v>1.3713147326250954</v>
      </c>
      <c r="AE34" s="44">
        <f t="shared" si="12"/>
        <v>1.1798166530133369</v>
      </c>
      <c r="AF34" s="44">
        <f t="shared" si="12"/>
        <v>1.799618536583186</v>
      </c>
      <c r="AG34" s="44">
        <f t="shared" si="12"/>
        <v>1.0131344628144889</v>
      </c>
      <c r="AH34" s="44">
        <f t="shared" si="12"/>
        <v>1.536507667835616</v>
      </c>
      <c r="AI34" s="44">
        <f t="shared" si="12"/>
        <v>1.2606517437624349</v>
      </c>
      <c r="AJ34" s="44">
        <f t="shared" si="12"/>
        <v>1.109090052307977</v>
      </c>
      <c r="AK34" s="92">
        <f t="shared" si="12"/>
        <v>1.3828605119329109</v>
      </c>
      <c r="AL34" s="44">
        <f t="shared" si="12"/>
        <v>1.582645152155487</v>
      </c>
      <c r="AM34" s="44">
        <f t="shared" si="12"/>
        <v>1.3809955813609347</v>
      </c>
      <c r="AN34" s="44">
        <f t="shared" si="12"/>
        <v>1.4788406099119769</v>
      </c>
      <c r="AO34" s="44">
        <f t="shared" si="12"/>
        <v>1.7680275810607631</v>
      </c>
      <c r="AP34" s="44">
        <f t="shared" si="12"/>
        <v>1.3881589787004414</v>
      </c>
      <c r="AQ34" s="44">
        <f t="shared" si="12"/>
        <v>0.89484952110354266</v>
      </c>
      <c r="AR34" s="44">
        <f t="shared" si="12"/>
        <v>1.6557904173083833</v>
      </c>
      <c r="AS34" s="44">
        <f t="shared" si="12"/>
        <v>1.2332718838848098</v>
      </c>
      <c r="AT34" s="44">
        <f t="shared" si="12"/>
        <v>1.6016177564777017</v>
      </c>
      <c r="AU34" s="44">
        <f t="shared" si="12"/>
        <v>1.1269547592967528</v>
      </c>
      <c r="AV34" s="44">
        <f>AVERAGE(AF34:AJ34)</f>
        <v>1.3438004926607405</v>
      </c>
      <c r="AW34" s="45"/>
    </row>
    <row r="35" spans="5:49" x14ac:dyDescent="0.25">
      <c r="E35" s="46" t="str">
        <f>CONCATENATE("@",Schedule!A15)</f>
        <v>@MUN</v>
      </c>
      <c r="F35" s="40">
        <f>Fixtures!F35</f>
        <v>1.8362758384481703</v>
      </c>
      <c r="G35" s="40">
        <f>Fixtures!G35</f>
        <v>1.1269547592967528</v>
      </c>
      <c r="I35" s="37" t="str">
        <f>Schedule!A11</f>
        <v>LEE</v>
      </c>
      <c r="J35" s="44">
        <f t="shared" si="10"/>
        <v>1.536507667835616</v>
      </c>
      <c r="K35" s="44">
        <f t="shared" si="12"/>
        <v>1.2332718838848098</v>
      </c>
      <c r="L35" s="44">
        <f t="shared" si="12"/>
        <v>1.4131869799830081</v>
      </c>
      <c r="M35" s="44">
        <f t="shared" si="12"/>
        <v>1.0131344628144889</v>
      </c>
      <c r="N35" s="44">
        <f t="shared" si="12"/>
        <v>1.7713585327517085</v>
      </c>
      <c r="O35" s="44">
        <f t="shared" si="12"/>
        <v>1.2606517437624349</v>
      </c>
      <c r="P35" s="92">
        <f t="shared" si="9"/>
        <v>1.799618536583186</v>
      </c>
      <c r="Q35" s="44">
        <f t="shared" si="12"/>
        <v>1.1269547592967528</v>
      </c>
      <c r="R35" s="44">
        <f t="shared" si="12"/>
        <v>1.662739875586243</v>
      </c>
      <c r="S35" s="44">
        <f t="shared" si="12"/>
        <v>1.337130420545604</v>
      </c>
      <c r="T35" s="44">
        <f t="shared" si="12"/>
        <v>1.109090052307977</v>
      </c>
      <c r="U35" s="44">
        <f t="shared" si="12"/>
        <v>1.382357137385898</v>
      </c>
      <c r="V35" s="44">
        <f t="shared" si="12"/>
        <v>1.974388978421</v>
      </c>
      <c r="W35" s="44">
        <f t="shared" si="12"/>
        <v>1.3828605119329109</v>
      </c>
      <c r="X35" s="44">
        <f t="shared" si="12"/>
        <v>1.8956958415928362</v>
      </c>
      <c r="Y35" s="44">
        <f t="shared" si="12"/>
        <v>1.1448590887053549</v>
      </c>
      <c r="Z35" s="44">
        <f t="shared" si="12"/>
        <v>0.89484952110354266</v>
      </c>
      <c r="AA35" s="44">
        <f t="shared" si="12"/>
        <v>0.92656217461390422</v>
      </c>
      <c r="AB35" s="44">
        <f t="shared" si="12"/>
        <v>1.3809955813609347</v>
      </c>
      <c r="AC35" s="44">
        <f t="shared" si="12"/>
        <v>1.3881589787004414</v>
      </c>
      <c r="AD35" s="44">
        <f t="shared" si="12"/>
        <v>1.5100114293418179</v>
      </c>
      <c r="AE35" s="44">
        <f t="shared" si="12"/>
        <v>1.5024338241199076</v>
      </c>
      <c r="AF35" s="44">
        <f t="shared" si="12"/>
        <v>1.3498688875092975</v>
      </c>
      <c r="AG35" s="44">
        <f t="shared" si="12"/>
        <v>1.4788406099119769</v>
      </c>
      <c r="AH35" s="44">
        <f t="shared" si="12"/>
        <v>1.477215773004882</v>
      </c>
      <c r="AI35" s="44">
        <f t="shared" si="12"/>
        <v>1.1798166530133369</v>
      </c>
      <c r="AJ35" s="44">
        <f t="shared" si="12"/>
        <v>1.213534686228344</v>
      </c>
      <c r="AK35" s="44">
        <f t="shared" si="12"/>
        <v>1.2827724566334042</v>
      </c>
      <c r="AL35" s="44">
        <f t="shared" si="12"/>
        <v>0.92593756660574211</v>
      </c>
      <c r="AM35" s="44">
        <f t="shared" si="12"/>
        <v>1.6016177564777017</v>
      </c>
      <c r="AN35" s="44">
        <f t="shared" si="12"/>
        <v>1.6563933604471131</v>
      </c>
      <c r="AO35" s="44">
        <f t="shared" si="12"/>
        <v>1.6483430920762479</v>
      </c>
      <c r="AP35" s="44">
        <f t="shared" si="12"/>
        <v>1.6557904173083833</v>
      </c>
      <c r="AQ35" s="44">
        <f t="shared" si="12"/>
        <v>1.582645152155487</v>
      </c>
      <c r="AR35" s="44">
        <f t="shared" si="12"/>
        <v>0.74707620569194844</v>
      </c>
      <c r="AS35" s="44">
        <f t="shared" si="12"/>
        <v>1.1098382091529182</v>
      </c>
      <c r="AT35" s="44">
        <f t="shared" si="12"/>
        <v>1.1529412651728903</v>
      </c>
      <c r="AU35" s="44">
        <f t="shared" si="12"/>
        <v>1.3713147326250954</v>
      </c>
      <c r="AV35" s="44">
        <f ca="1">AVERAGE(OFFSET($J35,0,($D$6)-6,1,6))</f>
        <v>1.330341511050207</v>
      </c>
    </row>
    <row r="36" spans="5:49" x14ac:dyDescent="0.25">
      <c r="E36" s="46" t="str">
        <f>CONCATENATE("@",Schedule!A16)</f>
        <v>@NEW</v>
      </c>
      <c r="F36" s="40">
        <f>Fixtures!F36</f>
        <v>1.8383923215662192</v>
      </c>
      <c r="G36" s="40">
        <f>Fixtures!G36</f>
        <v>0.92656217461390422</v>
      </c>
      <c r="I36" s="37" t="str">
        <f>Schedule!A12</f>
        <v>LEI</v>
      </c>
      <c r="J36" s="44">
        <f t="shared" si="10"/>
        <v>1.5100114293418179</v>
      </c>
      <c r="K36" s="44">
        <f t="shared" si="12"/>
        <v>0.92593756660574211</v>
      </c>
      <c r="L36" s="44">
        <f t="shared" si="12"/>
        <v>1.477215773004882</v>
      </c>
      <c r="M36" s="44">
        <f t="shared" si="12"/>
        <v>1.1798166530133369</v>
      </c>
      <c r="N36" s="44">
        <f t="shared" si="12"/>
        <v>1.3498688875092975</v>
      </c>
      <c r="O36" s="44">
        <f t="shared" si="12"/>
        <v>1.0131344628144889</v>
      </c>
      <c r="P36" s="92">
        <f t="shared" si="9"/>
        <v>1.662739875586243</v>
      </c>
      <c r="Q36" s="44">
        <f t="shared" si="12"/>
        <v>1.1448590887053549</v>
      </c>
      <c r="R36" s="44">
        <f t="shared" si="12"/>
        <v>1.799618536583186</v>
      </c>
      <c r="S36" s="44">
        <f t="shared" si="12"/>
        <v>1.582645152155487</v>
      </c>
      <c r="T36" s="44">
        <f t="shared" si="12"/>
        <v>1.6016177564777017</v>
      </c>
      <c r="U36" s="44">
        <f t="shared" si="12"/>
        <v>1.7680275810607631</v>
      </c>
      <c r="V36" s="44">
        <f t="shared" si="12"/>
        <v>1.2827724566334042</v>
      </c>
      <c r="W36" s="44">
        <f t="shared" si="12"/>
        <v>0.89484952110354266</v>
      </c>
      <c r="X36" s="44">
        <f t="shared" si="12"/>
        <v>1.4788406099119769</v>
      </c>
      <c r="Y36" s="44">
        <f t="shared" si="12"/>
        <v>1.1529412651728903</v>
      </c>
      <c r="Z36" s="44">
        <f t="shared" si="12"/>
        <v>1.1098382091529182</v>
      </c>
      <c r="AA36" s="44">
        <f t="shared" si="12"/>
        <v>1.3828605119329109</v>
      </c>
      <c r="AB36" s="44">
        <f t="shared" si="12"/>
        <v>1.974388978421</v>
      </c>
      <c r="AC36" s="44">
        <f t="shared" si="12"/>
        <v>1.5024338241199076</v>
      </c>
      <c r="AD36" s="44">
        <f t="shared" si="12"/>
        <v>1.213534686228344</v>
      </c>
      <c r="AE36" s="44">
        <f t="shared" si="12"/>
        <v>1.3881589787004414</v>
      </c>
      <c r="AF36" s="44">
        <f t="shared" si="12"/>
        <v>1.3713147326250954</v>
      </c>
      <c r="AG36" s="44">
        <f t="shared" si="12"/>
        <v>1.1269547592967528</v>
      </c>
      <c r="AH36" s="44">
        <f t="shared" si="12"/>
        <v>1.109090052307977</v>
      </c>
      <c r="AI36" s="44">
        <f t="shared" si="12"/>
        <v>1.2332718838848098</v>
      </c>
      <c r="AJ36" s="44">
        <f t="shared" si="12"/>
        <v>1.4131869799830081</v>
      </c>
      <c r="AK36" s="44">
        <f t="shared" si="12"/>
        <v>1.2606517437624349</v>
      </c>
      <c r="AL36" s="44">
        <f t="shared" si="12"/>
        <v>1.337130420545604</v>
      </c>
      <c r="AM36" s="44">
        <f t="shared" si="12"/>
        <v>1.8956958415928362</v>
      </c>
      <c r="AN36" s="44">
        <f t="shared" si="12"/>
        <v>0.74707620569194844</v>
      </c>
      <c r="AO36" s="44">
        <f t="shared" si="12"/>
        <v>1.536507667835616</v>
      </c>
      <c r="AP36" s="44">
        <f t="shared" si="12"/>
        <v>1.4760597236378847</v>
      </c>
      <c r="AQ36" s="44">
        <f t="shared" si="12"/>
        <v>1.7713585327517085</v>
      </c>
      <c r="AR36" s="44">
        <f t="shared" si="12"/>
        <v>1.6483430920762479</v>
      </c>
      <c r="AS36" s="44">
        <f t="shared" si="12"/>
        <v>1.6563933604471131</v>
      </c>
      <c r="AT36" s="44">
        <f t="shared" si="12"/>
        <v>0.92656217461390422</v>
      </c>
      <c r="AU36" s="44">
        <f t="shared" si="12"/>
        <v>1.3809955813609347</v>
      </c>
      <c r="AV36" s="44">
        <f t="shared" ca="1" si="11"/>
        <v>1.2524116919766797</v>
      </c>
    </row>
    <row r="37" spans="5:49" x14ac:dyDescent="0.25">
      <c r="E37" s="46" t="str">
        <f>CONCATENATE("@",Schedule!A17)</f>
        <v>@NFO</v>
      </c>
      <c r="F37" s="40">
        <f>Fixtures!F37</f>
        <v>1.0819177996531053</v>
      </c>
      <c r="G37" s="40">
        <f>Fixtures!G37</f>
        <v>1.5024338241199076</v>
      </c>
      <c r="I37" s="37" t="str">
        <f>Schedule!A13</f>
        <v>LIV</v>
      </c>
      <c r="J37" s="44">
        <f t="shared" si="10"/>
        <v>1.6483430920762479</v>
      </c>
      <c r="K37" s="44">
        <f t="shared" si="12"/>
        <v>1.6016177564777017</v>
      </c>
      <c r="L37" s="44">
        <f t="shared" si="12"/>
        <v>1.1269547592967528</v>
      </c>
      <c r="M37" s="44">
        <f t="shared" si="12"/>
        <v>1.8956958415928362</v>
      </c>
      <c r="N37" s="44">
        <f t="shared" si="12"/>
        <v>1.1098382091529182</v>
      </c>
      <c r="O37" s="44">
        <f t="shared" si="12"/>
        <v>1.4788406099119769</v>
      </c>
      <c r="P37" s="103">
        <f t="shared" si="9"/>
        <v>1.536507667835616</v>
      </c>
      <c r="Q37" s="92">
        <f t="shared" si="12"/>
        <v>1.1798166530133369</v>
      </c>
      <c r="R37" s="44">
        <f t="shared" si="12"/>
        <v>1.213534686228344</v>
      </c>
      <c r="S37" s="44">
        <f t="shared" si="12"/>
        <v>0.92593756660574211</v>
      </c>
      <c r="T37" s="44">
        <f t="shared" si="12"/>
        <v>0.89484952110354266</v>
      </c>
      <c r="U37" s="44">
        <f t="shared" si="12"/>
        <v>1.3809955813609347</v>
      </c>
      <c r="V37" s="44">
        <f t="shared" si="12"/>
        <v>1.5024338241199076</v>
      </c>
      <c r="W37" s="44">
        <f t="shared" si="12"/>
        <v>1.7680275810607631</v>
      </c>
      <c r="X37" s="44">
        <f t="shared" si="12"/>
        <v>1.1448590887053549</v>
      </c>
      <c r="Y37" s="44">
        <f t="shared" si="12"/>
        <v>1.477215773004882</v>
      </c>
      <c r="Z37" s="44">
        <f t="shared" si="12"/>
        <v>1.3881589787004414</v>
      </c>
      <c r="AA37" s="44">
        <f t="shared" si="12"/>
        <v>1.6557904173083833</v>
      </c>
      <c r="AB37" s="44">
        <f t="shared" si="12"/>
        <v>1.2606517437624349</v>
      </c>
      <c r="AC37" s="44">
        <f t="shared" si="12"/>
        <v>1.0131344628144889</v>
      </c>
      <c r="AD37" s="44">
        <f t="shared" si="12"/>
        <v>1.4131869799830081</v>
      </c>
      <c r="AE37" s="44">
        <f t="shared" si="12"/>
        <v>1.2827724566334042</v>
      </c>
      <c r="AF37" s="44">
        <f t="shared" si="12"/>
        <v>1.7713585327517085</v>
      </c>
      <c r="AG37" s="44">
        <f t="shared" si="12"/>
        <v>0.92656217461390422</v>
      </c>
      <c r="AH37" s="103">
        <f t="shared" si="12"/>
        <v>1.337130420545604</v>
      </c>
      <c r="AI37" s="44">
        <f t="shared" si="12"/>
        <v>1.3498688875092975</v>
      </c>
      <c r="AJ37" s="44">
        <f t="shared" si="12"/>
        <v>1.582645152155487</v>
      </c>
      <c r="AK37" s="92">
        <f t="shared" si="12"/>
        <v>1.974388978421</v>
      </c>
      <c r="AL37" s="44">
        <f t="shared" si="12"/>
        <v>0.74707620569194844</v>
      </c>
      <c r="AM37" s="44">
        <f t="shared" si="12"/>
        <v>1.109090052307977</v>
      </c>
      <c r="AN37" s="44">
        <f t="shared" si="12"/>
        <v>1.4760597236378847</v>
      </c>
      <c r="AO37" s="44">
        <f t="shared" si="12"/>
        <v>1.799618536583186</v>
      </c>
      <c r="AP37" s="44">
        <f t="shared" si="12"/>
        <v>1.1529412651728903</v>
      </c>
      <c r="AQ37" s="44">
        <f t="shared" si="12"/>
        <v>1.3713147326250954</v>
      </c>
      <c r="AR37" s="44">
        <f t="shared" si="12"/>
        <v>1.5100114293418179</v>
      </c>
      <c r="AS37" s="44">
        <f t="shared" si="12"/>
        <v>1.382357137385898</v>
      </c>
      <c r="AT37" s="44">
        <f t="shared" si="12"/>
        <v>1.662739875586243</v>
      </c>
      <c r="AU37" s="44">
        <f t="shared" si="12"/>
        <v>1.2332718838848098</v>
      </c>
      <c r="AV37" s="44">
        <f>AVERAGE(AF37:AJ37,P37)</f>
        <v>1.4173454725686028</v>
      </c>
    </row>
    <row r="38" spans="5:49" x14ac:dyDescent="0.25">
      <c r="E38" s="46" t="str">
        <f>CONCATENATE("@",Schedule!A18)</f>
        <v>@SOU</v>
      </c>
      <c r="F38" s="40">
        <f>Fixtures!F38</f>
        <v>1.1609030212321227</v>
      </c>
      <c r="G38" s="40">
        <f>Fixtures!G38</f>
        <v>1.2332718838848098</v>
      </c>
      <c r="I38" s="37" t="str">
        <f>Schedule!A14</f>
        <v>MCI</v>
      </c>
      <c r="J38" s="44">
        <f t="shared" si="10"/>
        <v>1.1529412651728903</v>
      </c>
      <c r="K38" s="44">
        <f t="shared" si="12"/>
        <v>1.8956958415928362</v>
      </c>
      <c r="L38" s="44">
        <f t="shared" si="12"/>
        <v>0.92656217461390422</v>
      </c>
      <c r="M38" s="44">
        <f t="shared" si="12"/>
        <v>1.6016177564777017</v>
      </c>
      <c r="N38" s="44">
        <f t="shared" si="12"/>
        <v>1.799618536583186</v>
      </c>
      <c r="O38" s="44">
        <f t="shared" si="12"/>
        <v>1.3881589787004414</v>
      </c>
      <c r="P38" s="44">
        <f t="shared" si="9"/>
        <v>1.3713147326250954</v>
      </c>
      <c r="Q38" s="44">
        <f t="shared" si="12"/>
        <v>1.2827724566334042</v>
      </c>
      <c r="R38" s="44">
        <f t="shared" si="12"/>
        <v>1.3498688875092975</v>
      </c>
      <c r="S38" s="44">
        <f t="shared" si="12"/>
        <v>1.477215773004882</v>
      </c>
      <c r="T38" s="44">
        <f t="shared" si="12"/>
        <v>1.3828605119329109</v>
      </c>
      <c r="U38" s="95">
        <f t="shared" si="12"/>
        <v>0.92593756660574211</v>
      </c>
      <c r="V38" s="44">
        <f t="shared" si="12"/>
        <v>1.213534686228344</v>
      </c>
      <c r="W38" s="44">
        <f t="shared" si="12"/>
        <v>1.382357137385898</v>
      </c>
      <c r="X38" s="44">
        <f t="shared" si="12"/>
        <v>1.974388978421</v>
      </c>
      <c r="Y38" s="44">
        <f t="shared" si="12"/>
        <v>1.5100114293418179</v>
      </c>
      <c r="Z38" s="44">
        <f t="shared" si="12"/>
        <v>1.4760597236378847</v>
      </c>
      <c r="AA38" s="44">
        <f t="shared" si="12"/>
        <v>1.7713585327517085</v>
      </c>
      <c r="AB38" s="44">
        <f t="shared" si="12"/>
        <v>1.1798166530133369</v>
      </c>
      <c r="AC38" s="44">
        <f t="shared" si="12"/>
        <v>1.1269547592967528</v>
      </c>
      <c r="AD38" s="44">
        <f t="shared" si="12"/>
        <v>1.536507667835616</v>
      </c>
      <c r="AE38" s="44">
        <f t="shared" si="12"/>
        <v>1.1448590887053549</v>
      </c>
      <c r="AF38" s="95">
        <f t="shared" si="12"/>
        <v>1.662739875586243</v>
      </c>
      <c r="AG38" s="44">
        <f t="shared" si="12"/>
        <v>1.5024338241199076</v>
      </c>
      <c r="AH38" s="44">
        <f t="shared" si="12"/>
        <v>1.582645152155487</v>
      </c>
      <c r="AI38" s="44">
        <f t="shared" si="12"/>
        <v>1.1098382091529182</v>
      </c>
      <c r="AJ38" s="44">
        <f t="shared" si="12"/>
        <v>1.337130420545604</v>
      </c>
      <c r="AK38" s="92">
        <f t="shared" si="12"/>
        <v>1.3809955813609347</v>
      </c>
      <c r="AL38" s="44">
        <f t="shared" si="12"/>
        <v>1.6563933604471131</v>
      </c>
      <c r="AM38" s="44">
        <f t="shared" si="12"/>
        <v>1.2332718838848098</v>
      </c>
      <c r="AN38" s="44">
        <f t="shared" si="12"/>
        <v>1.6557904173083833</v>
      </c>
      <c r="AO38" s="44">
        <f t="shared" si="12"/>
        <v>1.0131344628144889</v>
      </c>
      <c r="AP38" s="44">
        <f t="shared" si="12"/>
        <v>1.109090052307977</v>
      </c>
      <c r="AQ38" s="44">
        <f t="shared" si="12"/>
        <v>1.6483430920762479</v>
      </c>
      <c r="AR38" s="44">
        <f t="shared" si="12"/>
        <v>1.7680275810607631</v>
      </c>
      <c r="AS38" s="44">
        <f t="shared" si="12"/>
        <v>1.4788406099119769</v>
      </c>
      <c r="AT38" s="44">
        <f t="shared" si="12"/>
        <v>1.4131869799830081</v>
      </c>
      <c r="AU38" s="44">
        <f t="shared" si="12"/>
        <v>1.2606517437624349</v>
      </c>
      <c r="AV38" s="44">
        <f>AVERAGE(AF38:AJ38,U38)</f>
        <v>1.3534541746943169</v>
      </c>
    </row>
    <row r="39" spans="5:49" x14ac:dyDescent="0.25">
      <c r="E39" s="46" t="str">
        <f>CONCATENATE("@",Schedule!A19)</f>
        <v>@TOT</v>
      </c>
      <c r="F39" s="40">
        <f>Fixtures!F39</f>
        <v>1.6904260977002561</v>
      </c>
      <c r="G39" s="40">
        <f>Fixtures!G39</f>
        <v>1.1448590887053549</v>
      </c>
      <c r="I39" s="37" t="str">
        <f>Schedule!A15</f>
        <v>MUN</v>
      </c>
      <c r="J39" s="44">
        <f t="shared" si="10"/>
        <v>1.213534686228344</v>
      </c>
      <c r="K39" s="44">
        <f t="shared" si="12"/>
        <v>1.2606517437624349</v>
      </c>
      <c r="L39" s="44">
        <f t="shared" si="12"/>
        <v>1.6563933604471131</v>
      </c>
      <c r="M39" s="44">
        <f t="shared" si="12"/>
        <v>1.2332718838848098</v>
      </c>
      <c r="N39" s="44">
        <f t="shared" si="12"/>
        <v>1.382357137385898</v>
      </c>
      <c r="O39" s="44">
        <f t="shared" si="12"/>
        <v>1.109090052307977</v>
      </c>
      <c r="P39" s="44">
        <f t="shared" si="9"/>
        <v>1.337130420545604</v>
      </c>
      <c r="Q39" s="44">
        <f t="shared" si="12"/>
        <v>1.7680275810607631</v>
      </c>
      <c r="R39" s="44">
        <f t="shared" si="12"/>
        <v>0.74707620569194844</v>
      </c>
      <c r="S39" s="44">
        <f t="shared" si="12"/>
        <v>1.4788406099119769</v>
      </c>
      <c r="T39" s="44">
        <f t="shared" si="12"/>
        <v>1.1098382091529182</v>
      </c>
      <c r="U39" s="44">
        <f t="shared" si="12"/>
        <v>1.3713147326250954</v>
      </c>
      <c r="V39" s="44">
        <f t="shared" si="12"/>
        <v>1.1798166530133369</v>
      </c>
      <c r="W39" s="44">
        <f t="shared" si="12"/>
        <v>1.3809955813609347</v>
      </c>
      <c r="X39" s="44">
        <f t="shared" si="12"/>
        <v>1.3881589787004414</v>
      </c>
      <c r="Y39" s="44">
        <f t="shared" si="12"/>
        <v>1.6483430920762479</v>
      </c>
      <c r="Z39" s="44">
        <f t="shared" si="12"/>
        <v>1.799618536583186</v>
      </c>
      <c r="AA39" s="44">
        <f t="shared" si="12"/>
        <v>1.2827724566334042</v>
      </c>
      <c r="AB39" s="44">
        <f t="shared" si="12"/>
        <v>1.8956958415928362</v>
      </c>
      <c r="AC39" s="44">
        <f t="shared" si="12"/>
        <v>0.89484952110354266</v>
      </c>
      <c r="AD39" s="44">
        <f t="shared" si="12"/>
        <v>0.92593756660574211</v>
      </c>
      <c r="AE39" s="44">
        <f t="shared" si="12"/>
        <v>1.6016177564777017</v>
      </c>
      <c r="AF39" s="44">
        <f t="shared" si="12"/>
        <v>1.4760597236378847</v>
      </c>
      <c r="AG39" s="44">
        <f t="shared" si="12"/>
        <v>1.6557904173083833</v>
      </c>
      <c r="AH39" s="92">
        <f t="shared" si="12"/>
        <v>1.5100114293418179</v>
      </c>
      <c r="AI39" s="44">
        <f t="shared" si="12"/>
        <v>1.3828605119329109</v>
      </c>
      <c r="AJ39" s="44">
        <f t="shared" si="12"/>
        <v>1.477215773004882</v>
      </c>
      <c r="AK39" s="92">
        <f t="shared" si="12"/>
        <v>1.0131344628144889</v>
      </c>
      <c r="AL39" s="44">
        <f t="shared" si="12"/>
        <v>0.92656217461390422</v>
      </c>
      <c r="AM39" s="44">
        <f t="shared" si="12"/>
        <v>1.7713585327517085</v>
      </c>
      <c r="AN39" s="44">
        <f t="shared" si="12"/>
        <v>1.5024338241199076</v>
      </c>
      <c r="AO39" s="44">
        <f t="shared" si="12"/>
        <v>1.4131869799830081</v>
      </c>
      <c r="AP39" s="44">
        <f t="shared" si="12"/>
        <v>1.1448590887053549</v>
      </c>
      <c r="AQ39" s="44">
        <f t="shared" si="12"/>
        <v>1.662739875586243</v>
      </c>
      <c r="AR39" s="44">
        <f t="shared" si="12"/>
        <v>1.1529412651728903</v>
      </c>
      <c r="AS39" s="44">
        <f t="shared" si="12"/>
        <v>1.536507667835616</v>
      </c>
      <c r="AT39" s="44">
        <f t="shared" si="12"/>
        <v>1.582645152155487</v>
      </c>
      <c r="AU39" s="44">
        <f t="shared" si="12"/>
        <v>1.974388978421</v>
      </c>
      <c r="AV39" s="44">
        <f>AVERAGE(AF39:AG39,AI39:AJ39)</f>
        <v>1.4979816064710154</v>
      </c>
    </row>
    <row r="40" spans="5:49" x14ac:dyDescent="0.25">
      <c r="E40" s="46" t="str">
        <f>CONCATENATE("@",Schedule!A20)</f>
        <v>@WHU</v>
      </c>
      <c r="F40" s="40">
        <f>Fixtures!F40</f>
        <v>1.3246825377852212</v>
      </c>
      <c r="G40" s="40">
        <f>Fixtures!G40</f>
        <v>1.1529412651728903</v>
      </c>
      <c r="I40" s="37" t="str">
        <f>Schedule!A16</f>
        <v>NEW</v>
      </c>
      <c r="J40" s="44">
        <f t="shared" si="10"/>
        <v>1.799618536583186</v>
      </c>
      <c r="K40" s="44">
        <f t="shared" si="12"/>
        <v>1.0131344628144889</v>
      </c>
      <c r="L40" s="44">
        <f t="shared" si="12"/>
        <v>0.89484952110354266</v>
      </c>
      <c r="M40" s="44">
        <f t="shared" si="12"/>
        <v>1.2827724566334042</v>
      </c>
      <c r="N40" s="44">
        <f t="shared" si="12"/>
        <v>1.3828605119329109</v>
      </c>
      <c r="O40" s="44">
        <f t="shared" si="12"/>
        <v>1.6016177564777017</v>
      </c>
      <c r="P40" s="92">
        <f t="shared" si="9"/>
        <v>1.1529412651728903</v>
      </c>
      <c r="Q40" s="44">
        <f t="shared" si="12"/>
        <v>1.8956958415928362</v>
      </c>
      <c r="R40" s="44">
        <f t="shared" ref="K40:AU45" si="13">VLOOKUP(R63,$E$2:$G$41,3,FALSE)</f>
        <v>1.6483430920762479</v>
      </c>
      <c r="S40" s="44">
        <f t="shared" si="13"/>
        <v>1.5100114293418179</v>
      </c>
      <c r="T40" s="44">
        <f t="shared" si="13"/>
        <v>1.1269547592967528</v>
      </c>
      <c r="U40" s="44">
        <f t="shared" si="13"/>
        <v>1.7713585327517085</v>
      </c>
      <c r="V40" s="44">
        <f t="shared" si="13"/>
        <v>1.1448590887053549</v>
      </c>
      <c r="W40" s="44">
        <f t="shared" si="13"/>
        <v>1.662739875586243</v>
      </c>
      <c r="X40" s="44">
        <f t="shared" si="13"/>
        <v>1.2332718838848098</v>
      </c>
      <c r="Y40" s="44">
        <f t="shared" si="13"/>
        <v>1.4131869799830081</v>
      </c>
      <c r="Z40" s="44">
        <f t="shared" si="13"/>
        <v>1.382357137385898</v>
      </c>
      <c r="AA40" s="44">
        <f t="shared" si="13"/>
        <v>1.7680275810607631</v>
      </c>
      <c r="AB40" s="44">
        <f t="shared" si="13"/>
        <v>0.92593756660574211</v>
      </c>
      <c r="AC40" s="44">
        <f t="shared" si="13"/>
        <v>1.974388978421</v>
      </c>
      <c r="AD40" s="44">
        <f t="shared" si="13"/>
        <v>1.337130420545604</v>
      </c>
      <c r="AE40" s="44">
        <f t="shared" si="13"/>
        <v>1.3809955813609347</v>
      </c>
      <c r="AF40" s="44">
        <f t="shared" si="13"/>
        <v>1.582645152155487</v>
      </c>
      <c r="AG40" s="44">
        <f t="shared" si="13"/>
        <v>1.6563933604471131</v>
      </c>
      <c r="AH40" s="92">
        <f t="shared" si="13"/>
        <v>1.213534686228344</v>
      </c>
      <c r="AI40" s="44">
        <f t="shared" si="13"/>
        <v>0.74707620569194844</v>
      </c>
      <c r="AJ40" s="44">
        <f t="shared" si="13"/>
        <v>1.536507667835616</v>
      </c>
      <c r="AK40" s="44">
        <f t="shared" si="13"/>
        <v>1.5024338241199076</v>
      </c>
      <c r="AL40" s="44">
        <f t="shared" si="13"/>
        <v>1.3498688875092975</v>
      </c>
      <c r="AM40" s="44">
        <f t="shared" si="13"/>
        <v>1.2606517437624349</v>
      </c>
      <c r="AN40" s="44">
        <f t="shared" si="13"/>
        <v>1.3881589787004414</v>
      </c>
      <c r="AO40" s="44">
        <f t="shared" si="13"/>
        <v>1.3713147326250954</v>
      </c>
      <c r="AP40" s="44">
        <f t="shared" si="13"/>
        <v>1.4788406099119769</v>
      </c>
      <c r="AQ40" s="44">
        <f t="shared" si="13"/>
        <v>1.477215773004882</v>
      </c>
      <c r="AR40" s="44">
        <f t="shared" si="13"/>
        <v>1.109090052307977</v>
      </c>
      <c r="AS40" s="44">
        <f t="shared" si="13"/>
        <v>1.4760597236378847</v>
      </c>
      <c r="AT40" s="44">
        <f t="shared" si="13"/>
        <v>1.6557904173083833</v>
      </c>
      <c r="AU40" s="44">
        <f t="shared" si="13"/>
        <v>1.1798166530133369</v>
      </c>
      <c r="AV40" s="44">
        <f>AVERAGE(AF40:AG40,AI40:AK40)</f>
        <v>1.4050112420500143</v>
      </c>
    </row>
    <row r="41" spans="5:49" x14ac:dyDescent="0.25">
      <c r="E41" s="46" t="str">
        <f>CONCATENATE("@",Schedule!A21)</f>
        <v>@WOL</v>
      </c>
      <c r="F41" s="40">
        <f>Fixtures!F41</f>
        <v>1.1208495239044718</v>
      </c>
      <c r="G41" s="40">
        <f>Fixtures!G41</f>
        <v>1.2827724566334042</v>
      </c>
      <c r="I41" s="37" t="str">
        <f>Schedule!A17</f>
        <v>NFO</v>
      </c>
      <c r="J41" s="44">
        <f t="shared" si="10"/>
        <v>0.92656217461390422</v>
      </c>
      <c r="K41" s="44">
        <f t="shared" si="13"/>
        <v>1.3809955813609347</v>
      </c>
      <c r="L41" s="44">
        <f t="shared" si="13"/>
        <v>1.4788406099119769</v>
      </c>
      <c r="M41" s="44">
        <f t="shared" si="13"/>
        <v>1.3713147326250954</v>
      </c>
      <c r="N41" s="44">
        <f t="shared" si="13"/>
        <v>0.74707620569194844</v>
      </c>
      <c r="O41" s="44">
        <f t="shared" si="13"/>
        <v>1.8956958415928362</v>
      </c>
      <c r="P41" s="92">
        <f t="shared" si="9"/>
        <v>1.4760597236378847</v>
      </c>
      <c r="Q41" s="44">
        <f t="shared" si="13"/>
        <v>1.974388978421</v>
      </c>
      <c r="R41" s="44">
        <f t="shared" si="13"/>
        <v>1.382357137385898</v>
      </c>
      <c r="S41" s="44">
        <f t="shared" si="13"/>
        <v>1.662739875586243</v>
      </c>
      <c r="T41" s="44">
        <f t="shared" si="13"/>
        <v>1.2827724566334042</v>
      </c>
      <c r="U41" s="44">
        <f t="shared" si="13"/>
        <v>1.0131344628144889</v>
      </c>
      <c r="V41" s="44">
        <f t="shared" si="13"/>
        <v>1.6563933604471131</v>
      </c>
      <c r="W41" s="44">
        <f t="shared" si="13"/>
        <v>0.92593756660574211</v>
      </c>
      <c r="X41" s="44">
        <f t="shared" si="13"/>
        <v>1.5100114293418179</v>
      </c>
      <c r="Y41" s="44">
        <f t="shared" si="13"/>
        <v>1.6016177564777017</v>
      </c>
      <c r="Z41" s="44">
        <f t="shared" si="13"/>
        <v>1.1269547592967528</v>
      </c>
      <c r="AA41" s="44">
        <f t="shared" si="13"/>
        <v>1.4131869799830081</v>
      </c>
      <c r="AB41" s="44">
        <f t="shared" si="13"/>
        <v>1.2332718838848098</v>
      </c>
      <c r="AC41" s="44">
        <f t="shared" si="13"/>
        <v>1.6557904173083833</v>
      </c>
      <c r="AD41" s="44">
        <f t="shared" si="13"/>
        <v>1.582645152155487</v>
      </c>
      <c r="AE41" s="44">
        <f t="shared" si="13"/>
        <v>1.7680275810607631</v>
      </c>
      <c r="AF41" s="44">
        <f t="shared" si="13"/>
        <v>1.6483430920762479</v>
      </c>
      <c r="AG41" s="44">
        <f t="shared" si="13"/>
        <v>0.89484952110354266</v>
      </c>
      <c r="AH41" s="44">
        <f t="shared" si="13"/>
        <v>1.1529412651728903</v>
      </c>
      <c r="AI41" s="44">
        <f t="shared" si="13"/>
        <v>1.7713585327517085</v>
      </c>
      <c r="AJ41" s="44">
        <f t="shared" si="13"/>
        <v>1.1448590887053549</v>
      </c>
      <c r="AK41" s="44">
        <f t="shared" si="13"/>
        <v>1.1098382091529182</v>
      </c>
      <c r="AL41" s="44">
        <f t="shared" si="13"/>
        <v>1.536507667835616</v>
      </c>
      <c r="AM41" s="44">
        <f t="shared" si="13"/>
        <v>1.3881589787004414</v>
      </c>
      <c r="AN41" s="44">
        <f t="shared" si="13"/>
        <v>1.3498688875092975</v>
      </c>
      <c r="AO41" s="44">
        <f t="shared" si="13"/>
        <v>1.3828605119329109</v>
      </c>
      <c r="AP41" s="44">
        <f t="shared" si="13"/>
        <v>1.213534686228344</v>
      </c>
      <c r="AQ41" s="44">
        <f t="shared" si="13"/>
        <v>1.2606517437624349</v>
      </c>
      <c r="AR41" s="44">
        <f t="shared" si="13"/>
        <v>1.477215773004882</v>
      </c>
      <c r="AS41" s="44">
        <f t="shared" si="13"/>
        <v>1.1798166530133369</v>
      </c>
      <c r="AT41" s="44">
        <f t="shared" si="13"/>
        <v>1.109090052307977</v>
      </c>
      <c r="AU41" s="44">
        <f t="shared" si="13"/>
        <v>1.337130420545604</v>
      </c>
      <c r="AV41" s="44">
        <f t="shared" ca="1" si="11"/>
        <v>1.2870316181604438</v>
      </c>
    </row>
    <row r="42" spans="5:49" x14ac:dyDescent="0.25">
      <c r="I42" s="37" t="str">
        <f>Schedule!A18</f>
        <v>SOU</v>
      </c>
      <c r="J42" s="44">
        <f t="shared" si="10"/>
        <v>1.1448590887053549</v>
      </c>
      <c r="K42" s="44">
        <f t="shared" si="13"/>
        <v>1.7680275810607631</v>
      </c>
      <c r="L42" s="44">
        <f t="shared" si="13"/>
        <v>1.382357137385898</v>
      </c>
      <c r="M42" s="44">
        <f t="shared" si="13"/>
        <v>1.3498688875092975</v>
      </c>
      <c r="N42" s="44">
        <f t="shared" si="13"/>
        <v>1.4131869799830081</v>
      </c>
      <c r="O42" s="44">
        <f t="shared" si="13"/>
        <v>1.2827724566334042</v>
      </c>
      <c r="P42" s="108">
        <f t="shared" si="9"/>
        <v>1.5100114293418179</v>
      </c>
      <c r="Q42" s="44">
        <f t="shared" si="13"/>
        <v>1.3881589787004414</v>
      </c>
      <c r="R42" s="44">
        <f t="shared" si="13"/>
        <v>1.7713585327517085</v>
      </c>
      <c r="S42" s="44">
        <f t="shared" si="13"/>
        <v>0.74707620569194844</v>
      </c>
      <c r="T42" s="44">
        <f t="shared" si="13"/>
        <v>1.3809955813609347</v>
      </c>
      <c r="U42" s="44">
        <f t="shared" si="13"/>
        <v>1.582645152155487</v>
      </c>
      <c r="V42" s="44">
        <f t="shared" si="13"/>
        <v>1.109090052307977</v>
      </c>
      <c r="W42" s="44">
        <f t="shared" si="13"/>
        <v>1.337130420545604</v>
      </c>
      <c r="X42" s="44">
        <f t="shared" si="13"/>
        <v>1.1098382091529182</v>
      </c>
      <c r="Y42" s="44">
        <f t="shared" si="13"/>
        <v>1.3828605119329109</v>
      </c>
      <c r="Z42" s="44">
        <f t="shared" si="13"/>
        <v>1.213534686228344</v>
      </c>
      <c r="AA42" s="44">
        <f t="shared" si="13"/>
        <v>1.6483430920762479</v>
      </c>
      <c r="AB42" s="44">
        <f t="shared" si="13"/>
        <v>1.799618536583186</v>
      </c>
      <c r="AC42" s="44">
        <f t="shared" si="13"/>
        <v>1.4788406099119769</v>
      </c>
      <c r="AD42" s="44">
        <f t="shared" si="13"/>
        <v>1.662739875586243</v>
      </c>
      <c r="AE42" s="44">
        <f t="shared" si="13"/>
        <v>1.2606517437624349</v>
      </c>
      <c r="AF42" s="44">
        <f t="shared" si="13"/>
        <v>1.536507667835616</v>
      </c>
      <c r="AG42" s="44">
        <f t="shared" si="13"/>
        <v>1.1798166530133369</v>
      </c>
      <c r="AH42" s="44">
        <f t="shared" si="13"/>
        <v>1.4760597236378847</v>
      </c>
      <c r="AI42" s="44">
        <f t="shared" si="13"/>
        <v>1.6557904173083833</v>
      </c>
      <c r="AJ42" s="108">
        <f t="shared" si="13"/>
        <v>1.1269547592967528</v>
      </c>
      <c r="AK42" s="44">
        <f t="shared" si="13"/>
        <v>1.3713147326250954</v>
      </c>
      <c r="AL42" s="44">
        <f t="shared" si="13"/>
        <v>1.1529412651728903</v>
      </c>
      <c r="AM42" s="44">
        <f t="shared" si="13"/>
        <v>0.89484952110354266</v>
      </c>
      <c r="AN42" s="44">
        <f t="shared" si="13"/>
        <v>1.6016177564777017</v>
      </c>
      <c r="AO42" s="44">
        <f t="shared" si="13"/>
        <v>0.92593756660574211</v>
      </c>
      <c r="AP42" s="44">
        <f t="shared" si="13"/>
        <v>1.8956958415928362</v>
      </c>
      <c r="AQ42" s="44">
        <f t="shared" si="13"/>
        <v>0.92656217461390422</v>
      </c>
      <c r="AR42" s="44">
        <f t="shared" si="13"/>
        <v>1.5024338241199076</v>
      </c>
      <c r="AS42" s="44">
        <f t="shared" si="13"/>
        <v>1.974388978421</v>
      </c>
      <c r="AT42" s="44">
        <f t="shared" si="13"/>
        <v>1.0131344628144889</v>
      </c>
      <c r="AU42" s="44">
        <f t="shared" si="13"/>
        <v>1.6563933604471131</v>
      </c>
      <c r="AV42" s="44">
        <f ca="1">AVERAGE(OFFSET($J42,0,($D$6)-6,1,6),P42)</f>
        <v>1.4080650547226981</v>
      </c>
    </row>
    <row r="43" spans="5:49" x14ac:dyDescent="0.25">
      <c r="I43" s="37" t="str">
        <f>Schedule!A19</f>
        <v>TOT</v>
      </c>
      <c r="J43" s="44">
        <f t="shared" si="10"/>
        <v>1.477215773004882</v>
      </c>
      <c r="K43" s="44">
        <f t="shared" si="13"/>
        <v>1.1798166530133369</v>
      </c>
      <c r="L43" s="44">
        <f t="shared" si="13"/>
        <v>1.536507667835616</v>
      </c>
      <c r="M43" s="44">
        <f t="shared" si="13"/>
        <v>1.5024338241199076</v>
      </c>
      <c r="N43" s="44">
        <f t="shared" si="13"/>
        <v>1.1529412651728903</v>
      </c>
      <c r="O43" s="44">
        <f t="shared" si="13"/>
        <v>1.974388978421</v>
      </c>
      <c r="P43" s="44">
        <f t="shared" si="9"/>
        <v>0.74707620569194844</v>
      </c>
      <c r="Q43" s="44">
        <f t="shared" si="13"/>
        <v>1.6557904173083833</v>
      </c>
      <c r="R43" s="44">
        <f t="shared" si="13"/>
        <v>0.92593756660574211</v>
      </c>
      <c r="S43" s="44">
        <f t="shared" si="13"/>
        <v>1.0131344628144889</v>
      </c>
      <c r="T43" s="44">
        <f t="shared" si="13"/>
        <v>1.7713585327517085</v>
      </c>
      <c r="U43" s="44">
        <f t="shared" si="13"/>
        <v>1.1269547592967528</v>
      </c>
      <c r="V43" s="44">
        <f t="shared" si="13"/>
        <v>1.1098382091529182</v>
      </c>
      <c r="W43" s="44">
        <f t="shared" si="13"/>
        <v>1.582645152155487</v>
      </c>
      <c r="X43" s="44">
        <f t="shared" si="13"/>
        <v>1.6563933604471131</v>
      </c>
      <c r="Y43" s="44">
        <f t="shared" si="13"/>
        <v>1.7680275810607631</v>
      </c>
      <c r="Z43" s="44">
        <f t="shared" si="13"/>
        <v>1.2606517437624349</v>
      </c>
      <c r="AA43" s="44">
        <f t="shared" si="13"/>
        <v>1.662739875586243</v>
      </c>
      <c r="AB43" s="44">
        <f t="shared" si="13"/>
        <v>1.337130420545604</v>
      </c>
      <c r="AC43" s="44">
        <f t="shared" si="13"/>
        <v>1.109090052307977</v>
      </c>
      <c r="AD43" s="44">
        <f t="shared" si="13"/>
        <v>1.6483430920762479</v>
      </c>
      <c r="AE43" s="44">
        <f t="shared" si="13"/>
        <v>0.89484952110354266</v>
      </c>
      <c r="AF43" s="44">
        <f t="shared" si="13"/>
        <v>1.382357137385898</v>
      </c>
      <c r="AG43" s="44">
        <f t="shared" si="13"/>
        <v>1.3809955813609347</v>
      </c>
      <c r="AH43" s="44">
        <f t="shared" si="13"/>
        <v>1.4131869799830081</v>
      </c>
      <c r="AI43" s="44">
        <f t="shared" si="13"/>
        <v>1.2827724566334042</v>
      </c>
      <c r="AJ43" s="44">
        <f t="shared" si="13"/>
        <v>1.799618536583186</v>
      </c>
      <c r="AK43" s="44">
        <f t="shared" si="13"/>
        <v>1.2332718838848098</v>
      </c>
      <c r="AL43" s="44">
        <f t="shared" si="13"/>
        <v>1.4788406099119769</v>
      </c>
      <c r="AM43" s="44">
        <f t="shared" si="13"/>
        <v>1.213534686228344</v>
      </c>
      <c r="AN43" s="44">
        <f t="shared" si="13"/>
        <v>1.8956958415928362</v>
      </c>
      <c r="AO43" s="44">
        <f t="shared" si="13"/>
        <v>0.92656217461390422</v>
      </c>
      <c r="AP43" s="44">
        <f t="shared" si="13"/>
        <v>1.3498688875092975</v>
      </c>
      <c r="AQ43" s="44">
        <f t="shared" si="13"/>
        <v>1.3828605119329109</v>
      </c>
      <c r="AR43" s="44">
        <f t="shared" si="13"/>
        <v>1.6016177564777017</v>
      </c>
      <c r="AS43" s="44">
        <f t="shared" si="13"/>
        <v>1.3881589787004414</v>
      </c>
      <c r="AT43" s="44">
        <f t="shared" si="13"/>
        <v>1.5100114293418179</v>
      </c>
      <c r="AU43" s="44">
        <f t="shared" si="13"/>
        <v>1.4760597236378847</v>
      </c>
      <c r="AV43" s="44">
        <f ca="1">AVERAGE(OFFSET($J43,0,($D$6)-6,1,6))</f>
        <v>1.4153670959718736</v>
      </c>
    </row>
    <row r="44" spans="5:49" x14ac:dyDescent="0.25">
      <c r="I44" s="37" t="str">
        <f>Schedule!A20</f>
        <v>WHU</v>
      </c>
      <c r="J44" s="44">
        <f t="shared" si="10"/>
        <v>0.89484952110354266</v>
      </c>
      <c r="K44" s="44">
        <f t="shared" si="13"/>
        <v>1.5024338241199076</v>
      </c>
      <c r="L44" s="44">
        <f t="shared" si="13"/>
        <v>1.213534686228344</v>
      </c>
      <c r="M44" s="44">
        <f t="shared" si="13"/>
        <v>1.3881589787004414</v>
      </c>
      <c r="N44" s="44">
        <f t="shared" si="13"/>
        <v>1.3713147326250954</v>
      </c>
      <c r="O44" s="44">
        <f t="shared" si="13"/>
        <v>1.1798166530133369</v>
      </c>
      <c r="P44" s="92">
        <f t="shared" si="9"/>
        <v>1.1098382091529182</v>
      </c>
      <c r="Q44" s="44">
        <f t="shared" si="13"/>
        <v>1.4788406099119769</v>
      </c>
      <c r="R44" s="44">
        <f t="shared" si="13"/>
        <v>1.536507667835616</v>
      </c>
      <c r="S44" s="44">
        <f t="shared" si="13"/>
        <v>1.974388978421</v>
      </c>
      <c r="T44" s="44">
        <f t="shared" si="13"/>
        <v>1.2332718838848098</v>
      </c>
      <c r="U44" s="44">
        <f t="shared" si="13"/>
        <v>1.3828605119329109</v>
      </c>
      <c r="V44" s="44">
        <f t="shared" si="13"/>
        <v>1.8956958415928362</v>
      </c>
      <c r="W44" s="44">
        <f t="shared" si="13"/>
        <v>1.1269547592967528</v>
      </c>
      <c r="X44" s="44">
        <f t="shared" si="13"/>
        <v>1.6016177564777017</v>
      </c>
      <c r="Y44" s="44">
        <f t="shared" si="13"/>
        <v>1.6557904173083833</v>
      </c>
      <c r="Z44" s="44">
        <f t="shared" si="13"/>
        <v>0.92593756660574211</v>
      </c>
      <c r="AA44" s="44">
        <f t="shared" si="13"/>
        <v>1.5100114293418179</v>
      </c>
      <c r="AB44" s="44">
        <f t="shared" si="13"/>
        <v>1.4760597236378847</v>
      </c>
      <c r="AC44" s="44">
        <f t="shared" si="13"/>
        <v>1.2827724566334042</v>
      </c>
      <c r="AD44" s="44">
        <f t="shared" si="13"/>
        <v>1.7713585327517085</v>
      </c>
      <c r="AE44" s="44">
        <f t="shared" si="13"/>
        <v>0.92656217461390422</v>
      </c>
      <c r="AF44" s="44">
        <f t="shared" si="13"/>
        <v>1.4131869799830081</v>
      </c>
      <c r="AG44" s="44">
        <f t="shared" si="13"/>
        <v>1.1448590887053549</v>
      </c>
      <c r="AH44" s="44">
        <f t="shared" si="13"/>
        <v>1.799618536583186</v>
      </c>
      <c r="AI44" s="44">
        <f t="shared" si="13"/>
        <v>1.0131344628144889</v>
      </c>
      <c r="AJ44" s="44">
        <f t="shared" si="13"/>
        <v>1.662739875586243</v>
      </c>
      <c r="AK44" s="92">
        <f t="shared" si="13"/>
        <v>0.74707620569194844</v>
      </c>
      <c r="AL44" s="44">
        <f t="shared" si="13"/>
        <v>1.477215773004882</v>
      </c>
      <c r="AM44" s="44">
        <f t="shared" si="13"/>
        <v>1.6483430920762479</v>
      </c>
      <c r="AN44" s="44">
        <f t="shared" si="13"/>
        <v>1.109090052307977</v>
      </c>
      <c r="AO44" s="44">
        <f t="shared" si="13"/>
        <v>1.582645152155487</v>
      </c>
      <c r="AP44" s="44">
        <f t="shared" si="13"/>
        <v>1.6563933604471131</v>
      </c>
      <c r="AQ44" s="44">
        <f t="shared" si="13"/>
        <v>1.337130420545604</v>
      </c>
      <c r="AR44" s="44">
        <f t="shared" si="13"/>
        <v>1.3498688875092975</v>
      </c>
      <c r="AS44" s="44">
        <f t="shared" si="13"/>
        <v>1.2606517437624349</v>
      </c>
      <c r="AT44" s="44">
        <f t="shared" si="13"/>
        <v>1.7680275810607631</v>
      </c>
      <c r="AU44" s="44">
        <f t="shared" si="13"/>
        <v>1.382357137385898</v>
      </c>
      <c r="AV44" s="44">
        <f>AVERAGE(AF44:AJ44)</f>
        <v>1.4067077887344561</v>
      </c>
    </row>
    <row r="45" spans="5:49" x14ac:dyDescent="0.25">
      <c r="I45" s="37" t="str">
        <f>Schedule!A21</f>
        <v>WOL</v>
      </c>
      <c r="J45" s="44">
        <f t="shared" si="10"/>
        <v>1.4760597236378847</v>
      </c>
      <c r="K45" s="44">
        <f t="shared" si="13"/>
        <v>1.974388978421</v>
      </c>
      <c r="L45" s="44">
        <f t="shared" si="13"/>
        <v>1.1448590887053549</v>
      </c>
      <c r="M45" s="44">
        <f t="shared" si="13"/>
        <v>1.1098382091529182</v>
      </c>
      <c r="N45" s="44">
        <f t="shared" si="13"/>
        <v>1.582645152155487</v>
      </c>
      <c r="O45" s="44">
        <f t="shared" si="13"/>
        <v>1.477215773004882</v>
      </c>
      <c r="P45" s="103">
        <f t="shared" si="9"/>
        <v>1.3828605119329109</v>
      </c>
      <c r="Q45" s="44">
        <f t="shared" si="13"/>
        <v>0.89484952110354266</v>
      </c>
      <c r="R45" s="44">
        <f t="shared" si="13"/>
        <v>1.1529412651728903</v>
      </c>
      <c r="S45" s="44">
        <f t="shared" si="13"/>
        <v>1.1798166530133369</v>
      </c>
      <c r="T45" s="44">
        <f t="shared" si="13"/>
        <v>1.799618536583186</v>
      </c>
      <c r="U45" s="44">
        <f t="shared" si="13"/>
        <v>1.337130420545604</v>
      </c>
      <c r="V45" s="44">
        <f t="shared" si="13"/>
        <v>1.6557904173083833</v>
      </c>
      <c r="W45" s="44">
        <f t="shared" si="13"/>
        <v>1.2606517437624349</v>
      </c>
      <c r="X45" s="44">
        <f t="shared" si="13"/>
        <v>1.213534686228344</v>
      </c>
      <c r="Y45" s="44">
        <f t="shared" si="13"/>
        <v>1.109090052307977</v>
      </c>
      <c r="Z45" s="44">
        <f t="shared" si="13"/>
        <v>1.4788406099119769</v>
      </c>
      <c r="AA45" s="44">
        <f t="shared" si="13"/>
        <v>1.3498688875092975</v>
      </c>
      <c r="AB45" s="44">
        <f t="shared" si="13"/>
        <v>1.3881589787004414</v>
      </c>
      <c r="AC45" s="44">
        <f t="shared" si="13"/>
        <v>1.3809955813609347</v>
      </c>
      <c r="AD45" s="44">
        <f t="shared" si="13"/>
        <v>0.74707620569194844</v>
      </c>
      <c r="AE45" s="44">
        <f t="shared" si="13"/>
        <v>1.6563933604471131</v>
      </c>
      <c r="AF45" s="44">
        <f t="shared" si="13"/>
        <v>1.2332718838848098</v>
      </c>
      <c r="AG45" s="44">
        <f t="shared" si="13"/>
        <v>1.8956958415928362</v>
      </c>
      <c r="AH45" s="103">
        <f t="shared" si="13"/>
        <v>1.6483430920762479</v>
      </c>
      <c r="AI45" s="44">
        <f t="shared" si="13"/>
        <v>1.3713147326250954</v>
      </c>
      <c r="AJ45" s="44">
        <f t="shared" si="13"/>
        <v>0.92656217461390422</v>
      </c>
      <c r="AK45" s="44">
        <f t="shared" si="13"/>
        <v>1.7680275810607631</v>
      </c>
      <c r="AL45" s="44">
        <f t="shared" si="13"/>
        <v>1.5024338241199076</v>
      </c>
      <c r="AM45" s="44">
        <f t="shared" si="13"/>
        <v>1.4131869799830081</v>
      </c>
      <c r="AN45" s="44">
        <f t="shared" si="13"/>
        <v>1.5100114293418179</v>
      </c>
      <c r="AO45" s="44">
        <f t="shared" si="13"/>
        <v>1.382357137385898</v>
      </c>
      <c r="AP45" s="44">
        <f t="shared" si="13"/>
        <v>1.6016177564777017</v>
      </c>
      <c r="AQ45" s="44">
        <f t="shared" si="13"/>
        <v>1.0131344628144889</v>
      </c>
      <c r="AR45" s="44">
        <f t="shared" si="13"/>
        <v>1.662739875586243</v>
      </c>
      <c r="AS45" s="44">
        <f t="shared" si="13"/>
        <v>1.1269547592967528</v>
      </c>
      <c r="AT45" s="44">
        <f t="shared" si="13"/>
        <v>1.7713585327517085</v>
      </c>
      <c r="AU45" s="44">
        <f t="shared" si="13"/>
        <v>0.92593756660574211</v>
      </c>
      <c r="AV45" s="44">
        <f ca="1">AVERAGE(OFFSET($J45,0,($D$6)-6,1,6),P45)</f>
        <v>1.4608679739695098</v>
      </c>
    </row>
    <row r="48" spans="5:49" x14ac:dyDescent="0.25">
      <c r="I48" s="47" t="s">
        <v>0</v>
      </c>
      <c r="J48" s="41">
        <f>J$2</f>
        <v>1</v>
      </c>
      <c r="K48" s="41">
        <f t="shared" ref="K48:AU48" si="14">K$2</f>
        <v>2</v>
      </c>
      <c r="L48" s="41">
        <f t="shared" si="14"/>
        <v>3</v>
      </c>
      <c r="M48" s="41">
        <f t="shared" si="14"/>
        <v>4</v>
      </c>
      <c r="N48" s="41">
        <f t="shared" si="14"/>
        <v>5</v>
      </c>
      <c r="O48" s="41">
        <f t="shared" si="14"/>
        <v>6</v>
      </c>
      <c r="P48" s="41">
        <f t="shared" si="14"/>
        <v>7</v>
      </c>
      <c r="Q48" s="41">
        <f t="shared" si="14"/>
        <v>8</v>
      </c>
      <c r="R48" s="41">
        <f t="shared" si="14"/>
        <v>9</v>
      </c>
      <c r="S48" s="41">
        <f t="shared" si="14"/>
        <v>10</v>
      </c>
      <c r="T48" s="41">
        <f t="shared" si="14"/>
        <v>11</v>
      </c>
      <c r="U48" s="41">
        <f t="shared" si="14"/>
        <v>12</v>
      </c>
      <c r="V48" s="41">
        <f t="shared" si="14"/>
        <v>13</v>
      </c>
      <c r="W48" s="41">
        <f t="shared" si="14"/>
        <v>14</v>
      </c>
      <c r="X48" s="41">
        <f t="shared" si="14"/>
        <v>15</v>
      </c>
      <c r="Y48" s="41">
        <f t="shared" si="14"/>
        <v>16</v>
      </c>
      <c r="Z48" s="41">
        <f t="shared" si="14"/>
        <v>17</v>
      </c>
      <c r="AA48" s="41">
        <f t="shared" si="14"/>
        <v>18</v>
      </c>
      <c r="AB48" s="41">
        <f t="shared" si="14"/>
        <v>19</v>
      </c>
      <c r="AC48" s="41">
        <f t="shared" si="14"/>
        <v>20</v>
      </c>
      <c r="AD48" s="41">
        <f t="shared" si="14"/>
        <v>21</v>
      </c>
      <c r="AE48" s="41">
        <f t="shared" si="14"/>
        <v>22</v>
      </c>
      <c r="AF48" s="41">
        <f t="shared" si="14"/>
        <v>23</v>
      </c>
      <c r="AG48" s="41">
        <f t="shared" si="14"/>
        <v>24</v>
      </c>
      <c r="AH48" s="41">
        <f t="shared" si="14"/>
        <v>25</v>
      </c>
      <c r="AI48" s="41">
        <f t="shared" si="14"/>
        <v>26</v>
      </c>
      <c r="AJ48" s="41">
        <f t="shared" si="14"/>
        <v>27</v>
      </c>
      <c r="AK48" s="41">
        <f t="shared" si="14"/>
        <v>28</v>
      </c>
      <c r="AL48" s="41">
        <f t="shared" si="14"/>
        <v>29</v>
      </c>
      <c r="AM48" s="41">
        <f t="shared" si="14"/>
        <v>30</v>
      </c>
      <c r="AN48" s="41">
        <f t="shared" si="14"/>
        <v>31</v>
      </c>
      <c r="AO48" s="41">
        <f t="shared" si="14"/>
        <v>32</v>
      </c>
      <c r="AP48" s="41">
        <f t="shared" si="14"/>
        <v>33</v>
      </c>
      <c r="AQ48" s="41">
        <f t="shared" si="14"/>
        <v>34</v>
      </c>
      <c r="AR48" s="41">
        <f t="shared" si="14"/>
        <v>35</v>
      </c>
      <c r="AS48" s="41">
        <f t="shared" si="14"/>
        <v>36</v>
      </c>
      <c r="AT48" s="41">
        <f t="shared" si="14"/>
        <v>37</v>
      </c>
      <c r="AU48" s="41">
        <f t="shared" si="14"/>
        <v>38</v>
      </c>
    </row>
    <row r="49" spans="9:47" x14ac:dyDescent="0.25">
      <c r="I49" s="47" t="str">
        <f>Schedule!A2</f>
        <v>ARS</v>
      </c>
      <c r="J49" s="48" t="str">
        <f>Schedule!B2</f>
        <v>@CRY</v>
      </c>
      <c r="K49" s="48" t="str">
        <f>Schedule!C2</f>
        <v>LEI</v>
      </c>
      <c r="L49" s="48" t="str">
        <f>Schedule!D2</f>
        <v>@BOU</v>
      </c>
      <c r="M49" s="48" t="str">
        <f>Schedule!E2</f>
        <v>FUL</v>
      </c>
      <c r="N49" s="48" t="str">
        <f>Schedule!F2</f>
        <v>AVL</v>
      </c>
      <c r="O49" s="48" t="str">
        <f>Schedule!G2</f>
        <v>@MUN</v>
      </c>
      <c r="P49" s="104" t="str">
        <f>Schedule!H2</f>
        <v>EVE</v>
      </c>
      <c r="Q49" s="48" t="str">
        <f>Schedule!I2</f>
        <v>@BRE</v>
      </c>
      <c r="R49" s="48" t="str">
        <f>Schedule!J2</f>
        <v>TOT</v>
      </c>
      <c r="S49" s="48" t="str">
        <f>Schedule!K2</f>
        <v>LIV</v>
      </c>
      <c r="T49" s="48" t="str">
        <f>Schedule!L2</f>
        <v>@LEE</v>
      </c>
      <c r="U49" s="94" t="str">
        <f>Schedule!M2</f>
        <v>MCI</v>
      </c>
      <c r="V49" s="48" t="str">
        <f>Schedule!N2</f>
        <v>@SOU</v>
      </c>
      <c r="W49" s="48" t="str">
        <f>Schedule!O2</f>
        <v>NFO</v>
      </c>
      <c r="X49" s="48" t="str">
        <f>Schedule!P2</f>
        <v>@CHE</v>
      </c>
      <c r="Y49" s="48" t="str">
        <f>Schedule!Q2</f>
        <v>@WOL</v>
      </c>
      <c r="Z49" s="48" t="str">
        <f>Schedule!R2</f>
        <v>WHU</v>
      </c>
      <c r="AA49" s="48" t="str">
        <f>Schedule!S2</f>
        <v>@BHA</v>
      </c>
      <c r="AB49" s="48" t="str">
        <f>Schedule!T2</f>
        <v>NEW</v>
      </c>
      <c r="AC49" s="48" t="str">
        <f>Schedule!U2</f>
        <v>@TOT</v>
      </c>
      <c r="AD49" s="48" t="str">
        <f>Schedule!V2</f>
        <v>MUN</v>
      </c>
      <c r="AE49" s="48" t="str">
        <f>Schedule!W2</f>
        <v>@EVE</v>
      </c>
      <c r="AF49" s="94" t="str">
        <f>Schedule!X2</f>
        <v>BRE</v>
      </c>
      <c r="AG49" s="48" t="str">
        <f>Schedule!Y2</f>
        <v>@AVL</v>
      </c>
      <c r="AH49" s="104" t="str">
        <f>Schedule!Z2</f>
        <v>@LEI</v>
      </c>
      <c r="AI49" s="48" t="str">
        <f>Schedule!AA2</f>
        <v>BOU</v>
      </c>
      <c r="AJ49" s="48" t="str">
        <f>Schedule!AB2</f>
        <v>@FUL</v>
      </c>
      <c r="AK49" s="48" t="str">
        <f>Schedule!AC2</f>
        <v>CRY</v>
      </c>
      <c r="AL49" s="48" t="str">
        <f>Schedule!AD2</f>
        <v>LEE</v>
      </c>
      <c r="AM49" s="48" t="str">
        <f>Schedule!AE2</f>
        <v>@LIV</v>
      </c>
      <c r="AN49" s="48" t="str">
        <f>Schedule!AF2</f>
        <v>@WHU</v>
      </c>
      <c r="AO49" s="48" t="str">
        <f>Schedule!AG2</f>
        <v>SOU</v>
      </c>
      <c r="AP49" s="48" t="str">
        <f>Schedule!AH2</f>
        <v>@MCI</v>
      </c>
      <c r="AQ49" s="48" t="str">
        <f>Schedule!AI2</f>
        <v>CHE</v>
      </c>
      <c r="AR49" s="48" t="str">
        <f>Schedule!AJ2</f>
        <v>@NEW</v>
      </c>
      <c r="AS49" s="48" t="str">
        <f>Schedule!AK2</f>
        <v>BHA</v>
      </c>
      <c r="AT49" s="48" t="str">
        <f>Schedule!AL2</f>
        <v>@NFO</v>
      </c>
      <c r="AU49" s="48" t="str">
        <f>Schedule!AM2</f>
        <v>WOL</v>
      </c>
    </row>
    <row r="50" spans="9:47" x14ac:dyDescent="0.25">
      <c r="I50" s="47" t="str">
        <f>Schedule!A3</f>
        <v>AVL</v>
      </c>
      <c r="J50" s="48" t="str">
        <f>Schedule!B3</f>
        <v>@BOU</v>
      </c>
      <c r="K50" s="48" t="str">
        <f>Schedule!C3</f>
        <v>EVE</v>
      </c>
      <c r="L50" s="48" t="str">
        <f>Schedule!D3</f>
        <v>@CRY</v>
      </c>
      <c r="M50" s="48" t="str">
        <f>Schedule!E3</f>
        <v>WHU</v>
      </c>
      <c r="N50" s="48" t="str">
        <f>Schedule!F3</f>
        <v>@ARS</v>
      </c>
      <c r="O50" s="48" t="str">
        <f>Schedule!G3</f>
        <v>MCI</v>
      </c>
      <c r="P50" s="93" t="str">
        <f>Schedule!H3</f>
        <v>@LEI</v>
      </c>
      <c r="Q50" s="48" t="str">
        <f>Schedule!I3</f>
        <v>SOU</v>
      </c>
      <c r="R50" s="48" t="str">
        <f>Schedule!J3</f>
        <v>@LEE</v>
      </c>
      <c r="S50" s="48" t="str">
        <f>Schedule!K3</f>
        <v>@NFO</v>
      </c>
      <c r="T50" s="48" t="str">
        <f>Schedule!L3</f>
        <v>CHE</v>
      </c>
      <c r="U50" s="48" t="str">
        <f>Schedule!M3</f>
        <v>@FUL</v>
      </c>
      <c r="V50" s="48" t="str">
        <f>Schedule!N3</f>
        <v>BRE</v>
      </c>
      <c r="W50" s="48" t="str">
        <f>Schedule!O3</f>
        <v>@NEW</v>
      </c>
      <c r="X50" s="48" t="str">
        <f>Schedule!P3</f>
        <v>MUN</v>
      </c>
      <c r="Y50" s="48" t="str">
        <f>Schedule!Q3</f>
        <v>@BHA</v>
      </c>
      <c r="Z50" s="48" t="str">
        <f>Schedule!R3</f>
        <v>LIV</v>
      </c>
      <c r="AA50" s="48" t="str">
        <f>Schedule!S3</f>
        <v>@TOT</v>
      </c>
      <c r="AB50" s="48" t="str">
        <f>Schedule!T3</f>
        <v>WOL</v>
      </c>
      <c r="AC50" s="48" t="str">
        <f>Schedule!U3</f>
        <v>LEE</v>
      </c>
      <c r="AD50" s="48" t="str">
        <f>Schedule!V3</f>
        <v>@SOU</v>
      </c>
      <c r="AE50" s="48" t="str">
        <f>Schedule!W3</f>
        <v>LEI</v>
      </c>
      <c r="AF50" s="48" t="str">
        <f>Schedule!X3</f>
        <v>@MCI</v>
      </c>
      <c r="AG50" s="48" t="str">
        <f>Schedule!Y3</f>
        <v>ARS</v>
      </c>
      <c r="AH50" s="48" t="str">
        <f>Schedule!Z3</f>
        <v>@EVE</v>
      </c>
      <c r="AI50" s="48" t="str">
        <f>Schedule!AA3</f>
        <v>CRY</v>
      </c>
      <c r="AJ50" s="48" t="str">
        <f>Schedule!AB3</f>
        <v>@WHU</v>
      </c>
      <c r="AK50" s="48" t="str">
        <f>Schedule!AC3</f>
        <v>BOU</v>
      </c>
      <c r="AL50" s="48" t="str">
        <f>Schedule!AD3</f>
        <v>@CHE</v>
      </c>
      <c r="AM50" s="48" t="str">
        <f>Schedule!AE3</f>
        <v>NFO</v>
      </c>
      <c r="AN50" s="48" t="str">
        <f>Schedule!AF3</f>
        <v>NEW</v>
      </c>
      <c r="AO50" s="48" t="str">
        <f>Schedule!AG3</f>
        <v>@BRE</v>
      </c>
      <c r="AP50" s="48" t="str">
        <f>Schedule!AH3</f>
        <v>FUL</v>
      </c>
      <c r="AQ50" s="48" t="str">
        <f>Schedule!AI3</f>
        <v>@MUN</v>
      </c>
      <c r="AR50" s="48" t="str">
        <f>Schedule!AJ3</f>
        <v>@WOL</v>
      </c>
      <c r="AS50" s="48" t="str">
        <f>Schedule!AK3</f>
        <v>TOT</v>
      </c>
      <c r="AT50" s="48" t="str">
        <f>Schedule!AL3</f>
        <v>@LIV</v>
      </c>
      <c r="AU50" s="48" t="str">
        <f>Schedule!AM3</f>
        <v>BHA</v>
      </c>
    </row>
    <row r="51" spans="9:47" x14ac:dyDescent="0.25">
      <c r="I51" s="47" t="str">
        <f>Schedule!A4</f>
        <v>BOU</v>
      </c>
      <c r="J51" s="48" t="str">
        <f>Schedule!B4</f>
        <v>AVL</v>
      </c>
      <c r="K51" s="48" t="str">
        <f>Schedule!C4</f>
        <v>@MCI</v>
      </c>
      <c r="L51" s="48" t="str">
        <f>Schedule!D4</f>
        <v>ARS</v>
      </c>
      <c r="M51" s="48" t="str">
        <f>Schedule!E4</f>
        <v>@LIV</v>
      </c>
      <c r="N51" s="48" t="str">
        <f>Schedule!F4</f>
        <v>WOL</v>
      </c>
      <c r="O51" s="48" t="str">
        <f>Schedule!G4</f>
        <v>@NFO</v>
      </c>
      <c r="P51" s="48" t="str">
        <f>Schedule!H4</f>
        <v>BHA</v>
      </c>
      <c r="Q51" s="48" t="str">
        <f>Schedule!I4</f>
        <v>@NEW</v>
      </c>
      <c r="R51" s="48" t="str">
        <f>Schedule!J4</f>
        <v>BRE</v>
      </c>
      <c r="S51" s="48" t="str">
        <f>Schedule!K4</f>
        <v>LEI</v>
      </c>
      <c r="T51" s="48" t="str">
        <f>Schedule!L4</f>
        <v>@FUL</v>
      </c>
      <c r="U51" s="48" t="str">
        <f>Schedule!M4</f>
        <v>SOU</v>
      </c>
      <c r="V51" s="48" t="str">
        <f>Schedule!N4</f>
        <v>@WHU</v>
      </c>
      <c r="W51" s="48" t="str">
        <f>Schedule!O4</f>
        <v>TOT</v>
      </c>
      <c r="X51" s="48" t="str">
        <f>Schedule!P4</f>
        <v>@LEE</v>
      </c>
      <c r="Y51" s="48" t="str">
        <f>Schedule!Q4</f>
        <v>EVE</v>
      </c>
      <c r="Z51" s="48" t="str">
        <f>Schedule!R4</f>
        <v>@CHE</v>
      </c>
      <c r="AA51" s="48" t="str">
        <f>Schedule!S4</f>
        <v>CRY</v>
      </c>
      <c r="AB51" s="48" t="str">
        <f>Schedule!T4</f>
        <v>@MUN</v>
      </c>
      <c r="AC51" s="48" t="str">
        <f>Schedule!U4</f>
        <v>@BRE</v>
      </c>
      <c r="AD51" s="48" t="str">
        <f>Schedule!V4</f>
        <v>NFO</v>
      </c>
      <c r="AE51" s="48" t="str">
        <f>Schedule!W4</f>
        <v>@BHA</v>
      </c>
      <c r="AF51" s="48" t="str">
        <f>Schedule!X4</f>
        <v>NEW</v>
      </c>
      <c r="AG51" s="48" t="str">
        <f>Schedule!Y4</f>
        <v>@WOL</v>
      </c>
      <c r="AH51" s="48" t="str">
        <f>Schedule!Z4</f>
        <v>MCI</v>
      </c>
      <c r="AI51" s="48" t="str">
        <f>Schedule!AA4</f>
        <v>@ARS</v>
      </c>
      <c r="AJ51" s="48" t="str">
        <f>Schedule!AB4</f>
        <v>LIV</v>
      </c>
      <c r="AK51" s="48" t="str">
        <f>Schedule!AC4</f>
        <v>@AVL</v>
      </c>
      <c r="AL51" s="48" t="str">
        <f>Schedule!AD4</f>
        <v>FUL</v>
      </c>
      <c r="AM51" s="48" t="str">
        <f>Schedule!AE4</f>
        <v>@LEI</v>
      </c>
      <c r="AN51" s="48" t="str">
        <f>Schedule!AF4</f>
        <v>@TOT</v>
      </c>
      <c r="AO51" s="48" t="str">
        <f>Schedule!AG4</f>
        <v>WHU</v>
      </c>
      <c r="AP51" s="48" t="str">
        <f>Schedule!AH4</f>
        <v>@SOU</v>
      </c>
      <c r="AQ51" s="48" t="str">
        <f>Schedule!AI4</f>
        <v>LEE</v>
      </c>
      <c r="AR51" s="48" t="str">
        <f>Schedule!AJ4</f>
        <v>CHE</v>
      </c>
      <c r="AS51" s="48" t="str">
        <f>Schedule!AK4</f>
        <v>@CRY</v>
      </c>
      <c r="AT51" s="48" t="str">
        <f>Schedule!AL4</f>
        <v>MUN</v>
      </c>
      <c r="AU51" s="48" t="str">
        <f>Schedule!AM4</f>
        <v>@EVE</v>
      </c>
    </row>
    <row r="52" spans="9:47" x14ac:dyDescent="0.25">
      <c r="I52" s="47" t="str">
        <f>Schedule!A5</f>
        <v>BRE</v>
      </c>
      <c r="J52" s="48" t="str">
        <f>Schedule!B5</f>
        <v>@LEI</v>
      </c>
      <c r="K52" s="48" t="str">
        <f>Schedule!C5</f>
        <v>MUN</v>
      </c>
      <c r="L52" s="48" t="str">
        <f>Schedule!D5</f>
        <v>@FUL</v>
      </c>
      <c r="M52" s="48" t="str">
        <f>Schedule!E5</f>
        <v>EVE</v>
      </c>
      <c r="N52" s="48" t="str">
        <f>Schedule!F5</f>
        <v>@CRY</v>
      </c>
      <c r="O52" s="48" t="str">
        <f>Schedule!G5</f>
        <v>LEE</v>
      </c>
      <c r="P52" s="109" t="str">
        <f>Schedule!H5</f>
        <v>@SOU</v>
      </c>
      <c r="Q52" s="48" t="str">
        <f>Schedule!I5</f>
        <v>ARS</v>
      </c>
      <c r="R52" s="48" t="str">
        <f>Schedule!J5</f>
        <v>@BOU</v>
      </c>
      <c r="S52" s="48" t="str">
        <f>Schedule!K5</f>
        <v>@NEW</v>
      </c>
      <c r="T52" s="48" t="str">
        <f>Schedule!L5</f>
        <v>BHA</v>
      </c>
      <c r="U52" s="48" t="str">
        <f>Schedule!M5</f>
        <v>CHE</v>
      </c>
      <c r="V52" s="48" t="str">
        <f>Schedule!N5</f>
        <v>@AVL</v>
      </c>
      <c r="W52" s="48" t="str">
        <f>Schedule!O5</f>
        <v>WOL</v>
      </c>
      <c r="X52" s="48" t="str">
        <f>Schedule!P5</f>
        <v>@NFO</v>
      </c>
      <c r="Y52" s="48" t="str">
        <f>Schedule!Q5</f>
        <v>@MCI</v>
      </c>
      <c r="Z52" s="48" t="str">
        <f>Schedule!R5</f>
        <v>TOT</v>
      </c>
      <c r="AA52" s="48" t="str">
        <f>Schedule!S5</f>
        <v>@WHU</v>
      </c>
      <c r="AB52" s="48" t="str">
        <f>Schedule!T5</f>
        <v>LIV</v>
      </c>
      <c r="AC52" s="48" t="str">
        <f>Schedule!U5</f>
        <v>BOU</v>
      </c>
      <c r="AD52" s="48" t="str">
        <f>Schedule!V5</f>
        <v>@LEE</v>
      </c>
      <c r="AE52" s="48" t="str">
        <f>Schedule!W5</f>
        <v>SOU</v>
      </c>
      <c r="AF52" s="48" t="str">
        <f>Schedule!X5</f>
        <v>@ARS</v>
      </c>
      <c r="AG52" s="48" t="str">
        <f>Schedule!Y5</f>
        <v>CRY</v>
      </c>
      <c r="AH52" s="93" t="str">
        <f>Schedule!Z5</f>
        <v>@MUN</v>
      </c>
      <c r="AI52" s="48" t="str">
        <f>Schedule!AA5</f>
        <v>FUL</v>
      </c>
      <c r="AJ52" s="109" t="str">
        <f>Schedule!AB5</f>
        <v>@EVE</v>
      </c>
      <c r="AK52" s="48" t="str">
        <f>Schedule!AC5</f>
        <v>LEI</v>
      </c>
      <c r="AL52" s="48" t="str">
        <f>Schedule!AD5</f>
        <v>@BHA</v>
      </c>
      <c r="AM52" s="48" t="str">
        <f>Schedule!AE5</f>
        <v>NEW</v>
      </c>
      <c r="AN52" s="48" t="str">
        <f>Schedule!AF5</f>
        <v>@WOL</v>
      </c>
      <c r="AO52" s="48" t="str">
        <f>Schedule!AG5</f>
        <v>AVL</v>
      </c>
      <c r="AP52" s="48" t="str">
        <f>Schedule!AH5</f>
        <v>@CHE</v>
      </c>
      <c r="AQ52" s="48" t="str">
        <f>Schedule!AI5</f>
        <v>NFO</v>
      </c>
      <c r="AR52" s="48" t="str">
        <f>Schedule!AJ5</f>
        <v>@LIV</v>
      </c>
      <c r="AS52" s="48" t="str">
        <f>Schedule!AK5</f>
        <v>WHU</v>
      </c>
      <c r="AT52" s="48" t="str">
        <f>Schedule!AL5</f>
        <v>@TOT</v>
      </c>
      <c r="AU52" s="48" t="str">
        <f>Schedule!AM5</f>
        <v>MCI</v>
      </c>
    </row>
    <row r="53" spans="9:47" x14ac:dyDescent="0.25">
      <c r="I53" s="47" t="str">
        <f>Schedule!A6</f>
        <v>BHA</v>
      </c>
      <c r="J53" s="48" t="str">
        <f>Schedule!B6</f>
        <v>@MUN</v>
      </c>
      <c r="K53" s="48" t="str">
        <f>Schedule!C6</f>
        <v>NEW</v>
      </c>
      <c r="L53" s="48" t="str">
        <f>Schedule!D6</f>
        <v>@WHU</v>
      </c>
      <c r="M53" s="48" t="str">
        <f>Schedule!E6</f>
        <v>LEE</v>
      </c>
      <c r="N53" s="48" t="str">
        <f>Schedule!F6</f>
        <v>@FUL</v>
      </c>
      <c r="O53" s="48" t="str">
        <f>Schedule!G6</f>
        <v>LEI</v>
      </c>
      <c r="P53" s="93" t="str">
        <f>Schedule!H6</f>
        <v>@BOU</v>
      </c>
      <c r="Q53" s="109" t="str">
        <f>Schedule!I6</f>
        <v>CRY</v>
      </c>
      <c r="R53" s="48" t="str">
        <f>Schedule!J6</f>
        <v>@LIV</v>
      </c>
      <c r="S53" s="48" t="str">
        <f>Schedule!K6</f>
        <v>TOT</v>
      </c>
      <c r="T53" s="48" t="str">
        <f>Schedule!L6</f>
        <v>@BRE</v>
      </c>
      <c r="U53" s="48" t="str">
        <f>Schedule!M6</f>
        <v>NFO</v>
      </c>
      <c r="V53" s="48" t="str">
        <f>Schedule!N6</f>
        <v>@MCI</v>
      </c>
      <c r="W53" s="48" t="str">
        <f>Schedule!O6</f>
        <v>CHE</v>
      </c>
      <c r="X53" s="48" t="str">
        <f>Schedule!P6</f>
        <v>@WOL</v>
      </c>
      <c r="Y53" s="48" t="str">
        <f>Schedule!Q6</f>
        <v>AVL</v>
      </c>
      <c r="Z53" s="48" t="str">
        <f>Schedule!R6</f>
        <v>@SOU</v>
      </c>
      <c r="AA53" s="48" t="str">
        <f>Schedule!S6</f>
        <v>ARS</v>
      </c>
      <c r="AB53" s="48" t="str">
        <f>Schedule!T6</f>
        <v>@EVE</v>
      </c>
      <c r="AC53" s="48" t="str">
        <f>Schedule!U6</f>
        <v>LIV</v>
      </c>
      <c r="AD53" s="48" t="str">
        <f>Schedule!V6</f>
        <v>@LEI</v>
      </c>
      <c r="AE53" s="48" t="str">
        <f>Schedule!W6</f>
        <v>BOU</v>
      </c>
      <c r="AF53" s="48" t="str">
        <f>Schedule!X6</f>
        <v>@CRY</v>
      </c>
      <c r="AG53" s="48" t="str">
        <f>Schedule!Y6</f>
        <v>FUL</v>
      </c>
      <c r="AH53" s="93" t="str">
        <f>Schedule!Z6</f>
        <v>@NEW</v>
      </c>
      <c r="AI53" s="48" t="str">
        <f>Schedule!AA6</f>
        <v>WHU</v>
      </c>
      <c r="AJ53" s="109" t="str">
        <f>Schedule!AB6</f>
        <v>@LEE</v>
      </c>
      <c r="AK53" s="93" t="str">
        <f>Schedule!AC6</f>
        <v>MUN</v>
      </c>
      <c r="AL53" s="48" t="str">
        <f>Schedule!AD6</f>
        <v>BRE</v>
      </c>
      <c r="AM53" s="48" t="str">
        <f>Schedule!AE6</f>
        <v>@TOT</v>
      </c>
      <c r="AN53" s="48" t="str">
        <f>Schedule!AF6</f>
        <v>@CHE</v>
      </c>
      <c r="AO53" s="48" t="str">
        <f>Schedule!AG6</f>
        <v>MCI</v>
      </c>
      <c r="AP53" s="48" t="str">
        <f>Schedule!AH6</f>
        <v>@NFO</v>
      </c>
      <c r="AQ53" s="48" t="str">
        <f>Schedule!AI6</f>
        <v>WOL</v>
      </c>
      <c r="AR53" s="48" t="str">
        <f>Schedule!AJ6</f>
        <v>EVE</v>
      </c>
      <c r="AS53" s="48" t="str">
        <f>Schedule!AK6</f>
        <v>@ARS</v>
      </c>
      <c r="AT53" s="48" t="str">
        <f>Schedule!AL6</f>
        <v>SOU</v>
      </c>
      <c r="AU53" s="48" t="str">
        <f>Schedule!AM6</f>
        <v>@AVL</v>
      </c>
    </row>
    <row r="54" spans="9:47" x14ac:dyDescent="0.25">
      <c r="I54" s="47" t="str">
        <f>Schedule!A7</f>
        <v>CHE</v>
      </c>
      <c r="J54" s="48" t="str">
        <f>Schedule!B7</f>
        <v>@EVE</v>
      </c>
      <c r="K54" s="48" t="str">
        <f>Schedule!C7</f>
        <v>TOT</v>
      </c>
      <c r="L54" s="48" t="str">
        <f>Schedule!D7</f>
        <v>@LEE</v>
      </c>
      <c r="M54" s="48" t="str">
        <f>Schedule!E7</f>
        <v>LEI</v>
      </c>
      <c r="N54" s="48" t="str">
        <f>Schedule!F7</f>
        <v>@SOU</v>
      </c>
      <c r="O54" s="48" t="str">
        <f>Schedule!G7</f>
        <v>WHU</v>
      </c>
      <c r="P54" s="48" t="str">
        <f>Schedule!H7</f>
        <v>@FUL</v>
      </c>
      <c r="Q54" s="93" t="str">
        <f>Schedule!I7</f>
        <v>LIV</v>
      </c>
      <c r="R54" s="48" t="str">
        <f>Schedule!J7</f>
        <v>@CRY</v>
      </c>
      <c r="S54" s="48" t="str">
        <f>Schedule!K7</f>
        <v>WOL</v>
      </c>
      <c r="T54" s="48" t="str">
        <f>Schedule!L7</f>
        <v>@AVL</v>
      </c>
      <c r="U54" s="48" t="str">
        <f>Schedule!M7</f>
        <v>@BRE</v>
      </c>
      <c r="V54" s="48" t="str">
        <f>Schedule!N7</f>
        <v>MUN</v>
      </c>
      <c r="W54" s="48" t="str">
        <f>Schedule!O7</f>
        <v>@BHA</v>
      </c>
      <c r="X54" s="48" t="str">
        <f>Schedule!P7</f>
        <v>ARS</v>
      </c>
      <c r="Y54" s="48" t="str">
        <f>Schedule!Q7</f>
        <v>@NEW</v>
      </c>
      <c r="Z54" s="48" t="str">
        <f>Schedule!R7</f>
        <v>BOU</v>
      </c>
      <c r="AA54" s="48" t="str">
        <f>Schedule!S7</f>
        <v>@NFO</v>
      </c>
      <c r="AB54" s="48" t="str">
        <f>Schedule!T7</f>
        <v>MCI</v>
      </c>
      <c r="AC54" s="48" t="str">
        <f>Schedule!U7</f>
        <v>CRY</v>
      </c>
      <c r="AD54" s="48" t="str">
        <f>Schedule!V7</f>
        <v>@LIV</v>
      </c>
      <c r="AE54" s="48" t="str">
        <f>Schedule!W7</f>
        <v>FUL</v>
      </c>
      <c r="AF54" s="48" t="str">
        <f>Schedule!X7</f>
        <v>@WHU</v>
      </c>
      <c r="AG54" s="48" t="str">
        <f>Schedule!Y7</f>
        <v>SOU</v>
      </c>
      <c r="AH54" s="48" t="str">
        <f>Schedule!Z7</f>
        <v>@TOT</v>
      </c>
      <c r="AI54" s="48" t="str">
        <f>Schedule!AA7</f>
        <v>LEE</v>
      </c>
      <c r="AJ54" s="48" t="str">
        <f>Schedule!AB7</f>
        <v>@LEI</v>
      </c>
      <c r="AK54" s="48" t="str">
        <f>Schedule!AC7</f>
        <v>EVE</v>
      </c>
      <c r="AL54" s="48" t="str">
        <f>Schedule!AD7</f>
        <v>AVL</v>
      </c>
      <c r="AM54" s="48" t="str">
        <f>Schedule!AE7</f>
        <v>@WOL</v>
      </c>
      <c r="AN54" s="48" t="str">
        <f>Schedule!AF7</f>
        <v>BHA</v>
      </c>
      <c r="AO54" s="48" t="str">
        <f>Schedule!AG7</f>
        <v>@MUN</v>
      </c>
      <c r="AP54" s="48" t="str">
        <f>Schedule!AH7</f>
        <v>BRE</v>
      </c>
      <c r="AQ54" s="48" t="str">
        <f>Schedule!AI7</f>
        <v>@ARS</v>
      </c>
      <c r="AR54" s="48" t="str">
        <f>Schedule!AJ7</f>
        <v>@BOU</v>
      </c>
      <c r="AS54" s="48" t="str">
        <f>Schedule!AK7</f>
        <v>NFO</v>
      </c>
      <c r="AT54" s="48" t="str">
        <f>Schedule!AL7</f>
        <v>@MCI</v>
      </c>
      <c r="AU54" s="48" t="str">
        <f>Schedule!AM7</f>
        <v>NEW</v>
      </c>
    </row>
    <row r="55" spans="9:47" x14ac:dyDescent="0.25">
      <c r="I55" s="47" t="str">
        <f>Schedule!A8</f>
        <v>CRY</v>
      </c>
      <c r="J55" s="48" t="str">
        <f>Schedule!B8</f>
        <v>ARS</v>
      </c>
      <c r="K55" s="48" t="str">
        <f>Schedule!C8</f>
        <v>@LIV</v>
      </c>
      <c r="L55" s="48" t="str">
        <f>Schedule!D8</f>
        <v>AVL</v>
      </c>
      <c r="M55" s="48" t="str">
        <f>Schedule!E8</f>
        <v>@MCI</v>
      </c>
      <c r="N55" s="48" t="str">
        <f>Schedule!F8</f>
        <v>BRE</v>
      </c>
      <c r="O55" s="48" t="str">
        <f>Schedule!G8</f>
        <v>@NEW</v>
      </c>
      <c r="P55" s="48" t="str">
        <f>Schedule!H8</f>
        <v>MUN</v>
      </c>
      <c r="Q55" s="109" t="str">
        <f>Schedule!I8</f>
        <v>@BHA</v>
      </c>
      <c r="R55" s="48" t="str">
        <f>Schedule!J8</f>
        <v>CHE</v>
      </c>
      <c r="S55" s="48" t="str">
        <f>Schedule!K8</f>
        <v>LEE</v>
      </c>
      <c r="T55" s="48" t="str">
        <f>Schedule!L8</f>
        <v>@LEI</v>
      </c>
      <c r="U55" s="48" t="str">
        <f>Schedule!M8</f>
        <v>WOL</v>
      </c>
      <c r="V55" s="48" t="str">
        <f>Schedule!N8</f>
        <v>@EVE</v>
      </c>
      <c r="W55" s="48" t="str">
        <f>Schedule!O8</f>
        <v>SOU</v>
      </c>
      <c r="X55" s="48" t="str">
        <f>Schedule!P8</f>
        <v>@WHU</v>
      </c>
      <c r="Y55" s="48" t="str">
        <f>Schedule!Q8</f>
        <v>@NFO</v>
      </c>
      <c r="Z55" s="48" t="str">
        <f>Schedule!R8</f>
        <v>FUL</v>
      </c>
      <c r="AA55" s="48" t="str">
        <f>Schedule!S8</f>
        <v>@BOU</v>
      </c>
      <c r="AB55" s="48" t="str">
        <f>Schedule!T8</f>
        <v>TOT</v>
      </c>
      <c r="AC55" s="48" t="str">
        <f>Schedule!U8</f>
        <v>@CHE</v>
      </c>
      <c r="AD55" s="48" t="str">
        <f>Schedule!V8</f>
        <v>NEW</v>
      </c>
      <c r="AE55" s="48" t="str">
        <f>Schedule!W8</f>
        <v>@MUN</v>
      </c>
      <c r="AF55" s="48" t="str">
        <f>Schedule!X8</f>
        <v>BHA</v>
      </c>
      <c r="AG55" s="48" t="str">
        <f>Schedule!Y8</f>
        <v>@BRE</v>
      </c>
      <c r="AH55" s="48" t="str">
        <f>Schedule!Z8</f>
        <v>LIV</v>
      </c>
      <c r="AI55" s="48" t="str">
        <f>Schedule!AA8</f>
        <v>@AVL</v>
      </c>
      <c r="AJ55" s="109" t="str">
        <f>Schedule!AB8</f>
        <v>MCI</v>
      </c>
      <c r="AK55" s="48" t="str">
        <f>Schedule!AC8</f>
        <v>@ARS</v>
      </c>
      <c r="AL55" s="48" t="str">
        <f>Schedule!AD8</f>
        <v>LEI</v>
      </c>
      <c r="AM55" s="48" t="str">
        <f>Schedule!AE8</f>
        <v>@LEE</v>
      </c>
      <c r="AN55" s="48" t="str">
        <f>Schedule!AF8</f>
        <v>@SOU</v>
      </c>
      <c r="AO55" s="48" t="str">
        <f>Schedule!AG8</f>
        <v>EVE</v>
      </c>
      <c r="AP55" s="48" t="str">
        <f>Schedule!AH8</f>
        <v>@WOL</v>
      </c>
      <c r="AQ55" s="48" t="str">
        <f>Schedule!AI8</f>
        <v>WHU</v>
      </c>
      <c r="AR55" s="48" t="str">
        <f>Schedule!AJ8</f>
        <v>@TOT</v>
      </c>
      <c r="AS55" s="48" t="str">
        <f>Schedule!AK8</f>
        <v>BOU</v>
      </c>
      <c r="AT55" s="48" t="str">
        <f>Schedule!AL8</f>
        <v>@FUL</v>
      </c>
      <c r="AU55" s="48" t="str">
        <f>Schedule!AM8</f>
        <v>NFO</v>
      </c>
    </row>
    <row r="56" spans="9:47" x14ac:dyDescent="0.25">
      <c r="I56" s="47" t="str">
        <f>Schedule!A9</f>
        <v>EVE</v>
      </c>
      <c r="J56" s="48" t="str">
        <f>Schedule!B9</f>
        <v>CHE</v>
      </c>
      <c r="K56" s="48" t="str">
        <f>Schedule!C9</f>
        <v>@AVL</v>
      </c>
      <c r="L56" s="48" t="str">
        <f>Schedule!D9</f>
        <v>NFO</v>
      </c>
      <c r="M56" s="48" t="str">
        <f>Schedule!E9</f>
        <v>@BRE</v>
      </c>
      <c r="N56" s="48" t="str">
        <f>Schedule!F9</f>
        <v>@LEE</v>
      </c>
      <c r="O56" s="48" t="str">
        <f>Schedule!G9</f>
        <v>LIV</v>
      </c>
      <c r="P56" s="104" t="str">
        <f>Schedule!H9</f>
        <v>@ARS</v>
      </c>
      <c r="Q56" s="48" t="str">
        <f>Schedule!I9</f>
        <v>WHU</v>
      </c>
      <c r="R56" s="48" t="str">
        <f>Schedule!J9</f>
        <v>@SOU</v>
      </c>
      <c r="S56" s="48" t="str">
        <f>Schedule!K9</f>
        <v>MUN</v>
      </c>
      <c r="T56" s="48" t="str">
        <f>Schedule!L9</f>
        <v>@TOT</v>
      </c>
      <c r="U56" s="48" t="str">
        <f>Schedule!M9</f>
        <v>@NEW</v>
      </c>
      <c r="V56" s="48" t="str">
        <f>Schedule!N9</f>
        <v>CRY</v>
      </c>
      <c r="W56" s="48" t="str">
        <f>Schedule!O9</f>
        <v>@FUL</v>
      </c>
      <c r="X56" s="48" t="str">
        <f>Schedule!P9</f>
        <v>LEI</v>
      </c>
      <c r="Y56" s="48" t="str">
        <f>Schedule!Q9</f>
        <v>@BOU</v>
      </c>
      <c r="Z56" s="48" t="str">
        <f>Schedule!R9</f>
        <v>WOL</v>
      </c>
      <c r="AA56" s="48" t="str">
        <f>Schedule!S9</f>
        <v>@MCI</v>
      </c>
      <c r="AB56" s="48" t="str">
        <f>Schedule!T9</f>
        <v>BHA</v>
      </c>
      <c r="AC56" s="48" t="str">
        <f>Schedule!U9</f>
        <v>SOU</v>
      </c>
      <c r="AD56" s="48" t="str">
        <f>Schedule!V9</f>
        <v>@WHU</v>
      </c>
      <c r="AE56" s="48" t="str">
        <f>Schedule!W9</f>
        <v>ARS</v>
      </c>
      <c r="AF56" s="48" t="str">
        <f>Schedule!X9</f>
        <v>@LIV</v>
      </c>
      <c r="AG56" s="48" t="str">
        <f>Schedule!Y9</f>
        <v>LEE</v>
      </c>
      <c r="AH56" s="104" t="str">
        <f>Schedule!Z9</f>
        <v>AVL</v>
      </c>
      <c r="AI56" s="48" t="str">
        <f>Schedule!AA9</f>
        <v>@NFO</v>
      </c>
      <c r="AJ56" s="48" t="str">
        <f>Schedule!AB9</f>
        <v>BRE</v>
      </c>
      <c r="AK56" s="48" t="str">
        <f>Schedule!AC9</f>
        <v>@CHE</v>
      </c>
      <c r="AL56" s="48" t="str">
        <f>Schedule!AD9</f>
        <v>TOT</v>
      </c>
      <c r="AM56" s="48" t="str">
        <f>Schedule!AE9</f>
        <v>@MUN</v>
      </c>
      <c r="AN56" s="48" t="str">
        <f>Schedule!AF9</f>
        <v>FUL</v>
      </c>
      <c r="AO56" s="48" t="str">
        <f>Schedule!AG9</f>
        <v>@CRY</v>
      </c>
      <c r="AP56" s="48" t="str">
        <f>Schedule!AH9</f>
        <v>NEW</v>
      </c>
      <c r="AQ56" s="48" t="str">
        <f>Schedule!AI9</f>
        <v>@LEI</v>
      </c>
      <c r="AR56" s="48" t="str">
        <f>Schedule!AJ9</f>
        <v>@BHA</v>
      </c>
      <c r="AS56" s="48" t="str">
        <f>Schedule!AK9</f>
        <v>MCI</v>
      </c>
      <c r="AT56" s="48" t="str">
        <f>Schedule!AL9</f>
        <v>@WOL</v>
      </c>
      <c r="AU56" s="48" t="str">
        <f>Schedule!AM9</f>
        <v>BOU</v>
      </c>
    </row>
    <row r="57" spans="9:47" x14ac:dyDescent="0.25">
      <c r="I57" s="47" t="str">
        <f>Schedule!A10</f>
        <v>FUL</v>
      </c>
      <c r="J57" s="48" t="str">
        <f>Schedule!B10</f>
        <v>LIV</v>
      </c>
      <c r="K57" s="48" t="str">
        <f>Schedule!C10</f>
        <v>@WOL</v>
      </c>
      <c r="L57" s="48" t="str">
        <f>Schedule!D10</f>
        <v>BRE</v>
      </c>
      <c r="M57" s="48" t="str">
        <f>Schedule!E10</f>
        <v>@ARS</v>
      </c>
      <c r="N57" s="48" t="str">
        <f>Schedule!F10</f>
        <v>BHA</v>
      </c>
      <c r="O57" s="48" t="str">
        <f>Schedule!G10</f>
        <v>@TOT</v>
      </c>
      <c r="P57" s="48" t="str">
        <f>Schedule!H10</f>
        <v>CHE</v>
      </c>
      <c r="Q57" s="48" t="str">
        <f>Schedule!I10</f>
        <v>@NFO</v>
      </c>
      <c r="R57" s="48" t="str">
        <f>Schedule!J10</f>
        <v>NEW</v>
      </c>
      <c r="S57" s="48" t="str">
        <f>Schedule!K10</f>
        <v>@WHU</v>
      </c>
      <c r="T57" s="48" t="str">
        <f>Schedule!L10</f>
        <v>BOU</v>
      </c>
      <c r="U57" s="48" t="str">
        <f>Schedule!M10</f>
        <v>AVL</v>
      </c>
      <c r="V57" s="48" t="str">
        <f>Schedule!N10</f>
        <v>@LEE</v>
      </c>
      <c r="W57" s="48" t="str">
        <f>Schedule!O10</f>
        <v>EVE</v>
      </c>
      <c r="X57" s="48" t="str">
        <f>Schedule!P10</f>
        <v>@MCI</v>
      </c>
      <c r="Y57" s="48" t="str">
        <f>Schedule!Q10</f>
        <v>MUN</v>
      </c>
      <c r="Z57" s="48" t="str">
        <f>Schedule!R10</f>
        <v>@CRY</v>
      </c>
      <c r="AA57" s="48" t="str">
        <f>Schedule!S10</f>
        <v>SOU</v>
      </c>
      <c r="AB57" s="48" t="str">
        <f>Schedule!T10</f>
        <v>@LEI</v>
      </c>
      <c r="AC57" s="48" t="str">
        <f>Schedule!U10</f>
        <v>@NEW</v>
      </c>
      <c r="AD57" s="48" t="str">
        <f>Schedule!V10</f>
        <v>TOT</v>
      </c>
      <c r="AE57" s="48" t="str">
        <f>Schedule!W10</f>
        <v>@CHE</v>
      </c>
      <c r="AF57" s="48" t="str">
        <f>Schedule!X10</f>
        <v>NFO</v>
      </c>
      <c r="AG57" s="48" t="str">
        <f>Schedule!Y10</f>
        <v>@BHA</v>
      </c>
      <c r="AH57" s="48" t="str">
        <f>Schedule!Z10</f>
        <v>WOL</v>
      </c>
      <c r="AI57" s="48" t="str">
        <f>Schedule!AA10</f>
        <v>@BRE</v>
      </c>
      <c r="AJ57" s="48" t="str">
        <f>Schedule!AB10</f>
        <v>ARS</v>
      </c>
      <c r="AK57" s="93" t="str">
        <f>Schedule!AC10</f>
        <v>@LIV</v>
      </c>
      <c r="AL57" s="48" t="str">
        <f>Schedule!AD10</f>
        <v>@BOU</v>
      </c>
      <c r="AM57" s="48" t="str">
        <f>Schedule!AE10</f>
        <v>WHU</v>
      </c>
      <c r="AN57" s="48" t="str">
        <f>Schedule!AF10</f>
        <v>@EVE</v>
      </c>
      <c r="AO57" s="48" t="str">
        <f>Schedule!AG10</f>
        <v>LEE</v>
      </c>
      <c r="AP57" s="48" t="str">
        <f>Schedule!AH10</f>
        <v>@AVL</v>
      </c>
      <c r="AQ57" s="48" t="str">
        <f>Schedule!AI10</f>
        <v>MCI</v>
      </c>
      <c r="AR57" s="48" t="str">
        <f>Schedule!AJ10</f>
        <v>LEI</v>
      </c>
      <c r="AS57" s="48" t="str">
        <f>Schedule!AK10</f>
        <v>@SOU</v>
      </c>
      <c r="AT57" s="48" t="str">
        <f>Schedule!AL10</f>
        <v>CRY</v>
      </c>
      <c r="AU57" s="48" t="str">
        <f>Schedule!AM10</f>
        <v>@MUN</v>
      </c>
    </row>
    <row r="58" spans="9:47" x14ac:dyDescent="0.25">
      <c r="I58" s="47" t="str">
        <f>Schedule!A11</f>
        <v>LEE</v>
      </c>
      <c r="J58" s="48" t="str">
        <f>Schedule!B11</f>
        <v>WOL</v>
      </c>
      <c r="K58" s="48" t="str">
        <f>Schedule!C11</f>
        <v>@SOU</v>
      </c>
      <c r="L58" s="48" t="str">
        <f>Schedule!D11</f>
        <v>CHE</v>
      </c>
      <c r="M58" s="48" t="str">
        <f>Schedule!E11</f>
        <v>@BHA</v>
      </c>
      <c r="N58" s="48" t="str">
        <f>Schedule!F11</f>
        <v>EVE</v>
      </c>
      <c r="O58" s="48" t="str">
        <f>Schedule!G11</f>
        <v>@BRE</v>
      </c>
      <c r="P58" s="93" t="str">
        <f>Schedule!H11</f>
        <v>NFO</v>
      </c>
      <c r="Q58" s="48" t="str">
        <f>Schedule!I11</f>
        <v>@MUN</v>
      </c>
      <c r="R58" s="48" t="str">
        <f>Schedule!J11</f>
        <v>AVL</v>
      </c>
      <c r="S58" s="48" t="str">
        <f>Schedule!K11</f>
        <v>@CRY</v>
      </c>
      <c r="T58" s="48" t="str">
        <f>Schedule!L11</f>
        <v>ARS</v>
      </c>
      <c r="U58" s="48" t="str">
        <f>Schedule!M11</f>
        <v>@LEI</v>
      </c>
      <c r="V58" s="48" t="str">
        <f>Schedule!N11</f>
        <v>FUL</v>
      </c>
      <c r="W58" s="48" t="str">
        <f>Schedule!O11</f>
        <v>@LIV</v>
      </c>
      <c r="X58" s="48" t="str">
        <f>Schedule!P11</f>
        <v>BOU</v>
      </c>
      <c r="Y58" s="48" t="str">
        <f>Schedule!Q11</f>
        <v>@TOT</v>
      </c>
      <c r="Z58" s="48" t="str">
        <f>Schedule!R11</f>
        <v>MCI</v>
      </c>
      <c r="AA58" s="48" t="str">
        <f>Schedule!S11</f>
        <v>@NEW</v>
      </c>
      <c r="AB58" s="48" t="str">
        <f>Schedule!T11</f>
        <v>WHU</v>
      </c>
      <c r="AC58" s="48" t="str">
        <f>Schedule!U11</f>
        <v>@AVL</v>
      </c>
      <c r="AD58" s="48" t="str">
        <f>Schedule!V11</f>
        <v>BRE</v>
      </c>
      <c r="AE58" s="48" t="str">
        <f>Schedule!W11</f>
        <v>@NFO</v>
      </c>
      <c r="AF58" s="48" t="str">
        <f>Schedule!X11</f>
        <v>MUN</v>
      </c>
      <c r="AG58" s="48" t="str">
        <f>Schedule!Y11</f>
        <v>@EVE</v>
      </c>
      <c r="AH58" s="48" t="str">
        <f>Schedule!Z11</f>
        <v>SOU</v>
      </c>
      <c r="AI58" s="48" t="str">
        <f>Schedule!AA11</f>
        <v>@CHE</v>
      </c>
      <c r="AJ58" s="48" t="str">
        <f>Schedule!AB11</f>
        <v>BHA</v>
      </c>
      <c r="AK58" s="48" t="str">
        <f>Schedule!AC11</f>
        <v>@WOL</v>
      </c>
      <c r="AL58" s="48" t="str">
        <f>Schedule!AD11</f>
        <v>@ARS</v>
      </c>
      <c r="AM58" s="48" t="str">
        <f>Schedule!AE11</f>
        <v>CRY</v>
      </c>
      <c r="AN58" s="48" t="str">
        <f>Schedule!AF11</f>
        <v>LIV</v>
      </c>
      <c r="AO58" s="48" t="str">
        <f>Schedule!AG11</f>
        <v>@FUL</v>
      </c>
      <c r="AP58" s="48" t="str">
        <f>Schedule!AH11</f>
        <v>LEI</v>
      </c>
      <c r="AQ58" s="48" t="str">
        <f>Schedule!AI11</f>
        <v>@BOU</v>
      </c>
      <c r="AR58" s="48" t="str">
        <f>Schedule!AJ11</f>
        <v>@MCI</v>
      </c>
      <c r="AS58" s="48" t="str">
        <f>Schedule!AK11</f>
        <v>NEW</v>
      </c>
      <c r="AT58" s="48" t="str">
        <f>Schedule!AL11</f>
        <v>@WHU</v>
      </c>
      <c r="AU58" s="48" t="str">
        <f>Schedule!AM11</f>
        <v>TOT</v>
      </c>
    </row>
    <row r="59" spans="9:47" x14ac:dyDescent="0.25">
      <c r="I59" s="47" t="str">
        <f>Schedule!A12</f>
        <v>LEI</v>
      </c>
      <c r="J59" s="48" t="str">
        <f>Schedule!B12</f>
        <v>BRE</v>
      </c>
      <c r="K59" s="48" t="str">
        <f>Schedule!C12</f>
        <v>@ARS</v>
      </c>
      <c r="L59" s="48" t="str">
        <f>Schedule!D12</f>
        <v>SOU</v>
      </c>
      <c r="M59" s="48" t="str">
        <f>Schedule!E12</f>
        <v>@CHE</v>
      </c>
      <c r="N59" s="48" t="str">
        <f>Schedule!F12</f>
        <v>MUN</v>
      </c>
      <c r="O59" s="48" t="str">
        <f>Schedule!G12</f>
        <v>@BHA</v>
      </c>
      <c r="P59" s="93" t="str">
        <f>Schedule!H12</f>
        <v>AVL</v>
      </c>
      <c r="Q59" s="48" t="str">
        <f>Schedule!I12</f>
        <v>@TOT</v>
      </c>
      <c r="R59" s="48" t="str">
        <f>Schedule!J12</f>
        <v>NFO</v>
      </c>
      <c r="S59" s="48" t="str">
        <f>Schedule!K12</f>
        <v>@BOU</v>
      </c>
      <c r="T59" s="48" t="str">
        <f>Schedule!L12</f>
        <v>CRY</v>
      </c>
      <c r="U59" s="48" t="str">
        <f>Schedule!M12</f>
        <v>LEE</v>
      </c>
      <c r="V59" s="48" t="str">
        <f>Schedule!N12</f>
        <v>@WOL</v>
      </c>
      <c r="W59" s="48" t="str">
        <f>Schedule!O12</f>
        <v>MCI</v>
      </c>
      <c r="X59" s="48" t="str">
        <f>Schedule!P12</f>
        <v>@EVE</v>
      </c>
      <c r="Y59" s="48" t="str">
        <f>Schedule!Q12</f>
        <v>@WHU</v>
      </c>
      <c r="Z59" s="48" t="str">
        <f>Schedule!R12</f>
        <v>NEW</v>
      </c>
      <c r="AA59" s="48" t="str">
        <f>Schedule!S12</f>
        <v>@LIV</v>
      </c>
      <c r="AB59" s="48" t="str">
        <f>Schedule!T12</f>
        <v>FUL</v>
      </c>
      <c r="AC59" s="48" t="str">
        <f>Schedule!U12</f>
        <v>@NFO</v>
      </c>
      <c r="AD59" s="48" t="str">
        <f>Schedule!V12</f>
        <v>BHA</v>
      </c>
      <c r="AE59" s="48" t="str">
        <f>Schedule!W12</f>
        <v>@AVL</v>
      </c>
      <c r="AF59" s="48" t="str">
        <f>Schedule!X12</f>
        <v>TOT</v>
      </c>
      <c r="AG59" s="48" t="str">
        <f>Schedule!Y12</f>
        <v>@MUN</v>
      </c>
      <c r="AH59" s="48" t="str">
        <f>Schedule!Z12</f>
        <v>ARS</v>
      </c>
      <c r="AI59" s="48" t="str">
        <f>Schedule!AA12</f>
        <v>@SOU</v>
      </c>
      <c r="AJ59" s="48" t="str">
        <f>Schedule!AB12</f>
        <v>CHE</v>
      </c>
      <c r="AK59" s="48" t="str">
        <f>Schedule!AC12</f>
        <v>@BRE</v>
      </c>
      <c r="AL59" s="48" t="str">
        <f>Schedule!AD12</f>
        <v>@CRY</v>
      </c>
      <c r="AM59" s="48" t="str">
        <f>Schedule!AE12</f>
        <v>BOU</v>
      </c>
      <c r="AN59" s="48" t="str">
        <f>Schedule!AF12</f>
        <v>@MCI</v>
      </c>
      <c r="AO59" s="48" t="str">
        <f>Schedule!AG12</f>
        <v>WOL</v>
      </c>
      <c r="AP59" s="48" t="str">
        <f>Schedule!AH12</f>
        <v>@LEE</v>
      </c>
      <c r="AQ59" s="48" t="str">
        <f>Schedule!AI12</f>
        <v>EVE</v>
      </c>
      <c r="AR59" s="48" t="str">
        <f>Schedule!AJ12</f>
        <v>@FUL</v>
      </c>
      <c r="AS59" s="48" t="str">
        <f>Schedule!AK12</f>
        <v>LIV</v>
      </c>
      <c r="AT59" s="48" t="str">
        <f>Schedule!AL12</f>
        <v>@NEW</v>
      </c>
      <c r="AU59" s="48" t="str">
        <f>Schedule!AM12</f>
        <v>WHU</v>
      </c>
    </row>
    <row r="60" spans="9:47" x14ac:dyDescent="0.25">
      <c r="I60" s="47" t="str">
        <f>Schedule!A13</f>
        <v>LIV</v>
      </c>
      <c r="J60" s="48" t="str">
        <f>Schedule!B13</f>
        <v>@FUL</v>
      </c>
      <c r="K60" s="48" t="str">
        <f>Schedule!C13</f>
        <v>CRY</v>
      </c>
      <c r="L60" s="48" t="str">
        <f>Schedule!D13</f>
        <v>@MUN</v>
      </c>
      <c r="M60" s="48" t="str">
        <f>Schedule!E13</f>
        <v>BOU</v>
      </c>
      <c r="N60" s="48" t="str">
        <f>Schedule!F13</f>
        <v>NEW</v>
      </c>
      <c r="O60" s="48" t="str">
        <f>Schedule!G13</f>
        <v>@EVE</v>
      </c>
      <c r="P60" s="104" t="str">
        <f>Schedule!H13</f>
        <v>WOL</v>
      </c>
      <c r="Q60" s="93" t="str">
        <f>Schedule!I13</f>
        <v>@CHE</v>
      </c>
      <c r="R60" s="48" t="str">
        <f>Schedule!J13</f>
        <v>BHA</v>
      </c>
      <c r="S60" s="48" t="str">
        <f>Schedule!K13</f>
        <v>@ARS</v>
      </c>
      <c r="T60" s="48" t="str">
        <f>Schedule!L13</f>
        <v>MCI</v>
      </c>
      <c r="U60" s="48" t="str">
        <f>Schedule!M13</f>
        <v>WHU</v>
      </c>
      <c r="V60" s="48" t="str">
        <f>Schedule!N13</f>
        <v>@NFO</v>
      </c>
      <c r="W60" s="48" t="str">
        <f>Schedule!O13</f>
        <v>LEE</v>
      </c>
      <c r="X60" s="48" t="str">
        <f>Schedule!P13</f>
        <v>@TOT</v>
      </c>
      <c r="Y60" s="48" t="str">
        <f>Schedule!Q13</f>
        <v>SOU</v>
      </c>
      <c r="Z60" s="48" t="str">
        <f>Schedule!R13</f>
        <v>@AVL</v>
      </c>
      <c r="AA60" s="48" t="str">
        <f>Schedule!S13</f>
        <v>LEI</v>
      </c>
      <c r="AB60" s="48" t="str">
        <f>Schedule!T13</f>
        <v>@BRE</v>
      </c>
      <c r="AC60" s="48" t="str">
        <f>Schedule!U13</f>
        <v>@BHA</v>
      </c>
      <c r="AD60" s="48" t="str">
        <f>Schedule!V13</f>
        <v>CHE</v>
      </c>
      <c r="AE60" s="48" t="str">
        <f>Schedule!W13</f>
        <v>@WOL</v>
      </c>
      <c r="AF60" s="48" t="str">
        <f>Schedule!X13</f>
        <v>EVE</v>
      </c>
      <c r="AG60" s="48" t="str">
        <f>Schedule!Y13</f>
        <v>@NEW</v>
      </c>
      <c r="AH60" s="104" t="str">
        <f>Schedule!Z13</f>
        <v>@CRY</v>
      </c>
      <c r="AI60" s="48" t="str">
        <f>Schedule!AA13</f>
        <v>MUN</v>
      </c>
      <c r="AJ60" s="48" t="str">
        <f>Schedule!AB13</f>
        <v>@BOU</v>
      </c>
      <c r="AK60" s="93" t="str">
        <f>Schedule!AC13</f>
        <v>FUL</v>
      </c>
      <c r="AL60" s="48" t="str">
        <f>Schedule!AD13</f>
        <v>@MCI</v>
      </c>
      <c r="AM60" s="48" t="str">
        <f>Schedule!AE13</f>
        <v>ARS</v>
      </c>
      <c r="AN60" s="48" t="str">
        <f>Schedule!AF13</f>
        <v>@LEE</v>
      </c>
      <c r="AO60" s="48" t="str">
        <f>Schedule!AG13</f>
        <v>NFO</v>
      </c>
      <c r="AP60" s="48" t="str">
        <f>Schedule!AH13</f>
        <v>@WHU</v>
      </c>
      <c r="AQ60" s="48" t="str">
        <f>Schedule!AI13</f>
        <v>TOT</v>
      </c>
      <c r="AR60" s="48" t="str">
        <f>Schedule!AJ13</f>
        <v>BRE</v>
      </c>
      <c r="AS60" s="48" t="str">
        <f>Schedule!AK13</f>
        <v>@LEI</v>
      </c>
      <c r="AT60" s="48" t="str">
        <f>Schedule!AL13</f>
        <v>AVL</v>
      </c>
      <c r="AU60" s="48" t="str">
        <f>Schedule!AM13</f>
        <v>@SOU</v>
      </c>
    </row>
    <row r="61" spans="9:47" x14ac:dyDescent="0.25">
      <c r="I61" s="47" t="str">
        <f>Schedule!A14</f>
        <v>MCI</v>
      </c>
      <c r="J61" s="48" t="str">
        <f>Schedule!B14</f>
        <v>@WHU</v>
      </c>
      <c r="K61" s="48" t="str">
        <f>Schedule!C14</f>
        <v>BOU</v>
      </c>
      <c r="L61" s="48" t="str">
        <f>Schedule!D14</f>
        <v>@NEW</v>
      </c>
      <c r="M61" s="48" t="str">
        <f>Schedule!E14</f>
        <v>CRY</v>
      </c>
      <c r="N61" s="48" t="str">
        <f>Schedule!F14</f>
        <v>NFO</v>
      </c>
      <c r="O61" s="48" t="str">
        <f>Schedule!G14</f>
        <v>@AVL</v>
      </c>
      <c r="P61" s="48" t="str">
        <f>Schedule!H14</f>
        <v>TOT</v>
      </c>
      <c r="Q61" s="48" t="str">
        <f>Schedule!I14</f>
        <v>@WOL</v>
      </c>
      <c r="R61" s="48" t="str">
        <f>Schedule!J14</f>
        <v>MUN</v>
      </c>
      <c r="S61" s="48" t="str">
        <f>Schedule!K14</f>
        <v>SOU</v>
      </c>
      <c r="T61" s="48" t="str">
        <f>Schedule!L14</f>
        <v>@LIV</v>
      </c>
      <c r="U61" s="94" t="str">
        <f>Schedule!M14</f>
        <v>@ARS</v>
      </c>
      <c r="V61" s="48" t="str">
        <f>Schedule!N14</f>
        <v>BHA</v>
      </c>
      <c r="W61" s="48" t="str">
        <f>Schedule!O14</f>
        <v>@LEI</v>
      </c>
      <c r="X61" s="48" t="str">
        <f>Schedule!P14</f>
        <v>FUL</v>
      </c>
      <c r="Y61" s="48" t="str">
        <f>Schedule!Q14</f>
        <v>BRE</v>
      </c>
      <c r="Z61" s="48" t="str">
        <f>Schedule!R14</f>
        <v>@LEE</v>
      </c>
      <c r="AA61" s="48" t="str">
        <f>Schedule!S14</f>
        <v>EVE</v>
      </c>
      <c r="AB61" s="48" t="str">
        <f>Schedule!T14</f>
        <v>@CHE</v>
      </c>
      <c r="AC61" s="48" t="str">
        <f>Schedule!U14</f>
        <v>@MUN</v>
      </c>
      <c r="AD61" s="48" t="str">
        <f>Schedule!V14</f>
        <v>WOL</v>
      </c>
      <c r="AE61" s="48" t="str">
        <f>Schedule!W14</f>
        <v>@TOT</v>
      </c>
      <c r="AF61" s="94" t="str">
        <f>Schedule!X14</f>
        <v>AVL</v>
      </c>
      <c r="AG61" s="48" t="str">
        <f>Schedule!Y14</f>
        <v>@NFO</v>
      </c>
      <c r="AH61" s="48" t="str">
        <f>Schedule!Z14</f>
        <v>@BOU</v>
      </c>
      <c r="AI61" s="48" t="str">
        <f>Schedule!AA14</f>
        <v>NEW</v>
      </c>
      <c r="AJ61" s="48" t="str">
        <f>Schedule!AB14</f>
        <v>@CRY</v>
      </c>
      <c r="AK61" s="93" t="str">
        <f>Schedule!AC14</f>
        <v>WHU</v>
      </c>
      <c r="AL61" s="48" t="str">
        <f>Schedule!AD14</f>
        <v>LIV</v>
      </c>
      <c r="AM61" s="48" t="str">
        <f>Schedule!AE14</f>
        <v>@SOU</v>
      </c>
      <c r="AN61" s="48" t="str">
        <f>Schedule!AF14</f>
        <v>LEI</v>
      </c>
      <c r="AO61" s="48" t="str">
        <f>Schedule!AG14</f>
        <v>@BHA</v>
      </c>
      <c r="AP61" s="48" t="str">
        <f>Schedule!AH14</f>
        <v>ARS</v>
      </c>
      <c r="AQ61" s="48" t="str">
        <f>Schedule!AI14</f>
        <v>@FUL</v>
      </c>
      <c r="AR61" s="48" t="str">
        <f>Schedule!AJ14</f>
        <v>LEE</v>
      </c>
      <c r="AS61" s="48" t="str">
        <f>Schedule!AK14</f>
        <v>@EVE</v>
      </c>
      <c r="AT61" s="48" t="str">
        <f>Schedule!AL14</f>
        <v>CHE</v>
      </c>
      <c r="AU61" s="48" t="str">
        <f>Schedule!AM14</f>
        <v>@BRE</v>
      </c>
    </row>
    <row r="62" spans="9:47" x14ac:dyDescent="0.25">
      <c r="I62" s="47" t="str">
        <f>Schedule!A15</f>
        <v>MUN</v>
      </c>
      <c r="J62" s="48" t="str">
        <f>Schedule!B15</f>
        <v>BHA</v>
      </c>
      <c r="K62" s="48" t="str">
        <f>Schedule!C15</f>
        <v>@BRE</v>
      </c>
      <c r="L62" s="48" t="str">
        <f>Schedule!D15</f>
        <v>LIV</v>
      </c>
      <c r="M62" s="48" t="str">
        <f>Schedule!E15</f>
        <v>@SOU</v>
      </c>
      <c r="N62" s="48" t="str">
        <f>Schedule!F15</f>
        <v>@LEI</v>
      </c>
      <c r="O62" s="48" t="str">
        <f>Schedule!G15</f>
        <v>ARS</v>
      </c>
      <c r="P62" s="48" t="str">
        <f>Schedule!H15</f>
        <v>@CRY</v>
      </c>
      <c r="Q62" s="48" t="str">
        <f>Schedule!I15</f>
        <v>LEE</v>
      </c>
      <c r="R62" s="48" t="str">
        <f>Schedule!J15</f>
        <v>@MCI</v>
      </c>
      <c r="S62" s="48" t="str">
        <f>Schedule!K15</f>
        <v>@EVE</v>
      </c>
      <c r="T62" s="48" t="str">
        <f>Schedule!L15</f>
        <v>NEW</v>
      </c>
      <c r="U62" s="48" t="str">
        <f>Schedule!M15</f>
        <v>TOT</v>
      </c>
      <c r="V62" s="48" t="str">
        <f>Schedule!N15</f>
        <v>@CHE</v>
      </c>
      <c r="W62" s="48" t="str">
        <f>Schedule!O15</f>
        <v>WHU</v>
      </c>
      <c r="X62" s="48" t="str">
        <f>Schedule!P15</f>
        <v>@AVL</v>
      </c>
      <c r="Y62" s="48" t="str">
        <f>Schedule!Q15</f>
        <v>@FUL</v>
      </c>
      <c r="Z62" s="48" t="str">
        <f>Schedule!R15</f>
        <v>NFO</v>
      </c>
      <c r="AA62" s="48" t="str">
        <f>Schedule!S15</f>
        <v>@WOL</v>
      </c>
      <c r="AB62" s="48" t="str">
        <f>Schedule!T15</f>
        <v>BOU</v>
      </c>
      <c r="AC62" s="48" t="str">
        <f>Schedule!U15</f>
        <v>MCI</v>
      </c>
      <c r="AD62" s="48" t="str">
        <f>Schedule!V15</f>
        <v>@ARS</v>
      </c>
      <c r="AE62" s="48" t="str">
        <f>Schedule!W15</f>
        <v>CRY</v>
      </c>
      <c r="AF62" s="48" t="str">
        <f>Schedule!X15</f>
        <v>@LEE</v>
      </c>
      <c r="AG62" s="48" t="str">
        <f>Schedule!Y15</f>
        <v>LEI</v>
      </c>
      <c r="AH62" s="93" t="str">
        <f>Schedule!Z15</f>
        <v>BRE</v>
      </c>
      <c r="AI62" s="48" t="str">
        <f>Schedule!AA15</f>
        <v>@LIV</v>
      </c>
      <c r="AJ62" s="48" t="str">
        <f>Schedule!AB15</f>
        <v>SOU</v>
      </c>
      <c r="AK62" s="93" t="str">
        <f>Schedule!AC15</f>
        <v>@BHA</v>
      </c>
      <c r="AL62" s="48" t="str">
        <f>Schedule!AD15</f>
        <v>@NEW</v>
      </c>
      <c r="AM62" s="48" t="str">
        <f>Schedule!AE15</f>
        <v>EVE</v>
      </c>
      <c r="AN62" s="48" t="str">
        <f>Schedule!AF15</f>
        <v>@NFO</v>
      </c>
      <c r="AO62" s="48" t="str">
        <f>Schedule!AG15</f>
        <v>CHE</v>
      </c>
      <c r="AP62" s="48" t="str">
        <f>Schedule!AH15</f>
        <v>@TOT</v>
      </c>
      <c r="AQ62" s="48" t="str">
        <f>Schedule!AI15</f>
        <v>AVL</v>
      </c>
      <c r="AR62" s="48" t="str">
        <f>Schedule!AJ15</f>
        <v>@WHU</v>
      </c>
      <c r="AS62" s="48" t="str">
        <f>Schedule!AK15</f>
        <v>WOL</v>
      </c>
      <c r="AT62" s="48" t="str">
        <f>Schedule!AL15</f>
        <v>@BOU</v>
      </c>
      <c r="AU62" s="48" t="str">
        <f>Schedule!AM15</f>
        <v>FUL</v>
      </c>
    </row>
    <row r="63" spans="9:47" x14ac:dyDescent="0.25">
      <c r="I63" s="47" t="str">
        <f>Schedule!A16</f>
        <v>NEW</v>
      </c>
      <c r="J63" s="48" t="str">
        <f>Schedule!B16</f>
        <v>NFO</v>
      </c>
      <c r="K63" s="48" t="str">
        <f>Schedule!C16</f>
        <v>@BHA</v>
      </c>
      <c r="L63" s="48" t="str">
        <f>Schedule!D16</f>
        <v>MCI</v>
      </c>
      <c r="M63" s="48" t="str">
        <f>Schedule!E16</f>
        <v>@WOL</v>
      </c>
      <c r="N63" s="48" t="str">
        <f>Schedule!F16</f>
        <v>@LIV</v>
      </c>
      <c r="O63" s="48" t="str">
        <f>Schedule!G16</f>
        <v>CRY</v>
      </c>
      <c r="P63" s="93" t="str">
        <f>Schedule!H16</f>
        <v>@WHU</v>
      </c>
      <c r="Q63" s="48" t="str">
        <f>Schedule!I16</f>
        <v>BOU</v>
      </c>
      <c r="R63" s="48" t="str">
        <f>Schedule!J16</f>
        <v>@FUL</v>
      </c>
      <c r="S63" s="48" t="str">
        <f>Schedule!K16</f>
        <v>BRE</v>
      </c>
      <c r="T63" s="48" t="str">
        <f>Schedule!L16</f>
        <v>@MUN</v>
      </c>
      <c r="U63" s="48" t="str">
        <f>Schedule!M16</f>
        <v>EVE</v>
      </c>
      <c r="V63" s="48" t="str">
        <f>Schedule!N16</f>
        <v>@TOT</v>
      </c>
      <c r="W63" s="48" t="str">
        <f>Schedule!O16</f>
        <v>AVL</v>
      </c>
      <c r="X63" s="48" t="str">
        <f>Schedule!P16</f>
        <v>@SOU</v>
      </c>
      <c r="Y63" s="48" t="str">
        <f>Schedule!Q16</f>
        <v>CHE</v>
      </c>
      <c r="Z63" s="48" t="str">
        <f>Schedule!R16</f>
        <v>@LEI</v>
      </c>
      <c r="AA63" s="48" t="str">
        <f>Schedule!S16</f>
        <v>LEE</v>
      </c>
      <c r="AB63" s="48" t="str">
        <f>Schedule!T16</f>
        <v>@ARS</v>
      </c>
      <c r="AC63" s="48" t="str">
        <f>Schedule!U16</f>
        <v>FUL</v>
      </c>
      <c r="AD63" s="48" t="str">
        <f>Schedule!V16</f>
        <v>@CRY</v>
      </c>
      <c r="AE63" s="48" t="str">
        <f>Schedule!W16</f>
        <v>WHU</v>
      </c>
      <c r="AF63" s="48" t="str">
        <f>Schedule!X16</f>
        <v>@BOU</v>
      </c>
      <c r="AG63" s="48" t="str">
        <f>Schedule!Y16</f>
        <v>LIV</v>
      </c>
      <c r="AH63" s="93" t="str">
        <f>Schedule!Z16</f>
        <v>BHA</v>
      </c>
      <c r="AI63" s="48" t="str">
        <f>Schedule!AA16</f>
        <v>@MCI</v>
      </c>
      <c r="AJ63" s="48" t="str">
        <f>Schedule!AB16</f>
        <v>WOL</v>
      </c>
      <c r="AK63" s="48" t="str">
        <f>Schedule!AC16</f>
        <v>@NFO</v>
      </c>
      <c r="AL63" s="48" t="str">
        <f>Schedule!AD16</f>
        <v>MUN</v>
      </c>
      <c r="AM63" s="48" t="str">
        <f>Schedule!AE16</f>
        <v>@BRE</v>
      </c>
      <c r="AN63" s="48" t="str">
        <f>Schedule!AF16</f>
        <v>@AVL</v>
      </c>
      <c r="AO63" s="48" t="str">
        <f>Schedule!AG16</f>
        <v>TOT</v>
      </c>
      <c r="AP63" s="48" t="str">
        <f>Schedule!AH16</f>
        <v>@EVE</v>
      </c>
      <c r="AQ63" s="48" t="str">
        <f>Schedule!AI16</f>
        <v>SOU</v>
      </c>
      <c r="AR63" s="48" t="str">
        <f>Schedule!AJ16</f>
        <v>ARS</v>
      </c>
      <c r="AS63" s="48" t="str">
        <f>Schedule!AK16</f>
        <v>@LEE</v>
      </c>
      <c r="AT63" s="48" t="str">
        <f>Schedule!AL16</f>
        <v>LEI</v>
      </c>
      <c r="AU63" s="48" t="str">
        <f>Schedule!AM16</f>
        <v>@CHE</v>
      </c>
    </row>
    <row r="64" spans="9:47" x14ac:dyDescent="0.25">
      <c r="I64" s="47" t="str">
        <f>Schedule!A17</f>
        <v>NFO</v>
      </c>
      <c r="J64" s="48" t="str">
        <f>Schedule!B17</f>
        <v>@NEW</v>
      </c>
      <c r="K64" s="48" t="str">
        <f>Schedule!C17</f>
        <v>WHU</v>
      </c>
      <c r="L64" s="48" t="str">
        <f>Schedule!D17</f>
        <v>@EVE</v>
      </c>
      <c r="M64" s="48" t="str">
        <f>Schedule!E17</f>
        <v>TOT</v>
      </c>
      <c r="N64" s="48" t="str">
        <f>Schedule!F17</f>
        <v>@MCI</v>
      </c>
      <c r="O64" s="48" t="str">
        <f>Schedule!G17</f>
        <v>BOU</v>
      </c>
      <c r="P64" s="93" t="str">
        <f>Schedule!H17</f>
        <v>@LEE</v>
      </c>
      <c r="Q64" s="48" t="str">
        <f>Schedule!I17</f>
        <v>FUL</v>
      </c>
      <c r="R64" s="48" t="str">
        <f>Schedule!J17</f>
        <v>@LEI</v>
      </c>
      <c r="S64" s="48" t="str">
        <f>Schedule!K17</f>
        <v>AVL</v>
      </c>
      <c r="T64" s="48" t="str">
        <f>Schedule!L17</f>
        <v>@WOL</v>
      </c>
      <c r="U64" s="48" t="str">
        <f>Schedule!M17</f>
        <v>@BHA</v>
      </c>
      <c r="V64" s="48" t="str">
        <f>Schedule!N17</f>
        <v>LIV</v>
      </c>
      <c r="W64" s="48" t="str">
        <f>Schedule!O17</f>
        <v>@ARS</v>
      </c>
      <c r="X64" s="48" t="str">
        <f>Schedule!P17</f>
        <v>BRE</v>
      </c>
      <c r="Y64" s="48" t="str">
        <f>Schedule!Q17</f>
        <v>CRY</v>
      </c>
      <c r="Z64" s="48" t="str">
        <f>Schedule!R17</f>
        <v>@MUN</v>
      </c>
      <c r="AA64" s="48" t="str">
        <f>Schedule!S17</f>
        <v>CHE</v>
      </c>
      <c r="AB64" s="48" t="str">
        <f>Schedule!T17</f>
        <v>@SOU</v>
      </c>
      <c r="AC64" s="48" t="str">
        <f>Schedule!U17</f>
        <v>LEI</v>
      </c>
      <c r="AD64" s="48" t="str">
        <f>Schedule!V17</f>
        <v>@BOU</v>
      </c>
      <c r="AE64" s="48" t="str">
        <f>Schedule!W17</f>
        <v>LEE</v>
      </c>
      <c r="AF64" s="48" t="str">
        <f>Schedule!X17</f>
        <v>@FUL</v>
      </c>
      <c r="AG64" s="48" t="str">
        <f>Schedule!Y17</f>
        <v>MCI</v>
      </c>
      <c r="AH64" s="48" t="str">
        <f>Schedule!Z17</f>
        <v>@WHU</v>
      </c>
      <c r="AI64" s="48" t="str">
        <f>Schedule!AA17</f>
        <v>EVE</v>
      </c>
      <c r="AJ64" s="48" t="str">
        <f>Schedule!AB17</f>
        <v>@TOT</v>
      </c>
      <c r="AK64" s="48" t="str">
        <f>Schedule!AC17</f>
        <v>NEW</v>
      </c>
      <c r="AL64" s="48" t="str">
        <f>Schedule!AD17</f>
        <v>WOL</v>
      </c>
      <c r="AM64" s="48" t="str">
        <f>Schedule!AE17</f>
        <v>@AVL</v>
      </c>
      <c r="AN64" s="48" t="str">
        <f>Schedule!AF17</f>
        <v>MUN</v>
      </c>
      <c r="AO64" s="48" t="str">
        <f>Schedule!AG17</f>
        <v>@LIV</v>
      </c>
      <c r="AP64" s="48" t="str">
        <f>Schedule!AH17</f>
        <v>BHA</v>
      </c>
      <c r="AQ64" s="48" t="str">
        <f>Schedule!AI17</f>
        <v>@BRE</v>
      </c>
      <c r="AR64" s="48" t="str">
        <f>Schedule!AJ17</f>
        <v>SOU</v>
      </c>
      <c r="AS64" s="48" t="str">
        <f>Schedule!AK17</f>
        <v>@CHE</v>
      </c>
      <c r="AT64" s="48" t="str">
        <f>Schedule!AL17</f>
        <v>ARS</v>
      </c>
      <c r="AU64" s="48" t="str">
        <f>Schedule!AM17</f>
        <v>@CRY</v>
      </c>
    </row>
    <row r="65" spans="9:47" x14ac:dyDescent="0.25">
      <c r="I65" s="47" t="str">
        <f>Schedule!A18</f>
        <v>SOU</v>
      </c>
      <c r="J65" s="48" t="str">
        <f>Schedule!B18</f>
        <v>@TOT</v>
      </c>
      <c r="K65" s="48" t="str">
        <f>Schedule!C18</f>
        <v>LEE</v>
      </c>
      <c r="L65" s="48" t="str">
        <f>Schedule!D18</f>
        <v>@LEI</v>
      </c>
      <c r="M65" s="48" t="str">
        <f>Schedule!E18</f>
        <v>MUN</v>
      </c>
      <c r="N65" s="48" t="str">
        <f>Schedule!F18</f>
        <v>CHE</v>
      </c>
      <c r="O65" s="48" t="str">
        <f>Schedule!G18</f>
        <v>@WOL</v>
      </c>
      <c r="P65" s="109" t="str">
        <f>Schedule!H18</f>
        <v>BRE</v>
      </c>
      <c r="Q65" s="48" t="str">
        <f>Schedule!I18</f>
        <v>@AVL</v>
      </c>
      <c r="R65" s="48" t="str">
        <f>Schedule!J18</f>
        <v>EVE</v>
      </c>
      <c r="S65" s="48" t="str">
        <f>Schedule!K18</f>
        <v>@MCI</v>
      </c>
      <c r="T65" s="48" t="str">
        <f>Schedule!L18</f>
        <v>WHU</v>
      </c>
      <c r="U65" s="48" t="str">
        <f>Schedule!M18</f>
        <v>@BOU</v>
      </c>
      <c r="V65" s="48" t="str">
        <f>Schedule!N18</f>
        <v>ARS</v>
      </c>
      <c r="W65" s="48" t="str">
        <f>Schedule!O18</f>
        <v>@CRY</v>
      </c>
      <c r="X65" s="48" t="str">
        <f>Schedule!P18</f>
        <v>NEW</v>
      </c>
      <c r="Y65" s="48" t="str">
        <f>Schedule!Q18</f>
        <v>@LIV</v>
      </c>
      <c r="Z65" s="48" t="str">
        <f>Schedule!R18</f>
        <v>BHA</v>
      </c>
      <c r="AA65" s="48" t="str">
        <f>Schedule!S18</f>
        <v>@FUL</v>
      </c>
      <c r="AB65" s="48" t="str">
        <f>Schedule!T18</f>
        <v>NFO</v>
      </c>
      <c r="AC65" s="48" t="str">
        <f>Schedule!U18</f>
        <v>@EVE</v>
      </c>
      <c r="AD65" s="48" t="str">
        <f>Schedule!V18</f>
        <v>AVL</v>
      </c>
      <c r="AE65" s="48" t="str">
        <f>Schedule!W18</f>
        <v>@BRE</v>
      </c>
      <c r="AF65" s="48" t="str">
        <f>Schedule!X18</f>
        <v>WOL</v>
      </c>
      <c r="AG65" s="48" t="str">
        <f>Schedule!Y18</f>
        <v>@CHE</v>
      </c>
      <c r="AH65" s="48" t="str">
        <f>Schedule!Z18</f>
        <v>@LEE</v>
      </c>
      <c r="AI65" s="48" t="str">
        <f>Schedule!AA18</f>
        <v>LEI</v>
      </c>
      <c r="AJ65" s="109" t="str">
        <f>Schedule!AB18</f>
        <v>@MUN</v>
      </c>
      <c r="AK65" s="48" t="str">
        <f>Schedule!AC18</f>
        <v>TOT</v>
      </c>
      <c r="AL65" s="48" t="str">
        <f>Schedule!AD18</f>
        <v>@WHU</v>
      </c>
      <c r="AM65" s="48" t="str">
        <f>Schedule!AE18</f>
        <v>MCI</v>
      </c>
      <c r="AN65" s="48" t="str">
        <f>Schedule!AF18</f>
        <v>CRY</v>
      </c>
      <c r="AO65" s="48" t="str">
        <f>Schedule!AG18</f>
        <v>@ARS</v>
      </c>
      <c r="AP65" s="48" t="str">
        <f>Schedule!AH18</f>
        <v>BOU</v>
      </c>
      <c r="AQ65" s="48" t="str">
        <f>Schedule!AI18</f>
        <v>@NEW</v>
      </c>
      <c r="AR65" s="48" t="str">
        <f>Schedule!AJ18</f>
        <v>@NFO</v>
      </c>
      <c r="AS65" s="48" t="str">
        <f>Schedule!AK18</f>
        <v>FUL</v>
      </c>
      <c r="AT65" s="48" t="str">
        <f>Schedule!AL18</f>
        <v>@BHA</v>
      </c>
      <c r="AU65" s="48" t="str">
        <f>Schedule!AM18</f>
        <v>LIV</v>
      </c>
    </row>
    <row r="66" spans="9:47" x14ac:dyDescent="0.25">
      <c r="I66" s="47" t="str">
        <f>Schedule!A19</f>
        <v>TOT</v>
      </c>
      <c r="J66" s="48" t="str">
        <f>Schedule!B19</f>
        <v>SOU</v>
      </c>
      <c r="K66" s="48" t="str">
        <f>Schedule!C19</f>
        <v>@CHE</v>
      </c>
      <c r="L66" s="48" t="str">
        <f>Schedule!D19</f>
        <v>WOL</v>
      </c>
      <c r="M66" s="48" t="str">
        <f>Schedule!E19</f>
        <v>@NFO</v>
      </c>
      <c r="N66" s="48" t="str">
        <f>Schedule!F19</f>
        <v>@WHU</v>
      </c>
      <c r="O66" s="48" t="str">
        <f>Schedule!G19</f>
        <v>FUL</v>
      </c>
      <c r="P66" s="48" t="str">
        <f>Schedule!H19</f>
        <v>@MCI</v>
      </c>
      <c r="Q66" s="48" t="str">
        <f>Schedule!I19</f>
        <v>LEI</v>
      </c>
      <c r="R66" s="48" t="str">
        <f>Schedule!J19</f>
        <v>@ARS</v>
      </c>
      <c r="S66" s="48" t="str">
        <f>Schedule!K19</f>
        <v>@BHA</v>
      </c>
      <c r="T66" s="48" t="str">
        <f>Schedule!L19</f>
        <v>EVE</v>
      </c>
      <c r="U66" s="48" t="str">
        <f>Schedule!M19</f>
        <v>@MUN</v>
      </c>
      <c r="V66" s="48" t="str">
        <f>Schedule!N19</f>
        <v>NEW</v>
      </c>
      <c r="W66" s="48" t="str">
        <f>Schedule!O19</f>
        <v>@BOU</v>
      </c>
      <c r="X66" s="48" t="str">
        <f>Schedule!P19</f>
        <v>LIV</v>
      </c>
      <c r="Y66" s="48" t="str">
        <f>Schedule!Q19</f>
        <v>LEE</v>
      </c>
      <c r="Z66" s="48" t="str">
        <f>Schedule!R19</f>
        <v>@BRE</v>
      </c>
      <c r="AA66" s="48" t="str">
        <f>Schedule!S19</f>
        <v>AVL</v>
      </c>
      <c r="AB66" s="48" t="str">
        <f>Schedule!T19</f>
        <v>@CRY</v>
      </c>
      <c r="AC66" s="48" t="str">
        <f>Schedule!U19</f>
        <v>ARS</v>
      </c>
      <c r="AD66" s="48" t="str">
        <f>Schedule!V19</f>
        <v>@FUL</v>
      </c>
      <c r="AE66" s="48" t="str">
        <f>Schedule!W19</f>
        <v>MCI</v>
      </c>
      <c r="AF66" s="48" t="str">
        <f>Schedule!X19</f>
        <v>@LEI</v>
      </c>
      <c r="AG66" s="48" t="str">
        <f>Schedule!Y19</f>
        <v>WHU</v>
      </c>
      <c r="AH66" s="48" t="str">
        <f>Schedule!Z19</f>
        <v>CHE</v>
      </c>
      <c r="AI66" s="48" t="str">
        <f>Schedule!AA19</f>
        <v>@WOL</v>
      </c>
      <c r="AJ66" s="48" t="str">
        <f>Schedule!AB19</f>
        <v>NFO</v>
      </c>
      <c r="AK66" s="48" t="str">
        <f>Schedule!AC19</f>
        <v>@SOU</v>
      </c>
      <c r="AL66" s="48" t="str">
        <f>Schedule!AD19</f>
        <v>@EVE</v>
      </c>
      <c r="AM66" s="48" t="str">
        <f>Schedule!AE19</f>
        <v>BHA</v>
      </c>
      <c r="AN66" s="48" t="str">
        <f>Schedule!AF19</f>
        <v>BOU</v>
      </c>
      <c r="AO66" s="48" t="str">
        <f>Schedule!AG19</f>
        <v>@NEW</v>
      </c>
      <c r="AP66" s="48" t="str">
        <f>Schedule!AH19</f>
        <v>MUN</v>
      </c>
      <c r="AQ66" s="48" t="str">
        <f>Schedule!AI19</f>
        <v>@LIV</v>
      </c>
      <c r="AR66" s="48" t="str">
        <f>Schedule!AJ19</f>
        <v>CRY</v>
      </c>
      <c r="AS66" s="48" t="str">
        <f>Schedule!AK19</f>
        <v>@AVL</v>
      </c>
      <c r="AT66" s="48" t="str">
        <f>Schedule!AL19</f>
        <v>BRE</v>
      </c>
      <c r="AU66" s="48" t="str">
        <f>Schedule!AM19</f>
        <v>@LEE</v>
      </c>
    </row>
    <row r="67" spans="9:47" x14ac:dyDescent="0.25">
      <c r="I67" s="47" t="str">
        <f>Schedule!A20</f>
        <v>WHU</v>
      </c>
      <c r="J67" s="48" t="str">
        <f>Schedule!B20</f>
        <v>MCI</v>
      </c>
      <c r="K67" s="48" t="str">
        <f>Schedule!C20</f>
        <v>@NFO</v>
      </c>
      <c r="L67" s="48" t="str">
        <f>Schedule!D20</f>
        <v>BHA</v>
      </c>
      <c r="M67" s="48" t="str">
        <f>Schedule!E20</f>
        <v>@AVL</v>
      </c>
      <c r="N67" s="48" t="str">
        <f>Schedule!F20</f>
        <v>TOT</v>
      </c>
      <c r="O67" s="48" t="str">
        <f>Schedule!G20</f>
        <v>@CHE</v>
      </c>
      <c r="P67" s="93" t="str">
        <f>Schedule!H20</f>
        <v>NEW</v>
      </c>
      <c r="Q67" s="48" t="str">
        <f>Schedule!I20</f>
        <v>@EVE</v>
      </c>
      <c r="R67" s="48" t="str">
        <f>Schedule!J20</f>
        <v>WOL</v>
      </c>
      <c r="S67" s="48" t="str">
        <f>Schedule!K20</f>
        <v>FUL</v>
      </c>
      <c r="T67" s="48" t="str">
        <f>Schedule!L20</f>
        <v>@SOU</v>
      </c>
      <c r="U67" s="48" t="str">
        <f>Schedule!M20</f>
        <v>@LIV</v>
      </c>
      <c r="V67" s="48" t="str">
        <f>Schedule!N20</f>
        <v>BOU</v>
      </c>
      <c r="W67" s="48" t="str">
        <f>Schedule!O20</f>
        <v>@MUN</v>
      </c>
      <c r="X67" s="48" t="str">
        <f>Schedule!P20</f>
        <v>CRY</v>
      </c>
      <c r="Y67" s="48" t="str">
        <f>Schedule!Q20</f>
        <v>LEI</v>
      </c>
      <c r="Z67" s="48" t="str">
        <f>Schedule!R20</f>
        <v>@ARS</v>
      </c>
      <c r="AA67" s="48" t="str">
        <f>Schedule!S20</f>
        <v>BRE</v>
      </c>
      <c r="AB67" s="48" t="str">
        <f>Schedule!T20</f>
        <v>@LEE</v>
      </c>
      <c r="AC67" s="48" t="str">
        <f>Schedule!U20</f>
        <v>@WOL</v>
      </c>
      <c r="AD67" s="48" t="str">
        <f>Schedule!V20</f>
        <v>EVE</v>
      </c>
      <c r="AE67" s="48" t="str">
        <f>Schedule!W20</f>
        <v>@NEW</v>
      </c>
      <c r="AF67" s="48" t="str">
        <f>Schedule!X20</f>
        <v>CHE</v>
      </c>
      <c r="AG67" s="48" t="str">
        <f>Schedule!Y20</f>
        <v>@TOT</v>
      </c>
      <c r="AH67" s="48" t="str">
        <f>Schedule!Z20</f>
        <v>NFO</v>
      </c>
      <c r="AI67" s="48" t="str">
        <f>Schedule!AA20</f>
        <v>@BHA</v>
      </c>
      <c r="AJ67" s="48" t="str">
        <f>Schedule!AB20</f>
        <v>AVL</v>
      </c>
      <c r="AK67" s="93" t="str">
        <f>Schedule!AC20</f>
        <v>@MCI</v>
      </c>
      <c r="AL67" s="48" t="str">
        <f>Schedule!AD20</f>
        <v>SOU</v>
      </c>
      <c r="AM67" s="48" t="str">
        <f>Schedule!AE20</f>
        <v>@FUL</v>
      </c>
      <c r="AN67" s="48" t="str">
        <f>Schedule!AF20</f>
        <v>ARS</v>
      </c>
      <c r="AO67" s="48" t="str">
        <f>Schedule!AG20</f>
        <v>@BOU</v>
      </c>
      <c r="AP67" s="48" t="str">
        <f>Schedule!AH20</f>
        <v>LIV</v>
      </c>
      <c r="AQ67" s="48" t="str">
        <f>Schedule!AI20</f>
        <v>@CRY</v>
      </c>
      <c r="AR67" s="48" t="str">
        <f>Schedule!AJ20</f>
        <v>MUN</v>
      </c>
      <c r="AS67" s="48" t="str">
        <f>Schedule!AK20</f>
        <v>@BRE</v>
      </c>
      <c r="AT67" s="48" t="str">
        <f>Schedule!AL20</f>
        <v>LEE</v>
      </c>
      <c r="AU67" s="48" t="str">
        <f>Schedule!AM20</f>
        <v>@LEI</v>
      </c>
    </row>
    <row r="68" spans="9:47" x14ac:dyDescent="0.25">
      <c r="I68" s="47" t="str">
        <f>Schedule!A21</f>
        <v>WOL</v>
      </c>
      <c r="J68" s="48" t="str">
        <f>Schedule!B21</f>
        <v>@LEE</v>
      </c>
      <c r="K68" s="48" t="str">
        <f>Schedule!C21</f>
        <v>FUL</v>
      </c>
      <c r="L68" s="48" t="str">
        <f>Schedule!D21</f>
        <v>@TOT</v>
      </c>
      <c r="M68" s="48" t="str">
        <f>Schedule!E21</f>
        <v>NEW</v>
      </c>
      <c r="N68" s="48" t="str">
        <f>Schedule!F21</f>
        <v>@BOU</v>
      </c>
      <c r="O68" s="48" t="str">
        <f>Schedule!G21</f>
        <v>SOU</v>
      </c>
      <c r="P68" s="104" t="str">
        <f>Schedule!H21</f>
        <v>@LIV</v>
      </c>
      <c r="Q68" s="48" t="str">
        <f>Schedule!I21</f>
        <v>MCI</v>
      </c>
      <c r="R68" s="48" t="str">
        <f>Schedule!J21</f>
        <v>@WHU</v>
      </c>
      <c r="S68" s="48" t="str">
        <f>Schedule!K21</f>
        <v>@CHE</v>
      </c>
      <c r="T68" s="48" t="str">
        <f>Schedule!L21</f>
        <v>NFO</v>
      </c>
      <c r="U68" s="48" t="str">
        <f>Schedule!M21</f>
        <v>@CRY</v>
      </c>
      <c r="V68" s="48" t="str">
        <f>Schedule!N21</f>
        <v>LEI</v>
      </c>
      <c r="W68" s="48" t="str">
        <f>Schedule!O21</f>
        <v>@BRE</v>
      </c>
      <c r="X68" s="48" t="str">
        <f>Schedule!P21</f>
        <v>BHA</v>
      </c>
      <c r="Y68" s="48" t="str">
        <f>Schedule!Q21</f>
        <v>ARS</v>
      </c>
      <c r="Z68" s="48" t="str">
        <f>Schedule!R21</f>
        <v>@EVE</v>
      </c>
      <c r="AA68" s="48" t="str">
        <f>Schedule!S21</f>
        <v>MUN</v>
      </c>
      <c r="AB68" s="48" t="str">
        <f>Schedule!T21</f>
        <v>@AVL</v>
      </c>
      <c r="AC68" s="48" t="str">
        <f>Schedule!U21</f>
        <v>WHU</v>
      </c>
      <c r="AD68" s="48" t="str">
        <f>Schedule!V21</f>
        <v>@MCI</v>
      </c>
      <c r="AE68" s="48" t="str">
        <f>Schedule!W21</f>
        <v>LIV</v>
      </c>
      <c r="AF68" s="48" t="str">
        <f>Schedule!X21</f>
        <v>@SOU</v>
      </c>
      <c r="AG68" s="48" t="str">
        <f>Schedule!Y21</f>
        <v>BOU</v>
      </c>
      <c r="AH68" s="104" t="str">
        <f>Schedule!Z21</f>
        <v>@FUL</v>
      </c>
      <c r="AI68" s="48" t="str">
        <f>Schedule!AA21</f>
        <v>TOT</v>
      </c>
      <c r="AJ68" s="48" t="str">
        <f>Schedule!AB21</f>
        <v>@NEW</v>
      </c>
      <c r="AK68" s="48" t="str">
        <f>Schedule!AC21</f>
        <v>LEE</v>
      </c>
      <c r="AL68" s="48" t="str">
        <f>Schedule!AD21</f>
        <v>@NFO</v>
      </c>
      <c r="AM68" s="48" t="str">
        <f>Schedule!AE21</f>
        <v>CHE</v>
      </c>
      <c r="AN68" s="48" t="str">
        <f>Schedule!AF21</f>
        <v>BRE</v>
      </c>
      <c r="AO68" s="48" t="str">
        <f>Schedule!AG21</f>
        <v>@LEI</v>
      </c>
      <c r="AP68" s="48" t="str">
        <f>Schedule!AH21</f>
        <v>CRY</v>
      </c>
      <c r="AQ68" s="48" t="str">
        <f>Schedule!AI21</f>
        <v>@BHA</v>
      </c>
      <c r="AR68" s="48" t="str">
        <f>Schedule!AJ21</f>
        <v>AVL</v>
      </c>
      <c r="AS68" s="48" t="str">
        <f>Schedule!AK21</f>
        <v>@MUN</v>
      </c>
      <c r="AT68" s="48" t="str">
        <f>Schedule!AL21</f>
        <v>EVE</v>
      </c>
      <c r="AU68" s="48" t="str">
        <f>Schedule!AM21</f>
        <v>@ARS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Z53"/>
  <sheetViews>
    <sheetView zoomScaleNormal="100" workbookViewId="0">
      <selection activeCell="Q20" sqref="Q20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7.33203125" style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26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138</v>
      </c>
      <c r="M1" s="2" t="s">
        <v>12</v>
      </c>
      <c r="N1" s="5" t="s">
        <v>31</v>
      </c>
      <c r="O1" s="5" t="s">
        <v>32</v>
      </c>
      <c r="P1" s="5" t="s">
        <v>33</v>
      </c>
      <c r="S1" s="2" t="s">
        <v>12</v>
      </c>
      <c r="T1" s="5" t="s">
        <v>31</v>
      </c>
      <c r="U1" s="5" t="s">
        <v>32</v>
      </c>
      <c r="V1" s="5" t="s">
        <v>33</v>
      </c>
      <c r="W1" s="6"/>
      <c r="X1" s="6"/>
      <c r="Y1" s="6"/>
      <c r="Z1" s="6"/>
    </row>
    <row r="2" spans="1:26" x14ac:dyDescent="0.25">
      <c r="A2" s="37" t="str">
        <f>Schedule!A2</f>
        <v>ARS</v>
      </c>
      <c r="B2" s="3">
        <f>VLOOKUP($A2,Fixtures!$A$1:$C$21,2,FALSE)</f>
        <v>1.0175138094568594</v>
      </c>
      <c r="C2" s="3">
        <f ca="1">VLOOKUP($A2,Fixtures!$I$3:$AV$22,40,FALSE)</f>
        <v>1.347919676664546</v>
      </c>
      <c r="D2" s="18">
        <f t="shared" ref="D2:D21" ca="1" si="0">IF($I$6="Y",C27,B2/C2*100)</f>
        <v>75.487718376121464</v>
      </c>
      <c r="E2" s="3">
        <f>VLOOKUP($A2,Fixtures!$A$1:$C$21,3,FALSE)</f>
        <v>1.868713422575321</v>
      </c>
      <c r="F2" s="3">
        <f ca="1">VLOOKUP($A2,Fixtures!$I$26:$AV$45,40,FALSE)</f>
        <v>1.4199814220858438</v>
      </c>
      <c r="G2" s="18">
        <f t="shared" ref="G2:G21" ca="1" si="1">IF($I$6="Y",E27,E2/F2*100)</f>
        <v>131.60125854536352</v>
      </c>
      <c r="H2" s="19">
        <f t="shared" ref="H2:H21" ca="1" si="2">G2-D2</f>
        <v>56.113540169242057</v>
      </c>
      <c r="I2" s="20">
        <v>1</v>
      </c>
      <c r="M2" s="37" t="str">
        <f>Schedule!A2</f>
        <v>ARS</v>
      </c>
      <c r="N2" s="18">
        <f t="shared" ref="N2:N21" ca="1" si="3">VLOOKUP($M2,$A$1:$H$21,4,FALSE)</f>
        <v>75.487718376121464</v>
      </c>
      <c r="O2" s="18">
        <f t="shared" ref="O2:O21" ca="1" si="4">VLOOKUP($M2,$A$1:$H$21,7,FALSE)</f>
        <v>131.60125854536352</v>
      </c>
      <c r="P2" s="19">
        <f t="shared" ref="P2:P21" ca="1" si="5">VLOOKUP($M2,$A$1:$H$21,8,FALSE)</f>
        <v>56.113540169242057</v>
      </c>
      <c r="S2" s="2" t="s">
        <v>5</v>
      </c>
      <c r="T2" s="18">
        <v>83.453923856408167</v>
      </c>
      <c r="U2" s="18">
        <v>118.08626996647573</v>
      </c>
      <c r="V2" s="19">
        <v>34.632346110067559</v>
      </c>
      <c r="W2" s="6"/>
      <c r="X2" s="6"/>
      <c r="Y2" s="6"/>
      <c r="Z2" s="6"/>
    </row>
    <row r="3" spans="1:26" x14ac:dyDescent="0.25">
      <c r="A3" s="37" t="str">
        <f>Schedule!A3</f>
        <v>AVL</v>
      </c>
      <c r="B3" s="3">
        <f>VLOOKUP($A3,Fixtures!$A$1:$C$21,2,FALSE)</f>
        <v>1.5254494271433421</v>
      </c>
      <c r="C3" s="3">
        <f>VLOOKUP($A3,Fixtures!$I$3:$AV$22,40,FALSE)</f>
        <v>1.364947855443295</v>
      </c>
      <c r="D3" s="18">
        <f t="shared" si="0"/>
        <v>111.75880610090564</v>
      </c>
      <c r="E3" s="3">
        <f>VLOOKUP($A3,Fixtures!$A$1:$C$21,3,FALSE)</f>
        <v>1.3013289078145998</v>
      </c>
      <c r="F3" s="3">
        <f>VLOOKUP($A3,Fixtures!$I$26:$AV$45,40,FALSE)</f>
        <v>1.3774016611859938</v>
      </c>
      <c r="G3" s="18">
        <f t="shared" si="1"/>
        <v>94.477082791820322</v>
      </c>
      <c r="H3" s="19">
        <f t="shared" si="2"/>
        <v>-17.281723309085322</v>
      </c>
      <c r="I3" s="17" t="s">
        <v>36</v>
      </c>
      <c r="M3" s="37" t="str">
        <f>Schedule!A3</f>
        <v>AVL</v>
      </c>
      <c r="N3" s="18">
        <f t="shared" si="3"/>
        <v>111.75880610090564</v>
      </c>
      <c r="O3" s="18">
        <f t="shared" si="4"/>
        <v>94.477082791820322</v>
      </c>
      <c r="P3" s="19">
        <f t="shared" si="5"/>
        <v>-17.281723309085322</v>
      </c>
      <c r="S3" s="2" t="s">
        <v>101</v>
      </c>
      <c r="T3" s="18">
        <v>109.9982524230289</v>
      </c>
      <c r="U3" s="18">
        <v>67.735612328292575</v>
      </c>
      <c r="V3" s="19">
        <v>-42.262640094736327</v>
      </c>
      <c r="W3" s="6"/>
      <c r="X3" s="6"/>
      <c r="Y3" s="6"/>
      <c r="Z3" s="6"/>
    </row>
    <row r="4" spans="1:26" x14ac:dyDescent="0.25">
      <c r="A4" s="37" t="str">
        <f>Schedule!A4</f>
        <v>BOU</v>
      </c>
      <c r="B4" s="3">
        <f>VLOOKUP($A4,Fixtures!$A$1:$C$21,2,FALSE)</f>
        <v>1.7391704968741615</v>
      </c>
      <c r="C4" s="3">
        <f>VLOOKUP($A4,Fixtures!$I$3:$AV$22,40,FALSE)</f>
        <v>1.4633549784230495</v>
      </c>
      <c r="D4" s="18">
        <f t="shared" si="0"/>
        <v>118.84816210133363</v>
      </c>
      <c r="E4" s="3">
        <f>VLOOKUP($A4,Fixtures!$A$1:$C$21,3,FALSE)</f>
        <v>0.92013741362329471</v>
      </c>
      <c r="F4" s="3">
        <f>VLOOKUP($A4,Fixtures!$I$26:$AV$45,40,FALSE)</f>
        <v>1.3396314549110544</v>
      </c>
      <c r="G4" s="18">
        <f t="shared" si="1"/>
        <v>68.685862089165994</v>
      </c>
      <c r="H4" s="19">
        <f t="shared" si="2"/>
        <v>-50.162300012167634</v>
      </c>
      <c r="I4" s="20">
        <v>1</v>
      </c>
      <c r="M4" s="37" t="str">
        <f>Schedule!A4</f>
        <v>BOU</v>
      </c>
      <c r="N4" s="18">
        <f t="shared" si="3"/>
        <v>118.84816210133363</v>
      </c>
      <c r="O4" s="18">
        <f t="shared" si="4"/>
        <v>68.685862089165994</v>
      </c>
      <c r="P4" s="19">
        <f t="shared" si="5"/>
        <v>-50.162300012167634</v>
      </c>
      <c r="S4" s="2" t="s">
        <v>105</v>
      </c>
      <c r="T4" s="18">
        <v>83.86956412687141</v>
      </c>
      <c r="U4" s="18">
        <v>106.91161604497491</v>
      </c>
      <c r="V4" s="19">
        <v>23.042051918103496</v>
      </c>
      <c r="W4" s="6"/>
      <c r="X4" s="6"/>
      <c r="Y4" s="6"/>
      <c r="Z4" s="6"/>
    </row>
    <row r="5" spans="1:26" x14ac:dyDescent="0.25">
      <c r="A5" s="37" t="str">
        <f>Schedule!A5</f>
        <v>BRE</v>
      </c>
      <c r="B5" s="3">
        <f>VLOOKUP($A5,Fixtures!$A$1:$C$21,2,FALSE)</f>
        <v>1.3853315865521263</v>
      </c>
      <c r="C5" s="3">
        <f>VLOOKUP($A5,Fixtures!$I$3:$AV$22,40,FALSE)</f>
        <v>1.3265848074067352</v>
      </c>
      <c r="D5" s="18">
        <f t="shared" si="0"/>
        <v>104.42842242858426</v>
      </c>
      <c r="E5" s="3">
        <f>VLOOKUP($A5,Fixtures!$A$1:$C$21,3,FALSE)</f>
        <v>1.4709459577439157</v>
      </c>
      <c r="F5" s="3">
        <f>VLOOKUP($A5,Fixtures!$I$26:$AV$45,40,FALSE)</f>
        <v>1.4287314548909802</v>
      </c>
      <c r="G5" s="18">
        <f t="shared" si="1"/>
        <v>102.95468422063661</v>
      </c>
      <c r="H5" s="19">
        <f>G5-D5</f>
        <v>-1.4737382079476475</v>
      </c>
      <c r="I5" s="73" t="s">
        <v>118</v>
      </c>
      <c r="M5" s="37" t="str">
        <f>Schedule!A5</f>
        <v>BRE</v>
      </c>
      <c r="N5" s="18">
        <f t="shared" si="3"/>
        <v>104.42842242858426</v>
      </c>
      <c r="O5" s="18">
        <f t="shared" si="4"/>
        <v>102.95468422063661</v>
      </c>
      <c r="P5" s="19">
        <f t="shared" si="5"/>
        <v>-1.4737382079476475</v>
      </c>
      <c r="R5" s="21"/>
      <c r="S5" s="2" t="s">
        <v>131</v>
      </c>
      <c r="T5" s="18">
        <v>113.77290580001048</v>
      </c>
      <c r="U5" s="18">
        <v>50.93862692882341</v>
      </c>
      <c r="V5" s="19">
        <v>-62.834278871187067</v>
      </c>
      <c r="W5" s="6"/>
      <c r="X5" s="6"/>
      <c r="Y5" s="6"/>
      <c r="Z5" s="6"/>
    </row>
    <row r="6" spans="1:26" x14ac:dyDescent="0.25">
      <c r="A6" s="37" t="str">
        <f>Schedule!A6</f>
        <v>BHA</v>
      </c>
      <c r="B6" s="3">
        <f>VLOOKUP($A6,Fixtures!$A$1:$C$21,2,FALSE)</f>
        <v>1.1133345745214165</v>
      </c>
      <c r="C6" s="3">
        <f>VLOOKUP($A6,Fixtures!$I$3:$AV$22,40,FALSE)</f>
        <v>1.3501899189754958</v>
      </c>
      <c r="D6" s="18">
        <f t="shared" si="0"/>
        <v>82.457627543701278</v>
      </c>
      <c r="E6" s="3">
        <f>VLOOKUP($A6,Fixtures!$A$1:$C$21,3,FALSE)</f>
        <v>1.8212979278061248</v>
      </c>
      <c r="F6" s="3">
        <f>VLOOKUP($A6,Fixtures!$I$26:$AV$45,40,FALSE)</f>
        <v>1.4363183085135967</v>
      </c>
      <c r="G6" s="18">
        <f t="shared" si="1"/>
        <v>126.80322439744796</v>
      </c>
      <c r="H6" s="19">
        <f>G6-D6</f>
        <v>44.345596853746684</v>
      </c>
      <c r="I6" s="62" t="s">
        <v>139</v>
      </c>
      <c r="M6" s="37" t="str">
        <f>Schedule!A6</f>
        <v>BHA</v>
      </c>
      <c r="N6" s="18">
        <f t="shared" si="3"/>
        <v>82.457627543701278</v>
      </c>
      <c r="O6" s="18">
        <f t="shared" si="4"/>
        <v>126.80322439744796</v>
      </c>
      <c r="P6" s="19">
        <f t="shared" si="5"/>
        <v>44.345596853746684</v>
      </c>
      <c r="S6" s="2" t="s">
        <v>121</v>
      </c>
      <c r="T6" s="18">
        <v>110.32534152735838</v>
      </c>
      <c r="U6" s="18">
        <v>107.7009589048719</v>
      </c>
      <c r="V6" s="19">
        <v>-2.624382622486479</v>
      </c>
      <c r="W6" s="6"/>
      <c r="X6" s="6"/>
      <c r="Y6" s="6"/>
      <c r="Z6" s="6"/>
    </row>
    <row r="7" spans="1:26" x14ac:dyDescent="0.25">
      <c r="A7" s="37" t="str">
        <f>Schedule!A7</f>
        <v>CHE</v>
      </c>
      <c r="B7" s="3">
        <f>VLOOKUP($A7,Fixtures!$A$1:$C$21,2,FALSE)</f>
        <v>1.2965018164981725</v>
      </c>
      <c r="C7" s="3">
        <f>VLOOKUP($A7,Fixtures!$I$3:$AV$22,40,FALSE)</f>
        <v>1.3446322959316797</v>
      </c>
      <c r="D7" s="18">
        <f t="shared" si="0"/>
        <v>96.420547120641771</v>
      </c>
      <c r="E7" s="3">
        <f>VLOOKUP($A7,Fixtures!$A$1:$C$21,3,FALSE)</f>
        <v>1.2967545709911779</v>
      </c>
      <c r="F7" s="3">
        <f>VLOOKUP($A7,Fixtures!$I$26:$AV$45,40,FALSE)</f>
        <v>1.4116417126157217</v>
      </c>
      <c r="G7" s="18">
        <f t="shared" si="1"/>
        <v>91.86145176939678</v>
      </c>
      <c r="H7" s="19">
        <f t="shared" si="2"/>
        <v>-4.5590953512449914</v>
      </c>
      <c r="I7" s="73" t="s">
        <v>119</v>
      </c>
      <c r="M7" s="37" t="str">
        <f>Schedule!A7</f>
        <v>CHE</v>
      </c>
      <c r="N7" s="18">
        <f t="shared" si="3"/>
        <v>96.420547120641771</v>
      </c>
      <c r="O7" s="18">
        <f t="shared" si="4"/>
        <v>91.86145176939678</v>
      </c>
      <c r="P7" s="19">
        <f t="shared" si="5"/>
        <v>-4.5590953512449914</v>
      </c>
      <c r="S7" s="2" t="s">
        <v>7</v>
      </c>
      <c r="T7" s="18">
        <v>102.21265083540476</v>
      </c>
      <c r="U7" s="18">
        <v>101.59338835544797</v>
      </c>
      <c r="V7" s="19">
        <v>-0.61926247995678807</v>
      </c>
      <c r="W7" s="6"/>
      <c r="X7" s="6"/>
      <c r="Y7" s="6"/>
      <c r="Z7" s="6"/>
    </row>
    <row r="8" spans="1:26" x14ac:dyDescent="0.25">
      <c r="A8" s="37" t="str">
        <f>Schedule!A8</f>
        <v>CRY</v>
      </c>
      <c r="B8" s="3">
        <f>VLOOKUP($A8,Fixtures!$A$1:$C$21,2,FALSE)</f>
        <v>1.4693740885116529</v>
      </c>
      <c r="C8" s="3">
        <f ca="1">VLOOKUP($A8,Fixtures!$I$3:$AV$22,40,FALSE)</f>
        <v>1.4624997580856827</v>
      </c>
      <c r="D8" s="18">
        <f t="shared" ca="1" si="0"/>
        <v>100.4700397649958</v>
      </c>
      <c r="E8" s="3">
        <f>VLOOKUP($A8,Fixtures!$A$1:$C$21,3,FALSE)</f>
        <v>0.95879528280176407</v>
      </c>
      <c r="F8" s="3">
        <f ca="1">VLOOKUP($A8,Fixtures!$I$26:$AV$45,40,FALSE)</f>
        <v>1.3567904496952481</v>
      </c>
      <c r="G8" s="18">
        <f t="shared" ca="1" si="1"/>
        <v>70.666423324038092</v>
      </c>
      <c r="H8" s="19">
        <f t="shared" ca="1" si="2"/>
        <v>-29.803616440957711</v>
      </c>
      <c r="I8" s="71">
        <v>0</v>
      </c>
      <c r="M8" s="37" t="str">
        <f>Schedule!A8</f>
        <v>CRY</v>
      </c>
      <c r="N8" s="18">
        <f t="shared" ca="1" si="3"/>
        <v>100.4700397649958</v>
      </c>
      <c r="O8" s="18">
        <f t="shared" ca="1" si="4"/>
        <v>70.666423324038092</v>
      </c>
      <c r="P8" s="19">
        <f t="shared" ca="1" si="5"/>
        <v>-29.803616440957711</v>
      </c>
      <c r="S8" s="2" t="s">
        <v>52</v>
      </c>
      <c r="T8" s="18">
        <v>94.141713509294405</v>
      </c>
      <c r="U8" s="18">
        <v>110.31562484562876</v>
      </c>
      <c r="V8" s="19">
        <v>16.173911336334356</v>
      </c>
      <c r="W8" s="6"/>
      <c r="X8" s="6"/>
      <c r="Y8" s="6"/>
      <c r="Z8" s="6"/>
    </row>
    <row r="9" spans="1:26" x14ac:dyDescent="0.25">
      <c r="A9" s="37" t="str">
        <f>Schedule!A9</f>
        <v>EVE</v>
      </c>
      <c r="B9" s="3">
        <f>VLOOKUP($A9,Fixtures!$A$1:$C$21,2,FALSE)</f>
        <v>1.6250995713318426</v>
      </c>
      <c r="C9" s="3">
        <f ca="1">VLOOKUP($A9,Fixtures!$I$3:$AV$22,40,FALSE)</f>
        <v>1.4003029725472089</v>
      </c>
      <c r="D9" s="18">
        <f t="shared" ca="1" si="0"/>
        <v>116.05342580796778</v>
      </c>
      <c r="E9" s="3">
        <f>VLOOKUP($A9,Fixtures!$A$1:$C$21,3,FALSE)</f>
        <v>1.1291624579253203</v>
      </c>
      <c r="F9" s="3">
        <f ca="1">VLOOKUP($A9,Fixtures!$I$26:$AV$45,40,FALSE)</f>
        <v>1.3844764756443619</v>
      </c>
      <c r="G9" s="18">
        <f t="shared" ca="1" si="1"/>
        <v>81.55880419707286</v>
      </c>
      <c r="H9" s="19">
        <f t="shared" ca="1" si="2"/>
        <v>-34.494621610894924</v>
      </c>
      <c r="I9" s="6"/>
      <c r="M9" s="37" t="str">
        <f>Schedule!A9</f>
        <v>EVE</v>
      </c>
      <c r="N9" s="18">
        <f t="shared" ca="1" si="3"/>
        <v>116.05342580796778</v>
      </c>
      <c r="O9" s="18">
        <f t="shared" ca="1" si="4"/>
        <v>81.55880419707286</v>
      </c>
      <c r="P9" s="19">
        <f t="shared" ca="1" si="5"/>
        <v>-34.494621610894924</v>
      </c>
      <c r="S9" s="2" t="s">
        <v>4</v>
      </c>
      <c r="T9" s="18">
        <v>117.63164449973786</v>
      </c>
      <c r="U9" s="18">
        <v>83.859407876738857</v>
      </c>
      <c r="V9" s="19">
        <v>-33.772236622999003</v>
      </c>
      <c r="W9" s="6"/>
      <c r="X9" s="6"/>
      <c r="Y9" s="6"/>
      <c r="Z9" s="6"/>
    </row>
    <row r="10" spans="1:26" x14ac:dyDescent="0.25">
      <c r="A10" s="37" t="str">
        <f>Schedule!A10</f>
        <v>FUL</v>
      </c>
      <c r="B10" s="3">
        <f>VLOOKUP($A10,Fixtures!$A$1:$C$21,2,FALSE)</f>
        <v>1.8113660352486238</v>
      </c>
      <c r="C10" s="3">
        <f>VLOOKUP($A10,Fixtures!$I$3:$AV$22,40,FALSE)</f>
        <v>1.4117478625071238</v>
      </c>
      <c r="D10" s="18">
        <f t="shared" si="0"/>
        <v>128.30662495438935</v>
      </c>
      <c r="E10" s="3">
        <f>VLOOKUP($A10,Fixtures!$A$1:$C$21,3,FALSE)</f>
        <v>1.2690730145844709</v>
      </c>
      <c r="F10" s="3">
        <f>VLOOKUP($A10,Fixtures!$I$26:$AV$45,40,FALSE)</f>
        <v>1.3410410106538091</v>
      </c>
      <c r="G10" s="18">
        <f t="shared" si="1"/>
        <v>94.633423176652059</v>
      </c>
      <c r="H10" s="19">
        <f t="shared" si="2"/>
        <v>-33.67320177773729</v>
      </c>
      <c r="I10" s="6"/>
      <c r="M10" s="37" t="str">
        <f>Schedule!A10</f>
        <v>FUL</v>
      </c>
      <c r="N10" s="18">
        <f t="shared" si="3"/>
        <v>128.30662495438935</v>
      </c>
      <c r="O10" s="18">
        <f t="shared" si="4"/>
        <v>94.633423176652059</v>
      </c>
      <c r="P10" s="19">
        <f t="shared" si="5"/>
        <v>-33.67320177773729</v>
      </c>
      <c r="S10" s="2" t="s">
        <v>129</v>
      </c>
      <c r="T10" s="18">
        <v>107.45380438715574</v>
      </c>
      <c r="U10" s="18">
        <v>109.51191062865334</v>
      </c>
      <c r="V10" s="19">
        <v>2.0581062414975975</v>
      </c>
      <c r="W10" s="6"/>
      <c r="X10" s="6"/>
      <c r="Y10" s="6"/>
      <c r="Z10" s="6"/>
    </row>
    <row r="11" spans="1:26" x14ac:dyDescent="0.25">
      <c r="A11" s="37" t="str">
        <f>Schedule!A11</f>
        <v>LEE</v>
      </c>
      <c r="B11" s="3">
        <f>VLOOKUP($A11,Fixtures!$A$1:$C$21,2,FALSE)</f>
        <v>1.6220436523493238</v>
      </c>
      <c r="C11" s="3">
        <f>VLOOKUP($A11,Fixtures!$I$3:$AV$22,40,FALSE)</f>
        <v>1.3865530800789989</v>
      </c>
      <c r="D11" s="18">
        <f t="shared" si="0"/>
        <v>116.98388440036554</v>
      </c>
      <c r="E11" s="3">
        <f>VLOOKUP($A11,Fixtures!$A$1:$C$21,3,FALSE)</f>
        <v>1.2442248197686816</v>
      </c>
      <c r="F11" s="3">
        <f>VLOOKUP($A11,Fixtures!$I$26:$AV$45,40,FALSE)</f>
        <v>1.3640462411980903</v>
      </c>
      <c r="G11" s="18">
        <f t="shared" si="1"/>
        <v>91.215736108464668</v>
      </c>
      <c r="H11" s="19">
        <f t="shared" si="2"/>
        <v>-25.768148291900872</v>
      </c>
      <c r="I11" s="6"/>
      <c r="M11" s="37" t="str">
        <f>Schedule!A11</f>
        <v>LEE</v>
      </c>
      <c r="N11" s="18">
        <f t="shared" si="3"/>
        <v>116.98388440036554</v>
      </c>
      <c r="O11" s="18">
        <f t="shared" si="4"/>
        <v>91.215736108464668</v>
      </c>
      <c r="P11" s="19">
        <f t="shared" si="5"/>
        <v>-25.768148291900872</v>
      </c>
      <c r="S11" s="2" t="s">
        <v>104</v>
      </c>
      <c r="T11" s="18">
        <v>111.727533238299</v>
      </c>
      <c r="U11" s="18">
        <v>112.14991719359719</v>
      </c>
      <c r="V11" s="19">
        <v>0.42238395529818717</v>
      </c>
      <c r="W11" s="6"/>
      <c r="X11" s="6"/>
      <c r="Y11" s="6"/>
      <c r="Z11" s="6"/>
    </row>
    <row r="12" spans="1:26" x14ac:dyDescent="0.25">
      <c r="A12" s="37" t="str">
        <f>Schedule!A12</f>
        <v>LEI</v>
      </c>
      <c r="B12" s="3">
        <f>VLOOKUP($A12,Fixtures!$A$1:$C$21,2,FALSE)</f>
        <v>1.5190737773471406</v>
      </c>
      <c r="C12" s="3">
        <f>VLOOKUP($A12,Fixtures!$I$3:$AV$22,40,FALSE)</f>
        <v>1.4200479686620819</v>
      </c>
      <c r="D12" s="18">
        <f t="shared" si="0"/>
        <v>106.97341293184321</v>
      </c>
      <c r="E12" s="3">
        <f>VLOOKUP($A12,Fixtures!$A$1:$C$21,3,FALSE)</f>
        <v>1.2293691644119427</v>
      </c>
      <c r="F12" s="3">
        <f>VLOOKUP($A12,Fixtures!$I$26:$AV$45,40,FALSE)</f>
        <v>1.3425126696484992</v>
      </c>
      <c r="G12" s="18">
        <f t="shared" si="1"/>
        <v>91.572257916479842</v>
      </c>
      <c r="H12" s="19">
        <f t="shared" si="2"/>
        <v>-15.401155015363372</v>
      </c>
      <c r="I12" s="6"/>
      <c r="M12" s="37" t="str">
        <f>Schedule!A12</f>
        <v>LEI</v>
      </c>
      <c r="N12" s="18">
        <f t="shared" si="3"/>
        <v>106.97341293184321</v>
      </c>
      <c r="O12" s="18">
        <f t="shared" si="4"/>
        <v>91.572257916479842</v>
      </c>
      <c r="P12" s="19">
        <f t="shared" si="5"/>
        <v>-15.401155015363372</v>
      </c>
      <c r="S12" s="2" t="s">
        <v>60</v>
      </c>
      <c r="T12" s="18">
        <v>110.57950837156173</v>
      </c>
      <c r="U12" s="18">
        <v>83.017369531054115</v>
      </c>
      <c r="V12" s="19">
        <v>-27.562138840507615</v>
      </c>
      <c r="W12" s="6"/>
      <c r="X12" s="6"/>
      <c r="Y12" s="6"/>
      <c r="Z12" s="6"/>
    </row>
    <row r="13" spans="1:26" x14ac:dyDescent="0.25">
      <c r="A13" s="37" t="str">
        <f>Schedule!A13</f>
        <v>LIV</v>
      </c>
      <c r="B13" s="3">
        <f>VLOOKUP($A13,Fixtures!$A$1:$C$21,2,FALSE)</f>
        <v>1.5196269361900119</v>
      </c>
      <c r="C13" s="3">
        <f>VLOOKUP($A13,Fixtures!$I$3:$AV$22,40,FALSE)</f>
        <v>1.3490767540577513</v>
      </c>
      <c r="D13" s="18">
        <f t="shared" si="0"/>
        <v>112.64199250482079</v>
      </c>
      <c r="E13" s="3">
        <f>VLOOKUP($A13,Fixtures!$A$1:$C$21,3,FALSE)</f>
        <v>1.9723116581491422</v>
      </c>
      <c r="F13" s="3">
        <f>VLOOKUP($A13,Fixtures!$I$26:$AV$45,40,FALSE)</f>
        <v>1.3725735294350647</v>
      </c>
      <c r="G13" s="18">
        <f t="shared" si="1"/>
        <v>143.69442626224352</v>
      </c>
      <c r="H13" s="19">
        <f t="shared" si="2"/>
        <v>31.052433757422733</v>
      </c>
      <c r="I13" s="6"/>
      <c r="M13" s="37" t="str">
        <f>Schedule!A13</f>
        <v>LIV</v>
      </c>
      <c r="N13" s="18">
        <f t="shared" si="3"/>
        <v>112.64199250482079</v>
      </c>
      <c r="O13" s="18">
        <f t="shared" si="4"/>
        <v>143.69442626224352</v>
      </c>
      <c r="P13" s="19">
        <f t="shared" si="5"/>
        <v>31.052433757422733</v>
      </c>
      <c r="S13" s="2" t="s">
        <v>8</v>
      </c>
      <c r="T13" s="18">
        <v>83.196037541934047</v>
      </c>
      <c r="U13" s="18">
        <v>134.24206713480754</v>
      </c>
      <c r="V13" s="19">
        <v>51.046029592873495</v>
      </c>
      <c r="W13" s="6"/>
      <c r="X13" s="6"/>
      <c r="Y13" s="6"/>
      <c r="Z13" s="6"/>
    </row>
    <row r="14" spans="1:26" x14ac:dyDescent="0.25">
      <c r="A14" s="37" t="str">
        <f>Schedule!A14</f>
        <v>MCI</v>
      </c>
      <c r="B14" s="3">
        <f>VLOOKUP($A14,Fixtures!$A$1:$C$21,2,FALSE)</f>
        <v>0.82096286339774549</v>
      </c>
      <c r="C14" s="3">
        <f>VLOOKUP($A14,Fixtures!$I$3:$AV$22,40,FALSE)</f>
        <v>1.333893260868567</v>
      </c>
      <c r="D14" s="18">
        <f t="shared" si="0"/>
        <v>61.546368624965844</v>
      </c>
      <c r="E14" s="3">
        <f>VLOOKUP($A14,Fixtures!$A$1:$C$21,3,FALSE)</f>
        <v>2.085323773164923</v>
      </c>
      <c r="F14" s="3">
        <f>VLOOKUP($A14,Fixtures!$I$26:$AV$45,40,FALSE)</f>
        <v>1.4098222451714875</v>
      </c>
      <c r="G14" s="18">
        <f t="shared" si="1"/>
        <v>147.91395016690697</v>
      </c>
      <c r="H14" s="19">
        <f t="shared" si="2"/>
        <v>86.367581541941121</v>
      </c>
      <c r="I14" s="6"/>
      <c r="M14" s="37" t="str">
        <f>Schedule!A14</f>
        <v>MCI</v>
      </c>
      <c r="N14" s="18">
        <f t="shared" si="3"/>
        <v>61.546368624965844</v>
      </c>
      <c r="O14" s="18">
        <f t="shared" si="4"/>
        <v>147.91395016690697</v>
      </c>
      <c r="P14" s="19">
        <f t="shared" si="5"/>
        <v>86.367581541941121</v>
      </c>
      <c r="S14" s="2" t="s">
        <v>1</v>
      </c>
      <c r="T14" s="18">
        <v>57.946277636076218</v>
      </c>
      <c r="U14" s="18">
        <v>146.79871579346704</v>
      </c>
      <c r="V14" s="19">
        <v>88.852438157390822</v>
      </c>
      <c r="W14" s="6"/>
      <c r="X14" s="6"/>
      <c r="Y14" s="6"/>
      <c r="Z14" s="6"/>
    </row>
    <row r="15" spans="1:26" x14ac:dyDescent="0.25">
      <c r="A15" s="37" t="str">
        <f>Schedule!A15</f>
        <v>MUN</v>
      </c>
      <c r="B15" s="3">
        <f>VLOOKUP($A15,Fixtures!$A$1:$C$21,2,FALSE)</f>
        <v>1.238411823403025</v>
      </c>
      <c r="C15" s="3">
        <f>VLOOKUP($A15,Fixtures!$I$3:$AV$22,40,FALSE)</f>
        <v>1.4026040701919327</v>
      </c>
      <c r="D15" s="18">
        <f t="shared" si="0"/>
        <v>88.293756571914159</v>
      </c>
      <c r="E15" s="3">
        <f>VLOOKUP($A15,Fixtures!$A$1:$C$21,3,FALSE)</f>
        <v>1.6846567325212571</v>
      </c>
      <c r="F15" s="3">
        <f>VLOOKUP($A15,Fixtures!$I$26:$AV$45,40,FALSE)</f>
        <v>1.3714330397321661</v>
      </c>
      <c r="G15" s="18">
        <f t="shared" si="1"/>
        <v>122.8391531860908</v>
      </c>
      <c r="H15" s="19">
        <f t="shared" si="2"/>
        <v>34.545396614176639</v>
      </c>
      <c r="I15" s="6"/>
      <c r="M15" s="37" t="str">
        <f>Schedule!A15</f>
        <v>MUN</v>
      </c>
      <c r="N15" s="18">
        <f t="shared" si="3"/>
        <v>88.293756571914159</v>
      </c>
      <c r="O15" s="18">
        <f t="shared" si="4"/>
        <v>122.8391531860908</v>
      </c>
      <c r="P15" s="19">
        <f t="shared" si="5"/>
        <v>34.545396614176639</v>
      </c>
      <c r="S15" s="2" t="s">
        <v>6</v>
      </c>
      <c r="T15" s="18">
        <v>92.889211433445041</v>
      </c>
      <c r="U15" s="18">
        <v>115.35960185892841</v>
      </c>
      <c r="V15" s="19">
        <v>22.470390425483373</v>
      </c>
      <c r="W15" s="6"/>
      <c r="X15" s="6"/>
      <c r="Y15" s="6"/>
      <c r="Z15" s="6"/>
    </row>
    <row r="16" spans="1:26" x14ac:dyDescent="0.25">
      <c r="A16" s="37" t="str">
        <f>Schedule!A16</f>
        <v>NEW</v>
      </c>
      <c r="B16" s="3">
        <f>VLOOKUP($A16,Fixtures!$A$1:$C$21,2,FALSE)</f>
        <v>1.0182001918834112</v>
      </c>
      <c r="C16" s="3">
        <f>VLOOKUP($A16,Fixtures!$I$3:$AV$22,40,FALSE)</f>
        <v>1.3642812977697352</v>
      </c>
      <c r="D16" s="18">
        <f t="shared" si="0"/>
        <v>74.632716401516191</v>
      </c>
      <c r="E16" s="3">
        <f>VLOOKUP($A16,Fixtures!$A$1:$C$21,3,FALSE)</f>
        <v>1.6865984601524946</v>
      </c>
      <c r="F16" s="3">
        <f>VLOOKUP($A16,Fixtures!$I$26:$AV$45,40,FALSE)</f>
        <v>1.4298141617074629</v>
      </c>
      <c r="G16" s="18">
        <f t="shared" si="1"/>
        <v>117.95927787834914</v>
      </c>
      <c r="H16" s="19">
        <f t="shared" si="2"/>
        <v>43.32656147683295</v>
      </c>
      <c r="I16" s="6"/>
      <c r="M16" s="37" t="str">
        <f>Schedule!A16</f>
        <v>NEW</v>
      </c>
      <c r="N16" s="18">
        <f t="shared" si="3"/>
        <v>74.632716401516191</v>
      </c>
      <c r="O16" s="18">
        <f t="shared" si="4"/>
        <v>117.95927787834914</v>
      </c>
      <c r="P16" s="19">
        <f t="shared" si="5"/>
        <v>43.32656147683295</v>
      </c>
      <c r="S16" s="2" t="s">
        <v>2</v>
      </c>
      <c r="T16" s="18">
        <v>95.876449498925467</v>
      </c>
      <c r="U16" s="18">
        <v>111.34365919567385</v>
      </c>
      <c r="V16" s="19">
        <v>15.467209696748384</v>
      </c>
      <c r="W16" s="6"/>
      <c r="X16" s="6"/>
      <c r="Y16" s="6"/>
      <c r="Z16" s="6"/>
    </row>
    <row r="17" spans="1:26" x14ac:dyDescent="0.25">
      <c r="A17" s="37" t="str">
        <f>Schedule!A17</f>
        <v>NFO</v>
      </c>
      <c r="B17" s="3">
        <f>VLOOKUP($A17,Fixtures!$A$1:$C$21,2,FALSE)</f>
        <v>1.6510261803515467</v>
      </c>
      <c r="C17" s="3">
        <f>VLOOKUP($A17,Fixtures!$I$3:$AV$22,40,FALSE)</f>
        <v>1.4005239790981339</v>
      </c>
      <c r="D17" s="18">
        <f t="shared" si="0"/>
        <v>117.88632004820963</v>
      </c>
      <c r="E17" s="3">
        <f>VLOOKUP($A17,Fixtures!$A$1:$C$21,3,FALSE)</f>
        <v>0.99258513729642683</v>
      </c>
      <c r="F17" s="3">
        <f>VLOOKUP($A17,Fixtures!$I$26:$AV$45,40,FALSE)</f>
        <v>1.3819223945245176</v>
      </c>
      <c r="G17" s="18">
        <f t="shared" si="1"/>
        <v>71.826402208204229</v>
      </c>
      <c r="H17" s="19">
        <f t="shared" si="2"/>
        <v>-46.059917840005397</v>
      </c>
      <c r="I17" s="6"/>
      <c r="M17" s="37" t="str">
        <f>Schedule!A17</f>
        <v>NFO</v>
      </c>
      <c r="N17" s="18">
        <f t="shared" si="3"/>
        <v>117.88632004820963</v>
      </c>
      <c r="O17" s="18">
        <f t="shared" si="4"/>
        <v>71.826402208204229</v>
      </c>
      <c r="P17" s="19">
        <f t="shared" si="5"/>
        <v>-46.059917840005397</v>
      </c>
      <c r="S17" s="2" t="s">
        <v>130</v>
      </c>
      <c r="T17" s="18">
        <v>141.82574632823568</v>
      </c>
      <c r="U17" s="18">
        <v>72.606516851883427</v>
      </c>
      <c r="V17" s="19">
        <v>-69.219229476352254</v>
      </c>
      <c r="W17" s="6"/>
      <c r="X17" s="6"/>
      <c r="Y17" s="6"/>
      <c r="Z17" s="6"/>
    </row>
    <row r="18" spans="1:26" x14ac:dyDescent="0.25">
      <c r="A18" s="37" t="str">
        <f>Schedule!A18</f>
        <v>SOU</v>
      </c>
      <c r="B18" s="3">
        <f>VLOOKUP($A18,Fixtures!$A$1:$C$21,2,FALSE)</f>
        <v>1.3552438284448458</v>
      </c>
      <c r="C18" s="3">
        <f ca="1">VLOOKUP($A18,Fixtures!$I$3:$AV$22,40,FALSE)</f>
        <v>1.3607570762911614</v>
      </c>
      <c r="D18" s="18">
        <f t="shared" ca="1" si="0"/>
        <v>99.594839671064406</v>
      </c>
      <c r="E18" s="3">
        <f>VLOOKUP($A18,Fixtures!$A$1:$C$21,3,FALSE)</f>
        <v>1.0650486433322226</v>
      </c>
      <c r="F18" s="3">
        <f ca="1">VLOOKUP($A18,Fixtures!$I$26:$AV$45,40,FALSE)</f>
        <v>1.4066207773524282</v>
      </c>
      <c r="G18" s="18">
        <f t="shared" ca="1" si="1"/>
        <v>75.716828620780092</v>
      </c>
      <c r="H18" s="19">
        <f t="shared" ca="1" si="2"/>
        <v>-23.878011050284314</v>
      </c>
      <c r="I18" s="6"/>
      <c r="M18" s="37" t="str">
        <f>Schedule!A18</f>
        <v>SOU</v>
      </c>
      <c r="N18" s="18">
        <f t="shared" ca="1" si="3"/>
        <v>99.594839671064406</v>
      </c>
      <c r="O18" s="18">
        <f t="shared" ca="1" si="4"/>
        <v>75.716828620780092</v>
      </c>
      <c r="P18" s="19">
        <f t="shared" ca="1" si="5"/>
        <v>-23.878011050284314</v>
      </c>
      <c r="S18" s="2" t="s">
        <v>10</v>
      </c>
      <c r="T18" s="18">
        <v>98.403075151999374</v>
      </c>
      <c r="U18" s="18">
        <v>81.05234003870865</v>
      </c>
      <c r="V18" s="19">
        <v>-17.350735113290725</v>
      </c>
      <c r="W18" s="6"/>
      <c r="X18" s="6"/>
      <c r="Y18" s="6"/>
      <c r="Z18" s="6"/>
    </row>
    <row r="19" spans="1:26" x14ac:dyDescent="0.25">
      <c r="A19" s="37" t="str">
        <f>Schedule!A19</f>
        <v>TOT</v>
      </c>
      <c r="B19" s="3">
        <f>VLOOKUP($A19,Fixtures!$A$1:$C$21,2,FALSE)</f>
        <v>1.258086910665225</v>
      </c>
      <c r="C19" s="3">
        <f ca="1">VLOOKUP($A19,Fixtures!$I$3:$AV$22,40,FALSE)</f>
        <v>1.3735742767718659</v>
      </c>
      <c r="D19" s="18">
        <f t="shared" ca="1" si="0"/>
        <v>91.592200868958045</v>
      </c>
      <c r="E19" s="3">
        <f>VLOOKUP($A19,Fixtures!$A$1:$C$21,3,FALSE)</f>
        <v>1.550849630917666</v>
      </c>
      <c r="F19" s="3">
        <f ca="1">VLOOKUP($A19,Fixtures!$I$26:$AV$45,40,FALSE)</f>
        <v>1.3834146594882009</v>
      </c>
      <c r="G19" s="18">
        <f t="shared" ca="1" si="1"/>
        <v>112.10302133789796</v>
      </c>
      <c r="H19" s="19">
        <f t="shared" ca="1" si="2"/>
        <v>20.510820468939912</v>
      </c>
      <c r="I19" s="6"/>
      <c r="M19" s="37" t="str">
        <f>Schedule!A19</f>
        <v>TOT</v>
      </c>
      <c r="N19" s="18">
        <f t="shared" ca="1" si="3"/>
        <v>91.592200868958045</v>
      </c>
      <c r="O19" s="18">
        <f t="shared" ca="1" si="4"/>
        <v>112.10302133789796</v>
      </c>
      <c r="P19" s="19">
        <f t="shared" ca="1" si="5"/>
        <v>20.510820468939912</v>
      </c>
      <c r="S19" s="2" t="s">
        <v>3</v>
      </c>
      <c r="T19" s="18">
        <v>76.82222837469763</v>
      </c>
      <c r="U19" s="18">
        <v>121.57266707296351</v>
      </c>
      <c r="V19" s="19">
        <v>44.750438698265881</v>
      </c>
      <c r="W19" s="6"/>
      <c r="X19" s="6"/>
      <c r="Y19" s="6"/>
      <c r="Z19" s="6"/>
    </row>
    <row r="20" spans="1:26" x14ac:dyDescent="0.25">
      <c r="A20" s="37" t="str">
        <f>Schedule!A20</f>
        <v>WHU</v>
      </c>
      <c r="B20" s="3">
        <f>VLOOKUP($A20,Fixtures!$A$1:$C$21,2,FALSE)</f>
        <v>1.2669684232669125</v>
      </c>
      <c r="C20" s="3">
        <f>VLOOKUP($A20,Fixtures!$I$3:$AV$22,40,FALSE)</f>
        <v>1.3784104638871013</v>
      </c>
      <c r="D20" s="18">
        <f t="shared" si="0"/>
        <v>91.915177406160751</v>
      </c>
      <c r="E20" s="3">
        <f>VLOOKUP($A20,Fixtures!$A$1:$C$21,3,FALSE)</f>
        <v>1.2153050805369001</v>
      </c>
      <c r="F20" s="3">
        <f>VLOOKUP($A20,Fixtures!$I$26:$AV$45,40,FALSE)</f>
        <v>1.3985491403734385</v>
      </c>
      <c r="G20" s="18">
        <f t="shared" si="1"/>
        <v>86.897560153831364</v>
      </c>
      <c r="H20" s="19">
        <f t="shared" si="2"/>
        <v>-5.0176172523293872</v>
      </c>
      <c r="I20" s="6"/>
      <c r="M20" s="37" t="str">
        <f>Schedule!A20</f>
        <v>WHU</v>
      </c>
      <c r="N20" s="18">
        <f t="shared" si="3"/>
        <v>91.915177406160751</v>
      </c>
      <c r="O20" s="18">
        <f t="shared" si="4"/>
        <v>86.897560153831364</v>
      </c>
      <c r="P20" s="19">
        <f t="shared" si="5"/>
        <v>-5.0176172523293872</v>
      </c>
      <c r="S20" s="2" t="s">
        <v>61</v>
      </c>
      <c r="T20" s="18">
        <v>87.66053737484782</v>
      </c>
      <c r="U20" s="18">
        <v>78.932410680731735</v>
      </c>
      <c r="V20" s="19">
        <v>-8.7281266941160851</v>
      </c>
      <c r="W20" s="6"/>
      <c r="X20" s="6"/>
      <c r="Y20" s="6"/>
      <c r="Z20" s="6"/>
    </row>
    <row r="21" spans="1:26" x14ac:dyDescent="0.25">
      <c r="A21" s="37" t="str">
        <f>Schedule!A21</f>
        <v>WOL</v>
      </c>
      <c r="B21" s="3">
        <f>VLOOKUP($A21,Fixtures!$A$1:$C$21,2,FALSE)</f>
        <v>1.40964006223451</v>
      </c>
      <c r="C21" s="3">
        <f ca="1">VLOOKUP($A21,Fixtures!$I$3:$AV$22,40,FALSE)</f>
        <v>1.4104288643896785</v>
      </c>
      <c r="D21" s="18">
        <f t="shared" ca="1" si="0"/>
        <v>99.944073595267085</v>
      </c>
      <c r="E21" s="3">
        <f>VLOOKUP($A21,Fixtures!$A$1:$C$21,3,FALSE)</f>
        <v>1.0283023155086897</v>
      </c>
      <c r="F21" s="3">
        <f ca="1">VLOOKUP($A21,Fixtures!$I$26:$AV$45,40,FALSE)</f>
        <v>1.3808173041091092</v>
      </c>
      <c r="G21" s="18">
        <f t="shared" ca="1" si="1"/>
        <v>74.470555405745074</v>
      </c>
      <c r="H21" s="19">
        <f t="shared" ca="1" si="2"/>
        <v>-25.473518189522011</v>
      </c>
      <c r="I21" s="6"/>
      <c r="M21" s="37" t="str">
        <f>Schedule!A21</f>
        <v>WOL</v>
      </c>
      <c r="N21" s="18">
        <f t="shared" ca="1" si="3"/>
        <v>99.944073595267085</v>
      </c>
      <c r="O21" s="18">
        <f t="shared" ca="1" si="4"/>
        <v>74.470555405745074</v>
      </c>
      <c r="P21" s="19">
        <f t="shared" ca="1" si="5"/>
        <v>-25.473518189522011</v>
      </c>
      <c r="S21" s="2" t="s">
        <v>82</v>
      </c>
      <c r="T21" s="18">
        <v>90.754976422993906</v>
      </c>
      <c r="U21" s="18">
        <v>73.01924528362774</v>
      </c>
      <c r="V21" s="19">
        <v>-17.735731139366166</v>
      </c>
      <c r="W21" s="6"/>
      <c r="X21" s="6"/>
      <c r="Y21" s="6"/>
      <c r="Z21" s="6"/>
    </row>
    <row r="22" spans="1:26" x14ac:dyDescent="0.25">
      <c r="D22" s="21"/>
      <c r="G22" s="21"/>
    </row>
    <row r="24" spans="1:26" x14ac:dyDescent="0.25">
      <c r="B24" s="21"/>
    </row>
    <row r="25" spans="1:26" x14ac:dyDescent="0.25">
      <c r="A25" s="1" t="s">
        <v>117</v>
      </c>
      <c r="B25" s="21"/>
    </row>
    <row r="26" spans="1:26" x14ac:dyDescent="0.25">
      <c r="A26" s="2" t="s">
        <v>12</v>
      </c>
      <c r="B26" s="5" t="s">
        <v>31</v>
      </c>
      <c r="C26" s="5" t="s">
        <v>110</v>
      </c>
      <c r="D26" s="5" t="s">
        <v>32</v>
      </c>
      <c r="E26" s="5" t="s">
        <v>112</v>
      </c>
      <c r="F26" s="5" t="s">
        <v>33</v>
      </c>
      <c r="J26" s="2" t="s">
        <v>12</v>
      </c>
      <c r="K26" s="5" t="s">
        <v>31</v>
      </c>
      <c r="L26" s="5" t="s">
        <v>109</v>
      </c>
      <c r="M26" s="5" t="s">
        <v>110</v>
      </c>
      <c r="N26" s="5" t="s">
        <v>32</v>
      </c>
      <c r="O26" s="5" t="s">
        <v>111</v>
      </c>
      <c r="P26" s="5" t="s">
        <v>112</v>
      </c>
      <c r="Q26" s="5" t="s">
        <v>33</v>
      </c>
    </row>
    <row r="27" spans="1:26" x14ac:dyDescent="0.25">
      <c r="A27" s="37" t="str">
        <f>A2</f>
        <v>ARS</v>
      </c>
      <c r="B27" s="18">
        <f ca="1">B2/C2*100</f>
        <v>75.487718376121464</v>
      </c>
      <c r="C27" s="18">
        <f t="shared" ref="C27:C46" ca="1" si="6">(1-$I$8)*B27+($I$8*M27)</f>
        <v>75.487718376121464</v>
      </c>
      <c r="D27" s="18">
        <f ca="1">E2/F2*100</f>
        <v>131.60125854536352</v>
      </c>
      <c r="E27" s="18">
        <f t="shared" ref="E27:E46" ca="1" si="7">(1-$I$8)*D27+($I$8*P27)</f>
        <v>131.60125854536352</v>
      </c>
      <c r="F27" s="19">
        <f t="shared" ref="F27:F46" ca="1" si="8">E27-C27</f>
        <v>56.113540169242057</v>
      </c>
      <c r="J27" s="37" t="str">
        <f>A27</f>
        <v>ARS</v>
      </c>
      <c r="K27" s="18">
        <v>92.550732274315095</v>
      </c>
      <c r="L27" s="71">
        <v>-0.05</v>
      </c>
      <c r="M27" s="18">
        <f>K27*(1+L27)</f>
        <v>87.923195660599333</v>
      </c>
      <c r="N27" s="18">
        <v>112.2924942637207</v>
      </c>
      <c r="O27" s="71">
        <v>0.05</v>
      </c>
      <c r="P27" s="18">
        <f>N27*(1+O27)</f>
        <v>117.90711897690674</v>
      </c>
      <c r="Q27" s="19">
        <f t="shared" ref="Q27:Q29" si="9">P27-M27</f>
        <v>29.983923316307411</v>
      </c>
    </row>
    <row r="28" spans="1:26" x14ac:dyDescent="0.25">
      <c r="A28" s="37" t="str">
        <f t="shared" ref="A28:A46" si="10">A3</f>
        <v>AVL</v>
      </c>
      <c r="B28" s="18">
        <f t="shared" ref="B28:B46" si="11">B3/C3*100</f>
        <v>111.75880610090564</v>
      </c>
      <c r="C28" s="18">
        <f t="shared" si="6"/>
        <v>111.75880610090564</v>
      </c>
      <c r="D28" s="18">
        <f t="shared" ref="D28:D46" si="12">E3/F3*100</f>
        <v>94.477082791820322</v>
      </c>
      <c r="E28" s="18">
        <f t="shared" si="7"/>
        <v>94.477082791820322</v>
      </c>
      <c r="F28" s="19">
        <f t="shared" si="8"/>
        <v>-17.281723309085322</v>
      </c>
      <c r="J28" s="37" t="str">
        <f t="shared" ref="J28:J46" si="13">A28</f>
        <v>AVL</v>
      </c>
      <c r="K28" s="18">
        <v>93.65983521390163</v>
      </c>
      <c r="L28" s="71">
        <v>0.03</v>
      </c>
      <c r="M28" s="18">
        <f t="shared" ref="M28:M46" si="14">K28*(1+L28)</f>
        <v>96.469630270318675</v>
      </c>
      <c r="N28" s="18">
        <v>89.543135369197302</v>
      </c>
      <c r="O28" s="71"/>
      <c r="P28" s="18">
        <f t="shared" ref="P28:P46" si="15">N28*(1+O28)</f>
        <v>89.543135369197302</v>
      </c>
      <c r="Q28" s="19">
        <f t="shared" si="9"/>
        <v>-6.926494901121373</v>
      </c>
    </row>
    <row r="29" spans="1:26" x14ac:dyDescent="0.25">
      <c r="A29" s="37" t="str">
        <f t="shared" si="10"/>
        <v>BOU</v>
      </c>
      <c r="B29" s="18">
        <f t="shared" si="11"/>
        <v>118.84816210133363</v>
      </c>
      <c r="C29" s="18">
        <f t="shared" si="6"/>
        <v>118.84816210133363</v>
      </c>
      <c r="D29" s="18">
        <f t="shared" si="12"/>
        <v>68.685862089165994</v>
      </c>
      <c r="E29" s="18">
        <f t="shared" si="7"/>
        <v>68.685862089165994</v>
      </c>
      <c r="F29" s="19">
        <f t="shared" si="8"/>
        <v>-50.162300012167634</v>
      </c>
      <c r="J29" s="37" t="str">
        <f t="shared" si="13"/>
        <v>BOU</v>
      </c>
      <c r="K29" s="18">
        <v>114.50563689956849</v>
      </c>
      <c r="L29" s="71"/>
      <c r="M29" s="18">
        <f t="shared" si="14"/>
        <v>114.50563689956849</v>
      </c>
      <c r="N29" s="86">
        <v>81.782454729696724</v>
      </c>
      <c r="O29" s="71"/>
      <c r="P29" s="18">
        <f t="shared" si="15"/>
        <v>81.782454729696724</v>
      </c>
      <c r="Q29" s="19">
        <f t="shared" si="9"/>
        <v>-32.723182169871762</v>
      </c>
    </row>
    <row r="30" spans="1:26" x14ac:dyDescent="0.25">
      <c r="A30" s="37" t="str">
        <f t="shared" si="10"/>
        <v>BRE</v>
      </c>
      <c r="B30" s="18">
        <f t="shared" si="11"/>
        <v>104.42842242858426</v>
      </c>
      <c r="C30" s="18">
        <f t="shared" si="6"/>
        <v>104.42842242858426</v>
      </c>
      <c r="D30" s="18">
        <f t="shared" si="12"/>
        <v>102.95468422063661</v>
      </c>
      <c r="E30" s="18">
        <f t="shared" si="7"/>
        <v>102.95468422063661</v>
      </c>
      <c r="F30" s="19">
        <f t="shared" si="8"/>
        <v>-1.4737382079476475</v>
      </c>
      <c r="J30" s="37" t="str">
        <f t="shared" si="13"/>
        <v>BRE</v>
      </c>
      <c r="K30" s="18">
        <v>99.523543205638674</v>
      </c>
      <c r="L30" s="71">
        <v>-0.05</v>
      </c>
      <c r="M30" s="18">
        <f t="shared" si="14"/>
        <v>94.547366045356739</v>
      </c>
      <c r="N30" s="18">
        <v>93.476661364624078</v>
      </c>
      <c r="O30" s="71"/>
      <c r="P30" s="18">
        <f t="shared" si="15"/>
        <v>93.476661364624078</v>
      </c>
      <c r="Q30" s="19">
        <f>P30-M30</f>
        <v>-1.0707046807326606</v>
      </c>
    </row>
    <row r="31" spans="1:26" x14ac:dyDescent="0.25">
      <c r="A31" s="37" t="str">
        <f t="shared" si="10"/>
        <v>BHA</v>
      </c>
      <c r="B31" s="18">
        <f t="shared" si="11"/>
        <v>82.457627543701278</v>
      </c>
      <c r="C31" s="18">
        <f t="shared" si="6"/>
        <v>82.457627543701278</v>
      </c>
      <c r="D31" s="18">
        <f t="shared" si="12"/>
        <v>126.80322439744796</v>
      </c>
      <c r="E31" s="18">
        <f t="shared" si="7"/>
        <v>126.80322439744796</v>
      </c>
      <c r="F31" s="19">
        <f t="shared" si="8"/>
        <v>44.345596853746684</v>
      </c>
      <c r="J31" s="37" t="str">
        <f t="shared" si="13"/>
        <v>BHA</v>
      </c>
      <c r="K31" s="18">
        <v>88.802694782723364</v>
      </c>
      <c r="L31" s="71"/>
      <c r="M31" s="18">
        <f t="shared" si="14"/>
        <v>88.802694782723364</v>
      </c>
      <c r="N31" s="18">
        <v>87.982370235018649</v>
      </c>
      <c r="O31" s="71"/>
      <c r="P31" s="18">
        <f t="shared" si="15"/>
        <v>87.982370235018649</v>
      </c>
      <c r="Q31" s="19">
        <f>P31-M31</f>
        <v>-0.82032454770471475</v>
      </c>
    </row>
    <row r="32" spans="1:26" x14ac:dyDescent="0.25">
      <c r="A32" s="37" t="str">
        <f t="shared" si="10"/>
        <v>CHE</v>
      </c>
      <c r="B32" s="18">
        <f t="shared" si="11"/>
        <v>96.420547120641771</v>
      </c>
      <c r="C32" s="18">
        <f t="shared" si="6"/>
        <v>96.420547120641771</v>
      </c>
      <c r="D32" s="18">
        <f t="shared" si="12"/>
        <v>91.86145176939678</v>
      </c>
      <c r="E32" s="18">
        <f t="shared" si="7"/>
        <v>91.86145176939678</v>
      </c>
      <c r="F32" s="19">
        <f t="shared" si="8"/>
        <v>-4.5590953512449914</v>
      </c>
      <c r="J32" s="37" t="str">
        <f t="shared" si="13"/>
        <v>CHE</v>
      </c>
      <c r="K32" s="18">
        <v>70.529672501092875</v>
      </c>
      <c r="L32" s="71">
        <v>0.05</v>
      </c>
      <c r="M32" s="18">
        <f t="shared" si="14"/>
        <v>74.056156126147528</v>
      </c>
      <c r="N32" s="18">
        <v>127.74277062534962</v>
      </c>
      <c r="O32" s="71">
        <v>-0.05</v>
      </c>
      <c r="P32" s="18">
        <f t="shared" si="15"/>
        <v>121.35563209408214</v>
      </c>
      <c r="Q32" s="19">
        <f t="shared" ref="Q32:Q46" si="16">P32-M32</f>
        <v>47.299475967934612</v>
      </c>
    </row>
    <row r="33" spans="1:17" x14ac:dyDescent="0.25">
      <c r="A33" s="37" t="str">
        <f t="shared" si="10"/>
        <v>CRY</v>
      </c>
      <c r="B33" s="18">
        <f t="shared" ca="1" si="11"/>
        <v>100.4700397649958</v>
      </c>
      <c r="C33" s="18">
        <f t="shared" ca="1" si="6"/>
        <v>100.4700397649958</v>
      </c>
      <c r="D33" s="18">
        <f t="shared" ca="1" si="12"/>
        <v>70.666423324038092</v>
      </c>
      <c r="E33" s="18">
        <f t="shared" ca="1" si="7"/>
        <v>70.666423324038092</v>
      </c>
      <c r="F33" s="19">
        <f t="shared" ca="1" si="8"/>
        <v>-29.803616440957711</v>
      </c>
      <c r="J33" s="37" t="str">
        <f t="shared" si="13"/>
        <v>CRY</v>
      </c>
      <c r="K33" s="18">
        <v>79.423943089823851</v>
      </c>
      <c r="L33" s="71">
        <v>0.05</v>
      </c>
      <c r="M33" s="18">
        <f t="shared" si="14"/>
        <v>83.395140244315044</v>
      </c>
      <c r="N33" s="18">
        <v>90.54840616141081</v>
      </c>
      <c r="O33" s="71">
        <v>-0.05</v>
      </c>
      <c r="P33" s="18">
        <f t="shared" si="15"/>
        <v>86.020985853340264</v>
      </c>
      <c r="Q33" s="19">
        <f t="shared" si="16"/>
        <v>2.6258456090252196</v>
      </c>
    </row>
    <row r="34" spans="1:17" x14ac:dyDescent="0.25">
      <c r="A34" s="37" t="str">
        <f t="shared" si="10"/>
        <v>EVE</v>
      </c>
      <c r="B34" s="18">
        <f t="shared" ca="1" si="11"/>
        <v>116.05342580796778</v>
      </c>
      <c r="C34" s="18">
        <f t="shared" ca="1" si="6"/>
        <v>116.05342580796778</v>
      </c>
      <c r="D34" s="18">
        <f t="shared" ca="1" si="12"/>
        <v>81.55880419707286</v>
      </c>
      <c r="E34" s="18">
        <f t="shared" ca="1" si="7"/>
        <v>81.55880419707286</v>
      </c>
      <c r="F34" s="19">
        <f t="shared" ca="1" si="8"/>
        <v>-34.494621610894924</v>
      </c>
      <c r="J34" s="37" t="str">
        <f t="shared" si="13"/>
        <v>EVE</v>
      </c>
      <c r="K34" s="18">
        <v>108.7780319705339</v>
      </c>
      <c r="L34" s="71"/>
      <c r="M34" s="18">
        <f t="shared" si="14"/>
        <v>108.7780319705339</v>
      </c>
      <c r="N34" s="18">
        <v>82.083647560814754</v>
      </c>
      <c r="O34" s="71"/>
      <c r="P34" s="18">
        <f t="shared" si="15"/>
        <v>82.083647560814754</v>
      </c>
      <c r="Q34" s="19">
        <f t="shared" si="16"/>
        <v>-26.694384409719149</v>
      </c>
    </row>
    <row r="35" spans="1:17" x14ac:dyDescent="0.25">
      <c r="A35" s="37" t="str">
        <f t="shared" si="10"/>
        <v>FUL</v>
      </c>
      <c r="B35" s="18">
        <f t="shared" si="11"/>
        <v>128.30662495438935</v>
      </c>
      <c r="C35" s="18">
        <f t="shared" si="6"/>
        <v>128.30662495438935</v>
      </c>
      <c r="D35" s="18">
        <f t="shared" si="12"/>
        <v>94.633423176652059</v>
      </c>
      <c r="E35" s="18">
        <f t="shared" si="7"/>
        <v>94.633423176652059</v>
      </c>
      <c r="F35" s="19">
        <f t="shared" si="8"/>
        <v>-33.67320177773729</v>
      </c>
      <c r="J35" s="37" t="str">
        <f t="shared" si="13"/>
        <v>FUL</v>
      </c>
      <c r="K35" s="18">
        <v>114.50563689956849</v>
      </c>
      <c r="L35" s="71"/>
      <c r="M35" s="18">
        <f t="shared" si="14"/>
        <v>114.50563689956849</v>
      </c>
      <c r="N35" s="86">
        <v>81.782454729696724</v>
      </c>
      <c r="O35" s="71">
        <v>0.05</v>
      </c>
      <c r="P35" s="18">
        <f t="shared" si="15"/>
        <v>85.871577466181563</v>
      </c>
      <c r="Q35" s="19">
        <f t="shared" si="16"/>
        <v>-28.634059433386923</v>
      </c>
    </row>
    <row r="36" spans="1:17" x14ac:dyDescent="0.25">
      <c r="A36" s="37" t="str">
        <f t="shared" si="10"/>
        <v>LEE</v>
      </c>
      <c r="B36" s="18">
        <f t="shared" si="11"/>
        <v>116.98388440036554</v>
      </c>
      <c r="C36" s="18">
        <f t="shared" si="6"/>
        <v>116.98388440036554</v>
      </c>
      <c r="D36" s="18">
        <f t="shared" si="12"/>
        <v>91.215736108464668</v>
      </c>
      <c r="E36" s="18">
        <f t="shared" si="7"/>
        <v>91.215736108464668</v>
      </c>
      <c r="F36" s="19">
        <f t="shared" si="8"/>
        <v>-25.768148291900872</v>
      </c>
      <c r="J36" s="37" t="str">
        <f t="shared" si="13"/>
        <v>LEE</v>
      </c>
      <c r="K36" s="18">
        <v>137.16879376342897</v>
      </c>
      <c r="L36" s="71">
        <v>-0.1</v>
      </c>
      <c r="M36" s="18">
        <f t="shared" si="14"/>
        <v>123.45191438708608</v>
      </c>
      <c r="N36" s="18">
        <v>92.178362305720867</v>
      </c>
      <c r="O36" s="71"/>
      <c r="P36" s="18">
        <f t="shared" si="15"/>
        <v>92.178362305720867</v>
      </c>
      <c r="Q36" s="19">
        <f t="shared" si="16"/>
        <v>-31.27355208136521</v>
      </c>
    </row>
    <row r="37" spans="1:17" x14ac:dyDescent="0.25">
      <c r="A37" s="37" t="str">
        <f t="shared" si="10"/>
        <v>LEI</v>
      </c>
      <c r="B37" s="18">
        <f t="shared" si="11"/>
        <v>106.97341293184321</v>
      </c>
      <c r="C37" s="18">
        <f t="shared" si="6"/>
        <v>106.97341293184321</v>
      </c>
      <c r="D37" s="18">
        <f t="shared" si="12"/>
        <v>91.572257916479842</v>
      </c>
      <c r="E37" s="18">
        <f t="shared" si="7"/>
        <v>91.572257916479842</v>
      </c>
      <c r="F37" s="19">
        <f t="shared" si="8"/>
        <v>-15.401155015363372</v>
      </c>
      <c r="J37" s="37" t="str">
        <f t="shared" si="13"/>
        <v>LEI</v>
      </c>
      <c r="K37" s="18">
        <v>120.76490116015937</v>
      </c>
      <c r="L37" s="71">
        <v>-0.05</v>
      </c>
      <c r="M37" s="18">
        <f t="shared" si="14"/>
        <v>114.7266561021514</v>
      </c>
      <c r="N37" s="18">
        <v>100.16156849104682</v>
      </c>
      <c r="O37" s="71"/>
      <c r="P37" s="18">
        <f t="shared" si="15"/>
        <v>100.16156849104682</v>
      </c>
      <c r="Q37" s="19">
        <f t="shared" si="16"/>
        <v>-14.565087611104573</v>
      </c>
    </row>
    <row r="38" spans="1:17" x14ac:dyDescent="0.25">
      <c r="A38" s="37" t="str">
        <f t="shared" si="10"/>
        <v>LIV</v>
      </c>
      <c r="B38" s="18">
        <f t="shared" si="11"/>
        <v>112.64199250482079</v>
      </c>
      <c r="C38" s="18">
        <f t="shared" si="6"/>
        <v>112.64199250482079</v>
      </c>
      <c r="D38" s="18">
        <f t="shared" si="12"/>
        <v>143.69442626224352</v>
      </c>
      <c r="E38" s="18">
        <f t="shared" si="7"/>
        <v>143.69442626224352</v>
      </c>
      <c r="F38" s="19">
        <f t="shared" si="8"/>
        <v>31.052433757422733</v>
      </c>
      <c r="J38" s="37" t="str">
        <f t="shared" si="13"/>
        <v>LIV</v>
      </c>
      <c r="K38" s="18">
        <v>67.775022439564836</v>
      </c>
      <c r="L38" s="71"/>
      <c r="M38" s="18">
        <f t="shared" si="14"/>
        <v>67.775022439564836</v>
      </c>
      <c r="N38" s="18">
        <v>163.1096376394384</v>
      </c>
      <c r="O38" s="71"/>
      <c r="P38" s="18">
        <f t="shared" si="15"/>
        <v>163.1096376394384</v>
      </c>
      <c r="Q38" s="19">
        <f t="shared" si="16"/>
        <v>95.334615199873568</v>
      </c>
    </row>
    <row r="39" spans="1:17" x14ac:dyDescent="0.25">
      <c r="A39" s="37" t="str">
        <f t="shared" si="10"/>
        <v>MCI</v>
      </c>
      <c r="B39" s="18">
        <f t="shared" si="11"/>
        <v>61.546368624965844</v>
      </c>
      <c r="C39" s="18">
        <f t="shared" si="6"/>
        <v>61.546368624965844</v>
      </c>
      <c r="D39" s="18">
        <f t="shared" si="12"/>
        <v>147.91395016690697</v>
      </c>
      <c r="E39" s="18">
        <f t="shared" si="7"/>
        <v>147.91395016690697</v>
      </c>
      <c r="F39" s="19">
        <f t="shared" si="8"/>
        <v>86.367581541941121</v>
      </c>
      <c r="J39" s="37" t="str">
        <f t="shared" si="13"/>
        <v>MCI</v>
      </c>
      <c r="K39" s="18">
        <v>55.585675766602996</v>
      </c>
      <c r="L39" s="71"/>
      <c r="M39" s="18">
        <f t="shared" si="14"/>
        <v>55.585675766602996</v>
      </c>
      <c r="N39" s="18">
        <v>160.66744621506595</v>
      </c>
      <c r="O39" s="71"/>
      <c r="P39" s="18">
        <f t="shared" si="15"/>
        <v>160.66744621506595</v>
      </c>
      <c r="Q39" s="19">
        <f t="shared" si="16"/>
        <v>105.08177044846295</v>
      </c>
    </row>
    <row r="40" spans="1:17" x14ac:dyDescent="0.25">
      <c r="A40" s="37" t="str">
        <f t="shared" si="10"/>
        <v>MUN</v>
      </c>
      <c r="B40" s="18">
        <f t="shared" si="11"/>
        <v>88.293756571914159</v>
      </c>
      <c r="C40" s="18">
        <f t="shared" si="6"/>
        <v>88.293756571914159</v>
      </c>
      <c r="D40" s="18">
        <f t="shared" si="12"/>
        <v>122.8391531860908</v>
      </c>
      <c r="E40" s="18">
        <f t="shared" si="7"/>
        <v>122.8391531860908</v>
      </c>
      <c r="F40" s="19">
        <f t="shared" si="8"/>
        <v>34.545396614176639</v>
      </c>
      <c r="J40" s="37" t="str">
        <f t="shared" si="13"/>
        <v>MUN</v>
      </c>
      <c r="K40" s="18">
        <v>110.46478087951613</v>
      </c>
      <c r="L40" s="71"/>
      <c r="M40" s="18">
        <f t="shared" si="14"/>
        <v>110.46478087951613</v>
      </c>
      <c r="N40" s="18">
        <v>110.44798021329395</v>
      </c>
      <c r="O40" s="71"/>
      <c r="P40" s="18">
        <f t="shared" si="15"/>
        <v>110.44798021329395</v>
      </c>
      <c r="Q40" s="19">
        <f t="shared" si="16"/>
        <v>-1.6800666222181349E-2</v>
      </c>
    </row>
    <row r="41" spans="1:17" x14ac:dyDescent="0.25">
      <c r="A41" s="37" t="str">
        <f t="shared" si="10"/>
        <v>NEW</v>
      </c>
      <c r="B41" s="18">
        <f t="shared" si="11"/>
        <v>74.632716401516191</v>
      </c>
      <c r="C41" s="18">
        <f t="shared" si="6"/>
        <v>74.632716401516191</v>
      </c>
      <c r="D41" s="18">
        <f t="shared" si="12"/>
        <v>117.95927787834914</v>
      </c>
      <c r="E41" s="18">
        <f t="shared" si="7"/>
        <v>117.95927787834914</v>
      </c>
      <c r="F41" s="19">
        <f t="shared" si="8"/>
        <v>43.32656147683295</v>
      </c>
      <c r="J41" s="37" t="str">
        <f t="shared" si="13"/>
        <v>NEW</v>
      </c>
      <c r="K41" s="18">
        <v>108.62428244266968</v>
      </c>
      <c r="L41" s="71">
        <v>-0.1</v>
      </c>
      <c r="M41" s="18">
        <f t="shared" si="14"/>
        <v>97.761854198402716</v>
      </c>
      <c r="N41" s="18">
        <v>80.212765044611928</v>
      </c>
      <c r="O41" s="71">
        <v>0.05</v>
      </c>
      <c r="P41" s="18">
        <f t="shared" si="15"/>
        <v>84.223403296842534</v>
      </c>
      <c r="Q41" s="19">
        <f t="shared" si="16"/>
        <v>-13.538450901560182</v>
      </c>
    </row>
    <row r="42" spans="1:17" x14ac:dyDescent="0.25">
      <c r="A42" s="37" t="str">
        <f t="shared" si="10"/>
        <v>NFO</v>
      </c>
      <c r="B42" s="18">
        <f t="shared" si="11"/>
        <v>117.88632004820963</v>
      </c>
      <c r="C42" s="18">
        <f t="shared" si="6"/>
        <v>117.88632004820963</v>
      </c>
      <c r="D42" s="18">
        <f t="shared" si="12"/>
        <v>71.826402208204229</v>
      </c>
      <c r="E42" s="18">
        <f t="shared" si="7"/>
        <v>71.826402208204229</v>
      </c>
      <c r="F42" s="19">
        <f t="shared" si="8"/>
        <v>-46.059917840005397</v>
      </c>
      <c r="J42" s="37" t="str">
        <f t="shared" si="13"/>
        <v>NFO</v>
      </c>
      <c r="K42" s="18">
        <v>114.50563689956849</v>
      </c>
      <c r="L42" s="71">
        <v>0.05</v>
      </c>
      <c r="M42" s="18">
        <f t="shared" si="14"/>
        <v>120.23091874454691</v>
      </c>
      <c r="N42" s="86">
        <v>81.782454729696724</v>
      </c>
      <c r="O42" s="71">
        <v>-0.05</v>
      </c>
      <c r="P42" s="18">
        <f t="shared" si="15"/>
        <v>77.693331993211885</v>
      </c>
      <c r="Q42" s="19">
        <f t="shared" si="16"/>
        <v>-42.537586751335027</v>
      </c>
    </row>
    <row r="43" spans="1:17" x14ac:dyDescent="0.25">
      <c r="A43" s="37" t="str">
        <f t="shared" si="10"/>
        <v>SOU</v>
      </c>
      <c r="B43" s="18">
        <f t="shared" ca="1" si="11"/>
        <v>99.594839671064406</v>
      </c>
      <c r="C43" s="18">
        <f t="shared" ca="1" si="6"/>
        <v>99.594839671064406</v>
      </c>
      <c r="D43" s="18">
        <f t="shared" ca="1" si="12"/>
        <v>75.716828620780092</v>
      </c>
      <c r="E43" s="18">
        <f t="shared" ca="1" si="7"/>
        <v>75.716828620780092</v>
      </c>
      <c r="F43" s="19">
        <f t="shared" ca="1" si="8"/>
        <v>-23.878011050284314</v>
      </c>
      <c r="J43" s="37" t="str">
        <f t="shared" si="13"/>
        <v>SOU</v>
      </c>
      <c r="K43" s="18">
        <v>116.38779139699868</v>
      </c>
      <c r="L43" s="71"/>
      <c r="M43" s="18">
        <f t="shared" si="14"/>
        <v>116.38779139699868</v>
      </c>
      <c r="N43" s="18">
        <v>96.079097114066371</v>
      </c>
      <c r="O43" s="71">
        <v>-0.05</v>
      </c>
      <c r="P43" s="18">
        <f t="shared" si="15"/>
        <v>91.275142258363047</v>
      </c>
      <c r="Q43" s="19">
        <f t="shared" si="16"/>
        <v>-25.112649138635632</v>
      </c>
    </row>
    <row r="44" spans="1:17" x14ac:dyDescent="0.25">
      <c r="A44" s="37" t="str">
        <f t="shared" si="10"/>
        <v>TOT</v>
      </c>
      <c r="B44" s="18">
        <f t="shared" ca="1" si="11"/>
        <v>91.592200868958045</v>
      </c>
      <c r="C44" s="18">
        <f t="shared" ca="1" si="6"/>
        <v>91.592200868958045</v>
      </c>
      <c r="D44" s="18">
        <f t="shared" ca="1" si="12"/>
        <v>112.10302133789796</v>
      </c>
      <c r="E44" s="18">
        <f t="shared" ca="1" si="7"/>
        <v>112.10302133789796</v>
      </c>
      <c r="F44" s="19">
        <f t="shared" ca="1" si="8"/>
        <v>20.510820468939912</v>
      </c>
      <c r="J44" s="37" t="str">
        <f t="shared" si="13"/>
        <v>TOT</v>
      </c>
      <c r="K44" s="18">
        <v>78.952913221233857</v>
      </c>
      <c r="L44" s="71">
        <v>-0.05</v>
      </c>
      <c r="M44" s="18">
        <f t="shared" si="14"/>
        <v>75.005267560172157</v>
      </c>
      <c r="N44" s="18">
        <v>120.60968572689106</v>
      </c>
      <c r="O44" s="71">
        <v>0.05</v>
      </c>
      <c r="P44" s="18">
        <f t="shared" si="15"/>
        <v>126.64017001323562</v>
      </c>
      <c r="Q44" s="19">
        <f t="shared" si="16"/>
        <v>51.634902453063461</v>
      </c>
    </row>
    <row r="45" spans="1:17" x14ac:dyDescent="0.25">
      <c r="A45" s="37" t="str">
        <f t="shared" si="10"/>
        <v>WHU</v>
      </c>
      <c r="B45" s="18">
        <f t="shared" si="11"/>
        <v>91.915177406160751</v>
      </c>
      <c r="C45" s="18">
        <f t="shared" si="6"/>
        <v>91.915177406160751</v>
      </c>
      <c r="D45" s="18">
        <f t="shared" si="12"/>
        <v>86.897560153831364</v>
      </c>
      <c r="E45" s="18">
        <f t="shared" si="7"/>
        <v>86.897560153831364</v>
      </c>
      <c r="F45" s="19">
        <f t="shared" si="8"/>
        <v>-5.0176172523293872</v>
      </c>
      <c r="J45" s="37" t="str">
        <f t="shared" si="13"/>
        <v>WHU</v>
      </c>
      <c r="K45" s="18">
        <v>95.686318235054813</v>
      </c>
      <c r="L45" s="71"/>
      <c r="M45" s="18">
        <f t="shared" si="14"/>
        <v>95.686318235054813</v>
      </c>
      <c r="N45" s="18">
        <v>96.972473336516202</v>
      </c>
      <c r="O45" s="71"/>
      <c r="P45" s="18">
        <f t="shared" si="15"/>
        <v>96.972473336516202</v>
      </c>
      <c r="Q45" s="19">
        <f t="shared" si="16"/>
        <v>1.2861551014613894</v>
      </c>
    </row>
    <row r="46" spans="1:17" x14ac:dyDescent="0.25">
      <c r="A46" s="37" t="str">
        <f t="shared" si="10"/>
        <v>WOL</v>
      </c>
      <c r="B46" s="18">
        <f t="shared" ca="1" si="11"/>
        <v>99.944073595267085</v>
      </c>
      <c r="C46" s="18">
        <f t="shared" ca="1" si="6"/>
        <v>99.944073595267085</v>
      </c>
      <c r="D46" s="18">
        <f t="shared" ca="1" si="12"/>
        <v>74.470555405745074</v>
      </c>
      <c r="E46" s="18">
        <f t="shared" ca="1" si="7"/>
        <v>74.470555405745074</v>
      </c>
      <c r="F46" s="19">
        <f t="shared" ca="1" si="8"/>
        <v>-25.473518189522011</v>
      </c>
      <c r="J46" s="37" t="str">
        <f t="shared" si="13"/>
        <v>WOL</v>
      </c>
      <c r="K46" s="18">
        <v>107.18020629540874</v>
      </c>
      <c r="L46" s="71">
        <v>0.05</v>
      </c>
      <c r="M46" s="18">
        <f t="shared" si="14"/>
        <v>112.53921661017918</v>
      </c>
      <c r="N46" s="18">
        <v>74.600553998208767</v>
      </c>
      <c r="O46" s="71">
        <v>0.1</v>
      </c>
      <c r="P46" s="18">
        <f t="shared" si="15"/>
        <v>82.060609398029655</v>
      </c>
      <c r="Q46" s="19">
        <f t="shared" si="16"/>
        <v>-30.478607212149527</v>
      </c>
    </row>
    <row r="47" spans="1:17" x14ac:dyDescent="0.25">
      <c r="M47" s="21"/>
      <c r="P47" s="21"/>
    </row>
    <row r="50" spans="10:20" x14ac:dyDescent="0.25"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</row>
    <row r="51" spans="10:20" x14ac:dyDescent="0.25"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</row>
    <row r="52" spans="10:20" x14ac:dyDescent="0.25"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spans="10:20" x14ac:dyDescent="0.25"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</row>
  </sheetData>
  <sortState xmlns:xlrd2="http://schemas.microsoft.com/office/spreadsheetml/2017/richdata2" ref="S2:V53">
    <sortCondition ref="S2:S53"/>
  </sortState>
  <dataValidations count="1">
    <dataValidation type="list" allowBlank="1" showInputMessage="1" showErrorMessage="1" sqref="I6" xr:uid="{F2A98425-3D1D-4C88-99F9-A343AE71B93D}">
      <formula1>"Y, N"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0A7-BFC6-4DF7-9AB6-B6795490E1C1}">
  <sheetPr>
    <pageSetUpPr autoPageBreaks="0"/>
  </sheetPr>
  <dimension ref="A1:M24"/>
  <sheetViews>
    <sheetView zoomScaleNormal="100" workbookViewId="0">
      <selection activeCell="M33" sqref="M33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6384" width="9.109375" style="1"/>
  </cols>
  <sheetData>
    <row r="1" spans="1:13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6"/>
      <c r="J1" s="2" t="s">
        <v>12</v>
      </c>
      <c r="K1" s="5" t="s">
        <v>31</v>
      </c>
      <c r="L1" s="5" t="s">
        <v>32</v>
      </c>
      <c r="M1" s="5" t="s">
        <v>33</v>
      </c>
    </row>
    <row r="2" spans="1:13" x14ac:dyDescent="0.25">
      <c r="A2" s="37" t="str">
        <f>Schedule!$A2</f>
        <v>ARS</v>
      </c>
      <c r="B2" s="3">
        <f>VLOOKUP($A2,'Fixtures 4 GW'!$A$1:$C$21,2,FALSE)</f>
        <v>0.91825320383110764</v>
      </c>
      <c r="C2" s="3">
        <f ca="1">VLOOKUP($A2,'Fixtures 4 GW'!$I$3:$AV$22,40,FALSE)</f>
        <v>1.0921337131129873</v>
      </c>
      <c r="D2" s="18">
        <f ca="1">B2/C2*100</f>
        <v>84.078825953806003</v>
      </c>
      <c r="E2" s="3">
        <f>VLOOKUP($A2,'Fixtures 4 GW'!$A$1:$C$21,3,FALSE)</f>
        <v>1.8818489208633093</v>
      </c>
      <c r="F2" s="3">
        <f ca="1">VLOOKUP($A2,'Fixtures 4 GW'!$I$26:$AV$45,40,FALSE)</f>
        <v>1.6598744720568785</v>
      </c>
      <c r="G2" s="18">
        <f ca="1">E2/F2*100</f>
        <v>113.37296600093892</v>
      </c>
      <c r="H2" s="19">
        <f t="shared" ref="H2:H21" ca="1" si="0">G2-D2</f>
        <v>29.294140047132913</v>
      </c>
      <c r="I2" s="6"/>
      <c r="J2" s="37" t="str">
        <f>A2</f>
        <v>ARS</v>
      </c>
      <c r="K2" s="19">
        <f ca="1">VLOOKUP($J2,'Team Ratings'!$A1:$H21,4,FALSE)-D2</f>
        <v>-8.5911075776845394</v>
      </c>
      <c r="L2" s="19">
        <f ca="1">G2-VLOOKUP($J2,'Team Ratings'!$A1:$H21,7,FALSE)</f>
        <v>-18.228292544424605</v>
      </c>
      <c r="M2" s="19">
        <f ca="1">K2+L2</f>
        <v>-26.819400122109144</v>
      </c>
    </row>
    <row r="3" spans="1:13" x14ac:dyDescent="0.25">
      <c r="A3" s="37" t="str">
        <f>Schedule!$A3</f>
        <v>AVL</v>
      </c>
      <c r="B3" s="3">
        <f>VLOOKUP($A3,'Fixtures 4 GW'!$A$1:$C$21,2,FALSE)</f>
        <v>1.1816973559962229</v>
      </c>
      <c r="C3" s="3">
        <f ca="1">VLOOKUP($A3,'Fixtures 4 GW'!$I$3:$AV$22,40,FALSE)</f>
        <v>1.0663245926676559</v>
      </c>
      <c r="D3" s="18">
        <f t="shared" ref="D3:D21" ca="1" si="1">B3/C3*100</f>
        <v>110.81966636818679</v>
      </c>
      <c r="E3" s="3">
        <f>VLOOKUP($A3,'Fixtures 4 GW'!$A$1:$C$21,3,FALSE)</f>
        <v>1.9701034172661869</v>
      </c>
      <c r="F3" s="3">
        <f ca="1">VLOOKUP($A3,'Fixtures 4 GW'!$I$26:$AV$45,40,FALSE)</f>
        <v>1.5322738682888513</v>
      </c>
      <c r="G3" s="18">
        <f t="shared" ref="G3:G21" ca="1" si="2">E3/F3*100</f>
        <v>128.57384427408377</v>
      </c>
      <c r="H3" s="19">
        <f t="shared" ca="1" si="0"/>
        <v>17.754177905896981</v>
      </c>
      <c r="I3" s="6"/>
      <c r="J3" s="37" t="str">
        <f t="shared" ref="J3:J21" si="3">A3</f>
        <v>AVL</v>
      </c>
      <c r="K3" s="19">
        <f ca="1">VLOOKUP($J3,'Team Ratings'!$A2:$H22,4,FALSE)-D3</f>
        <v>0.93913973271885709</v>
      </c>
      <c r="L3" s="19">
        <f ca="1">G3-VLOOKUP($J3,'Team Ratings'!$A2:$H22,7,FALSE)</f>
        <v>34.096761482263446</v>
      </c>
      <c r="M3" s="19">
        <f t="shared" ref="M3" ca="1" si="4">K3+L3</f>
        <v>35.035901214982303</v>
      </c>
    </row>
    <row r="4" spans="1:13" x14ac:dyDescent="0.25">
      <c r="A4" s="37" t="str">
        <f>Schedule!$A4</f>
        <v>BOU</v>
      </c>
      <c r="B4" s="3">
        <f>VLOOKUP($A4,'Fixtures 4 GW'!$A$1:$C$21,2,FALSE)</f>
        <v>2.5118165722379602</v>
      </c>
      <c r="C4" s="3">
        <f ca="1">VLOOKUP($A4,'Fixtures 4 GW'!$I$3:$AV$22,40,FALSE)</f>
        <v>1.7869485956552034</v>
      </c>
      <c r="D4" s="18">
        <f t="shared" ca="1" si="1"/>
        <v>140.5645679089597</v>
      </c>
      <c r="E4" s="3">
        <f>VLOOKUP($A4,'Fixtures 4 GW'!$A$1:$C$21,3,FALSE)</f>
        <v>1.1294649280575539</v>
      </c>
      <c r="F4" s="3">
        <f ca="1">VLOOKUP($A4,'Fixtures 4 GW'!$I$26:$AV$45,40,FALSE)</f>
        <v>1.2163348567142098</v>
      </c>
      <c r="G4" s="18">
        <f t="shared" ca="1" si="2"/>
        <v>92.858058109809903</v>
      </c>
      <c r="H4" s="19">
        <f t="shared" ca="1" si="0"/>
        <v>-47.706509799149799</v>
      </c>
      <c r="I4" s="6"/>
      <c r="J4" s="37" t="str">
        <f t="shared" si="3"/>
        <v>BOU</v>
      </c>
      <c r="K4" s="19">
        <f ca="1">VLOOKUP($J4,'Team Ratings'!$A3:$H23,4,FALSE)-D4</f>
        <v>-21.716405807626074</v>
      </c>
      <c r="L4" s="19">
        <f ca="1">G4-VLOOKUP($J4,'Team Ratings'!$A3:$H23,7,FALSE)</f>
        <v>24.172196020643909</v>
      </c>
      <c r="M4" s="19">
        <f t="shared" ref="M4:M21" ca="1" si="5">K4+L4</f>
        <v>2.4557902130178348</v>
      </c>
    </row>
    <row r="5" spans="1:13" x14ac:dyDescent="0.25">
      <c r="A5" s="37" t="str">
        <f>Schedule!$A5</f>
        <v>BRE</v>
      </c>
      <c r="B5" s="3">
        <f>VLOOKUP($A5,'Fixtures 4 GW'!$A$1:$C$21,2,FALSE)</f>
        <v>1.1619765951706462</v>
      </c>
      <c r="C5" s="3">
        <f>VLOOKUP($A5,'Fixtures 4 GW'!$I$3:$AV$22,40,FALSE)</f>
        <v>1.1663181208143647</v>
      </c>
      <c r="D5" s="18">
        <f t="shared" si="1"/>
        <v>99.627758021911973</v>
      </c>
      <c r="E5" s="3">
        <f>VLOOKUP($A5,'Fixtures 4 GW'!$A$1:$C$21,3,FALSE)</f>
        <v>1.5754091726618704</v>
      </c>
      <c r="F5" s="3">
        <f>VLOOKUP($A5,'Fixtures 4 GW'!$I$26:$AV$45,40,FALSE)</f>
        <v>1.5855729723815426</v>
      </c>
      <c r="G5" s="18">
        <f t="shared" si="2"/>
        <v>99.358982532074435</v>
      </c>
      <c r="H5" s="19">
        <f>G5-D5</f>
        <v>-0.26877548983753741</v>
      </c>
      <c r="I5" s="6"/>
      <c r="J5" s="37" t="str">
        <f t="shared" si="3"/>
        <v>BRE</v>
      </c>
      <c r="K5" s="19">
        <f>VLOOKUP($J5,'Team Ratings'!$A4:$H24,4,FALSE)-D5</f>
        <v>4.8006644066722828</v>
      </c>
      <c r="L5" s="19">
        <f>G5-VLOOKUP($J5,'Team Ratings'!$A4:$H24,7,FALSE)</f>
        <v>-3.5957016885621726</v>
      </c>
      <c r="M5" s="19">
        <f t="shared" si="5"/>
        <v>1.2049627181101101</v>
      </c>
    </row>
    <row r="6" spans="1:13" x14ac:dyDescent="0.25">
      <c r="A6" s="37" t="str">
        <f>Schedule!$A6</f>
        <v>BHA</v>
      </c>
      <c r="B6" s="3">
        <f>VLOOKUP($A6,'Fixtures 4 GW'!$A$1:$C$21,2,FALSE)</f>
        <v>0.94509128108278229</v>
      </c>
      <c r="C6" s="3">
        <f>VLOOKUP($A6,'Fixtures 4 GW'!$I$3:$AV$22,40,FALSE)</f>
        <v>1.1115454613953493</v>
      </c>
      <c r="D6" s="18">
        <f t="shared" si="1"/>
        <v>85.024977736527916</v>
      </c>
      <c r="E6" s="3">
        <f>VLOOKUP($A6,'Fixtures 4 GW'!$A$1:$C$21,3,FALSE)</f>
        <v>1.9498021582733813</v>
      </c>
      <c r="F6" s="3">
        <f>VLOOKUP($A6,'Fixtures 4 GW'!$I$26:$AV$45,40,FALSE)</f>
        <v>1.4862243538255069</v>
      </c>
      <c r="G6" s="18">
        <f t="shared" si="2"/>
        <v>131.19164366097459</v>
      </c>
      <c r="H6" s="19">
        <f>G6-D6</f>
        <v>46.166665924446676</v>
      </c>
      <c r="I6" s="6"/>
      <c r="J6" s="37" t="str">
        <f t="shared" si="3"/>
        <v>BHA</v>
      </c>
      <c r="K6" s="19">
        <f>VLOOKUP($J6,'Team Ratings'!$A5:$H25,4,FALSE)-D6</f>
        <v>-2.5673501928266376</v>
      </c>
      <c r="L6" s="19">
        <f>G6-VLOOKUP($J6,'Team Ratings'!$A5:$H25,7,FALSE)</f>
        <v>4.3884192635266288</v>
      </c>
      <c r="M6" s="19">
        <f t="shared" si="5"/>
        <v>1.8210690706999912</v>
      </c>
    </row>
    <row r="7" spans="1:13" x14ac:dyDescent="0.25">
      <c r="A7" s="37" t="str">
        <f>Schedule!$A7</f>
        <v>CHE</v>
      </c>
      <c r="B7" s="3">
        <f>VLOOKUP($A7,'Fixtures 4 GW'!$A$1:$C$21,2,FALSE)</f>
        <v>1.3315332861189801</v>
      </c>
      <c r="C7" s="3">
        <f ca="1">VLOOKUP($A7,'Fixtures 4 GW'!$I$3:$AV$22,40,FALSE)</f>
        <v>1.297555227402704</v>
      </c>
      <c r="D7" s="18">
        <f t="shared" ca="1" si="1"/>
        <v>102.61862138880127</v>
      </c>
      <c r="E7" s="3">
        <f>VLOOKUP($A7,'Fixtures 4 GW'!$A$1:$C$21,3,FALSE)</f>
        <v>1.4479586330935252</v>
      </c>
      <c r="F7" s="3">
        <f ca="1">VLOOKUP($A7,'Fixtures 4 GW'!$I$26:$AV$45,40,FALSE)</f>
        <v>1.5166505849759311</v>
      </c>
      <c r="G7" s="18">
        <f t="shared" ca="1" si="2"/>
        <v>95.470812291052781</v>
      </c>
      <c r="H7" s="19">
        <f t="shared" ca="1" si="0"/>
        <v>-7.1478090977484925</v>
      </c>
      <c r="I7" s="6"/>
      <c r="J7" s="37" t="str">
        <f t="shared" si="3"/>
        <v>CHE</v>
      </c>
      <c r="K7" s="19">
        <f ca="1">VLOOKUP($J7,'Team Ratings'!$A6:$H26,4,FALSE)-D7</f>
        <v>-6.1980742681595018</v>
      </c>
      <c r="L7" s="19">
        <f ca="1">G7-VLOOKUP($J7,'Team Ratings'!$A6:$H26,7,FALSE)</f>
        <v>3.6093605216560007</v>
      </c>
      <c r="M7" s="19">
        <f t="shared" ca="1" si="5"/>
        <v>-2.5887137465035011</v>
      </c>
    </row>
    <row r="8" spans="1:13" x14ac:dyDescent="0.25">
      <c r="A8" s="37" t="str">
        <f>Schedule!$A8</f>
        <v>CRY</v>
      </c>
      <c r="B8" s="3">
        <f>VLOOKUP($A8,'Fixtures 4 GW'!$A$1:$C$21,2,FALSE)</f>
        <v>1.230359503574801</v>
      </c>
      <c r="C8" s="3">
        <f ca="1">VLOOKUP($A8,'Fixtures 4 GW'!$I$3:$AV$22,40,FALSE)</f>
        <v>1.8266018247858979</v>
      </c>
      <c r="D8" s="18">
        <f t="shared" ca="1" si="1"/>
        <v>67.357838302773814</v>
      </c>
      <c r="E8" s="3">
        <f>VLOOKUP($A8,'Fixtures 4 GW'!$A$1:$C$21,3,FALSE)</f>
        <v>0.60362949640287766</v>
      </c>
      <c r="F8" s="3">
        <f ca="1">VLOOKUP($A8,'Fixtures 4 GW'!$I$26:$AV$45,40,FALSE)</f>
        <v>1.1756947779342657</v>
      </c>
      <c r="G8" s="18">
        <f t="shared" ca="1" si="2"/>
        <v>51.342364339108016</v>
      </c>
      <c r="H8" s="19">
        <f t="shared" ca="1" si="0"/>
        <v>-16.015473963665798</v>
      </c>
      <c r="I8" s="6"/>
      <c r="J8" s="37" t="str">
        <f t="shared" si="3"/>
        <v>CRY</v>
      </c>
      <c r="K8" s="19">
        <f ca="1">VLOOKUP($J8,'Team Ratings'!$A7:$H27,4,FALSE)-D8</f>
        <v>33.112201462221989</v>
      </c>
      <c r="L8" s="19">
        <f ca="1">G8-VLOOKUP($J8,'Team Ratings'!$A7:$H27,7,FALSE)</f>
        <v>-19.324058984930076</v>
      </c>
      <c r="M8" s="19">
        <f t="shared" ca="1" si="5"/>
        <v>13.788142477291913</v>
      </c>
    </row>
    <row r="9" spans="1:13" x14ac:dyDescent="0.25">
      <c r="A9" s="37" t="str">
        <f>Schedule!$A9</f>
        <v>EVE</v>
      </c>
      <c r="B9" s="3">
        <f>VLOOKUP($A9,'Fixtures 4 GW'!$A$1:$C$21,2,FALSE)</f>
        <v>1.8779391609334952</v>
      </c>
      <c r="C9" s="3">
        <f ca="1">VLOOKUP($A9,'Fixtures 4 GW'!$I$3:$AV$22,40,FALSE)</f>
        <v>1.4110096080597678</v>
      </c>
      <c r="D9" s="18">
        <f t="shared" ca="1" si="1"/>
        <v>133.091876214492</v>
      </c>
      <c r="E9" s="3">
        <f>VLOOKUP($A9,'Fixtures 4 GW'!$A$1:$C$21,3,FALSE)</f>
        <v>1.4594496402877695</v>
      </c>
      <c r="F9" s="3">
        <f ca="1">VLOOKUP($A9,'Fixtures 4 GW'!$I$26:$AV$45,40,FALSE)</f>
        <v>1.3561878697334095</v>
      </c>
      <c r="G9" s="18">
        <f t="shared" ca="1" si="2"/>
        <v>107.61411990616452</v>
      </c>
      <c r="H9" s="19">
        <f t="shared" ca="1" si="0"/>
        <v>-25.477756308327486</v>
      </c>
      <c r="I9" s="6"/>
      <c r="J9" s="37" t="str">
        <f t="shared" si="3"/>
        <v>EVE</v>
      </c>
      <c r="K9" s="19">
        <f ca="1">VLOOKUP($J9,'Team Ratings'!$A8:$H28,4,FALSE)-D9</f>
        <v>-17.03845040652422</v>
      </c>
      <c r="L9" s="19">
        <f ca="1">G9-VLOOKUP($J9,'Team Ratings'!$A8:$H28,7,FALSE)</f>
        <v>26.055315709091659</v>
      </c>
      <c r="M9" s="19">
        <f t="shared" ca="1" si="5"/>
        <v>9.0168653025674388</v>
      </c>
    </row>
    <row r="10" spans="1:13" x14ac:dyDescent="0.25">
      <c r="A10" s="37" t="str">
        <f>Schedule!$A10</f>
        <v>FUL</v>
      </c>
      <c r="B10" s="3">
        <f>VLOOKUP($A10,'Fixtures 4 GW'!$A$1:$C$21,2,FALSE)</f>
        <v>1.8094350015738119</v>
      </c>
      <c r="C10" s="3">
        <f>VLOOKUP($A10,'Fixtures 4 GW'!$I$3:$AV$22,40,FALSE)</f>
        <v>1.4132051385324393</v>
      </c>
      <c r="D10" s="18">
        <f t="shared" si="1"/>
        <v>128.03767494454786</v>
      </c>
      <c r="E10" s="3">
        <f>VLOOKUP($A10,'Fixtures 4 GW'!$A$1:$C$21,3,FALSE)</f>
        <v>1.144748201438849</v>
      </c>
      <c r="F10" s="3">
        <f>VLOOKUP($A10,'Fixtures 4 GW'!$I$26:$AV$45,40,FALSE)</f>
        <v>1.3020831546353426</v>
      </c>
      <c r="G10" s="18">
        <f t="shared" si="2"/>
        <v>87.916673936192936</v>
      </c>
      <c r="H10" s="19">
        <f t="shared" si="0"/>
        <v>-40.121001008354924</v>
      </c>
      <c r="I10" s="6"/>
      <c r="J10" s="37" t="str">
        <f t="shared" si="3"/>
        <v>FUL</v>
      </c>
      <c r="K10" s="19">
        <f>VLOOKUP($J10,'Team Ratings'!$A9:$H29,4,FALSE)-D10</f>
        <v>0.26895000984148965</v>
      </c>
      <c r="L10" s="19">
        <f>G10-VLOOKUP($J10,'Team Ratings'!$A9:$H29,7,FALSE)</f>
        <v>-6.7167492404591229</v>
      </c>
      <c r="M10" s="19">
        <f t="shared" si="5"/>
        <v>-6.4477992306176333</v>
      </c>
    </row>
    <row r="11" spans="1:13" x14ac:dyDescent="0.25">
      <c r="A11" s="37" t="str">
        <f>Schedule!$A11</f>
        <v>LEE</v>
      </c>
      <c r="B11" s="3">
        <f>VLOOKUP($A11,'Fixtures 4 GW'!$A$1:$C$21,2,FALSE)</f>
        <v>1.6018789626332119</v>
      </c>
      <c r="C11" s="3">
        <f ca="1">VLOOKUP($A11,'Fixtures 4 GW'!$I$3:$AV$22,40,FALSE)</f>
        <v>1.290221846505188</v>
      </c>
      <c r="D11" s="18">
        <f t="shared" ca="1" si="1"/>
        <v>124.1553122799933</v>
      </c>
      <c r="E11" s="3">
        <f>VLOOKUP($A11,'Fixtures 4 GW'!$A$1:$C$21,3,FALSE)</f>
        <v>1.1500089928057553</v>
      </c>
      <c r="F11" s="3">
        <f ca="1">VLOOKUP($A11,'Fixtures 4 GW'!$I$26:$AV$45,40,FALSE)</f>
        <v>1.2883348922199918</v>
      </c>
      <c r="G11" s="18">
        <f t="shared" ca="1" si="2"/>
        <v>89.263203205194543</v>
      </c>
      <c r="H11" s="19">
        <f t="shared" ca="1" si="0"/>
        <v>-34.892109074798753</v>
      </c>
      <c r="I11" s="6"/>
      <c r="J11" s="37" t="str">
        <f t="shared" si="3"/>
        <v>LEE</v>
      </c>
      <c r="K11" s="19">
        <f ca="1">VLOOKUP($J11,'Team Ratings'!$A10:$H30,4,FALSE)-D11</f>
        <v>-7.1714278796277569</v>
      </c>
      <c r="L11" s="19">
        <f ca="1">G11-VLOOKUP($J11,'Team Ratings'!$A10:$H30,7,FALSE)</f>
        <v>-1.9525329032701251</v>
      </c>
      <c r="M11" s="19">
        <f t="shared" ca="1" si="5"/>
        <v>-9.1239607828978819</v>
      </c>
    </row>
    <row r="12" spans="1:13" x14ac:dyDescent="0.25">
      <c r="A12" s="37" t="str">
        <f>Schedule!$A12</f>
        <v>LEI</v>
      </c>
      <c r="B12" s="3">
        <f>VLOOKUP($A12,'Fixtures 4 GW'!$A$1:$C$21,2,FALSE)</f>
        <v>1.0725372656144612</v>
      </c>
      <c r="C12" s="3">
        <f ca="1">VLOOKUP($A12,'Fixtures 4 GW'!$I$3:$AV$22,40,FALSE)</f>
        <v>1.4112024973296262</v>
      </c>
      <c r="D12" s="18">
        <f t="shared" ca="1" si="1"/>
        <v>76.001655867530673</v>
      </c>
      <c r="E12" s="3">
        <f>VLOOKUP($A12,'Fixtures 4 GW'!$A$1:$C$21,3,FALSE)</f>
        <v>1.1477922661870503</v>
      </c>
      <c r="F12" s="3">
        <f ca="1">VLOOKUP($A12,'Fixtures 4 GW'!$I$26:$AV$45,40,FALSE)</f>
        <v>1.2540501649845575</v>
      </c>
      <c r="G12" s="18">
        <f t="shared" ca="1" si="2"/>
        <v>91.52682231026894</v>
      </c>
      <c r="H12" s="19">
        <f t="shared" ca="1" si="0"/>
        <v>15.525166442738268</v>
      </c>
      <c r="I12" s="6"/>
      <c r="J12" s="37" t="str">
        <f t="shared" si="3"/>
        <v>LEI</v>
      </c>
      <c r="K12" s="19">
        <f ca="1">VLOOKUP($J12,'Team Ratings'!$A11:$H31,4,FALSE)-D12</f>
        <v>30.971757064312541</v>
      </c>
      <c r="L12" s="19">
        <f ca="1">G12-VLOOKUP($J12,'Team Ratings'!$A11:$H31,7,FALSE)</f>
        <v>-4.5435606210901369E-2</v>
      </c>
      <c r="M12" s="19">
        <f t="shared" ca="1" si="5"/>
        <v>30.92632145810164</v>
      </c>
    </row>
    <row r="13" spans="1:13" x14ac:dyDescent="0.25">
      <c r="A13" s="37" t="str">
        <f>Schedule!$A13</f>
        <v>LIV</v>
      </c>
      <c r="B13" s="3">
        <f>VLOOKUP($A13,'Fixtures 4 GW'!$A$1:$C$21,2,FALSE)</f>
        <v>0.88931050182112514</v>
      </c>
      <c r="C13" s="3">
        <f>VLOOKUP($A13,'Fixtures 4 GW'!$I$3:$AV$22,40,FALSE)</f>
        <v>1.1292073432026415</v>
      </c>
      <c r="D13" s="18">
        <f t="shared" si="1"/>
        <v>78.755288581357931</v>
      </c>
      <c r="E13" s="3">
        <f>VLOOKUP($A13,'Fixtures 4 GW'!$A$1:$C$21,3,FALSE)</f>
        <v>2.1052922661870501</v>
      </c>
      <c r="F13" s="3">
        <f>VLOOKUP($A13,'Fixtures 4 GW'!$I$26:$AV$45,40,FALSE)</f>
        <v>1.4515380320115012</v>
      </c>
      <c r="G13" s="18">
        <f t="shared" si="2"/>
        <v>145.03872580380096</v>
      </c>
      <c r="H13" s="19">
        <f t="shared" si="0"/>
        <v>66.283437222443027</v>
      </c>
      <c r="I13" s="6"/>
      <c r="J13" s="37" t="str">
        <f t="shared" si="3"/>
        <v>LIV</v>
      </c>
      <c r="K13" s="19">
        <f>VLOOKUP($J13,'Team Ratings'!$A12:$H32,4,FALSE)-D13</f>
        <v>33.886703923462861</v>
      </c>
      <c r="L13" s="19">
        <f>G13-VLOOKUP($J13,'Team Ratings'!$A12:$H32,7,FALSE)</f>
        <v>1.344299541557433</v>
      </c>
      <c r="M13" s="19">
        <f t="shared" si="5"/>
        <v>35.231003465020294</v>
      </c>
    </row>
    <row r="14" spans="1:13" x14ac:dyDescent="0.25">
      <c r="A14" s="37" t="str">
        <f>Schedule!$A14</f>
        <v>MCI</v>
      </c>
      <c r="B14" s="3">
        <f>VLOOKUP($A14,'Fixtures 4 GW'!$A$1:$C$21,2,FALSE)</f>
        <v>0.51585682809478839</v>
      </c>
      <c r="C14" s="3">
        <f>VLOOKUP($A14,'Fixtures 4 GW'!$I$3:$AV$22,40,FALSE)</f>
        <v>1.1942804126140281</v>
      </c>
      <c r="D14" s="18">
        <f t="shared" si="1"/>
        <v>43.193945295115952</v>
      </c>
      <c r="E14" s="3">
        <f>VLOOKUP($A14,'Fixtures 4 GW'!$A$1:$C$21,3,FALSE)</f>
        <v>1.7627697841726619</v>
      </c>
      <c r="F14" s="3">
        <f>VLOOKUP($A14,'Fixtures 4 GW'!$I$26:$AV$45,40,FALSE)</f>
        <v>1.3432045939513364</v>
      </c>
      <c r="G14" s="18">
        <f t="shared" si="2"/>
        <v>131.23613425018752</v>
      </c>
      <c r="H14" s="19">
        <f t="shared" si="0"/>
        <v>88.042188955071566</v>
      </c>
      <c r="I14" s="6"/>
      <c r="J14" s="37" t="str">
        <f t="shared" si="3"/>
        <v>MCI</v>
      </c>
      <c r="K14" s="19">
        <f>VLOOKUP($J14,'Team Ratings'!$A13:$H33,4,FALSE)-D14</f>
        <v>18.352423329849891</v>
      </c>
      <c r="L14" s="19">
        <f>G14-VLOOKUP($J14,'Team Ratings'!$A13:$H33,7,FALSE)</f>
        <v>-16.677815916719453</v>
      </c>
      <c r="M14" s="19">
        <f t="shared" si="5"/>
        <v>1.6746074131304383</v>
      </c>
    </row>
    <row r="15" spans="1:13" x14ac:dyDescent="0.25">
      <c r="A15" s="37" t="str">
        <f>Schedule!$A15</f>
        <v>MUN</v>
      </c>
      <c r="B15" s="3">
        <f>VLOOKUP($A15,'Fixtures 4 GW'!$A$1:$C$21,2,FALSE)</f>
        <v>2.1179336975583434</v>
      </c>
      <c r="C15" s="3">
        <f>VLOOKUP($A15,'Fixtures 4 GW'!$I$3:$AV$22,40,FALSE)</f>
        <v>1.559506986407444</v>
      </c>
      <c r="D15" s="18">
        <f t="shared" si="1"/>
        <v>135.80790057486811</v>
      </c>
      <c r="E15" s="3">
        <f>VLOOKUP($A15,'Fixtures 4 GW'!$A$1:$C$21,3,FALSE)</f>
        <v>1.1257553956834532</v>
      </c>
      <c r="F15" s="3">
        <f>VLOOKUP($A15,'Fixtures 4 GW'!$I$26:$AV$45,40,FALSE)</f>
        <v>1.4300381424688964</v>
      </c>
      <c r="G15" s="18">
        <f t="shared" si="2"/>
        <v>78.7220537866135</v>
      </c>
      <c r="H15" s="19">
        <f t="shared" si="0"/>
        <v>-57.085846788254614</v>
      </c>
      <c r="I15" s="6"/>
      <c r="J15" s="37" t="str">
        <f t="shared" si="3"/>
        <v>MUN</v>
      </c>
      <c r="K15" s="19">
        <f>VLOOKUP($J15,'Team Ratings'!$A14:$H34,4,FALSE)-D15</f>
        <v>-47.514144002953955</v>
      </c>
      <c r="L15" s="19">
        <f>G15-VLOOKUP($J15,'Team Ratings'!$A14:$H34,7,FALSE)</f>
        <v>-44.117099399477297</v>
      </c>
      <c r="M15" s="19">
        <f t="shared" si="5"/>
        <v>-91.631243402431252</v>
      </c>
    </row>
    <row r="16" spans="1:13" x14ac:dyDescent="0.25">
      <c r="A16" s="37" t="str">
        <f>Schedule!$A16</f>
        <v>NEW</v>
      </c>
      <c r="B16" s="3">
        <f>VLOOKUP($A16,'Fixtures 4 GW'!$A$1:$C$21,2,FALSE)</f>
        <v>1.0164948963532532</v>
      </c>
      <c r="C16" s="3">
        <f>VLOOKUP($A16,'Fixtures 4 GW'!$I$3:$AV$22,40,FALSE)</f>
        <v>1.4302252731719267</v>
      </c>
      <c r="D16" s="18">
        <f t="shared" si="1"/>
        <v>71.072362894195678</v>
      </c>
      <c r="E16" s="3">
        <f>VLOOKUP($A16,'Fixtures 4 GW'!$A$1:$C$21,3,FALSE)</f>
        <v>1.6083812949640288</v>
      </c>
      <c r="F16" s="3">
        <f>VLOOKUP($A16,'Fixtures 4 GW'!$I$26:$AV$45,40,FALSE)</f>
        <v>1.2620058992158238</v>
      </c>
      <c r="G16" s="18">
        <f t="shared" si="2"/>
        <v>127.44641653128825</v>
      </c>
      <c r="H16" s="19">
        <f t="shared" si="0"/>
        <v>56.374053637092572</v>
      </c>
      <c r="I16" s="6"/>
      <c r="J16" s="37" t="str">
        <f t="shared" si="3"/>
        <v>NEW</v>
      </c>
      <c r="K16" s="19">
        <f>VLOOKUP($J16,'Team Ratings'!$A15:$H35,4,FALSE)-D16</f>
        <v>3.5603535073205137</v>
      </c>
      <c r="L16" s="19">
        <f>G16-VLOOKUP($J16,'Team Ratings'!$A15:$H35,7,FALSE)</f>
        <v>9.4871386529391089</v>
      </c>
      <c r="M16" s="19">
        <f t="shared" si="5"/>
        <v>13.047492160259623</v>
      </c>
    </row>
    <row r="17" spans="1:13" x14ac:dyDescent="0.25">
      <c r="A17" s="37" t="str">
        <f>Schedule!$A17</f>
        <v>NFO</v>
      </c>
      <c r="B17" s="3">
        <f>VLOOKUP($A17,'Fixtures 4 GW'!$A$1:$C$21,2,FALSE)</f>
        <v>2.0174883650343993</v>
      </c>
      <c r="C17" s="3">
        <f ca="1">VLOOKUP($A17,'Fixtures 4 GW'!$I$3:$AV$22,40,FALSE)</f>
        <v>1.3943627677340722</v>
      </c>
      <c r="D17" s="18">
        <f t="shared" ca="1" si="1"/>
        <v>144.68891537551204</v>
      </c>
      <c r="E17" s="3">
        <f>VLOOKUP($A17,'Fixtures 4 GW'!$A$1:$C$21,3,FALSE)</f>
        <v>0.97212679856115103</v>
      </c>
      <c r="F17" s="3">
        <f ca="1">VLOOKUP($A17,'Fixtures 4 GW'!$I$26:$AV$45,40,FALSE)</f>
        <v>1.2947492739457178</v>
      </c>
      <c r="G17" s="18">
        <f t="shared" ca="1" si="2"/>
        <v>75.082243189727194</v>
      </c>
      <c r="H17" s="19">
        <f t="shared" ca="1" si="0"/>
        <v>-69.606672185784845</v>
      </c>
      <c r="I17" s="6"/>
      <c r="J17" s="37" t="str">
        <f t="shared" si="3"/>
        <v>NFO</v>
      </c>
      <c r="K17" s="19">
        <f ca="1">VLOOKUP($J17,'Team Ratings'!$A16:$H36,4,FALSE)-D17</f>
        <v>-26.802595327302413</v>
      </c>
      <c r="L17" s="19">
        <f ca="1">G17-VLOOKUP($J17,'Team Ratings'!$A16:$H36,7,FALSE)</f>
        <v>3.2558409815229652</v>
      </c>
      <c r="M17" s="19">
        <f t="shared" ca="1" si="5"/>
        <v>-23.546754345779448</v>
      </c>
    </row>
    <row r="18" spans="1:13" x14ac:dyDescent="0.25">
      <c r="A18" s="37" t="str">
        <f>Schedule!$A18</f>
        <v>SOU</v>
      </c>
      <c r="B18" s="3">
        <f>VLOOKUP($A18,'Fixtures 4 GW'!$A$1:$C$21,2,FALSE)</f>
        <v>1.3640687980574668</v>
      </c>
      <c r="C18" s="3">
        <f ca="1">VLOOKUP($A18,'Fixtures 4 GW'!$I$3:$AV$22,40,FALSE)</f>
        <v>1.4281857010527783</v>
      </c>
      <c r="D18" s="18">
        <f t="shared" ca="1" si="1"/>
        <v>95.510604611987915</v>
      </c>
      <c r="E18" s="3">
        <f>VLOOKUP($A18,'Fixtures 4 GW'!$A$1:$C$21,3,FALSE)</f>
        <v>1.1457625899280575</v>
      </c>
      <c r="F18" s="3">
        <f ca="1">VLOOKUP($A18,'Fixtures 4 GW'!$I$26:$AV$45,40,FALSE)</f>
        <v>1.4036557223137116</v>
      </c>
      <c r="G18" s="18">
        <f t="shared" ca="1" si="2"/>
        <v>81.627038006117573</v>
      </c>
      <c r="H18" s="19">
        <f t="shared" ca="1" si="0"/>
        <v>-13.883566605870342</v>
      </c>
      <c r="I18" s="6"/>
      <c r="J18" s="37" t="str">
        <f t="shared" si="3"/>
        <v>SOU</v>
      </c>
      <c r="K18" s="19">
        <f ca="1">VLOOKUP($J18,'Team Ratings'!$A17:$H37,4,FALSE)-D18</f>
        <v>4.0842350590764909</v>
      </c>
      <c r="L18" s="19">
        <f ca="1">G18-VLOOKUP($J18,'Team Ratings'!$A17:$H37,7,FALSE)</f>
        <v>5.9102093853374811</v>
      </c>
      <c r="M18" s="19">
        <f t="shared" ca="1" si="5"/>
        <v>9.994444444413972</v>
      </c>
    </row>
    <row r="19" spans="1:13" x14ac:dyDescent="0.25">
      <c r="A19" s="37" t="str">
        <f>Schedule!$A19</f>
        <v>TOT</v>
      </c>
      <c r="B19" s="3">
        <f>VLOOKUP($A19,'Fixtures 4 GW'!$A$1:$C$21,2,FALSE)</f>
        <v>1.3436896330770272</v>
      </c>
      <c r="C19" s="3">
        <f ca="1">VLOOKUP($A19,'Fixtures 4 GW'!$I$3:$AV$22,40,FALSE)</f>
        <v>1.0912629199195787</v>
      </c>
      <c r="D19" s="18">
        <f t="shared" ca="1" si="1"/>
        <v>123.13161279007365</v>
      </c>
      <c r="E19" s="3">
        <f>VLOOKUP($A19,'Fixtures 4 GW'!$A$1:$C$21,3,FALSE)</f>
        <v>1.5348156474820143</v>
      </c>
      <c r="F19" s="3">
        <f ca="1">VLOOKUP($A19,'Fixtures 4 GW'!$I$26:$AV$45,40,FALSE)</f>
        <v>1.432212464271102</v>
      </c>
      <c r="G19" s="18">
        <f t="shared" ca="1" si="2"/>
        <v>107.1639638510708</v>
      </c>
      <c r="H19" s="19">
        <f t="shared" ca="1" si="0"/>
        <v>-15.967648939002842</v>
      </c>
      <c r="I19" s="6"/>
      <c r="J19" s="37" t="str">
        <f t="shared" si="3"/>
        <v>TOT</v>
      </c>
      <c r="K19" s="19">
        <f ca="1">VLOOKUP($J19,'Team Ratings'!$A18:$H38,4,FALSE)-D19</f>
        <v>-31.539411921115601</v>
      </c>
      <c r="L19" s="19">
        <f ca="1">G19-VLOOKUP($J19,'Team Ratings'!$A18:$H38,7,FALSE)</f>
        <v>-4.9390574868271528</v>
      </c>
      <c r="M19" s="19">
        <f t="shared" ca="1" si="5"/>
        <v>-36.478469407942754</v>
      </c>
    </row>
    <row r="20" spans="1:13" x14ac:dyDescent="0.25">
      <c r="A20" s="37" t="str">
        <f>Schedule!$A20</f>
        <v>WHU</v>
      </c>
      <c r="B20" s="3">
        <f>VLOOKUP($A20,'Fixtures 4 GW'!$A$1:$C$21,2,FALSE)</f>
        <v>1.8031199694230855</v>
      </c>
      <c r="C20" s="3">
        <f>VLOOKUP($A20,'Fixtures 4 GW'!$I$3:$AV$22,40,FALSE)</f>
        <v>1.3575588407865702</v>
      </c>
      <c r="D20" s="18">
        <f t="shared" si="1"/>
        <v>132.82075997371555</v>
      </c>
      <c r="E20" s="3">
        <f>VLOOKUP($A20,'Fixtures 4 GW'!$A$1:$C$21,3,FALSE)</f>
        <v>1.6184292565947243</v>
      </c>
      <c r="F20" s="3">
        <f>VLOOKUP($A20,'Fixtures 4 GW'!$I$26:$AV$45,40,FALSE)</f>
        <v>1.4918309583279727</v>
      </c>
      <c r="G20" s="18">
        <f t="shared" si="2"/>
        <v>108.48610209890278</v>
      </c>
      <c r="H20" s="19">
        <f t="shared" si="0"/>
        <v>-24.334657874812777</v>
      </c>
      <c r="I20" s="6"/>
      <c r="J20" s="37" t="str">
        <f t="shared" si="3"/>
        <v>WHU</v>
      </c>
      <c r="K20" s="19">
        <f>VLOOKUP($J20,'Team Ratings'!$A19:$H39,4,FALSE)-D20</f>
        <v>-40.905582567554802</v>
      </c>
      <c r="L20" s="19">
        <f>G20-VLOOKUP($J20,'Team Ratings'!$A19:$H39,7,FALSE)</f>
        <v>21.588541945071412</v>
      </c>
      <c r="M20" s="19">
        <f t="shared" si="5"/>
        <v>-19.31704062248339</v>
      </c>
    </row>
    <row r="21" spans="1:13" x14ac:dyDescent="0.25">
      <c r="A21" s="37" t="str">
        <f>Schedule!$A21</f>
        <v>WOL</v>
      </c>
      <c r="B21" s="3">
        <f>VLOOKUP($A21,'Fixtures 4 GW'!$A$1:$C$21,2,FALSE)</f>
        <v>1.7316642384999326</v>
      </c>
      <c r="C21" s="3">
        <f ca="1">VLOOKUP($A21,'Fixtures 4 GW'!$I$3:$AV$22,40,FALSE)</f>
        <v>1.583003872994087</v>
      </c>
      <c r="D21" s="18">
        <f t="shared" ca="1" si="1"/>
        <v>109.39102980365234</v>
      </c>
      <c r="E21" s="3">
        <f>VLOOKUP($A21,'Fixtures 4 GW'!$A$1:$C$21,3,FALSE)</f>
        <v>1.2971510791366905</v>
      </c>
      <c r="F21" s="3">
        <f ca="1">VLOOKUP($A21,'Fixtures 4 GW'!$I$26:$AV$45,40,FALSE)</f>
        <v>1.4194216184617843</v>
      </c>
      <c r="G21" s="18">
        <f t="shared" ca="1" si="2"/>
        <v>91.385890017823073</v>
      </c>
      <c r="H21" s="19">
        <f t="shared" ca="1" si="0"/>
        <v>-18.005139785829272</v>
      </c>
      <c r="I21" s="6"/>
      <c r="J21" s="37" t="str">
        <f t="shared" si="3"/>
        <v>WOL</v>
      </c>
      <c r="K21" s="19">
        <f ca="1">VLOOKUP($J21,'Team Ratings'!$A20:$H40,4,FALSE)-D21</f>
        <v>-9.4469562083852594</v>
      </c>
      <c r="L21" s="19">
        <f ca="1">G21-VLOOKUP($J21,'Team Ratings'!$A20:$H40,7,FALSE)</f>
        <v>16.915334612077999</v>
      </c>
      <c r="M21" s="19">
        <f t="shared" ca="1" si="5"/>
        <v>7.4683784036927392</v>
      </c>
    </row>
    <row r="22" spans="1:13" x14ac:dyDescent="0.25">
      <c r="D22" s="21"/>
      <c r="G22" s="21"/>
    </row>
    <row r="24" spans="1:13" x14ac:dyDescent="0.25">
      <c r="B24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Formula Data</vt:lpstr>
      <vt:lpstr>4 Week</vt:lpstr>
      <vt:lpstr>6 Week</vt:lpstr>
      <vt:lpstr>xG</vt:lpstr>
      <vt:lpstr>Fixtures</vt:lpstr>
      <vt:lpstr>Fixtures 4 GW</vt:lpstr>
      <vt:lpstr>Fixtures 6 GW</vt:lpstr>
      <vt:lpstr>Team Ratings</vt:lpstr>
      <vt:lpstr>Ratings 4GW</vt:lpstr>
      <vt:lpstr>Ratings 6GW</vt:lpstr>
      <vt:lpstr>Proj GS</vt:lpstr>
      <vt:lpstr>Proj GC</vt:lpstr>
      <vt:lpstr>Schedule</vt:lpstr>
      <vt:lpstr>Def Rot - Rat</vt:lpstr>
      <vt:lpstr>Def Rot - 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2023-03-19T19:42:02Z</dcterms:modified>
</cp:coreProperties>
</file>