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59965BBB-5BE3-46F9-97ED-A82CC4BF6EB2}" xr6:coauthVersionLast="45" xr6:coauthVersionMax="45" xr10:uidLastSave="{00000000-0000-0000-0000-000000000000}"/>
  <bookViews>
    <workbookView xWindow="-108" yWindow="-108" windowWidth="23256" windowHeight="12576" tabRatio="889" activeTab="4" xr2:uid="{00000000-000D-0000-FFFF-FFFF00000000}"/>
  </bookViews>
  <sheets>
    <sheet name="Formula Data" sheetId="31" r:id="rId1"/>
    <sheet name="xG" sheetId="59" r:id="rId2"/>
    <sheet name="Fixtures" sheetId="33" r:id="rId3"/>
    <sheet name="Team Ratings" sheetId="34" r:id="rId4"/>
    <sheet name="Proj GS" sheetId="22" r:id="rId5"/>
    <sheet name="Proj GC" sheetId="14" r:id="rId6"/>
    <sheet name="Schedule" sheetId="44" r:id="rId7"/>
    <sheet name="Def Rot - Rat" sheetId="57" r:id="rId8"/>
    <sheet name="Def Rot - GC" sheetId="61" r:id="rId9"/>
    <sheet name="DGW Plan" sheetId="58" r:id="rId10"/>
  </sheets>
  <externalReferences>
    <externalReference r:id="rId11"/>
  </externalReferences>
  <definedNames>
    <definedName name="_xlnm._FilterDatabase" localSheetId="4" hidden="1">'Proj GS'!#REF!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" i="22" l="1"/>
  <c r="B22" i="58" l="1"/>
  <c r="B21" i="58"/>
  <c r="B20" i="58"/>
  <c r="B19" i="58"/>
  <c r="B18" i="58"/>
  <c r="B17" i="58"/>
  <c r="B16" i="58"/>
  <c r="B15" i="58"/>
  <c r="B14" i="58"/>
  <c r="B13" i="58"/>
  <c r="B12" i="58"/>
  <c r="B11" i="58"/>
  <c r="B10" i="58"/>
  <c r="B9" i="58"/>
  <c r="B8" i="58"/>
  <c r="B7" i="58"/>
  <c r="B6" i="58"/>
  <c r="B5" i="58"/>
  <c r="B4" i="58"/>
  <c r="B3" i="58"/>
  <c r="AB3" i="58"/>
  <c r="AB4" i="58"/>
  <c r="AB5" i="58"/>
  <c r="AB6" i="58"/>
  <c r="AB7" i="58"/>
  <c r="AB8" i="58"/>
  <c r="AB9" i="58"/>
  <c r="AB10" i="58"/>
  <c r="AB11" i="58"/>
  <c r="AB12" i="58"/>
  <c r="AB13" i="58"/>
  <c r="AB14" i="58"/>
  <c r="AB15" i="58"/>
  <c r="AB16" i="58"/>
  <c r="AB17" i="58"/>
  <c r="AB18" i="58"/>
  <c r="AB19" i="58"/>
  <c r="AB20" i="58"/>
  <c r="AB21" i="58"/>
  <c r="AB22" i="58"/>
  <c r="AJ22" i="58"/>
  <c r="AH22" i="58"/>
  <c r="AF22" i="58"/>
  <c r="AD22" i="58"/>
  <c r="Y22" i="58"/>
  <c r="W22" i="58"/>
  <c r="T22" i="58"/>
  <c r="Q22" i="58"/>
  <c r="O22" i="58"/>
  <c r="AJ21" i="58"/>
  <c r="AH21" i="58"/>
  <c r="AF21" i="58"/>
  <c r="AD21" i="58"/>
  <c r="Y21" i="58"/>
  <c r="W21" i="58"/>
  <c r="T21" i="58"/>
  <c r="Q21" i="58"/>
  <c r="O21" i="58"/>
  <c r="AJ20" i="58"/>
  <c r="AH20" i="58"/>
  <c r="AF20" i="58"/>
  <c r="AD20" i="58"/>
  <c r="Y20" i="58"/>
  <c r="W20" i="58"/>
  <c r="T20" i="58"/>
  <c r="Q20" i="58"/>
  <c r="O20" i="58"/>
  <c r="AJ19" i="58"/>
  <c r="AH19" i="58"/>
  <c r="AF19" i="58"/>
  <c r="AD19" i="58"/>
  <c r="Y19" i="58"/>
  <c r="W19" i="58"/>
  <c r="T19" i="58"/>
  <c r="Q19" i="58"/>
  <c r="O19" i="58"/>
  <c r="AJ18" i="58"/>
  <c r="AH18" i="58"/>
  <c r="AF18" i="58"/>
  <c r="AD18" i="58"/>
  <c r="Y18" i="58"/>
  <c r="W18" i="58"/>
  <c r="T18" i="58"/>
  <c r="Q18" i="58"/>
  <c r="O18" i="58"/>
  <c r="AJ17" i="58"/>
  <c r="AH17" i="58"/>
  <c r="AF17" i="58"/>
  <c r="AD17" i="58"/>
  <c r="Y17" i="58"/>
  <c r="W17" i="58"/>
  <c r="T17" i="58"/>
  <c r="Q17" i="58"/>
  <c r="O17" i="58"/>
  <c r="AJ16" i="58"/>
  <c r="AH16" i="58"/>
  <c r="AF16" i="58"/>
  <c r="AD16" i="58"/>
  <c r="Y16" i="58"/>
  <c r="W16" i="58"/>
  <c r="T16" i="58"/>
  <c r="Q16" i="58"/>
  <c r="O16" i="58"/>
  <c r="AJ15" i="58"/>
  <c r="AH15" i="58"/>
  <c r="AF15" i="58"/>
  <c r="AD15" i="58"/>
  <c r="Y15" i="58"/>
  <c r="W15" i="58"/>
  <c r="T15" i="58"/>
  <c r="Q15" i="58"/>
  <c r="O15" i="58"/>
  <c r="AJ14" i="58"/>
  <c r="AH14" i="58"/>
  <c r="AF14" i="58"/>
  <c r="AD14" i="58"/>
  <c r="Y14" i="58"/>
  <c r="W14" i="58"/>
  <c r="T14" i="58"/>
  <c r="Q14" i="58"/>
  <c r="O14" i="58"/>
  <c r="AJ13" i="58"/>
  <c r="AH13" i="58"/>
  <c r="AF13" i="58"/>
  <c r="AD13" i="58"/>
  <c r="Y13" i="58"/>
  <c r="W13" i="58"/>
  <c r="T13" i="58"/>
  <c r="Q13" i="58"/>
  <c r="O13" i="58"/>
  <c r="AJ12" i="58"/>
  <c r="AH12" i="58"/>
  <c r="AF12" i="58"/>
  <c r="AD12" i="58"/>
  <c r="Y12" i="58"/>
  <c r="W12" i="58"/>
  <c r="T12" i="58"/>
  <c r="Q12" i="58"/>
  <c r="O12" i="58"/>
  <c r="AJ11" i="58"/>
  <c r="AH11" i="58"/>
  <c r="AF11" i="58"/>
  <c r="AD11" i="58"/>
  <c r="Y11" i="58"/>
  <c r="W11" i="58"/>
  <c r="T11" i="58"/>
  <c r="Q11" i="58"/>
  <c r="O11" i="58"/>
  <c r="AJ10" i="58"/>
  <c r="AH10" i="58"/>
  <c r="AF10" i="58"/>
  <c r="AD10" i="58"/>
  <c r="Y10" i="58"/>
  <c r="W10" i="58"/>
  <c r="T10" i="58"/>
  <c r="Q10" i="58"/>
  <c r="O10" i="58"/>
  <c r="AJ9" i="58"/>
  <c r="AH9" i="58"/>
  <c r="AF9" i="58"/>
  <c r="AD9" i="58"/>
  <c r="Y9" i="58"/>
  <c r="W9" i="58"/>
  <c r="T9" i="58"/>
  <c r="Q9" i="58"/>
  <c r="O9" i="58"/>
  <c r="AJ8" i="58"/>
  <c r="AH8" i="58"/>
  <c r="AF8" i="58"/>
  <c r="AD8" i="58"/>
  <c r="Y8" i="58"/>
  <c r="W8" i="58"/>
  <c r="T8" i="58"/>
  <c r="Q8" i="58"/>
  <c r="O8" i="58"/>
  <c r="AJ7" i="58"/>
  <c r="AH7" i="58"/>
  <c r="AF7" i="58"/>
  <c r="AD7" i="58"/>
  <c r="Y7" i="58"/>
  <c r="W7" i="58"/>
  <c r="T7" i="58"/>
  <c r="Q7" i="58"/>
  <c r="O7" i="58"/>
  <c r="AJ6" i="58"/>
  <c r="AH6" i="58"/>
  <c r="AF6" i="58"/>
  <c r="AD6" i="58"/>
  <c r="Y6" i="58"/>
  <c r="W6" i="58"/>
  <c r="T6" i="58"/>
  <c r="Q6" i="58"/>
  <c r="O6" i="58"/>
  <c r="AJ5" i="58"/>
  <c r="AH5" i="58"/>
  <c r="AF5" i="58"/>
  <c r="AD5" i="58"/>
  <c r="Y5" i="58"/>
  <c r="W5" i="58"/>
  <c r="T5" i="58"/>
  <c r="Q5" i="58"/>
  <c r="O5" i="58"/>
  <c r="AJ4" i="58"/>
  <c r="AH4" i="58"/>
  <c r="AF4" i="58"/>
  <c r="AD4" i="58"/>
  <c r="Y4" i="58"/>
  <c r="W4" i="58"/>
  <c r="T4" i="58"/>
  <c r="Q4" i="58"/>
  <c r="O4" i="58"/>
  <c r="AJ3" i="58"/>
  <c r="AH3" i="58"/>
  <c r="AF3" i="58"/>
  <c r="AD3" i="58"/>
  <c r="Y3" i="58"/>
  <c r="W3" i="58"/>
  <c r="T3" i="58"/>
  <c r="Q3" i="58"/>
  <c r="O3" i="58"/>
  <c r="M22" i="58"/>
  <c r="J22" i="58"/>
  <c r="H22" i="58"/>
  <c r="M21" i="58"/>
  <c r="J21" i="58"/>
  <c r="H21" i="58"/>
  <c r="M20" i="58"/>
  <c r="J20" i="58"/>
  <c r="H20" i="58"/>
  <c r="M19" i="58"/>
  <c r="J19" i="58"/>
  <c r="H19" i="58"/>
  <c r="M18" i="58"/>
  <c r="J18" i="58"/>
  <c r="H18" i="58"/>
  <c r="M17" i="58"/>
  <c r="J17" i="58"/>
  <c r="H17" i="58"/>
  <c r="M16" i="58"/>
  <c r="J16" i="58"/>
  <c r="H16" i="58"/>
  <c r="M15" i="58"/>
  <c r="J15" i="58"/>
  <c r="H15" i="58"/>
  <c r="M14" i="58"/>
  <c r="J14" i="58"/>
  <c r="H14" i="58"/>
  <c r="M13" i="58"/>
  <c r="J13" i="58"/>
  <c r="H13" i="58"/>
  <c r="M12" i="58"/>
  <c r="J12" i="58"/>
  <c r="H12" i="58"/>
  <c r="M11" i="58"/>
  <c r="J11" i="58"/>
  <c r="H11" i="58"/>
  <c r="M10" i="58"/>
  <c r="J10" i="58"/>
  <c r="H10" i="58"/>
  <c r="M9" i="58"/>
  <c r="J9" i="58"/>
  <c r="H9" i="58"/>
  <c r="M8" i="58"/>
  <c r="J8" i="58"/>
  <c r="H8" i="58"/>
  <c r="M7" i="58"/>
  <c r="J7" i="58"/>
  <c r="H7" i="58"/>
  <c r="M6" i="58"/>
  <c r="J6" i="58"/>
  <c r="H6" i="58"/>
  <c r="M5" i="58"/>
  <c r="J5" i="58"/>
  <c r="H5" i="58"/>
  <c r="M4" i="58"/>
  <c r="J4" i="58"/>
  <c r="H4" i="58"/>
  <c r="M3" i="58"/>
  <c r="J3" i="58"/>
  <c r="H3" i="58"/>
  <c r="F22" i="58"/>
  <c r="F21" i="58"/>
  <c r="F20" i="58"/>
  <c r="F19" i="58"/>
  <c r="F18" i="58"/>
  <c r="F17" i="58"/>
  <c r="F16" i="58"/>
  <c r="F15" i="58"/>
  <c r="F14" i="58"/>
  <c r="F13" i="58"/>
  <c r="F12" i="58"/>
  <c r="F11" i="58"/>
  <c r="F10" i="58"/>
  <c r="F9" i="58"/>
  <c r="F8" i="58"/>
  <c r="F7" i="58"/>
  <c r="F6" i="58"/>
  <c r="F5" i="58"/>
  <c r="F4" i="58"/>
  <c r="F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A3" i="58"/>
  <c r="AC21" i="14" l="1"/>
  <c r="AC20" i="14"/>
  <c r="AC19" i="14"/>
  <c r="AC18" i="14"/>
  <c r="AC17" i="14"/>
  <c r="AC16" i="14"/>
  <c r="AC15" i="14"/>
  <c r="AC14" i="14"/>
  <c r="AC13" i="14"/>
  <c r="AC12" i="14"/>
  <c r="AC11" i="14"/>
  <c r="AC10" i="14"/>
  <c r="AC9" i="14"/>
  <c r="AC8" i="14"/>
  <c r="AC7" i="14"/>
  <c r="AC6" i="14"/>
  <c r="AC5" i="14"/>
  <c r="AC4" i="14"/>
  <c r="AC3" i="14"/>
  <c r="AC2" i="14"/>
  <c r="AW44" i="33" l="1"/>
  <c r="AW35" i="33"/>
  <c r="AW21" i="33"/>
  <c r="AW12" i="33"/>
  <c r="D43" i="59" l="1"/>
  <c r="D42" i="59"/>
  <c r="D41" i="59"/>
  <c r="D40" i="59"/>
  <c r="D39" i="59"/>
  <c r="D38" i="59"/>
  <c r="D37" i="59"/>
  <c r="D36" i="59"/>
  <c r="D35" i="59"/>
  <c r="D34" i="59"/>
  <c r="D33" i="59"/>
  <c r="D32" i="59"/>
  <c r="D31" i="59"/>
  <c r="D30" i="59"/>
  <c r="D29" i="59"/>
  <c r="D28" i="59"/>
  <c r="D27" i="59"/>
  <c r="D26" i="59"/>
  <c r="D25" i="59"/>
  <c r="D24" i="59"/>
  <c r="C43" i="59"/>
  <c r="C42" i="59"/>
  <c r="C41" i="59"/>
  <c r="C40" i="59"/>
  <c r="C39" i="59"/>
  <c r="C38" i="59"/>
  <c r="C37" i="59"/>
  <c r="C36" i="59"/>
  <c r="C35" i="59"/>
  <c r="C34" i="59"/>
  <c r="C33" i="59"/>
  <c r="C32" i="59"/>
  <c r="C31" i="59"/>
  <c r="C30" i="59"/>
  <c r="C29" i="59"/>
  <c r="C28" i="59"/>
  <c r="C27" i="59"/>
  <c r="C26" i="59"/>
  <c r="C25" i="59"/>
  <c r="C24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C21" i="59"/>
  <c r="C20" i="59"/>
  <c r="C19" i="59"/>
  <c r="C18" i="59"/>
  <c r="C17" i="59"/>
  <c r="C16" i="59"/>
  <c r="C15" i="59"/>
  <c r="C14" i="59"/>
  <c r="C13" i="59"/>
  <c r="C12" i="59"/>
  <c r="C11" i="59"/>
  <c r="C10" i="59"/>
  <c r="C9" i="59"/>
  <c r="C8" i="59"/>
  <c r="C7" i="59"/>
  <c r="C6" i="59"/>
  <c r="C5" i="59"/>
  <c r="C4" i="59"/>
  <c r="C3" i="59"/>
  <c r="C2" i="59"/>
  <c r="O21" i="31"/>
  <c r="O20" i="31"/>
  <c r="O19" i="31"/>
  <c r="O18" i="31"/>
  <c r="O17" i="31"/>
  <c r="O16" i="31"/>
  <c r="O15" i="31"/>
  <c r="O14" i="31"/>
  <c r="O13" i="31"/>
  <c r="O12" i="31"/>
  <c r="O11" i="31"/>
  <c r="O10" i="31"/>
  <c r="O9" i="31"/>
  <c r="O8" i="31"/>
  <c r="O7" i="31"/>
  <c r="O6" i="31"/>
  <c r="O5" i="31"/>
  <c r="O4" i="31"/>
  <c r="O3" i="31"/>
  <c r="O2" i="31"/>
  <c r="N21" i="31"/>
  <c r="N20" i="31"/>
  <c r="N19" i="31"/>
  <c r="N18" i="31"/>
  <c r="N17" i="31"/>
  <c r="N16" i="31"/>
  <c r="N15" i="31"/>
  <c r="N14" i="31"/>
  <c r="N13" i="31"/>
  <c r="N12" i="31"/>
  <c r="N11" i="31"/>
  <c r="N10" i="31"/>
  <c r="N9" i="31"/>
  <c r="N8" i="31"/>
  <c r="N7" i="31"/>
  <c r="N6" i="31"/>
  <c r="N5" i="31"/>
  <c r="N4" i="31"/>
  <c r="N3" i="31"/>
  <c r="N2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K4" i="31"/>
  <c r="K3" i="31"/>
  <c r="K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J4" i="31"/>
  <c r="J3" i="31"/>
  <c r="J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I3" i="31"/>
  <c r="I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F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G8" i="31" s="1"/>
  <c r="E7" i="31"/>
  <c r="E6" i="31"/>
  <c r="E5" i="31"/>
  <c r="E4" i="31"/>
  <c r="E3" i="31"/>
  <c r="E2" i="31"/>
  <c r="G2" i="31" s="1"/>
  <c r="Y9" i="31" l="1"/>
  <c r="Y17" i="31"/>
  <c r="V2" i="31"/>
  <c r="V6" i="31"/>
  <c r="V10" i="31"/>
  <c r="V14" i="31"/>
  <c r="V18" i="31"/>
  <c r="Y2" i="31"/>
  <c r="Y6" i="31"/>
  <c r="Y10" i="31"/>
  <c r="Y14" i="31"/>
  <c r="Y18" i="31"/>
  <c r="Y3" i="31"/>
  <c r="Y11" i="31"/>
  <c r="Y19" i="31"/>
  <c r="V3" i="31"/>
  <c r="V7" i="31"/>
  <c r="V11" i="31"/>
  <c r="V15" i="31"/>
  <c r="V19" i="31"/>
  <c r="Y7" i="31"/>
  <c r="Y15" i="31"/>
  <c r="Y4" i="31"/>
  <c r="Y8" i="31"/>
  <c r="Y12" i="31"/>
  <c r="Y16" i="31"/>
  <c r="Y20" i="31"/>
  <c r="V4" i="31"/>
  <c r="V8" i="31"/>
  <c r="V12" i="31"/>
  <c r="V16" i="31"/>
  <c r="V20" i="31"/>
  <c r="Y5" i="31"/>
  <c r="Y13" i="31"/>
  <c r="Y21" i="31"/>
  <c r="V5" i="31"/>
  <c r="V9" i="31"/>
  <c r="V13" i="31"/>
  <c r="V17" i="31"/>
  <c r="V21" i="31"/>
  <c r="I12" i="14"/>
  <c r="AB2" i="14" l="1"/>
  <c r="AD2" i="14"/>
  <c r="AE2" i="14"/>
  <c r="AF2" i="14"/>
  <c r="AG2" i="14"/>
  <c r="AH2" i="14"/>
  <c r="AI2" i="14"/>
  <c r="AJ2" i="14"/>
  <c r="AB3" i="14"/>
  <c r="AD3" i="14"/>
  <c r="AE3" i="14"/>
  <c r="AF3" i="14"/>
  <c r="AG3" i="14"/>
  <c r="AH3" i="14"/>
  <c r="AI3" i="14"/>
  <c r="AJ3" i="14"/>
  <c r="AB4" i="14"/>
  <c r="AD4" i="14"/>
  <c r="AE4" i="14"/>
  <c r="AF4" i="14"/>
  <c r="AG4" i="14"/>
  <c r="AH4" i="14"/>
  <c r="AI4" i="14"/>
  <c r="AJ4" i="14"/>
  <c r="AB5" i="14"/>
  <c r="AD5" i="14"/>
  <c r="AE5" i="14"/>
  <c r="AF5" i="14"/>
  <c r="AG5" i="14"/>
  <c r="AH5" i="14"/>
  <c r="AI5" i="14"/>
  <c r="AJ5" i="14"/>
  <c r="AB6" i="14"/>
  <c r="AD6" i="14"/>
  <c r="AE6" i="14"/>
  <c r="AF6" i="14"/>
  <c r="AG6" i="14"/>
  <c r="AH6" i="14"/>
  <c r="AI6" i="14"/>
  <c r="AJ6" i="14"/>
  <c r="AB7" i="14"/>
  <c r="AD7" i="14"/>
  <c r="AE7" i="14"/>
  <c r="AF7" i="14"/>
  <c r="AG7" i="14"/>
  <c r="AH7" i="14"/>
  <c r="AI7" i="14"/>
  <c r="AJ7" i="14"/>
  <c r="AB8" i="14"/>
  <c r="AD8" i="14"/>
  <c r="AE8" i="14"/>
  <c r="AF8" i="14"/>
  <c r="AG8" i="14"/>
  <c r="AH8" i="14"/>
  <c r="AI8" i="14"/>
  <c r="AJ8" i="14"/>
  <c r="AB9" i="14"/>
  <c r="AD9" i="14"/>
  <c r="AE9" i="14"/>
  <c r="AF9" i="14"/>
  <c r="AG9" i="14"/>
  <c r="AH9" i="14"/>
  <c r="AI9" i="14"/>
  <c r="AJ9" i="14"/>
  <c r="AB10" i="14"/>
  <c r="AD10" i="14"/>
  <c r="AE10" i="14"/>
  <c r="AF10" i="14"/>
  <c r="AG10" i="14"/>
  <c r="AH10" i="14"/>
  <c r="AI10" i="14"/>
  <c r="AJ10" i="14"/>
  <c r="AB11" i="14"/>
  <c r="AD11" i="14"/>
  <c r="AE11" i="14"/>
  <c r="AF11" i="14"/>
  <c r="AG11" i="14"/>
  <c r="AH11" i="14"/>
  <c r="AI11" i="14"/>
  <c r="AJ11" i="14"/>
  <c r="AB12" i="14"/>
  <c r="AD12" i="14"/>
  <c r="AE12" i="14"/>
  <c r="AF12" i="14"/>
  <c r="AG12" i="14"/>
  <c r="AH12" i="14"/>
  <c r="AI12" i="14"/>
  <c r="AJ12" i="14"/>
  <c r="AB13" i="14"/>
  <c r="AD13" i="14"/>
  <c r="AE13" i="14"/>
  <c r="AF13" i="14"/>
  <c r="AG13" i="14"/>
  <c r="AH13" i="14"/>
  <c r="AI13" i="14"/>
  <c r="AJ13" i="14"/>
  <c r="AB14" i="14"/>
  <c r="AD14" i="14"/>
  <c r="AE14" i="14"/>
  <c r="AF14" i="14"/>
  <c r="AG14" i="14"/>
  <c r="AH14" i="14"/>
  <c r="AI14" i="14"/>
  <c r="AJ14" i="14"/>
  <c r="AB15" i="14"/>
  <c r="AD15" i="14"/>
  <c r="AE15" i="14"/>
  <c r="AF15" i="14"/>
  <c r="AG15" i="14"/>
  <c r="AH15" i="14"/>
  <c r="AI15" i="14"/>
  <c r="AJ15" i="14"/>
  <c r="AB16" i="14"/>
  <c r="AD16" i="14"/>
  <c r="AE16" i="14"/>
  <c r="AF16" i="14"/>
  <c r="AG16" i="14"/>
  <c r="AH16" i="14"/>
  <c r="AI16" i="14"/>
  <c r="AJ16" i="14"/>
  <c r="AB17" i="14"/>
  <c r="AD17" i="14"/>
  <c r="AE17" i="14"/>
  <c r="AF17" i="14"/>
  <c r="AG17" i="14"/>
  <c r="AH17" i="14"/>
  <c r="AI17" i="14"/>
  <c r="AJ17" i="14"/>
  <c r="AB18" i="14"/>
  <c r="AD18" i="14"/>
  <c r="AE18" i="14"/>
  <c r="AF18" i="14"/>
  <c r="AG18" i="14"/>
  <c r="AH18" i="14"/>
  <c r="AI18" i="14"/>
  <c r="AJ18" i="14"/>
  <c r="AB19" i="14"/>
  <c r="AD19" i="14"/>
  <c r="AE19" i="14"/>
  <c r="AF19" i="14"/>
  <c r="AG19" i="14"/>
  <c r="AH19" i="14"/>
  <c r="AI19" i="14"/>
  <c r="AJ19" i="14"/>
  <c r="AB20" i="14"/>
  <c r="AD20" i="14"/>
  <c r="AE20" i="14"/>
  <c r="AF20" i="14"/>
  <c r="AG20" i="14"/>
  <c r="AH20" i="14"/>
  <c r="AI20" i="14"/>
  <c r="AJ20" i="14"/>
  <c r="AB21" i="14"/>
  <c r="AD21" i="14"/>
  <c r="AE21" i="14"/>
  <c r="AF21" i="14"/>
  <c r="AG21" i="14"/>
  <c r="AH21" i="14"/>
  <c r="AI21" i="14"/>
  <c r="AJ21" i="14"/>
  <c r="Z2" i="14" l="1"/>
  <c r="AA2" i="14"/>
  <c r="Z3" i="14"/>
  <c r="AA3" i="14"/>
  <c r="Z4" i="14"/>
  <c r="AA4" i="14"/>
  <c r="Z5" i="14"/>
  <c r="AA5" i="14"/>
  <c r="Z6" i="14"/>
  <c r="AA6" i="14"/>
  <c r="Z7" i="14"/>
  <c r="AA7" i="14"/>
  <c r="Z8" i="14"/>
  <c r="AA8" i="14"/>
  <c r="Z9" i="14"/>
  <c r="AA9" i="14"/>
  <c r="Z10" i="14"/>
  <c r="AA10" i="14"/>
  <c r="Z11" i="14"/>
  <c r="AA11" i="14"/>
  <c r="Z12" i="14"/>
  <c r="AA12" i="14"/>
  <c r="Z13" i="14"/>
  <c r="AA13" i="14"/>
  <c r="Z14" i="14"/>
  <c r="AA14" i="14"/>
  <c r="Z15" i="14"/>
  <c r="AA15" i="14"/>
  <c r="Z16" i="14"/>
  <c r="AA16" i="14"/>
  <c r="Z17" i="14"/>
  <c r="AA17" i="14"/>
  <c r="Z18" i="14"/>
  <c r="AA18" i="14"/>
  <c r="Z19" i="14"/>
  <c r="AA19" i="14"/>
  <c r="Z20" i="14"/>
  <c r="AA20" i="14"/>
  <c r="Z21" i="14"/>
  <c r="AA21" i="14"/>
  <c r="AR67" i="14" l="1"/>
  <c r="AQ67" i="14"/>
  <c r="AP67" i="14"/>
  <c r="A42" i="14"/>
  <c r="A64" i="14" s="1"/>
  <c r="AI64" i="14" s="1"/>
  <c r="AV41" i="14"/>
  <c r="AT41" i="14"/>
  <c r="AV40" i="14"/>
  <c r="AT40" i="14"/>
  <c r="AV39" i="14"/>
  <c r="AT39" i="14"/>
  <c r="AV38" i="14"/>
  <c r="AT38" i="14"/>
  <c r="AV37" i="14"/>
  <c r="AT37" i="14"/>
  <c r="AV36" i="14"/>
  <c r="AT36" i="14"/>
  <c r="AV35" i="14"/>
  <c r="AT35" i="14"/>
  <c r="AV34" i="14"/>
  <c r="AT34" i="14"/>
  <c r="AV33" i="14"/>
  <c r="AT33" i="14"/>
  <c r="AV32" i="14"/>
  <c r="AT32" i="14"/>
  <c r="AV31" i="14"/>
  <c r="AT31" i="14"/>
  <c r="AV30" i="14"/>
  <c r="AT30" i="14"/>
  <c r="AV29" i="14"/>
  <c r="AT29" i="14"/>
  <c r="AV28" i="14"/>
  <c r="AT28" i="14"/>
  <c r="AV27" i="14"/>
  <c r="AT27" i="14"/>
  <c r="AV26" i="14"/>
  <c r="AT26" i="14"/>
  <c r="AV25" i="14"/>
  <c r="AT25" i="14"/>
  <c r="AV24" i="14"/>
  <c r="AT24" i="14"/>
  <c r="AV23" i="14"/>
  <c r="AT23" i="14"/>
  <c r="AR23" i="14"/>
  <c r="AQ23" i="14"/>
  <c r="AP23" i="14"/>
  <c r="AV22" i="14"/>
  <c r="AT22" i="14"/>
  <c r="AV21" i="14"/>
  <c r="AT21" i="14"/>
  <c r="AM21" i="14"/>
  <c r="AL21" i="14"/>
  <c r="AK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AV20" i="14"/>
  <c r="AT20" i="14"/>
  <c r="AM20" i="14"/>
  <c r="AL20" i="14"/>
  <c r="AK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20" i="14"/>
  <c r="AO42" i="14" s="1"/>
  <c r="AV19" i="14"/>
  <c r="AT19" i="14"/>
  <c r="AM19" i="14"/>
  <c r="AL19" i="14"/>
  <c r="AK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19" i="14"/>
  <c r="AO41" i="14" s="1"/>
  <c r="AV18" i="14"/>
  <c r="AT18" i="14"/>
  <c r="AM18" i="14"/>
  <c r="AL18" i="14"/>
  <c r="AK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18" i="14"/>
  <c r="AO40" i="14" s="1"/>
  <c r="AV17" i="14"/>
  <c r="AT17" i="14"/>
  <c r="AM17" i="14"/>
  <c r="AL17" i="14"/>
  <c r="AK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17" i="14"/>
  <c r="AO39" i="14" s="1"/>
  <c r="AV16" i="14"/>
  <c r="AT16" i="14"/>
  <c r="AM16" i="14"/>
  <c r="AL16" i="14"/>
  <c r="AK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16" i="14"/>
  <c r="AO38" i="14" s="1"/>
  <c r="AV15" i="14"/>
  <c r="AT15" i="14"/>
  <c r="AM15" i="14"/>
  <c r="AL15" i="14"/>
  <c r="AK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AO37" i="14" s="1"/>
  <c r="AV14" i="14"/>
  <c r="AT14" i="14"/>
  <c r="AM14" i="14"/>
  <c r="AL14" i="14"/>
  <c r="AK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14" i="14"/>
  <c r="AO36" i="14" s="1"/>
  <c r="AV13" i="14"/>
  <c r="AT13" i="14"/>
  <c r="AM13" i="14"/>
  <c r="AL13" i="14"/>
  <c r="AK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AO35" i="14" s="1"/>
  <c r="AV12" i="14"/>
  <c r="AT12" i="14"/>
  <c r="AM12" i="14"/>
  <c r="AL12" i="14"/>
  <c r="AK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AO34" i="14" s="1"/>
  <c r="AV11" i="14"/>
  <c r="AT11" i="14"/>
  <c r="AM11" i="14"/>
  <c r="AL11" i="14"/>
  <c r="AK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AO33" i="14" s="1"/>
  <c r="AV10" i="14"/>
  <c r="AT10" i="14"/>
  <c r="AM10" i="14"/>
  <c r="AL10" i="14"/>
  <c r="AK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10" i="14"/>
  <c r="AO32" i="14" s="1"/>
  <c r="AV9" i="14"/>
  <c r="AT9" i="14"/>
  <c r="AM9" i="14"/>
  <c r="AL9" i="14"/>
  <c r="AK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9" i="14"/>
  <c r="AO31" i="14" s="1"/>
  <c r="AV8" i="14"/>
  <c r="AT8" i="14"/>
  <c r="AM8" i="14"/>
  <c r="AL8" i="14"/>
  <c r="AK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8" i="14"/>
  <c r="AO30" i="14" s="1"/>
  <c r="AV7" i="14"/>
  <c r="AT7" i="14"/>
  <c r="AM7" i="14"/>
  <c r="AL7" i="14"/>
  <c r="AK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AO29" i="14" s="1"/>
  <c r="AV6" i="14"/>
  <c r="AT6" i="14"/>
  <c r="AM6" i="14"/>
  <c r="AL6" i="14"/>
  <c r="AK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AO28" i="14" s="1"/>
  <c r="AV5" i="14"/>
  <c r="AT5" i="14"/>
  <c r="AM5" i="14"/>
  <c r="AL5" i="14"/>
  <c r="AK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5" i="14"/>
  <c r="AO27" i="14" s="1"/>
  <c r="AV4" i="14"/>
  <c r="AT4" i="14"/>
  <c r="AM4" i="14"/>
  <c r="AL4" i="14"/>
  <c r="AK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4" i="14"/>
  <c r="AO26" i="14" s="1"/>
  <c r="AV3" i="14"/>
  <c r="AT3" i="14"/>
  <c r="AM3" i="14"/>
  <c r="AL3" i="14"/>
  <c r="AK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3" i="14"/>
  <c r="AO25" i="14" s="1"/>
  <c r="AV2" i="14"/>
  <c r="AT2" i="14"/>
  <c r="AM2" i="14"/>
  <c r="AL2" i="14"/>
  <c r="AK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2" i="14"/>
  <c r="AO24" i="14" s="1"/>
  <c r="AR67" i="22"/>
  <c r="AQ67" i="22"/>
  <c r="AP67" i="22"/>
  <c r="AV41" i="22"/>
  <c r="AT41" i="22"/>
  <c r="AV40" i="22"/>
  <c r="AT40" i="22"/>
  <c r="AV39" i="22"/>
  <c r="AT39" i="22"/>
  <c r="AV38" i="22"/>
  <c r="AT38" i="22"/>
  <c r="AV37" i="22"/>
  <c r="AT37" i="22"/>
  <c r="AV36" i="22"/>
  <c r="AT36" i="22"/>
  <c r="AV35" i="22"/>
  <c r="AT35" i="22"/>
  <c r="AV34" i="22"/>
  <c r="AT34" i="22"/>
  <c r="AV33" i="22"/>
  <c r="AT33" i="22"/>
  <c r="AV32" i="22"/>
  <c r="AT32" i="22"/>
  <c r="AV31" i="22"/>
  <c r="AT31" i="22"/>
  <c r="AV30" i="22"/>
  <c r="AT30" i="22"/>
  <c r="AV29" i="22"/>
  <c r="AT29" i="22"/>
  <c r="AV28" i="22"/>
  <c r="AT28" i="22"/>
  <c r="AV27" i="22"/>
  <c r="AT27" i="22"/>
  <c r="AV26" i="22"/>
  <c r="AT26" i="22"/>
  <c r="AV25" i="22"/>
  <c r="AT25" i="22"/>
  <c r="AV24" i="22"/>
  <c r="AT24" i="22"/>
  <c r="AV23" i="22"/>
  <c r="AT23" i="22"/>
  <c r="AR23" i="22"/>
  <c r="AQ23" i="22"/>
  <c r="AP23" i="22"/>
  <c r="AV22" i="22"/>
  <c r="AT22" i="22"/>
  <c r="AV21" i="22"/>
  <c r="AT21" i="22"/>
  <c r="AM21" i="22"/>
  <c r="AL21" i="22"/>
  <c r="AK21" i="22"/>
  <c r="AJ21" i="22"/>
  <c r="AI21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21" i="22"/>
  <c r="A43" i="22" s="1"/>
  <c r="A65" i="22" s="1"/>
  <c r="I65" i="22" s="1"/>
  <c r="AV20" i="22"/>
  <c r="AT20" i="22"/>
  <c r="AM20" i="22"/>
  <c r="AL20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20" i="22"/>
  <c r="AV19" i="22"/>
  <c r="AT19" i="22"/>
  <c r="AM19" i="22"/>
  <c r="AL19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19" i="22"/>
  <c r="AO41" i="22" s="1"/>
  <c r="AV18" i="22"/>
  <c r="AT18" i="22"/>
  <c r="AM18" i="22"/>
  <c r="AL18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18" i="22"/>
  <c r="AO40" i="22" s="1"/>
  <c r="AV17" i="22"/>
  <c r="AT17" i="22"/>
  <c r="AM17" i="22"/>
  <c r="AL17" i="22"/>
  <c r="AK17" i="22"/>
  <c r="AJ17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17" i="22"/>
  <c r="AO39" i="22" s="1"/>
  <c r="AV16" i="22"/>
  <c r="AT16" i="22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16" i="22"/>
  <c r="AV15" i="22"/>
  <c r="AT15" i="22"/>
  <c r="AM15" i="22"/>
  <c r="AL15" i="22"/>
  <c r="AK15" i="22"/>
  <c r="AJ15" i="22"/>
  <c r="AI15" i="22"/>
  <c r="AH15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A15" i="22"/>
  <c r="AO37" i="22" s="1"/>
  <c r="AV14" i="22"/>
  <c r="AT14" i="22"/>
  <c r="AM14" i="22"/>
  <c r="AL14" i="22"/>
  <c r="AK14" i="22"/>
  <c r="AJ14" i="22"/>
  <c r="AI14" i="22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A14" i="22"/>
  <c r="AO36" i="22" s="1"/>
  <c r="AV13" i="22"/>
  <c r="AT13" i="22"/>
  <c r="AM13" i="22"/>
  <c r="AL13" i="22"/>
  <c r="AK13" i="22"/>
  <c r="AJ13" i="22"/>
  <c r="AI13" i="22"/>
  <c r="AH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A13" i="22"/>
  <c r="AV12" i="22"/>
  <c r="AT12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A12" i="22"/>
  <c r="AV11" i="22"/>
  <c r="AT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11" i="22"/>
  <c r="AV10" i="22"/>
  <c r="AT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A10" i="22"/>
  <c r="AV9" i="22"/>
  <c r="AT9" i="22"/>
  <c r="AM9" i="22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A9" i="22"/>
  <c r="AV8" i="22"/>
  <c r="AT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8" i="22"/>
  <c r="AV7" i="22"/>
  <c r="AT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A7" i="22"/>
  <c r="AV6" i="22"/>
  <c r="AT6" i="22"/>
  <c r="AM6" i="22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A6" i="22"/>
  <c r="AV5" i="22"/>
  <c r="AT5" i="22"/>
  <c r="AM5" i="22"/>
  <c r="AL5" i="22"/>
  <c r="AK5" i="22"/>
  <c r="AJ5" i="22"/>
  <c r="AI5" i="22"/>
  <c r="AH5" i="22"/>
  <c r="AG5" i="22"/>
  <c r="AF5" i="22"/>
  <c r="AE5" i="22"/>
  <c r="AD5" i="22"/>
  <c r="AC5" i="22"/>
  <c r="AB5" i="22"/>
  <c r="AA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A5" i="22"/>
  <c r="AV4" i="22"/>
  <c r="AT4" i="22"/>
  <c r="AM4" i="22"/>
  <c r="AL4" i="22"/>
  <c r="AK4" i="22"/>
  <c r="AJ4" i="22"/>
  <c r="AI4" i="22"/>
  <c r="AH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A4" i="22"/>
  <c r="AV3" i="22"/>
  <c r="AT3" i="22"/>
  <c r="AM3" i="22"/>
  <c r="AL3" i="22"/>
  <c r="AK3" i="22"/>
  <c r="AJ3" i="22"/>
  <c r="AI3" i="22"/>
  <c r="AH3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A3" i="22"/>
  <c r="AV2" i="22"/>
  <c r="AT2" i="22"/>
  <c r="AM2" i="22"/>
  <c r="AL2" i="22"/>
  <c r="AK2" i="22"/>
  <c r="AJ2" i="22"/>
  <c r="AI2" i="22"/>
  <c r="AH2" i="22"/>
  <c r="AG2" i="22"/>
  <c r="AF2" i="22"/>
  <c r="AE2" i="22"/>
  <c r="AD2" i="22"/>
  <c r="AC2" i="22"/>
  <c r="AB2" i="22"/>
  <c r="AA2" i="22"/>
  <c r="Z2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A2" i="22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2" i="34"/>
  <c r="AV68" i="33"/>
  <c r="AU68" i="33"/>
  <c r="AT68" i="33"/>
  <c r="AS68" i="33"/>
  <c r="AR68" i="33"/>
  <c r="AQ68" i="33"/>
  <c r="AP68" i="33"/>
  <c r="AO68" i="33"/>
  <c r="AN68" i="33"/>
  <c r="AM68" i="33"/>
  <c r="AL68" i="33"/>
  <c r="AK68" i="33"/>
  <c r="AJ68" i="33"/>
  <c r="AI68" i="33"/>
  <c r="AH68" i="33"/>
  <c r="AG68" i="33"/>
  <c r="AF68" i="33"/>
  <c r="AE68" i="33"/>
  <c r="AD68" i="33"/>
  <c r="AC68" i="33"/>
  <c r="AB68" i="33"/>
  <c r="AA68" i="33"/>
  <c r="Z68" i="33"/>
  <c r="Y68" i="33"/>
  <c r="X68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AV67" i="33"/>
  <c r="AU67" i="33"/>
  <c r="AT67" i="33"/>
  <c r="AS67" i="33"/>
  <c r="AR67" i="33"/>
  <c r="AQ67" i="33"/>
  <c r="AP67" i="33"/>
  <c r="AO67" i="33"/>
  <c r="AN67" i="33"/>
  <c r="AM67" i="33"/>
  <c r="AL67" i="33"/>
  <c r="AK67" i="33"/>
  <c r="AJ67" i="33"/>
  <c r="AI67" i="33"/>
  <c r="AH67" i="33"/>
  <c r="AG67" i="33"/>
  <c r="AF67" i="33"/>
  <c r="AE67" i="33"/>
  <c r="AD67" i="33"/>
  <c r="AC67" i="33"/>
  <c r="AB67" i="33"/>
  <c r="AA67" i="33"/>
  <c r="Z67" i="33"/>
  <c r="Y67" i="33"/>
  <c r="X67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J67" i="33"/>
  <c r="AV66" i="33"/>
  <c r="AU66" i="33"/>
  <c r="AT66" i="33"/>
  <c r="AS66" i="33"/>
  <c r="AR66" i="33"/>
  <c r="AQ66" i="33"/>
  <c r="AP66" i="33"/>
  <c r="AO66" i="33"/>
  <c r="AN66" i="33"/>
  <c r="AM66" i="33"/>
  <c r="AL66" i="33"/>
  <c r="AK66" i="33"/>
  <c r="AJ66" i="33"/>
  <c r="AI66" i="33"/>
  <c r="AH66" i="33"/>
  <c r="AG66" i="33"/>
  <c r="AF66" i="33"/>
  <c r="AE66" i="33"/>
  <c r="AD66" i="33"/>
  <c r="AC66" i="33"/>
  <c r="AB66" i="33"/>
  <c r="AA66" i="33"/>
  <c r="Z66" i="33"/>
  <c r="Y66" i="33"/>
  <c r="X66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AV65" i="33"/>
  <c r="AU65" i="33"/>
  <c r="AT65" i="33"/>
  <c r="AS65" i="33"/>
  <c r="AR65" i="33"/>
  <c r="AQ65" i="33"/>
  <c r="AP65" i="33"/>
  <c r="AO65" i="33"/>
  <c r="AN65" i="33"/>
  <c r="AM65" i="33"/>
  <c r="AL65" i="33"/>
  <c r="AK65" i="33"/>
  <c r="AJ65" i="33"/>
  <c r="AI65" i="33"/>
  <c r="AH65" i="33"/>
  <c r="AG65" i="33"/>
  <c r="AF65" i="33"/>
  <c r="AE65" i="33"/>
  <c r="AD65" i="33"/>
  <c r="AC65" i="33"/>
  <c r="AB65" i="33"/>
  <c r="AA65" i="33"/>
  <c r="Z65" i="33"/>
  <c r="Y65" i="33"/>
  <c r="X65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J65" i="33"/>
  <c r="AV64" i="33"/>
  <c r="AU64" i="33"/>
  <c r="AT64" i="33"/>
  <c r="AS64" i="33"/>
  <c r="AR64" i="33"/>
  <c r="AQ64" i="33"/>
  <c r="AP64" i="33"/>
  <c r="AO64" i="33"/>
  <c r="AN64" i="33"/>
  <c r="AM64" i="33"/>
  <c r="AL64" i="33"/>
  <c r="AK64" i="33"/>
  <c r="AJ64" i="33"/>
  <c r="AI64" i="33"/>
  <c r="AH64" i="33"/>
  <c r="AG64" i="33"/>
  <c r="AF64" i="33"/>
  <c r="AE64" i="33"/>
  <c r="AD64" i="33"/>
  <c r="AC64" i="33"/>
  <c r="AB64" i="33"/>
  <c r="AA64" i="33"/>
  <c r="Z64" i="33"/>
  <c r="Y64" i="33"/>
  <c r="X64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J64" i="33"/>
  <c r="AV63" i="33"/>
  <c r="AU63" i="33"/>
  <c r="AT63" i="33"/>
  <c r="AS63" i="33"/>
  <c r="AR63" i="33"/>
  <c r="AQ63" i="33"/>
  <c r="AP63" i="33"/>
  <c r="AO63" i="33"/>
  <c r="AN63" i="33"/>
  <c r="AM63" i="33"/>
  <c r="AL63" i="33"/>
  <c r="AK63" i="33"/>
  <c r="AJ63" i="33"/>
  <c r="AI63" i="33"/>
  <c r="AH63" i="33"/>
  <c r="AG63" i="33"/>
  <c r="AF63" i="33"/>
  <c r="AE63" i="33"/>
  <c r="AD63" i="33"/>
  <c r="AC63" i="33"/>
  <c r="AB63" i="33"/>
  <c r="AA63" i="33"/>
  <c r="Z63" i="33"/>
  <c r="Y63" i="33"/>
  <c r="X63" i="33"/>
  <c r="W63" i="33"/>
  <c r="V63" i="33"/>
  <c r="U63" i="33"/>
  <c r="T63" i="33"/>
  <c r="S63" i="33"/>
  <c r="R63" i="33"/>
  <c r="Q63" i="33"/>
  <c r="P63" i="33"/>
  <c r="O63" i="33"/>
  <c r="N63" i="33"/>
  <c r="M63" i="33"/>
  <c r="L63" i="33"/>
  <c r="K63" i="33"/>
  <c r="J63" i="33"/>
  <c r="AV62" i="33"/>
  <c r="AU62" i="33"/>
  <c r="AT62" i="33"/>
  <c r="AS62" i="33"/>
  <c r="AR62" i="33"/>
  <c r="AQ62" i="33"/>
  <c r="AP62" i="33"/>
  <c r="AO62" i="33"/>
  <c r="AN62" i="33"/>
  <c r="AM62" i="33"/>
  <c r="AL62" i="33"/>
  <c r="AK62" i="33"/>
  <c r="AJ62" i="33"/>
  <c r="AI62" i="33"/>
  <c r="AH62" i="33"/>
  <c r="AG62" i="33"/>
  <c r="AF62" i="33"/>
  <c r="AE62" i="33"/>
  <c r="AD62" i="33"/>
  <c r="AC62" i="33"/>
  <c r="AB62" i="33"/>
  <c r="AA62" i="33"/>
  <c r="Z62" i="33"/>
  <c r="Y62" i="33"/>
  <c r="X62" i="33"/>
  <c r="W62" i="33"/>
  <c r="V62" i="33"/>
  <c r="U62" i="33"/>
  <c r="T62" i="33"/>
  <c r="S62" i="33"/>
  <c r="R62" i="33"/>
  <c r="Q62" i="33"/>
  <c r="P62" i="33"/>
  <c r="O62" i="33"/>
  <c r="N62" i="33"/>
  <c r="M62" i="33"/>
  <c r="L62" i="33"/>
  <c r="K62" i="33"/>
  <c r="J62" i="33"/>
  <c r="AV61" i="33"/>
  <c r="AU61" i="33"/>
  <c r="AT61" i="33"/>
  <c r="AS61" i="33"/>
  <c r="AR61" i="33"/>
  <c r="AQ61" i="33"/>
  <c r="AP61" i="33"/>
  <c r="AO61" i="33"/>
  <c r="AN61" i="33"/>
  <c r="AM61" i="33"/>
  <c r="AL61" i="33"/>
  <c r="AK61" i="33"/>
  <c r="AJ61" i="33"/>
  <c r="AI61" i="33"/>
  <c r="AH61" i="33"/>
  <c r="AG61" i="33"/>
  <c r="AF61" i="33"/>
  <c r="AE61" i="33"/>
  <c r="AD61" i="33"/>
  <c r="AC61" i="33"/>
  <c r="AB61" i="33"/>
  <c r="AA61" i="33"/>
  <c r="Z61" i="33"/>
  <c r="Y61" i="33"/>
  <c r="X61" i="33"/>
  <c r="W61" i="33"/>
  <c r="V61" i="33"/>
  <c r="U61" i="33"/>
  <c r="T61" i="33"/>
  <c r="S61" i="33"/>
  <c r="R61" i="33"/>
  <c r="Q61" i="33"/>
  <c r="P61" i="33"/>
  <c r="O61" i="33"/>
  <c r="N61" i="33"/>
  <c r="M61" i="33"/>
  <c r="L61" i="33"/>
  <c r="K61" i="33"/>
  <c r="J61" i="33"/>
  <c r="AV60" i="33"/>
  <c r="AU60" i="33"/>
  <c r="AT60" i="33"/>
  <c r="AS60" i="33"/>
  <c r="AR60" i="33"/>
  <c r="AQ60" i="33"/>
  <c r="AP60" i="33"/>
  <c r="AO60" i="33"/>
  <c r="AN60" i="33"/>
  <c r="AM60" i="33"/>
  <c r="AL60" i="33"/>
  <c r="AK60" i="33"/>
  <c r="AJ60" i="33"/>
  <c r="AI60" i="33"/>
  <c r="AH60" i="33"/>
  <c r="AG60" i="33"/>
  <c r="AF60" i="33"/>
  <c r="AE60" i="33"/>
  <c r="AD60" i="33"/>
  <c r="AC60" i="33"/>
  <c r="AB60" i="33"/>
  <c r="AA60" i="33"/>
  <c r="Z60" i="33"/>
  <c r="Y60" i="33"/>
  <c r="X60" i="33"/>
  <c r="W60" i="33"/>
  <c r="V60" i="33"/>
  <c r="U60" i="33"/>
  <c r="T60" i="33"/>
  <c r="S60" i="33"/>
  <c r="R60" i="33"/>
  <c r="Q60" i="33"/>
  <c r="P60" i="33"/>
  <c r="O60" i="33"/>
  <c r="N60" i="33"/>
  <c r="M60" i="33"/>
  <c r="L60" i="33"/>
  <c r="K60" i="33"/>
  <c r="J60" i="33"/>
  <c r="AV59" i="33"/>
  <c r="AU59" i="33"/>
  <c r="AT59" i="33"/>
  <c r="AS59" i="33"/>
  <c r="AR59" i="33"/>
  <c r="AQ59" i="33"/>
  <c r="AP59" i="33"/>
  <c r="AO59" i="33"/>
  <c r="AN59" i="33"/>
  <c r="AM59" i="33"/>
  <c r="AL59" i="33"/>
  <c r="AK59" i="33"/>
  <c r="AJ59" i="33"/>
  <c r="AI59" i="33"/>
  <c r="AH59" i="33"/>
  <c r="AG59" i="33"/>
  <c r="AF59" i="33"/>
  <c r="AE59" i="33"/>
  <c r="AD59" i="33"/>
  <c r="AC59" i="33"/>
  <c r="AB59" i="33"/>
  <c r="AA59" i="33"/>
  <c r="Z59" i="33"/>
  <c r="Y59" i="33"/>
  <c r="X59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AV58" i="33"/>
  <c r="AU58" i="33"/>
  <c r="AT58" i="33"/>
  <c r="AS58" i="33"/>
  <c r="AR58" i="33"/>
  <c r="AQ58" i="33"/>
  <c r="AP58" i="33"/>
  <c r="AO58" i="33"/>
  <c r="AN58" i="33"/>
  <c r="AM58" i="33"/>
  <c r="AL58" i="33"/>
  <c r="AK58" i="33"/>
  <c r="AJ58" i="33"/>
  <c r="AI58" i="33"/>
  <c r="AH58" i="33"/>
  <c r="AG58" i="33"/>
  <c r="AF58" i="33"/>
  <c r="AE58" i="33"/>
  <c r="AD58" i="33"/>
  <c r="AC58" i="33"/>
  <c r="AB58" i="33"/>
  <c r="AA58" i="33"/>
  <c r="Z58" i="33"/>
  <c r="Y58" i="33"/>
  <c r="X58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AV57" i="33"/>
  <c r="AU57" i="33"/>
  <c r="AT57" i="33"/>
  <c r="AS57" i="33"/>
  <c r="AR57" i="33"/>
  <c r="AQ57" i="33"/>
  <c r="AP57" i="33"/>
  <c r="AO57" i="33"/>
  <c r="AN57" i="33"/>
  <c r="AM57" i="33"/>
  <c r="AL57" i="33"/>
  <c r="AK57" i="33"/>
  <c r="AJ57" i="33"/>
  <c r="AI57" i="33"/>
  <c r="AH57" i="33"/>
  <c r="AG57" i="33"/>
  <c r="AF57" i="33"/>
  <c r="AE57" i="33"/>
  <c r="AD57" i="33"/>
  <c r="AC57" i="33"/>
  <c r="AB57" i="33"/>
  <c r="AA57" i="33"/>
  <c r="Z57" i="33"/>
  <c r="Y57" i="33"/>
  <c r="X57" i="33"/>
  <c r="W57" i="33"/>
  <c r="V57" i="33"/>
  <c r="U57" i="33"/>
  <c r="T57" i="33"/>
  <c r="S57" i="33"/>
  <c r="R57" i="33"/>
  <c r="Q57" i="33"/>
  <c r="P57" i="33"/>
  <c r="O57" i="33"/>
  <c r="N57" i="33"/>
  <c r="M57" i="33"/>
  <c r="L57" i="33"/>
  <c r="K57" i="33"/>
  <c r="J57" i="33"/>
  <c r="AV56" i="33"/>
  <c r="AU56" i="33"/>
  <c r="AT56" i="33"/>
  <c r="AS56" i="33"/>
  <c r="AR56" i="33"/>
  <c r="AQ56" i="33"/>
  <c r="AP56" i="33"/>
  <c r="AO56" i="33"/>
  <c r="AN56" i="33"/>
  <c r="AM56" i="33"/>
  <c r="AL56" i="33"/>
  <c r="AK56" i="33"/>
  <c r="AJ56" i="33"/>
  <c r="AI56" i="33"/>
  <c r="AH56" i="33"/>
  <c r="AG56" i="33"/>
  <c r="AF56" i="33"/>
  <c r="AE56" i="33"/>
  <c r="AD56" i="33"/>
  <c r="AC56" i="33"/>
  <c r="AB56" i="33"/>
  <c r="AA56" i="33"/>
  <c r="Z56" i="33"/>
  <c r="Y56" i="33"/>
  <c r="X56" i="33"/>
  <c r="W56" i="33"/>
  <c r="V56" i="33"/>
  <c r="U56" i="33"/>
  <c r="T56" i="33"/>
  <c r="S56" i="33"/>
  <c r="R56" i="33"/>
  <c r="Q56" i="33"/>
  <c r="P56" i="33"/>
  <c r="O56" i="33"/>
  <c r="N56" i="33"/>
  <c r="M56" i="33"/>
  <c r="L56" i="33"/>
  <c r="K56" i="33"/>
  <c r="J56" i="33"/>
  <c r="AV55" i="33"/>
  <c r="AU55" i="33"/>
  <c r="AT55" i="33"/>
  <c r="AS55" i="33"/>
  <c r="AR55" i="33"/>
  <c r="AQ55" i="33"/>
  <c r="AP55" i="33"/>
  <c r="AO55" i="33"/>
  <c r="AN55" i="33"/>
  <c r="AM55" i="33"/>
  <c r="AL55" i="33"/>
  <c r="AK55" i="33"/>
  <c r="AJ55" i="33"/>
  <c r="AI55" i="33"/>
  <c r="AH55" i="33"/>
  <c r="AG55" i="33"/>
  <c r="AF55" i="33"/>
  <c r="AE55" i="33"/>
  <c r="AD55" i="33"/>
  <c r="AC55" i="33"/>
  <c r="AB55" i="33"/>
  <c r="AA55" i="33"/>
  <c r="Z55" i="33"/>
  <c r="Y55" i="33"/>
  <c r="X55" i="33"/>
  <c r="W55" i="33"/>
  <c r="V55" i="33"/>
  <c r="U55" i="33"/>
  <c r="T55" i="33"/>
  <c r="S55" i="33"/>
  <c r="R55" i="33"/>
  <c r="Q55" i="33"/>
  <c r="P55" i="33"/>
  <c r="O55" i="33"/>
  <c r="N55" i="33"/>
  <c r="M55" i="33"/>
  <c r="L55" i="33"/>
  <c r="K55" i="33"/>
  <c r="J55" i="33"/>
  <c r="AV54" i="33"/>
  <c r="AU54" i="33"/>
  <c r="AT54" i="33"/>
  <c r="AS54" i="33"/>
  <c r="AR54" i="33"/>
  <c r="AQ54" i="33"/>
  <c r="AP54" i="33"/>
  <c r="AO54" i="33"/>
  <c r="AN54" i="33"/>
  <c r="AM54" i="33"/>
  <c r="AL54" i="33"/>
  <c r="AK54" i="33"/>
  <c r="AJ54" i="33"/>
  <c r="AI54" i="33"/>
  <c r="AH54" i="33"/>
  <c r="AG54" i="33"/>
  <c r="AF54" i="33"/>
  <c r="AE54" i="33"/>
  <c r="AD54" i="33"/>
  <c r="AC54" i="33"/>
  <c r="AB54" i="33"/>
  <c r="AA54" i="33"/>
  <c r="Z54" i="33"/>
  <c r="Y54" i="33"/>
  <c r="X54" i="33"/>
  <c r="W54" i="33"/>
  <c r="V54" i="33"/>
  <c r="U54" i="33"/>
  <c r="T54" i="33"/>
  <c r="S54" i="33"/>
  <c r="R54" i="33"/>
  <c r="Q54" i="33"/>
  <c r="P54" i="33"/>
  <c r="O54" i="33"/>
  <c r="N54" i="33"/>
  <c r="M54" i="33"/>
  <c r="L54" i="33"/>
  <c r="K54" i="33"/>
  <c r="J54" i="33"/>
  <c r="AV53" i="33"/>
  <c r="AU53" i="33"/>
  <c r="AT53" i="33"/>
  <c r="AS53" i="33"/>
  <c r="AR53" i="33"/>
  <c r="AQ53" i="33"/>
  <c r="AP53" i="33"/>
  <c r="AO53" i="33"/>
  <c r="AN53" i="33"/>
  <c r="AM53" i="33"/>
  <c r="AL53" i="33"/>
  <c r="AK53" i="33"/>
  <c r="AJ53" i="33"/>
  <c r="AI53" i="33"/>
  <c r="AH53" i="33"/>
  <c r="AG53" i="33"/>
  <c r="AF53" i="33"/>
  <c r="AE53" i="33"/>
  <c r="AD53" i="33"/>
  <c r="AC53" i="33"/>
  <c r="AB53" i="33"/>
  <c r="AA53" i="33"/>
  <c r="Z53" i="33"/>
  <c r="Y53" i="33"/>
  <c r="X53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AV52" i="33"/>
  <c r="AU52" i="33"/>
  <c r="AT52" i="33"/>
  <c r="AS52" i="33"/>
  <c r="AR52" i="33"/>
  <c r="AQ52" i="33"/>
  <c r="AP52" i="33"/>
  <c r="AO52" i="33"/>
  <c r="AN52" i="33"/>
  <c r="AM52" i="33"/>
  <c r="AL52" i="33"/>
  <c r="AK52" i="33"/>
  <c r="AJ52" i="33"/>
  <c r="AI52" i="33"/>
  <c r="AH52" i="33"/>
  <c r="AG52" i="33"/>
  <c r="AF52" i="33"/>
  <c r="AE52" i="33"/>
  <c r="AD52" i="33"/>
  <c r="AC52" i="33"/>
  <c r="AB52" i="33"/>
  <c r="AA52" i="33"/>
  <c r="Z52" i="33"/>
  <c r="Y52" i="33"/>
  <c r="X52" i="33"/>
  <c r="W52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J52" i="33"/>
  <c r="AV51" i="33"/>
  <c r="AU51" i="33"/>
  <c r="AT51" i="33"/>
  <c r="AS51" i="33"/>
  <c r="AR51" i="33"/>
  <c r="AQ51" i="33"/>
  <c r="AP51" i="33"/>
  <c r="AO51" i="33"/>
  <c r="AN51" i="33"/>
  <c r="AM51" i="33"/>
  <c r="AL51" i="33"/>
  <c r="AK51" i="33"/>
  <c r="AJ51" i="33"/>
  <c r="AI51" i="33"/>
  <c r="AH51" i="33"/>
  <c r="AG51" i="33"/>
  <c r="AF51" i="33"/>
  <c r="AE51" i="33"/>
  <c r="AD51" i="33"/>
  <c r="AC51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J51" i="33"/>
  <c r="AV50" i="33"/>
  <c r="AU50" i="33"/>
  <c r="AT50" i="33"/>
  <c r="AS50" i="33"/>
  <c r="AR50" i="33"/>
  <c r="AQ50" i="33"/>
  <c r="AP50" i="33"/>
  <c r="AO50" i="33"/>
  <c r="AN50" i="33"/>
  <c r="AM50" i="33"/>
  <c r="AL50" i="33"/>
  <c r="AK50" i="33"/>
  <c r="AJ50" i="33"/>
  <c r="AI50" i="33"/>
  <c r="AH50" i="33"/>
  <c r="AG50" i="33"/>
  <c r="AF50" i="33"/>
  <c r="AE50" i="33"/>
  <c r="AD50" i="33"/>
  <c r="AC50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J50" i="33"/>
  <c r="AV49" i="33"/>
  <c r="AU49" i="33"/>
  <c r="AT49" i="33"/>
  <c r="AS49" i="33"/>
  <c r="AR49" i="33"/>
  <c r="AQ49" i="33"/>
  <c r="AP49" i="33"/>
  <c r="AO49" i="33"/>
  <c r="AN49" i="33"/>
  <c r="AM49" i="33"/>
  <c r="AL49" i="33"/>
  <c r="AK49" i="33"/>
  <c r="AJ49" i="33"/>
  <c r="AI49" i="33"/>
  <c r="AH49" i="33"/>
  <c r="AG49" i="33"/>
  <c r="AF49" i="33"/>
  <c r="AE49" i="33"/>
  <c r="AD49" i="33"/>
  <c r="AC49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J49" i="33"/>
  <c r="J45" i="33"/>
  <c r="J44" i="33"/>
  <c r="J43" i="33"/>
  <c r="J42" i="33"/>
  <c r="J41" i="33"/>
  <c r="G41" i="33"/>
  <c r="E41" i="33"/>
  <c r="J40" i="33"/>
  <c r="G40" i="33"/>
  <c r="E40" i="33"/>
  <c r="J39" i="33"/>
  <c r="G39" i="33"/>
  <c r="E39" i="33"/>
  <c r="J38" i="33"/>
  <c r="G38" i="33"/>
  <c r="E38" i="33"/>
  <c r="J37" i="33"/>
  <c r="G37" i="33"/>
  <c r="E37" i="33"/>
  <c r="J36" i="33"/>
  <c r="G36" i="33"/>
  <c r="E36" i="33"/>
  <c r="J35" i="33"/>
  <c r="G35" i="33"/>
  <c r="E35" i="33"/>
  <c r="J34" i="33"/>
  <c r="G34" i="33"/>
  <c r="E34" i="33"/>
  <c r="J33" i="33"/>
  <c r="G33" i="33"/>
  <c r="E33" i="33"/>
  <c r="J32" i="33"/>
  <c r="G32" i="33"/>
  <c r="E32" i="33"/>
  <c r="J31" i="33"/>
  <c r="G31" i="33"/>
  <c r="E31" i="33"/>
  <c r="J30" i="33"/>
  <c r="G30" i="33"/>
  <c r="E30" i="33"/>
  <c r="J29" i="33"/>
  <c r="G29" i="33"/>
  <c r="E29" i="33"/>
  <c r="J28" i="33"/>
  <c r="G28" i="33"/>
  <c r="E28" i="33"/>
  <c r="J27" i="33"/>
  <c r="G27" i="33"/>
  <c r="E27" i="33"/>
  <c r="J26" i="33"/>
  <c r="G26" i="33"/>
  <c r="E26" i="33"/>
  <c r="G25" i="33"/>
  <c r="E25" i="33"/>
  <c r="G24" i="33"/>
  <c r="E24" i="33"/>
  <c r="G23" i="33"/>
  <c r="E23" i="33"/>
  <c r="J22" i="33"/>
  <c r="G22" i="33"/>
  <c r="E22" i="33"/>
  <c r="J21" i="33"/>
  <c r="G21" i="33"/>
  <c r="E21" i="33"/>
  <c r="A21" i="33"/>
  <c r="J20" i="33"/>
  <c r="G20" i="33"/>
  <c r="E20" i="33"/>
  <c r="A20" i="33"/>
  <c r="J19" i="33"/>
  <c r="G19" i="33"/>
  <c r="E19" i="33"/>
  <c r="A19" i="33"/>
  <c r="J18" i="33"/>
  <c r="G18" i="33"/>
  <c r="E18" i="33"/>
  <c r="A18" i="33"/>
  <c r="J17" i="33"/>
  <c r="G17" i="33"/>
  <c r="E17" i="33"/>
  <c r="A17" i="33"/>
  <c r="J16" i="33"/>
  <c r="G16" i="33"/>
  <c r="E16" i="33"/>
  <c r="A16" i="33"/>
  <c r="J15" i="33"/>
  <c r="G15" i="33"/>
  <c r="E15" i="33"/>
  <c r="A15" i="33"/>
  <c r="J14" i="33"/>
  <c r="G14" i="33"/>
  <c r="E14" i="33"/>
  <c r="A14" i="33"/>
  <c r="J13" i="33"/>
  <c r="G13" i="33"/>
  <c r="E13" i="33"/>
  <c r="A13" i="33"/>
  <c r="J12" i="33"/>
  <c r="G12" i="33"/>
  <c r="E12" i="33"/>
  <c r="A12" i="33"/>
  <c r="J11" i="33"/>
  <c r="G11" i="33"/>
  <c r="E11" i="33"/>
  <c r="A11" i="33"/>
  <c r="J10" i="33"/>
  <c r="G10" i="33"/>
  <c r="E10" i="33"/>
  <c r="A10" i="33"/>
  <c r="J9" i="33"/>
  <c r="G9" i="33"/>
  <c r="E9" i="33"/>
  <c r="A9" i="33"/>
  <c r="J8" i="33"/>
  <c r="G8" i="33"/>
  <c r="E8" i="33"/>
  <c r="A8" i="33"/>
  <c r="J7" i="33"/>
  <c r="G7" i="33"/>
  <c r="E7" i="33"/>
  <c r="A7" i="33"/>
  <c r="J6" i="33"/>
  <c r="G6" i="33"/>
  <c r="E6" i="33"/>
  <c r="A6" i="33"/>
  <c r="J5" i="33"/>
  <c r="G5" i="33"/>
  <c r="E5" i="33"/>
  <c r="A5" i="33"/>
  <c r="J4" i="33"/>
  <c r="G4" i="33"/>
  <c r="E4" i="33"/>
  <c r="A4" i="33"/>
  <c r="J3" i="33"/>
  <c r="G3" i="33"/>
  <c r="E3" i="33"/>
  <c r="A3" i="33"/>
  <c r="G2" i="33"/>
  <c r="E2" i="33"/>
  <c r="A2" i="33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1" i="59"/>
  <c r="B20" i="59"/>
  <c r="B19" i="59"/>
  <c r="B18" i="59"/>
  <c r="B17" i="59"/>
  <c r="B16" i="59"/>
  <c r="B15" i="59"/>
  <c r="B14" i="59"/>
  <c r="B13" i="59"/>
  <c r="B12" i="59"/>
  <c r="B11" i="59"/>
  <c r="B10" i="59"/>
  <c r="B9" i="59"/>
  <c r="B8" i="59"/>
  <c r="B7" i="59"/>
  <c r="B6" i="59"/>
  <c r="B5" i="59"/>
  <c r="B4" i="59"/>
  <c r="B3" i="59"/>
  <c r="B2" i="59"/>
  <c r="L21" i="31"/>
  <c r="Q21" i="31"/>
  <c r="D21" i="31"/>
  <c r="G20" i="31"/>
  <c r="D20" i="31"/>
  <c r="L19" i="31"/>
  <c r="M19" i="31" s="1"/>
  <c r="G19" i="31"/>
  <c r="H19" i="31" s="1"/>
  <c r="D19" i="31"/>
  <c r="Q18" i="31"/>
  <c r="G18" i="31"/>
  <c r="H18" i="31" s="1"/>
  <c r="D18" i="31"/>
  <c r="L17" i="31"/>
  <c r="Q17" i="31"/>
  <c r="D17" i="31"/>
  <c r="L16" i="31"/>
  <c r="M16" i="31" s="1"/>
  <c r="G16" i="31"/>
  <c r="D16" i="31"/>
  <c r="L15" i="31"/>
  <c r="M15" i="31" s="1"/>
  <c r="D15" i="31"/>
  <c r="G14" i="31"/>
  <c r="H14" i="31" s="1"/>
  <c r="D14" i="31"/>
  <c r="L13" i="31"/>
  <c r="Q13" i="31"/>
  <c r="D13" i="31"/>
  <c r="L12" i="31"/>
  <c r="M12" i="31" s="1"/>
  <c r="Q12" i="31"/>
  <c r="G12" i="31"/>
  <c r="D12" i="31"/>
  <c r="L11" i="31"/>
  <c r="M11" i="31" s="1"/>
  <c r="G11" i="31"/>
  <c r="H11" i="31" s="1"/>
  <c r="D11" i="31"/>
  <c r="Q10" i="31"/>
  <c r="G10" i="31"/>
  <c r="H10" i="31" s="1"/>
  <c r="D10" i="31"/>
  <c r="L9" i="31"/>
  <c r="D9" i="31"/>
  <c r="L8" i="31"/>
  <c r="M8" i="31" s="1"/>
  <c r="D8" i="31"/>
  <c r="L7" i="31"/>
  <c r="M7" i="31" s="1"/>
  <c r="G7" i="31"/>
  <c r="D7" i="31"/>
  <c r="G6" i="31"/>
  <c r="H6" i="31" s="1"/>
  <c r="D6" i="31"/>
  <c r="L5" i="31"/>
  <c r="Q5" i="31"/>
  <c r="D5" i="31"/>
  <c r="L4" i="31"/>
  <c r="M4" i="31" s="1"/>
  <c r="G4" i="31"/>
  <c r="D4" i="31"/>
  <c r="L3" i="31"/>
  <c r="M3" i="31" s="1"/>
  <c r="G3" i="31"/>
  <c r="H3" i="31" s="1"/>
  <c r="D3" i="31"/>
  <c r="Q2" i="31"/>
  <c r="H2" i="31"/>
  <c r="D2" i="31"/>
  <c r="C64" i="14" l="1"/>
  <c r="A28" i="14"/>
  <c r="A50" i="14" s="1"/>
  <c r="V50" i="14" s="1"/>
  <c r="A39" i="14"/>
  <c r="A61" i="14" s="1"/>
  <c r="B61" i="14" s="1"/>
  <c r="A36" i="14"/>
  <c r="A58" i="14" s="1"/>
  <c r="P58" i="14" s="1"/>
  <c r="R64" i="14"/>
  <c r="G64" i="14"/>
  <c r="K64" i="14"/>
  <c r="O64" i="14"/>
  <c r="S64" i="14"/>
  <c r="W64" i="14"/>
  <c r="AL64" i="14"/>
  <c r="A27" i="14"/>
  <c r="A49" i="14" s="1"/>
  <c r="H49" i="14" s="1"/>
  <c r="A35" i="14"/>
  <c r="A57" i="14" s="1"/>
  <c r="AF57" i="14" s="1"/>
  <c r="A38" i="14"/>
  <c r="A60" i="14" s="1"/>
  <c r="AC60" i="14" s="1"/>
  <c r="J61" i="14"/>
  <c r="N61" i="14"/>
  <c r="AK61" i="14"/>
  <c r="D64" i="14"/>
  <c r="H64" i="14"/>
  <c r="L64" i="14"/>
  <c r="P64" i="14"/>
  <c r="T64" i="14"/>
  <c r="X64" i="14"/>
  <c r="AM64" i="14"/>
  <c r="A24" i="14"/>
  <c r="A46" i="14" s="1"/>
  <c r="V46" i="14" s="1"/>
  <c r="A32" i="14"/>
  <c r="A54" i="14" s="1"/>
  <c r="X54" i="14" s="1"/>
  <c r="D65" i="22"/>
  <c r="H65" i="22"/>
  <c r="L65" i="22"/>
  <c r="P65" i="22"/>
  <c r="T65" i="22"/>
  <c r="X65" i="22"/>
  <c r="AB65" i="22"/>
  <c r="AF65" i="22"/>
  <c r="AJ65" i="22"/>
  <c r="O61" i="14"/>
  <c r="A31" i="14"/>
  <c r="A53" i="14" s="1"/>
  <c r="AH53" i="14" s="1"/>
  <c r="A40" i="14"/>
  <c r="A62" i="14" s="1"/>
  <c r="AI62" i="14" s="1"/>
  <c r="AO72" i="14"/>
  <c r="AI50" i="14"/>
  <c r="AE50" i="14"/>
  <c r="AA50" i="14"/>
  <c r="A72" i="14"/>
  <c r="A94" i="14" s="1"/>
  <c r="A116" i="14" s="1"/>
  <c r="AJ50" i="14"/>
  <c r="AD50" i="14"/>
  <c r="AH50" i="14"/>
  <c r="AC50" i="14"/>
  <c r="Z50" i="14"/>
  <c r="AF50" i="14"/>
  <c r="AB50" i="14"/>
  <c r="F50" i="14"/>
  <c r="AG50" i="14"/>
  <c r="J50" i="14"/>
  <c r="AL50" i="14"/>
  <c r="Q50" i="14"/>
  <c r="AD49" i="14"/>
  <c r="L50" i="14"/>
  <c r="P50" i="14"/>
  <c r="AI46" i="14"/>
  <c r="AE46" i="14"/>
  <c r="AG46" i="14"/>
  <c r="AL46" i="14"/>
  <c r="E50" i="14"/>
  <c r="U50" i="14"/>
  <c r="AJ53" i="14"/>
  <c r="AG53" i="14"/>
  <c r="AF62" i="14"/>
  <c r="P46" i="14"/>
  <c r="AM46" i="14"/>
  <c r="D50" i="14"/>
  <c r="T50" i="14"/>
  <c r="AM50" i="14"/>
  <c r="V53" i="14"/>
  <c r="AO43" i="22"/>
  <c r="Y46" i="14"/>
  <c r="I50" i="14"/>
  <c r="Y50" i="14"/>
  <c r="O53" i="14"/>
  <c r="AH61" i="14"/>
  <c r="AD61" i="14"/>
  <c r="AG61" i="14"/>
  <c r="AC61" i="14"/>
  <c r="AI61" i="14"/>
  <c r="AA61" i="14"/>
  <c r="G61" i="14"/>
  <c r="AD65" i="22"/>
  <c r="B50" i="14"/>
  <c r="N50" i="14"/>
  <c r="R50" i="14"/>
  <c r="D57" i="14"/>
  <c r="A26" i="14"/>
  <c r="A48" i="14" s="1"/>
  <c r="A30" i="14"/>
  <c r="A52" i="14" s="1"/>
  <c r="AK52" i="14" s="1"/>
  <c r="A34" i="14"/>
  <c r="A56" i="14" s="1"/>
  <c r="P56" i="14" s="1"/>
  <c r="Z60" i="14"/>
  <c r="AG64" i="14"/>
  <c r="AC64" i="14"/>
  <c r="AJ64" i="14"/>
  <c r="AF64" i="14"/>
  <c r="AB64" i="14"/>
  <c r="AO86" i="14"/>
  <c r="AE64" i="14"/>
  <c r="AD64" i="14"/>
  <c r="A86" i="14"/>
  <c r="A108" i="14" s="1"/>
  <c r="A130" i="14" s="1"/>
  <c r="AA64" i="14"/>
  <c r="Z64" i="14"/>
  <c r="J64" i="14"/>
  <c r="H50" i="14"/>
  <c r="X50" i="14"/>
  <c r="P52" i="14"/>
  <c r="AO76" i="14"/>
  <c r="AC54" i="14"/>
  <c r="U46" i="14"/>
  <c r="M50" i="14"/>
  <c r="Y52" i="14"/>
  <c r="AL53" i="14"/>
  <c r="AM61" i="14"/>
  <c r="C46" i="14"/>
  <c r="S46" i="14"/>
  <c r="W46" i="14"/>
  <c r="C50" i="14"/>
  <c r="G50" i="14"/>
  <c r="K50" i="14"/>
  <c r="O50" i="14"/>
  <c r="S50" i="14"/>
  <c r="W50" i="14"/>
  <c r="K52" i="14"/>
  <c r="AL52" i="14"/>
  <c r="G54" i="14"/>
  <c r="S56" i="14"/>
  <c r="M61" i="14"/>
  <c r="Q61" i="14"/>
  <c r="K62" i="14"/>
  <c r="A43" i="14"/>
  <c r="A65" i="14" s="1"/>
  <c r="U65" i="14" s="1"/>
  <c r="AO43" i="14"/>
  <c r="A25" i="14"/>
  <c r="A47" i="14" s="1"/>
  <c r="B47" i="14" s="1"/>
  <c r="A29" i="14"/>
  <c r="A51" i="14" s="1"/>
  <c r="L51" i="14" s="1"/>
  <c r="A33" i="14"/>
  <c r="A55" i="14" s="1"/>
  <c r="A37" i="14"/>
  <c r="A59" i="14" s="1"/>
  <c r="B59" i="14" s="1"/>
  <c r="A41" i="14"/>
  <c r="A63" i="14" s="1"/>
  <c r="R63" i="14" s="1"/>
  <c r="W61" i="14"/>
  <c r="B64" i="14"/>
  <c r="AH64" i="14"/>
  <c r="M60" i="14"/>
  <c r="C61" i="14"/>
  <c r="K61" i="14"/>
  <c r="M62" i="14"/>
  <c r="O63" i="14"/>
  <c r="E64" i="14"/>
  <c r="I64" i="14"/>
  <c r="M64" i="14"/>
  <c r="Q64" i="14"/>
  <c r="U64" i="14"/>
  <c r="Y64" i="14"/>
  <c r="J60" i="14"/>
  <c r="L61" i="14"/>
  <c r="T61" i="14"/>
  <c r="N62" i="14"/>
  <c r="L63" i="14"/>
  <c r="F64" i="14"/>
  <c r="N64" i="14"/>
  <c r="V64" i="14"/>
  <c r="AK64" i="14"/>
  <c r="Q9" i="31"/>
  <c r="Q20" i="31"/>
  <c r="F20" i="59"/>
  <c r="F42" i="59"/>
  <c r="AO24" i="22"/>
  <c r="A24" i="22"/>
  <c r="A46" i="22" s="1"/>
  <c r="P46" i="22" s="1"/>
  <c r="AO25" i="22"/>
  <c r="A25" i="22"/>
  <c r="A47" i="22" s="1"/>
  <c r="Y47" i="22" s="1"/>
  <c r="AO29" i="22"/>
  <c r="A29" i="22"/>
  <c r="A51" i="22" s="1"/>
  <c r="AG51" i="22" s="1"/>
  <c r="AO33" i="22"/>
  <c r="A33" i="22"/>
  <c r="A55" i="22" s="1"/>
  <c r="P55" i="22" s="1"/>
  <c r="AO32" i="22"/>
  <c r="A32" i="22"/>
  <c r="A54" i="22" s="1"/>
  <c r="AD54" i="22" s="1"/>
  <c r="AO26" i="22"/>
  <c r="A26" i="22"/>
  <c r="A48" i="22" s="1"/>
  <c r="O48" i="22" s="1"/>
  <c r="AO34" i="22"/>
  <c r="A34" i="22"/>
  <c r="A56" i="22" s="1"/>
  <c r="H56" i="22" s="1"/>
  <c r="AO38" i="22"/>
  <c r="A38" i="22"/>
  <c r="A60" i="22" s="1"/>
  <c r="E60" i="22" s="1"/>
  <c r="AO42" i="22"/>
  <c r="A42" i="22"/>
  <c r="A64" i="22" s="1"/>
  <c r="AG64" i="22" s="1"/>
  <c r="AO28" i="22"/>
  <c r="A28" i="22"/>
  <c r="A50" i="22" s="1"/>
  <c r="AC50" i="22" s="1"/>
  <c r="AO30" i="22"/>
  <c r="A30" i="22"/>
  <c r="A52" i="22" s="1"/>
  <c r="L52" i="22" s="1"/>
  <c r="AO27" i="22"/>
  <c r="A27" i="22"/>
  <c r="A49" i="22" s="1"/>
  <c r="K49" i="22" s="1"/>
  <c r="AO31" i="22"/>
  <c r="A31" i="22"/>
  <c r="A53" i="22" s="1"/>
  <c r="C53" i="22" s="1"/>
  <c r="G55" i="22"/>
  <c r="AO35" i="22"/>
  <c r="A35" i="22"/>
  <c r="A57" i="22" s="1"/>
  <c r="L57" i="22" s="1"/>
  <c r="AO87" i="22"/>
  <c r="A87" i="22"/>
  <c r="A109" i="22" s="1"/>
  <c r="A131" i="22" s="1"/>
  <c r="E65" i="22"/>
  <c r="M65" i="22"/>
  <c r="Q65" i="22"/>
  <c r="U65" i="22"/>
  <c r="Y65" i="22"/>
  <c r="AC65" i="22"/>
  <c r="AG65" i="22"/>
  <c r="AK65" i="22"/>
  <c r="A36" i="22"/>
  <c r="A58" i="22" s="1"/>
  <c r="K58" i="22" s="1"/>
  <c r="A37" i="22"/>
  <c r="A59" i="22" s="1"/>
  <c r="B59" i="22" s="1"/>
  <c r="A39" i="22"/>
  <c r="A61" i="22" s="1"/>
  <c r="P61" i="22" s="1"/>
  <c r="A40" i="22"/>
  <c r="A62" i="22" s="1"/>
  <c r="C62" i="22" s="1"/>
  <c r="A41" i="22"/>
  <c r="A63" i="22" s="1"/>
  <c r="AM63" i="22" s="1"/>
  <c r="J57" i="22"/>
  <c r="S60" i="22"/>
  <c r="E62" i="22"/>
  <c r="I62" i="22"/>
  <c r="Y62" i="22"/>
  <c r="AC62" i="22"/>
  <c r="B65" i="22"/>
  <c r="F65" i="22"/>
  <c r="J65" i="22"/>
  <c r="N65" i="22"/>
  <c r="R65" i="22"/>
  <c r="V65" i="22"/>
  <c r="Z65" i="22"/>
  <c r="AH65" i="22"/>
  <c r="AL65" i="22"/>
  <c r="R58" i="22"/>
  <c r="J62" i="22"/>
  <c r="R62" i="22"/>
  <c r="AH62" i="22"/>
  <c r="AL62" i="22"/>
  <c r="C65" i="22"/>
  <c r="G65" i="22"/>
  <c r="K65" i="22"/>
  <c r="O65" i="22"/>
  <c r="S65" i="22"/>
  <c r="W65" i="22"/>
  <c r="AA65" i="22"/>
  <c r="AE65" i="22"/>
  <c r="AI65" i="22"/>
  <c r="AM65" i="22"/>
  <c r="E31" i="59"/>
  <c r="F10" i="59"/>
  <c r="E35" i="59"/>
  <c r="F36" i="59"/>
  <c r="E17" i="59"/>
  <c r="P18" i="31"/>
  <c r="P20" i="31"/>
  <c r="F12" i="59"/>
  <c r="F2" i="59"/>
  <c r="P4" i="31"/>
  <c r="F28" i="59"/>
  <c r="P12" i="31"/>
  <c r="F18" i="59"/>
  <c r="F8" i="59"/>
  <c r="E33" i="59"/>
  <c r="F16" i="59"/>
  <c r="H7" i="31"/>
  <c r="P5" i="31"/>
  <c r="F4" i="59"/>
  <c r="F38" i="59"/>
  <c r="F34" i="59"/>
  <c r="E41" i="59"/>
  <c r="E5" i="59"/>
  <c r="E13" i="59"/>
  <c r="E21" i="59"/>
  <c r="F24" i="59"/>
  <c r="E27" i="59"/>
  <c r="E39" i="59"/>
  <c r="F40" i="59"/>
  <c r="E43" i="59"/>
  <c r="F26" i="59"/>
  <c r="F30" i="59"/>
  <c r="E37" i="59"/>
  <c r="P16" i="31"/>
  <c r="E25" i="59"/>
  <c r="M5" i="31"/>
  <c r="Q7" i="31"/>
  <c r="P8" i="31"/>
  <c r="P9" i="31"/>
  <c r="P10" i="31"/>
  <c r="Q15" i="31"/>
  <c r="E20" i="59"/>
  <c r="P7" i="31"/>
  <c r="H8" i="31"/>
  <c r="M13" i="31"/>
  <c r="G15" i="31"/>
  <c r="H15" i="31" s="1"/>
  <c r="Q16" i="31"/>
  <c r="L20" i="31"/>
  <c r="M20" i="31" s="1"/>
  <c r="P21" i="31"/>
  <c r="E2" i="59"/>
  <c r="E8" i="59"/>
  <c r="E10" i="59"/>
  <c r="E16" i="59"/>
  <c r="E18" i="59"/>
  <c r="E30" i="59"/>
  <c r="F35" i="59"/>
  <c r="Q8" i="31"/>
  <c r="P13" i="31"/>
  <c r="P17" i="31"/>
  <c r="F9" i="59"/>
  <c r="F17" i="59"/>
  <c r="E26" i="59"/>
  <c r="F31" i="59"/>
  <c r="E42" i="59"/>
  <c r="E4" i="59"/>
  <c r="F7" i="59"/>
  <c r="E9" i="59"/>
  <c r="E12" i="59"/>
  <c r="F15" i="59"/>
  <c r="F27" i="59"/>
  <c r="E29" i="59"/>
  <c r="F32" i="59"/>
  <c r="E38" i="59"/>
  <c r="F43" i="59"/>
  <c r="G43" i="59" s="1"/>
  <c r="T21" i="31" s="1"/>
  <c r="U21" i="31" s="1"/>
  <c r="K22" i="31"/>
  <c r="Q4" i="31"/>
  <c r="P15" i="31"/>
  <c r="H16" i="31"/>
  <c r="M21" i="31"/>
  <c r="F5" i="59"/>
  <c r="F13" i="59"/>
  <c r="F21" i="59"/>
  <c r="E34" i="59"/>
  <c r="F39" i="59"/>
  <c r="G5" i="31"/>
  <c r="Q6" i="31"/>
  <c r="G13" i="31"/>
  <c r="H13" i="31" s="1"/>
  <c r="Q14" i="31"/>
  <c r="O22" i="31"/>
  <c r="E3" i="59"/>
  <c r="E11" i="59"/>
  <c r="E19" i="59"/>
  <c r="N22" i="31"/>
  <c r="P2" i="31"/>
  <c r="L14" i="31"/>
  <c r="M14" i="31" s="1"/>
  <c r="F22" i="31"/>
  <c r="G21" i="31"/>
  <c r="H21" i="31" s="1"/>
  <c r="P3" i="31"/>
  <c r="L6" i="31"/>
  <c r="M6" i="31" s="1"/>
  <c r="P11" i="31"/>
  <c r="P19" i="31"/>
  <c r="F6" i="59"/>
  <c r="F14" i="59"/>
  <c r="F25" i="59"/>
  <c r="E28" i="59"/>
  <c r="F33" i="59"/>
  <c r="E36" i="59"/>
  <c r="F41" i="59"/>
  <c r="G9" i="31"/>
  <c r="H9" i="31" s="1"/>
  <c r="G17" i="31"/>
  <c r="H17" i="31" s="1"/>
  <c r="E7" i="59"/>
  <c r="E15" i="59"/>
  <c r="J22" i="31"/>
  <c r="L2" i="31"/>
  <c r="E22" i="31"/>
  <c r="Q3" i="31"/>
  <c r="H4" i="31"/>
  <c r="P6" i="31"/>
  <c r="M9" i="31"/>
  <c r="L10" i="31"/>
  <c r="M10" i="31" s="1"/>
  <c r="Q11" i="31"/>
  <c r="H12" i="31"/>
  <c r="P14" i="31"/>
  <c r="M17" i="31"/>
  <c r="L18" i="31"/>
  <c r="M18" i="31" s="1"/>
  <c r="Q19" i="31"/>
  <c r="H20" i="31"/>
  <c r="F3" i="59"/>
  <c r="E6" i="59"/>
  <c r="F11" i="59"/>
  <c r="E14" i="59"/>
  <c r="F19" i="59"/>
  <c r="E24" i="59"/>
  <c r="F29" i="59"/>
  <c r="E32" i="59"/>
  <c r="F37" i="59"/>
  <c r="E40" i="59"/>
  <c r="I22" i="31"/>
  <c r="G20" i="59" l="1"/>
  <c r="R20" i="31" s="1"/>
  <c r="T49" i="14"/>
  <c r="AB49" i="14"/>
  <c r="Q49" i="14"/>
  <c r="U49" i="14"/>
  <c r="J49" i="14"/>
  <c r="AJ49" i="14"/>
  <c r="I49" i="14"/>
  <c r="V49" i="14"/>
  <c r="P49" i="14"/>
  <c r="B49" i="14"/>
  <c r="W49" i="14"/>
  <c r="AC49" i="14"/>
  <c r="AM49" i="14"/>
  <c r="AA49" i="14"/>
  <c r="AH49" i="14"/>
  <c r="L49" i="14"/>
  <c r="E49" i="14"/>
  <c r="K49" i="14"/>
  <c r="N49" i="14"/>
  <c r="D49" i="14"/>
  <c r="AL49" i="14"/>
  <c r="AK49" i="14"/>
  <c r="S49" i="14"/>
  <c r="M49" i="14"/>
  <c r="C49" i="14"/>
  <c r="AG49" i="14"/>
  <c r="AF49" i="14"/>
  <c r="A71" i="14"/>
  <c r="A93" i="14" s="1"/>
  <c r="A115" i="14" s="1"/>
  <c r="Y49" i="14"/>
  <c r="F49" i="14"/>
  <c r="O49" i="14"/>
  <c r="R49" i="14"/>
  <c r="G49" i="14"/>
  <c r="AI49" i="14"/>
  <c r="X49" i="14"/>
  <c r="AE49" i="14"/>
  <c r="Z49" i="14"/>
  <c r="AO71" i="14"/>
  <c r="Z56" i="22"/>
  <c r="C54" i="14"/>
  <c r="A76" i="14"/>
  <c r="A98" i="14" s="1"/>
  <c r="A120" i="14" s="1"/>
  <c r="T56" i="14"/>
  <c r="V54" i="14"/>
  <c r="Q53" i="14"/>
  <c r="Z53" i="14"/>
  <c r="AH58" i="14"/>
  <c r="Z62" i="22"/>
  <c r="F62" i="22"/>
  <c r="D63" i="22"/>
  <c r="U62" i="22"/>
  <c r="D61" i="14"/>
  <c r="AL61" i="14"/>
  <c r="U60" i="14"/>
  <c r="Q56" i="14"/>
  <c r="Y61" i="14"/>
  <c r="I61" i="14"/>
  <c r="S54" i="14"/>
  <c r="Y53" i="14"/>
  <c r="K46" i="14"/>
  <c r="N54" i="14"/>
  <c r="U54" i="14"/>
  <c r="AA54" i="14"/>
  <c r="R53" i="14"/>
  <c r="T46" i="14"/>
  <c r="AJ60" i="14"/>
  <c r="X53" i="14"/>
  <c r="N46" i="14"/>
  <c r="AE61" i="14"/>
  <c r="AB61" i="14"/>
  <c r="A83" i="14"/>
  <c r="A105" i="14" s="1"/>
  <c r="A127" i="14" s="1"/>
  <c r="AO83" i="14"/>
  <c r="AA53" i="14"/>
  <c r="A75" i="14"/>
  <c r="A97" i="14" s="1"/>
  <c r="A119" i="14" s="1"/>
  <c r="AB46" i="14"/>
  <c r="A68" i="14"/>
  <c r="A90" i="14" s="1"/>
  <c r="A112" i="14" s="1"/>
  <c r="V61" i="14"/>
  <c r="F61" i="14"/>
  <c r="X61" i="14"/>
  <c r="AD52" i="22"/>
  <c r="B60" i="14"/>
  <c r="E60" i="14"/>
  <c r="W54" i="14"/>
  <c r="AH54" i="14"/>
  <c r="AH60" i="14"/>
  <c r="Y63" i="22"/>
  <c r="V62" i="22"/>
  <c r="B62" i="22"/>
  <c r="AK62" i="22"/>
  <c r="M62" i="22"/>
  <c r="R60" i="14"/>
  <c r="S61" i="14"/>
  <c r="Q60" i="14"/>
  <c r="U61" i="14"/>
  <c r="E61" i="14"/>
  <c r="O54" i="14"/>
  <c r="I53" i="14"/>
  <c r="G46" i="14"/>
  <c r="M54" i="14"/>
  <c r="AB54" i="14"/>
  <c r="AI54" i="14"/>
  <c r="B53" i="14"/>
  <c r="H61" i="14"/>
  <c r="P61" i="14"/>
  <c r="T53" i="14"/>
  <c r="J46" i="14"/>
  <c r="AF61" i="14"/>
  <c r="AJ61" i="14"/>
  <c r="Z61" i="14"/>
  <c r="S53" i="14"/>
  <c r="AF54" i="14"/>
  <c r="G53" i="14"/>
  <c r="AC53" i="14"/>
  <c r="AO75" i="14"/>
  <c r="AC46" i="14"/>
  <c r="Z46" i="14"/>
  <c r="R61" i="14"/>
  <c r="AK50" i="14"/>
  <c r="G36" i="59"/>
  <c r="T14" i="31" s="1"/>
  <c r="U14" i="31" s="1"/>
  <c r="Y22" i="31"/>
  <c r="V22" i="31"/>
  <c r="G18" i="59"/>
  <c r="R18" i="31" s="1"/>
  <c r="S18" i="31" s="1"/>
  <c r="G31" i="59"/>
  <c r="T9" i="31" s="1"/>
  <c r="U9" i="31" s="1"/>
  <c r="G17" i="59"/>
  <c r="R17" i="31" s="1"/>
  <c r="S17" i="31" s="1"/>
  <c r="C46" i="22"/>
  <c r="AJ63" i="22"/>
  <c r="N60" i="22"/>
  <c r="V46" i="22"/>
  <c r="Z55" i="22"/>
  <c r="R46" i="22"/>
  <c r="X60" i="22"/>
  <c r="AM55" i="22"/>
  <c r="AI46" i="22"/>
  <c r="B55" i="22"/>
  <c r="O46" i="22"/>
  <c r="AG55" i="22"/>
  <c r="AL46" i="22"/>
  <c r="F46" i="22"/>
  <c r="C55" i="22"/>
  <c r="AM46" i="22"/>
  <c r="Y59" i="22"/>
  <c r="AM60" i="22"/>
  <c r="AH60" i="22"/>
  <c r="AI55" i="22"/>
  <c r="W47" i="22"/>
  <c r="K46" i="22"/>
  <c r="G46" i="22"/>
  <c r="M55" i="22"/>
  <c r="AH46" i="22"/>
  <c r="B46" i="22"/>
  <c r="U63" i="22"/>
  <c r="N58" i="22"/>
  <c r="X63" i="22"/>
  <c r="I58" i="22"/>
  <c r="J56" i="22"/>
  <c r="Z52" i="22"/>
  <c r="U48" i="22"/>
  <c r="Q46" i="22"/>
  <c r="AM63" i="14"/>
  <c r="D63" i="14"/>
  <c r="J62" i="14"/>
  <c r="N58" i="14"/>
  <c r="K63" i="14"/>
  <c r="E62" i="14"/>
  <c r="M56" i="14"/>
  <c r="Y65" i="14"/>
  <c r="AL62" i="14"/>
  <c r="G62" i="14"/>
  <c r="S58" i="14"/>
  <c r="K56" i="14"/>
  <c r="AJ57" i="14"/>
  <c r="L56" i="14"/>
  <c r="T58" i="14"/>
  <c r="AJ62" i="14"/>
  <c r="AI58" i="14"/>
  <c r="AC58" i="22"/>
  <c r="I63" i="22"/>
  <c r="AH58" i="22"/>
  <c r="B58" i="22"/>
  <c r="T63" i="22"/>
  <c r="L59" i="22"/>
  <c r="L50" i="22"/>
  <c r="X65" i="14"/>
  <c r="T63" i="14"/>
  <c r="AK62" i="14"/>
  <c r="F62" i="14"/>
  <c r="AK56" i="14"/>
  <c r="AL63" i="14"/>
  <c r="G63" i="14"/>
  <c r="Y56" i="14"/>
  <c r="I56" i="14"/>
  <c r="M65" i="14"/>
  <c r="W62" i="14"/>
  <c r="C62" i="14"/>
  <c r="C58" i="14"/>
  <c r="C56" i="14"/>
  <c r="AD57" i="14"/>
  <c r="AM62" i="14"/>
  <c r="AD62" i="14"/>
  <c r="Y58" i="14"/>
  <c r="H58" i="14"/>
  <c r="J57" i="14"/>
  <c r="AK63" i="22"/>
  <c r="E63" i="22"/>
  <c r="AD58" i="22"/>
  <c r="H63" i="22"/>
  <c r="AK58" i="22"/>
  <c r="AE56" i="22"/>
  <c r="AD56" i="22"/>
  <c r="U49" i="22"/>
  <c r="AC56" i="22"/>
  <c r="P63" i="14"/>
  <c r="V62" i="14"/>
  <c r="W65" i="14"/>
  <c r="W63" i="14"/>
  <c r="U62" i="14"/>
  <c r="U56" i="14"/>
  <c r="E56" i="14"/>
  <c r="AM57" i="14"/>
  <c r="S62" i="14"/>
  <c r="M57" i="14"/>
  <c r="Y62" i="14"/>
  <c r="H62" i="14"/>
  <c r="I62" i="14"/>
  <c r="AJ58" i="14"/>
  <c r="E54" i="14"/>
  <c r="O61" i="22"/>
  <c r="T60" i="22"/>
  <c r="AI60" i="22"/>
  <c r="K60" i="22"/>
  <c r="AD60" i="22"/>
  <c r="J60" i="22"/>
  <c r="T59" i="14"/>
  <c r="J58" i="14"/>
  <c r="W57" i="14"/>
  <c r="O58" i="14"/>
  <c r="Y57" i="14"/>
  <c r="I57" i="14"/>
  <c r="AA57" i="14"/>
  <c r="AC57" i="14"/>
  <c r="AH57" i="14"/>
  <c r="M58" i="14"/>
  <c r="AK58" i="14"/>
  <c r="U58" i="14"/>
  <c r="D58" i="14"/>
  <c r="AG58" i="14"/>
  <c r="AC58" i="14"/>
  <c r="A80" i="14"/>
  <c r="A102" i="14" s="1"/>
  <c r="A124" i="14" s="1"/>
  <c r="AO80" i="14"/>
  <c r="K57" i="14"/>
  <c r="F57" i="14"/>
  <c r="AA60" i="22"/>
  <c r="G60" i="22"/>
  <c r="Z60" i="22"/>
  <c r="B60" i="22"/>
  <c r="G51" i="22"/>
  <c r="AA46" i="22"/>
  <c r="D51" i="22"/>
  <c r="AE46" i="22"/>
  <c r="AD46" i="22"/>
  <c r="N46" i="22"/>
  <c r="AK46" i="22"/>
  <c r="P65" i="14"/>
  <c r="V58" i="14"/>
  <c r="F58" i="14"/>
  <c r="O65" i="14"/>
  <c r="AL57" i="14"/>
  <c r="G57" i="14"/>
  <c r="I65" i="14"/>
  <c r="AL58" i="14"/>
  <c r="K58" i="14"/>
  <c r="U57" i="14"/>
  <c r="E57" i="14"/>
  <c r="AI57" i="14"/>
  <c r="AG57" i="14"/>
  <c r="A79" i="14"/>
  <c r="A101" i="14" s="1"/>
  <c r="A123" i="14" s="1"/>
  <c r="AM58" i="14"/>
  <c r="D56" i="14"/>
  <c r="T57" i="14"/>
  <c r="AE57" i="14"/>
  <c r="E58" i="14"/>
  <c r="Q58" i="14"/>
  <c r="AF58" i="14"/>
  <c r="Z58" i="14"/>
  <c r="AA58" i="14"/>
  <c r="X58" i="14"/>
  <c r="C57" i="14"/>
  <c r="AK57" i="14"/>
  <c r="AJ60" i="22"/>
  <c r="P60" i="22"/>
  <c r="T64" i="22"/>
  <c r="AF60" i="22"/>
  <c r="D60" i="22"/>
  <c r="AI64" i="22"/>
  <c r="W60" i="22"/>
  <c r="C60" i="22"/>
  <c r="Z64" i="22"/>
  <c r="R60" i="22"/>
  <c r="C51" i="22"/>
  <c r="B51" i="22"/>
  <c r="S46" i="22"/>
  <c r="AK60" i="22"/>
  <c r="W46" i="22"/>
  <c r="Z46" i="22"/>
  <c r="J46" i="22"/>
  <c r="U46" i="22"/>
  <c r="R58" i="14"/>
  <c r="B58" i="14"/>
  <c r="G65" i="14"/>
  <c r="E65" i="14"/>
  <c r="W58" i="14"/>
  <c r="G58" i="14"/>
  <c r="Q57" i="14"/>
  <c r="O57" i="14"/>
  <c r="AB57" i="14"/>
  <c r="Z57" i="14"/>
  <c r="AO79" i="14"/>
  <c r="L58" i="14"/>
  <c r="L57" i="14"/>
  <c r="I58" i="14"/>
  <c r="AB58" i="14"/>
  <c r="AD58" i="14"/>
  <c r="AE58" i="14"/>
  <c r="V57" i="14"/>
  <c r="H62" i="22"/>
  <c r="L58" i="22"/>
  <c r="Q60" i="22"/>
  <c r="O58" i="22"/>
  <c r="AA52" i="22"/>
  <c r="Q63" i="14"/>
  <c r="W51" i="14"/>
  <c r="G47" i="14"/>
  <c r="P47" i="14"/>
  <c r="C47" i="14"/>
  <c r="V63" i="14"/>
  <c r="W56" i="14"/>
  <c r="H54" i="14"/>
  <c r="E53" i="14"/>
  <c r="S62" i="22"/>
  <c r="I60" i="22"/>
  <c r="I51" i="14"/>
  <c r="AM56" i="14"/>
  <c r="L46" i="14"/>
  <c r="W50" i="22"/>
  <c r="AG46" i="22"/>
  <c r="I46" i="22"/>
  <c r="X46" i="22"/>
  <c r="O59" i="14"/>
  <c r="AK63" i="14"/>
  <c r="B56" i="14"/>
  <c r="AJ62" i="22"/>
  <c r="U60" i="22"/>
  <c r="S56" i="22"/>
  <c r="Y46" i="22"/>
  <c r="E46" i="22"/>
  <c r="S47" i="14"/>
  <c r="H56" i="14"/>
  <c r="P59" i="14"/>
  <c r="G59" i="14"/>
  <c r="AE60" i="14"/>
  <c r="C60" i="14"/>
  <c r="S60" i="14"/>
  <c r="F60" i="14"/>
  <c r="D60" i="14"/>
  <c r="T60" i="14"/>
  <c r="G60" i="14"/>
  <c r="W60" i="14"/>
  <c r="V60" i="14"/>
  <c r="H60" i="14"/>
  <c r="X60" i="14"/>
  <c r="AF60" i="14"/>
  <c r="AI60" i="14"/>
  <c r="AD60" i="14"/>
  <c r="I60" i="14"/>
  <c r="Y60" i="14"/>
  <c r="AK60" i="14"/>
  <c r="N60" i="14"/>
  <c r="K60" i="14"/>
  <c r="AL60" i="14"/>
  <c r="L60" i="14"/>
  <c r="AM60" i="14"/>
  <c r="AG60" i="14"/>
  <c r="AB60" i="14"/>
  <c r="AA60" i="14"/>
  <c r="V59" i="14"/>
  <c r="K59" i="14"/>
  <c r="D59" i="14"/>
  <c r="AM59" i="14"/>
  <c r="I59" i="14"/>
  <c r="X48" i="14"/>
  <c r="AM48" i="14"/>
  <c r="Y48" i="14"/>
  <c r="P64" i="22"/>
  <c r="S64" i="22"/>
  <c r="Q51" i="22"/>
  <c r="M51" i="22"/>
  <c r="Y59" i="14"/>
  <c r="K57" i="22"/>
  <c r="AD61" i="22"/>
  <c r="J63" i="22"/>
  <c r="Z63" i="22"/>
  <c r="S63" i="22"/>
  <c r="D62" i="22"/>
  <c r="AM59" i="22"/>
  <c r="AM51" i="22"/>
  <c r="AB50" i="22"/>
  <c r="I52" i="22"/>
  <c r="S50" i="22"/>
  <c r="N63" i="22"/>
  <c r="Q56" i="22"/>
  <c r="L59" i="14"/>
  <c r="F65" i="14"/>
  <c r="S65" i="14"/>
  <c r="AK65" i="14"/>
  <c r="B65" i="14"/>
  <c r="Q65" i="14"/>
  <c r="AL65" i="14"/>
  <c r="H65" i="14"/>
  <c r="Q59" i="14"/>
  <c r="AL48" i="14"/>
  <c r="A82" i="14"/>
  <c r="A104" i="14" s="1"/>
  <c r="A126" i="14" s="1"/>
  <c r="F59" i="14"/>
  <c r="O60" i="14"/>
  <c r="AK47" i="22"/>
  <c r="AJ47" i="22"/>
  <c r="V47" i="22"/>
  <c r="Q57" i="22"/>
  <c r="L54" i="22"/>
  <c r="S47" i="22"/>
  <c r="B47" i="22"/>
  <c r="Z50" i="22"/>
  <c r="AE50" i="22"/>
  <c r="AE61" i="22"/>
  <c r="AC59" i="22"/>
  <c r="N61" i="22"/>
  <c r="AD64" i="22"/>
  <c r="C63" i="22"/>
  <c r="AB58" i="22"/>
  <c r="AI51" i="22"/>
  <c r="X50" i="22"/>
  <c r="K50" i="22"/>
  <c r="P51" i="22"/>
  <c r="M64" i="22"/>
  <c r="AE62" i="22"/>
  <c r="AA58" i="22"/>
  <c r="L56" i="22"/>
  <c r="AG56" i="22"/>
  <c r="K54" i="22"/>
  <c r="H52" i="22"/>
  <c r="AD50" i="22"/>
  <c r="W59" i="14"/>
  <c r="J63" i="14"/>
  <c r="M63" i="14"/>
  <c r="C63" i="14"/>
  <c r="S63" i="14"/>
  <c r="H63" i="14"/>
  <c r="X63" i="14"/>
  <c r="O47" i="14"/>
  <c r="T47" i="14"/>
  <c r="F47" i="14"/>
  <c r="D47" i="14"/>
  <c r="X47" i="14"/>
  <c r="Y47" i="14"/>
  <c r="J47" i="14"/>
  <c r="H47" i="14"/>
  <c r="U63" i="14"/>
  <c r="M47" i="14"/>
  <c r="C65" i="14"/>
  <c r="R65" i="14"/>
  <c r="AO82" i="14"/>
  <c r="X52" i="14"/>
  <c r="E52" i="14"/>
  <c r="H52" i="14"/>
  <c r="I52" i="14"/>
  <c r="AM52" i="14"/>
  <c r="V52" i="14"/>
  <c r="D52" i="14"/>
  <c r="AE62" i="14"/>
  <c r="Z62" i="14"/>
  <c r="AB62" i="14"/>
  <c r="Q62" i="14"/>
  <c r="D62" i="14"/>
  <c r="AA62" i="14"/>
  <c r="AO84" i="14"/>
  <c r="A84" i="14"/>
  <c r="A106" i="14" s="1"/>
  <c r="A128" i="14" s="1"/>
  <c r="L62" i="14"/>
  <c r="T62" i="14"/>
  <c r="O62" i="14"/>
  <c r="B62" i="14"/>
  <c r="R62" i="14"/>
  <c r="P62" i="14"/>
  <c r="AH62" i="14"/>
  <c r="AC62" i="14"/>
  <c r="AG62" i="14"/>
  <c r="X62" i="14"/>
  <c r="Z54" i="14"/>
  <c r="L54" i="14"/>
  <c r="AM54" i="14"/>
  <c r="I54" i="14"/>
  <c r="Q54" i="14"/>
  <c r="B54" i="14"/>
  <c r="P54" i="14"/>
  <c r="Y54" i="14"/>
  <c r="F54" i="14"/>
  <c r="AE54" i="14"/>
  <c r="AG54" i="14"/>
  <c r="K54" i="14"/>
  <c r="AL54" i="14"/>
  <c r="AD54" i="14"/>
  <c r="D54" i="14"/>
  <c r="T54" i="14"/>
  <c r="J54" i="14"/>
  <c r="AJ54" i="14"/>
  <c r="R54" i="14"/>
  <c r="P60" i="14"/>
  <c r="AK54" i="14"/>
  <c r="W53" i="14"/>
  <c r="P53" i="14"/>
  <c r="H46" i="14"/>
  <c r="L53" i="14"/>
  <c r="L60" i="22"/>
  <c r="M53" i="14"/>
  <c r="Q51" i="14"/>
  <c r="O46" i="14"/>
  <c r="E46" i="14"/>
  <c r="J53" i="14"/>
  <c r="P57" i="14"/>
  <c r="J56" i="14"/>
  <c r="H53" i="14"/>
  <c r="AM51" i="14"/>
  <c r="C53" i="14"/>
  <c r="I46" i="14"/>
  <c r="N53" i="14"/>
  <c r="D46" i="14"/>
  <c r="AB53" i="14"/>
  <c r="AM53" i="14"/>
  <c r="AI53" i="14"/>
  <c r="AD53" i="14"/>
  <c r="M46" i="14"/>
  <c r="B46" i="14"/>
  <c r="AD46" i="14"/>
  <c r="AF46" i="14"/>
  <c r="AO68" i="14"/>
  <c r="G56" i="14"/>
  <c r="K53" i="14"/>
  <c r="R57" i="14"/>
  <c r="B57" i="14"/>
  <c r="AK53" i="14"/>
  <c r="X57" i="14"/>
  <c r="D53" i="14"/>
  <c r="AK46" i="14"/>
  <c r="F53" i="14"/>
  <c r="AF53" i="14"/>
  <c r="U53" i="14"/>
  <c r="AE53" i="14"/>
  <c r="F46" i="14"/>
  <c r="AH46" i="14"/>
  <c r="AJ46" i="14"/>
  <c r="AA46" i="14"/>
  <c r="S57" i="14"/>
  <c r="Q46" i="14"/>
  <c r="R46" i="14"/>
  <c r="N57" i="14"/>
  <c r="X46" i="14"/>
  <c r="H57" i="14"/>
  <c r="P49" i="22"/>
  <c r="D49" i="22"/>
  <c r="AH49" i="22"/>
  <c r="Z54" i="22"/>
  <c r="V49" i="22"/>
  <c r="C49" i="22"/>
  <c r="AO77" i="14"/>
  <c r="A77" i="14"/>
  <c r="A99" i="14" s="1"/>
  <c r="A121" i="14" s="1"/>
  <c r="AJ55" i="14"/>
  <c r="AF55" i="14"/>
  <c r="AB55" i="14"/>
  <c r="AI55" i="14"/>
  <c r="AE55" i="14"/>
  <c r="AH55" i="14"/>
  <c r="AA55" i="14"/>
  <c r="AG55" i="14"/>
  <c r="Z55" i="14"/>
  <c r="AC55" i="14"/>
  <c r="AL55" i="14"/>
  <c r="C55" i="14"/>
  <c r="AD55" i="14"/>
  <c r="Y55" i="14"/>
  <c r="F55" i="14"/>
  <c r="P55" i="14"/>
  <c r="F48" i="14"/>
  <c r="M48" i="14"/>
  <c r="G55" i="14"/>
  <c r="AA61" i="22"/>
  <c r="J61" i="22"/>
  <c r="E61" i="22"/>
  <c r="AI59" i="22"/>
  <c r="AK49" i="22"/>
  <c r="AC52" i="22"/>
  <c r="H51" i="22"/>
  <c r="AO73" i="14"/>
  <c r="A73" i="14"/>
  <c r="A95" i="14" s="1"/>
  <c r="A117" i="14" s="1"/>
  <c r="AJ51" i="14"/>
  <c r="AF51" i="14"/>
  <c r="AB51" i="14"/>
  <c r="AH51" i="14"/>
  <c r="AC51" i="14"/>
  <c r="AG51" i="14"/>
  <c r="AA51" i="14"/>
  <c r="AD51" i="14"/>
  <c r="Y51" i="14"/>
  <c r="U51" i="14"/>
  <c r="Z51" i="14"/>
  <c r="AI51" i="14"/>
  <c r="AE51" i="14"/>
  <c r="Q55" i="14"/>
  <c r="M51" i="14"/>
  <c r="W48" i="14"/>
  <c r="K51" i="14"/>
  <c r="Q48" i="14"/>
  <c r="R51" i="14"/>
  <c r="L48" i="14"/>
  <c r="AM55" i="14"/>
  <c r="L55" i="14"/>
  <c r="X51" i="14"/>
  <c r="H51" i="14"/>
  <c r="AK48" i="14"/>
  <c r="B48" i="14"/>
  <c r="O55" i="14"/>
  <c r="AL51" i="14"/>
  <c r="E48" i="14"/>
  <c r="V51" i="14"/>
  <c r="S51" i="14"/>
  <c r="I55" i="14"/>
  <c r="O48" i="14"/>
  <c r="AK59" i="14"/>
  <c r="AK55" i="14"/>
  <c r="AK51" i="14"/>
  <c r="D48" i="14"/>
  <c r="B55" i="14"/>
  <c r="K61" i="22"/>
  <c r="Z61" i="22"/>
  <c r="H54" i="22"/>
  <c r="Q49" i="22"/>
  <c r="X61" i="22"/>
  <c r="AL59" i="22"/>
  <c r="AE54" i="22"/>
  <c r="J54" i="22"/>
  <c r="R49" i="22"/>
  <c r="T47" i="22"/>
  <c r="AG47" i="22"/>
  <c r="AD62" i="22"/>
  <c r="N62" i="22"/>
  <c r="AM61" i="22"/>
  <c r="W61" i="22"/>
  <c r="G61" i="22"/>
  <c r="AB60" i="22"/>
  <c r="H60" i="22"/>
  <c r="M59" i="22"/>
  <c r="AG62" i="22"/>
  <c r="Q62" i="22"/>
  <c r="AL61" i="22"/>
  <c r="V61" i="22"/>
  <c r="F61" i="22"/>
  <c r="AE60" i="22"/>
  <c r="O60" i="22"/>
  <c r="AF59" i="22"/>
  <c r="AI63" i="22"/>
  <c r="X62" i="22"/>
  <c r="Y61" i="22"/>
  <c r="AL60" i="22"/>
  <c r="V60" i="22"/>
  <c r="F60" i="22"/>
  <c r="G59" i="22"/>
  <c r="H58" i="22"/>
  <c r="N56" i="22"/>
  <c r="W55" i="22"/>
  <c r="AB54" i="22"/>
  <c r="N52" i="22"/>
  <c r="W51" i="22"/>
  <c r="AG49" i="22"/>
  <c r="I49" i="22"/>
  <c r="AM47" i="22"/>
  <c r="G47" i="22"/>
  <c r="AH47" i="22"/>
  <c r="I54" i="22"/>
  <c r="O62" i="22"/>
  <c r="T61" i="22"/>
  <c r="Y60" i="22"/>
  <c r="R59" i="22"/>
  <c r="M56" i="22"/>
  <c r="V55" i="22"/>
  <c r="AA54" i="22"/>
  <c r="Y52" i="22"/>
  <c r="AJ49" i="22"/>
  <c r="AJ55" i="22"/>
  <c r="AJ51" i="22"/>
  <c r="X56" i="22"/>
  <c r="AC55" i="22"/>
  <c r="X52" i="22"/>
  <c r="AC51" i="22"/>
  <c r="AF55" i="22"/>
  <c r="K56" i="22"/>
  <c r="F49" i="22"/>
  <c r="D47" i="22"/>
  <c r="N51" i="22"/>
  <c r="X59" i="14"/>
  <c r="H59" i="14"/>
  <c r="S59" i="14"/>
  <c r="C59" i="14"/>
  <c r="AO85" i="14"/>
  <c r="AJ63" i="14"/>
  <c r="AF63" i="14"/>
  <c r="AB63" i="14"/>
  <c r="A85" i="14"/>
  <c r="A107" i="14" s="1"/>
  <c r="A129" i="14" s="1"/>
  <c r="AI63" i="14"/>
  <c r="AE63" i="14"/>
  <c r="AA63" i="14"/>
  <c r="AD63" i="14"/>
  <c r="AC63" i="14"/>
  <c r="AH63" i="14"/>
  <c r="AG63" i="14"/>
  <c r="Y63" i="14"/>
  <c r="Z63" i="14"/>
  <c r="AO69" i="14"/>
  <c r="A69" i="14"/>
  <c r="A91" i="14" s="1"/>
  <c r="A113" i="14" s="1"/>
  <c r="AJ47" i="14"/>
  <c r="AF47" i="14"/>
  <c r="AB47" i="14"/>
  <c r="AI47" i="14"/>
  <c r="AD47" i="14"/>
  <c r="AH47" i="14"/>
  <c r="AC47" i="14"/>
  <c r="Z47" i="14"/>
  <c r="AE47" i="14"/>
  <c r="AA47" i="14"/>
  <c r="AG47" i="14"/>
  <c r="U47" i="14"/>
  <c r="AL47" i="14"/>
  <c r="Q47" i="14"/>
  <c r="AO87" i="14"/>
  <c r="AH65" i="14"/>
  <c r="AD65" i="14"/>
  <c r="Z65" i="14"/>
  <c r="A87" i="14"/>
  <c r="A109" i="14" s="1"/>
  <c r="A131" i="14" s="1"/>
  <c r="AG65" i="14"/>
  <c r="AC65" i="14"/>
  <c r="AJ65" i="14"/>
  <c r="AF65" i="14"/>
  <c r="AI65" i="14"/>
  <c r="AE65" i="14"/>
  <c r="T65" i="14"/>
  <c r="D65" i="14"/>
  <c r="AM65" i="14"/>
  <c r="AA65" i="14"/>
  <c r="K65" i="14"/>
  <c r="L65" i="14"/>
  <c r="AB65" i="14"/>
  <c r="E63" i="14"/>
  <c r="M59" i="14"/>
  <c r="E55" i="14"/>
  <c r="O52" i="14"/>
  <c r="K48" i="14"/>
  <c r="I47" i="14"/>
  <c r="K55" i="14"/>
  <c r="M52" i="14"/>
  <c r="I48" i="14"/>
  <c r="J65" i="14"/>
  <c r="F63" i="14"/>
  <c r="R59" i="14"/>
  <c r="B51" i="14"/>
  <c r="R47" i="14"/>
  <c r="AO78" i="14"/>
  <c r="AG56" i="14"/>
  <c r="AC56" i="14"/>
  <c r="AJ56" i="14"/>
  <c r="AF56" i="14"/>
  <c r="AB56" i="14"/>
  <c r="AI56" i="14"/>
  <c r="AA56" i="14"/>
  <c r="AH56" i="14"/>
  <c r="Z56" i="14"/>
  <c r="AD56" i="14"/>
  <c r="V56" i="14"/>
  <c r="AE56" i="14"/>
  <c r="A78" i="14"/>
  <c r="A100" i="14" s="1"/>
  <c r="A122" i="14" s="1"/>
  <c r="AL56" i="14"/>
  <c r="F56" i="14"/>
  <c r="O56" i="14"/>
  <c r="R56" i="14"/>
  <c r="X55" i="14"/>
  <c r="H55" i="14"/>
  <c r="J52" i="14"/>
  <c r="T51" i="14"/>
  <c r="D51" i="14"/>
  <c r="V48" i="14"/>
  <c r="AM47" i="14"/>
  <c r="L47" i="14"/>
  <c r="U52" i="14"/>
  <c r="G51" i="14"/>
  <c r="W47" i="14"/>
  <c r="V65" i="14"/>
  <c r="N63" i="14"/>
  <c r="V55" i="14"/>
  <c r="F51" i="14"/>
  <c r="P48" i="14"/>
  <c r="W55" i="14"/>
  <c r="O51" i="14"/>
  <c r="K47" i="14"/>
  <c r="W52" i="14"/>
  <c r="E47" i="14"/>
  <c r="R55" i="14"/>
  <c r="N51" i="14"/>
  <c r="AK47" i="14"/>
  <c r="M55" i="14"/>
  <c r="N56" i="14"/>
  <c r="I61" i="22"/>
  <c r="AJ61" i="22"/>
  <c r="D61" i="22"/>
  <c r="AA49" i="22"/>
  <c r="U55" i="14"/>
  <c r="AO70" i="14"/>
  <c r="AG48" i="14"/>
  <c r="AC48" i="14"/>
  <c r="A70" i="14"/>
  <c r="A92" i="14" s="1"/>
  <c r="A114" i="14" s="1"/>
  <c r="AH48" i="14"/>
  <c r="AB48" i="14"/>
  <c r="AF48" i="14"/>
  <c r="AA48" i="14"/>
  <c r="AD48" i="14"/>
  <c r="N48" i="14"/>
  <c r="J48" i="14"/>
  <c r="AJ48" i="14"/>
  <c r="Z48" i="14"/>
  <c r="AI48" i="14"/>
  <c r="C48" i="14"/>
  <c r="AE48" i="14"/>
  <c r="H48" i="14"/>
  <c r="S48" i="14"/>
  <c r="AI61" i="22"/>
  <c r="S61" i="22"/>
  <c r="C61" i="22"/>
  <c r="AH61" i="22"/>
  <c r="R61" i="22"/>
  <c r="B61" i="22"/>
  <c r="P59" i="22"/>
  <c r="T62" i="22"/>
  <c r="U61" i="22"/>
  <c r="C59" i="22"/>
  <c r="S55" i="22"/>
  <c r="X54" i="22"/>
  <c r="J52" i="22"/>
  <c r="S51" i="22"/>
  <c r="Y49" i="22"/>
  <c r="E49" i="22"/>
  <c r="AI47" i="22"/>
  <c r="C47" i="22"/>
  <c r="R51" i="22"/>
  <c r="X49" i="22"/>
  <c r="Z47" i="22"/>
  <c r="W52" i="22"/>
  <c r="AI62" i="22"/>
  <c r="H61" i="22"/>
  <c r="F59" i="22"/>
  <c r="F55" i="22"/>
  <c r="O54" i="22"/>
  <c r="AH51" i="22"/>
  <c r="AB49" i="22"/>
  <c r="AD47" i="22"/>
  <c r="M54" i="22"/>
  <c r="X51" i="22"/>
  <c r="Q55" i="22"/>
  <c r="B49" i="22"/>
  <c r="AI49" i="22"/>
  <c r="AO81" i="14"/>
  <c r="AJ59" i="14"/>
  <c r="AF59" i="14"/>
  <c r="AB59" i="14"/>
  <c r="A81" i="14"/>
  <c r="A103" i="14" s="1"/>
  <c r="A125" i="14" s="1"/>
  <c r="AI59" i="14"/>
  <c r="AE59" i="14"/>
  <c r="AA59" i="14"/>
  <c r="AH59" i="14"/>
  <c r="Z59" i="14"/>
  <c r="AG59" i="14"/>
  <c r="AD59" i="14"/>
  <c r="AC59" i="14"/>
  <c r="U59" i="14"/>
  <c r="AL59" i="14"/>
  <c r="E59" i="14"/>
  <c r="G48" i="14"/>
  <c r="AO74" i="14"/>
  <c r="A74" i="14"/>
  <c r="A96" i="14" s="1"/>
  <c r="A118" i="14" s="1"/>
  <c r="AG52" i="14"/>
  <c r="AC52" i="14"/>
  <c r="AF52" i="14"/>
  <c r="AA52" i="14"/>
  <c r="AJ52" i="14"/>
  <c r="AE52" i="14"/>
  <c r="Z52" i="14"/>
  <c r="AH52" i="14"/>
  <c r="AB52" i="14"/>
  <c r="G52" i="14"/>
  <c r="AI52" i="14"/>
  <c r="C52" i="14"/>
  <c r="AD52" i="14"/>
  <c r="R52" i="14"/>
  <c r="N52" i="14"/>
  <c r="T55" i="14"/>
  <c r="D55" i="14"/>
  <c r="F52" i="14"/>
  <c r="P51" i="14"/>
  <c r="R48" i="14"/>
  <c r="Q52" i="14"/>
  <c r="U48" i="14"/>
  <c r="N65" i="14"/>
  <c r="B63" i="14"/>
  <c r="N59" i="14"/>
  <c r="X56" i="14"/>
  <c r="J55" i="14"/>
  <c r="T52" i="14"/>
  <c r="N47" i="14"/>
  <c r="S55" i="14"/>
  <c r="C51" i="14"/>
  <c r="I63" i="14"/>
  <c r="S52" i="14"/>
  <c r="J59" i="14"/>
  <c r="N55" i="14"/>
  <c r="L52" i="14"/>
  <c r="J51" i="14"/>
  <c r="T48" i="14"/>
  <c r="V47" i="14"/>
  <c r="E51" i="14"/>
  <c r="B52" i="14"/>
  <c r="G42" i="59"/>
  <c r="T20" i="31" s="1"/>
  <c r="U20" i="31" s="1"/>
  <c r="P22" i="31"/>
  <c r="AB22" i="31" s="1"/>
  <c r="AC22" i="31" s="1"/>
  <c r="G35" i="59"/>
  <c r="T13" i="31" s="1"/>
  <c r="U13" i="31" s="1"/>
  <c r="G10" i="59"/>
  <c r="R10" i="31" s="1"/>
  <c r="S10" i="31" s="1"/>
  <c r="AG53" i="22"/>
  <c r="AB57" i="22"/>
  <c r="H53" i="22"/>
  <c r="AD48" i="22"/>
  <c r="AB53" i="22"/>
  <c r="AM57" i="22"/>
  <c r="AL57" i="22"/>
  <c r="AC53" i="22"/>
  <c r="AO86" i="22"/>
  <c r="A86" i="22"/>
  <c r="A108" i="22" s="1"/>
  <c r="A130" i="22" s="1"/>
  <c r="E64" i="22"/>
  <c r="U64" i="22"/>
  <c r="AK64" i="22"/>
  <c r="B64" i="22"/>
  <c r="R64" i="22"/>
  <c r="AH64" i="22"/>
  <c r="G64" i="22"/>
  <c r="W64" i="22"/>
  <c r="H64" i="22"/>
  <c r="X64" i="22"/>
  <c r="I64" i="22"/>
  <c r="Y64" i="22"/>
  <c r="F64" i="22"/>
  <c r="V64" i="22"/>
  <c r="AL64" i="22"/>
  <c r="K64" i="22"/>
  <c r="AE64" i="22"/>
  <c r="L64" i="22"/>
  <c r="AB64" i="22"/>
  <c r="AA64" i="22"/>
  <c r="P57" i="22"/>
  <c r="AJ53" i="22"/>
  <c r="AM53" i="22"/>
  <c r="T48" i="22"/>
  <c r="J48" i="22"/>
  <c r="AJ64" i="22"/>
  <c r="AA57" i="22"/>
  <c r="N64" i="22"/>
  <c r="Q53" i="22"/>
  <c r="AL53" i="22"/>
  <c r="AC64" i="22"/>
  <c r="AH59" i="22"/>
  <c r="AF53" i="22"/>
  <c r="AG48" i="22"/>
  <c r="F53" i="22"/>
  <c r="AI53" i="22"/>
  <c r="D48" i="22"/>
  <c r="AO79" i="22"/>
  <c r="A79" i="22"/>
  <c r="A101" i="22" s="1"/>
  <c r="A123" i="22" s="1"/>
  <c r="T57" i="22"/>
  <c r="E57" i="22"/>
  <c r="U57" i="22"/>
  <c r="AK57" i="22"/>
  <c r="N57" i="22"/>
  <c r="AD57" i="22"/>
  <c r="O57" i="22"/>
  <c r="AE57" i="22"/>
  <c r="D57" i="22"/>
  <c r="H57" i="22"/>
  <c r="X57" i="22"/>
  <c r="I57" i="22"/>
  <c r="Y57" i="22"/>
  <c r="B57" i="22"/>
  <c r="R57" i="22"/>
  <c r="AH57" i="22"/>
  <c r="C57" i="22"/>
  <c r="S57" i="22"/>
  <c r="AI57" i="22"/>
  <c r="AO75" i="22"/>
  <c r="A75" i="22"/>
  <c r="A97" i="22" s="1"/>
  <c r="A119" i="22" s="1"/>
  <c r="K53" i="22"/>
  <c r="AA53" i="22"/>
  <c r="AD53" i="22"/>
  <c r="T53" i="22"/>
  <c r="N53" i="22"/>
  <c r="E53" i="22"/>
  <c r="U53" i="22"/>
  <c r="AK53" i="22"/>
  <c r="J53" i="22"/>
  <c r="O53" i="22"/>
  <c r="AE53" i="22"/>
  <c r="X53" i="22"/>
  <c r="Z53" i="22"/>
  <c r="D53" i="22"/>
  <c r="I53" i="22"/>
  <c r="Y53" i="22"/>
  <c r="L53" i="22"/>
  <c r="V53" i="22"/>
  <c r="AO70" i="22"/>
  <c r="A70" i="22"/>
  <c r="A92" i="22" s="1"/>
  <c r="A114" i="22" s="1"/>
  <c r="AL48" i="22"/>
  <c r="V48" i="22"/>
  <c r="F48" i="22"/>
  <c r="N48" i="22"/>
  <c r="AH48" i="22"/>
  <c r="C48" i="22"/>
  <c r="S48" i="22"/>
  <c r="AI48" i="22"/>
  <c r="H48" i="22"/>
  <c r="X48" i="22"/>
  <c r="Q48" i="22"/>
  <c r="E48" i="22"/>
  <c r="AK48" i="22"/>
  <c r="B48" i="22"/>
  <c r="AA48" i="22"/>
  <c r="AF48" i="22"/>
  <c r="R48" i="22"/>
  <c r="G48" i="22"/>
  <c r="W48" i="22"/>
  <c r="AM48" i="22"/>
  <c r="L48" i="22"/>
  <c r="AB48" i="22"/>
  <c r="Y48" i="22"/>
  <c r="M48" i="22"/>
  <c r="Z48" i="22"/>
  <c r="K48" i="22"/>
  <c r="P48" i="22"/>
  <c r="S53" i="22"/>
  <c r="AJ48" i="22"/>
  <c r="G57" i="22"/>
  <c r="F57" i="22"/>
  <c r="M57" i="22"/>
  <c r="R53" i="22"/>
  <c r="G53" i="22"/>
  <c r="AE48" i="22"/>
  <c r="D64" i="22"/>
  <c r="O64" i="22"/>
  <c r="Z57" i="22"/>
  <c r="AO81" i="22"/>
  <c r="A81" i="22"/>
  <c r="A103" i="22" s="1"/>
  <c r="A125" i="22" s="1"/>
  <c r="J59" i="22"/>
  <c r="Z59" i="22"/>
  <c r="K59" i="22"/>
  <c r="AA59" i="22"/>
  <c r="D59" i="22"/>
  <c r="T59" i="22"/>
  <c r="AJ59" i="22"/>
  <c r="Q59" i="22"/>
  <c r="AG59" i="22"/>
  <c r="N59" i="22"/>
  <c r="AD59" i="22"/>
  <c r="O59" i="22"/>
  <c r="AE59" i="22"/>
  <c r="H59" i="22"/>
  <c r="X59" i="22"/>
  <c r="E59" i="22"/>
  <c r="U59" i="22"/>
  <c r="AK59" i="22"/>
  <c r="W59" i="22"/>
  <c r="AG57" i="22"/>
  <c r="AF64" i="22"/>
  <c r="I59" i="22"/>
  <c r="W57" i="22"/>
  <c r="AM64" i="22"/>
  <c r="C64" i="22"/>
  <c r="AB59" i="22"/>
  <c r="V57" i="22"/>
  <c r="AO85" i="22"/>
  <c r="A85" i="22"/>
  <c r="A107" i="22" s="1"/>
  <c r="A129" i="22" s="1"/>
  <c r="B63" i="22"/>
  <c r="R63" i="22"/>
  <c r="AH63" i="22"/>
  <c r="G63" i="22"/>
  <c r="AA63" i="22"/>
  <c r="L63" i="22"/>
  <c r="AB63" i="22"/>
  <c r="M63" i="22"/>
  <c r="AC63" i="22"/>
  <c r="F63" i="22"/>
  <c r="V63" i="22"/>
  <c r="AL63" i="22"/>
  <c r="W63" i="22"/>
  <c r="K63" i="22"/>
  <c r="AE63" i="22"/>
  <c r="P63" i="22"/>
  <c r="AF63" i="22"/>
  <c r="Q63" i="22"/>
  <c r="AG63" i="22"/>
  <c r="AO80" i="22"/>
  <c r="A80" i="22"/>
  <c r="A102" i="22" s="1"/>
  <c r="A124" i="22" s="1"/>
  <c r="AG58" i="22"/>
  <c r="M58" i="22"/>
  <c r="C58" i="22"/>
  <c r="S58" i="22"/>
  <c r="AI58" i="22"/>
  <c r="P58" i="22"/>
  <c r="AF58" i="22"/>
  <c r="Q58" i="22"/>
  <c r="F58" i="22"/>
  <c r="V58" i="22"/>
  <c r="AL58" i="22"/>
  <c r="U58" i="22"/>
  <c r="G58" i="22"/>
  <c r="W58" i="22"/>
  <c r="AM58" i="22"/>
  <c r="D58" i="22"/>
  <c r="T58" i="22"/>
  <c r="AJ58" i="22"/>
  <c r="Y58" i="22"/>
  <c r="J58" i="22"/>
  <c r="Z58" i="22"/>
  <c r="J64" i="22"/>
  <c r="O63" i="22"/>
  <c r="S59" i="22"/>
  <c r="X58" i="22"/>
  <c r="AC57" i="22"/>
  <c r="M53" i="22"/>
  <c r="AO74" i="22"/>
  <c r="A74" i="22"/>
  <c r="A96" i="22" s="1"/>
  <c r="A118" i="22" s="1"/>
  <c r="AM52" i="22"/>
  <c r="P52" i="22"/>
  <c r="AF52" i="22"/>
  <c r="K52" i="22"/>
  <c r="M52" i="22"/>
  <c r="AG52" i="22"/>
  <c r="Q52" i="22"/>
  <c r="B52" i="22"/>
  <c r="R52" i="22"/>
  <c r="AH52" i="22"/>
  <c r="S52" i="22"/>
  <c r="O52" i="22"/>
  <c r="G52" i="22"/>
  <c r="D52" i="22"/>
  <c r="T52" i="22"/>
  <c r="AJ52" i="22"/>
  <c r="AE52" i="22"/>
  <c r="U52" i="22"/>
  <c r="AK52" i="22"/>
  <c r="C52" i="22"/>
  <c r="F52" i="22"/>
  <c r="V52" i="22"/>
  <c r="AL52" i="22"/>
  <c r="AC48" i="22"/>
  <c r="B53" i="22"/>
  <c r="AO72" i="22"/>
  <c r="A72" i="22"/>
  <c r="A94" i="22" s="1"/>
  <c r="A116" i="22" s="1"/>
  <c r="H50" i="22"/>
  <c r="AK50" i="22"/>
  <c r="B50" i="22"/>
  <c r="R50" i="22"/>
  <c r="AH50" i="22"/>
  <c r="E50" i="22"/>
  <c r="G50" i="22"/>
  <c r="AM50" i="22"/>
  <c r="Q50" i="22"/>
  <c r="AA50" i="22"/>
  <c r="P50" i="22"/>
  <c r="AF50" i="22"/>
  <c r="D50" i="22"/>
  <c r="M50" i="22"/>
  <c r="I50" i="22"/>
  <c r="F50" i="22"/>
  <c r="V50" i="22"/>
  <c r="AL50" i="22"/>
  <c r="O50" i="22"/>
  <c r="AG50" i="22"/>
  <c r="C50" i="22"/>
  <c r="AI50" i="22"/>
  <c r="T50" i="22"/>
  <c r="AJ50" i="22"/>
  <c r="U50" i="22"/>
  <c r="Y50" i="22"/>
  <c r="J50" i="22"/>
  <c r="Q64" i="22"/>
  <c r="AD63" i="22"/>
  <c r="V59" i="22"/>
  <c r="AE58" i="22"/>
  <c r="AF57" i="22"/>
  <c r="AO78" i="22"/>
  <c r="A78" i="22"/>
  <c r="A100" i="22" s="1"/>
  <c r="A122" i="22" s="1"/>
  <c r="C56" i="22"/>
  <c r="W56" i="22"/>
  <c r="P56" i="22"/>
  <c r="AF56" i="22"/>
  <c r="E56" i="22"/>
  <c r="U56" i="22"/>
  <c r="AK56" i="22"/>
  <c r="B56" i="22"/>
  <c r="R56" i="22"/>
  <c r="AH56" i="22"/>
  <c r="AM56" i="22"/>
  <c r="O56" i="22"/>
  <c r="AI56" i="22"/>
  <c r="G56" i="22"/>
  <c r="AA56" i="22"/>
  <c r="D56" i="22"/>
  <c r="T56" i="22"/>
  <c r="AJ56" i="22"/>
  <c r="I56" i="22"/>
  <c r="Y56" i="22"/>
  <c r="F56" i="22"/>
  <c r="V56" i="22"/>
  <c r="AL56" i="22"/>
  <c r="P53" i="22"/>
  <c r="E52" i="22"/>
  <c r="I48" i="22"/>
  <c r="AO76" i="22"/>
  <c r="A76" i="22"/>
  <c r="A98" i="22" s="1"/>
  <c r="A120" i="22" s="1"/>
  <c r="E54" i="22"/>
  <c r="Q54" i="22"/>
  <c r="B54" i="22"/>
  <c r="R54" i="22"/>
  <c r="AH54" i="22"/>
  <c r="Y54" i="22"/>
  <c r="C54" i="22"/>
  <c r="S54" i="22"/>
  <c r="AI54" i="22"/>
  <c r="AG54" i="22"/>
  <c r="P54" i="22"/>
  <c r="AF54" i="22"/>
  <c r="AK54" i="22"/>
  <c r="U54" i="22"/>
  <c r="AC54" i="22"/>
  <c r="F54" i="22"/>
  <c r="V54" i="22"/>
  <c r="AL54" i="22"/>
  <c r="G54" i="22"/>
  <c r="W54" i="22"/>
  <c r="AM54" i="22"/>
  <c r="D54" i="22"/>
  <c r="T54" i="22"/>
  <c r="AJ54" i="22"/>
  <c r="AB56" i="22"/>
  <c r="AO77" i="22"/>
  <c r="A77" i="22"/>
  <c r="A99" i="22" s="1"/>
  <c r="A121" i="22" s="1"/>
  <c r="N55" i="22"/>
  <c r="T55" i="22"/>
  <c r="E55" i="22"/>
  <c r="U55" i="22"/>
  <c r="AK55" i="22"/>
  <c r="J55" i="22"/>
  <c r="AH55" i="22"/>
  <c r="K55" i="22"/>
  <c r="AA55" i="22"/>
  <c r="D55" i="22"/>
  <c r="AD55" i="22"/>
  <c r="X55" i="22"/>
  <c r="I55" i="22"/>
  <c r="Y55" i="22"/>
  <c r="H55" i="22"/>
  <c r="R55" i="22"/>
  <c r="AL55" i="22"/>
  <c r="L55" i="22"/>
  <c r="O55" i="22"/>
  <c r="AE55" i="22"/>
  <c r="AB55" i="22"/>
  <c r="N54" i="22"/>
  <c r="W53" i="22"/>
  <c r="AB52" i="22"/>
  <c r="AO73" i="22"/>
  <c r="A73" i="22"/>
  <c r="A95" i="22" s="1"/>
  <c r="A117" i="22" s="1"/>
  <c r="AD51" i="22"/>
  <c r="V51" i="22"/>
  <c r="T51" i="22"/>
  <c r="E51" i="22"/>
  <c r="U51" i="22"/>
  <c r="AK51" i="22"/>
  <c r="AB51" i="22"/>
  <c r="Z51" i="22"/>
  <c r="K51" i="22"/>
  <c r="AA51" i="22"/>
  <c r="AL51" i="22"/>
  <c r="AF51" i="22"/>
  <c r="I51" i="22"/>
  <c r="Y51" i="22"/>
  <c r="L51" i="22"/>
  <c r="J51" i="22"/>
  <c r="O51" i="22"/>
  <c r="AE51" i="22"/>
  <c r="F51" i="22"/>
  <c r="N50" i="22"/>
  <c r="E58" i="22"/>
  <c r="AH53" i="22"/>
  <c r="AI52" i="22"/>
  <c r="AJ57" i="22"/>
  <c r="P47" i="22"/>
  <c r="I47" i="22"/>
  <c r="U47" i="22"/>
  <c r="AO84" i="22"/>
  <c r="A84" i="22"/>
  <c r="A106" i="22" s="1"/>
  <c r="A128" i="22" s="1"/>
  <c r="AF62" i="22"/>
  <c r="P62" i="22"/>
  <c r="AG61" i="22"/>
  <c r="Q61" i="22"/>
  <c r="AO71" i="22"/>
  <c r="A71" i="22"/>
  <c r="A93" i="22" s="1"/>
  <c r="A115" i="22" s="1"/>
  <c r="AE49" i="22"/>
  <c r="O49" i="22"/>
  <c r="AE47" i="22"/>
  <c r="O47" i="22"/>
  <c r="H49" i="22"/>
  <c r="R47" i="22"/>
  <c r="AD49" i="22"/>
  <c r="AA62" i="22"/>
  <c r="K62" i="22"/>
  <c r="AF61" i="22"/>
  <c r="AO82" i="22"/>
  <c r="A82" i="22"/>
  <c r="A104" i="22" s="1"/>
  <c r="A126" i="22" s="1"/>
  <c r="AG60" i="22"/>
  <c r="T49" i="22"/>
  <c r="N47" i="22"/>
  <c r="N49" i="22"/>
  <c r="AB47" i="22"/>
  <c r="L47" i="22"/>
  <c r="AO68" i="22"/>
  <c r="A68" i="22"/>
  <c r="A90" i="22" s="1"/>
  <c r="A112" i="22" s="1"/>
  <c r="AJ46" i="22"/>
  <c r="T46" i="22"/>
  <c r="D46" i="22"/>
  <c r="AF46" i="22"/>
  <c r="L46" i="22"/>
  <c r="S49" i="22"/>
  <c r="E47" i="22"/>
  <c r="AM49" i="22"/>
  <c r="AO69" i="22"/>
  <c r="A69" i="22"/>
  <c r="A91" i="22" s="1"/>
  <c r="A113" i="22" s="1"/>
  <c r="AC47" i="22"/>
  <c r="M47" i="22"/>
  <c r="AF47" i="22"/>
  <c r="AO83" i="22"/>
  <c r="A83" i="22"/>
  <c r="A105" i="22" s="1"/>
  <c r="A127" i="22" s="1"/>
  <c r="AB62" i="22"/>
  <c r="L62" i="22"/>
  <c r="AC61" i="22"/>
  <c r="M61" i="22"/>
  <c r="AK61" i="22"/>
  <c r="AC49" i="22"/>
  <c r="M49" i="22"/>
  <c r="AA47" i="22"/>
  <c r="K47" i="22"/>
  <c r="AF49" i="22"/>
  <c r="J47" i="22"/>
  <c r="AM62" i="22"/>
  <c r="W62" i="22"/>
  <c r="G62" i="22"/>
  <c r="AB61" i="22"/>
  <c r="L61" i="22"/>
  <c r="AC60" i="22"/>
  <c r="M60" i="22"/>
  <c r="L49" i="22"/>
  <c r="AL47" i="22"/>
  <c r="F47" i="22"/>
  <c r="AL49" i="22"/>
  <c r="Z49" i="22"/>
  <c r="J49" i="22"/>
  <c r="X47" i="22"/>
  <c r="H47" i="22"/>
  <c r="AC46" i="22"/>
  <c r="M46" i="22"/>
  <c r="AB46" i="22"/>
  <c r="H46" i="22"/>
  <c r="G49" i="22"/>
  <c r="W49" i="22"/>
  <c r="Q47" i="22"/>
  <c r="S20" i="31"/>
  <c r="G12" i="59"/>
  <c r="R12" i="31" s="1"/>
  <c r="S12" i="31" s="1"/>
  <c r="G27" i="59"/>
  <c r="T5" i="31" s="1"/>
  <c r="U5" i="31" s="1"/>
  <c r="G26" i="59"/>
  <c r="T4" i="31" s="1"/>
  <c r="U4" i="31" s="1"/>
  <c r="G8" i="59"/>
  <c r="R8" i="31" s="1"/>
  <c r="S8" i="31" s="1"/>
  <c r="G11" i="59"/>
  <c r="R11" i="31" s="1"/>
  <c r="S11" i="31" s="1"/>
  <c r="G33" i="59"/>
  <c r="T11" i="31" s="1"/>
  <c r="U11" i="31" s="1"/>
  <c r="G29" i="59"/>
  <c r="T7" i="31" s="1"/>
  <c r="U7" i="31" s="1"/>
  <c r="G2" i="59"/>
  <c r="R2" i="31" s="1"/>
  <c r="S2" i="31" s="1"/>
  <c r="G24" i="59"/>
  <c r="T2" i="31" s="1"/>
  <c r="U2" i="31" s="1"/>
  <c r="G28" i="59"/>
  <c r="T6" i="31" s="1"/>
  <c r="U6" i="31" s="1"/>
  <c r="G38" i="59"/>
  <c r="T16" i="31" s="1"/>
  <c r="U16" i="31" s="1"/>
  <c r="G41" i="59"/>
  <c r="T19" i="31" s="1"/>
  <c r="U19" i="31" s="1"/>
  <c r="G15" i="59"/>
  <c r="R15" i="31" s="1"/>
  <c r="S15" i="31" s="1"/>
  <c r="G21" i="59"/>
  <c r="R21" i="31" s="1"/>
  <c r="S21" i="31" s="1"/>
  <c r="G16" i="59"/>
  <c r="R16" i="31" s="1"/>
  <c r="S16" i="31" s="1"/>
  <c r="G37" i="59"/>
  <c r="T15" i="31" s="1"/>
  <c r="U15" i="31" s="1"/>
  <c r="G19" i="59"/>
  <c r="R19" i="31" s="1"/>
  <c r="S19" i="31" s="1"/>
  <c r="G25" i="59"/>
  <c r="T3" i="31" s="1"/>
  <c r="U3" i="31" s="1"/>
  <c r="G30" i="59"/>
  <c r="T8" i="31" s="1"/>
  <c r="U8" i="31" s="1"/>
  <c r="G32" i="59"/>
  <c r="T10" i="31" s="1"/>
  <c r="G40" i="59"/>
  <c r="T18" i="31" s="1"/>
  <c r="U18" i="31" s="1"/>
  <c r="G34" i="59"/>
  <c r="T12" i="31" s="1"/>
  <c r="U12" i="31" s="1"/>
  <c r="G4" i="59"/>
  <c r="R4" i="31" s="1"/>
  <c r="S4" i="31" s="1"/>
  <c r="Q22" i="31"/>
  <c r="G13" i="59"/>
  <c r="R13" i="31" s="1"/>
  <c r="S13" i="31" s="1"/>
  <c r="G7" i="59"/>
  <c r="R7" i="31" s="1"/>
  <c r="S7" i="31" s="1"/>
  <c r="G39" i="59"/>
  <c r="T17" i="31" s="1"/>
  <c r="U17" i="31" s="1"/>
  <c r="G5" i="59"/>
  <c r="R5" i="31" s="1"/>
  <c r="S5" i="31" s="1"/>
  <c r="G14" i="59"/>
  <c r="R14" i="31" s="1"/>
  <c r="S14" i="31" s="1"/>
  <c r="G9" i="59"/>
  <c r="R9" i="31" s="1"/>
  <c r="S9" i="31" s="1"/>
  <c r="G22" i="31"/>
  <c r="G3" i="59"/>
  <c r="R3" i="31" s="1"/>
  <c r="L22" i="31"/>
  <c r="G6" i="59"/>
  <c r="R6" i="31" s="1"/>
  <c r="H5" i="31"/>
  <c r="M2" i="31"/>
  <c r="T22" i="31" l="1"/>
  <c r="U22" i="31" s="1"/>
  <c r="U10" i="31"/>
  <c r="H22" i="31"/>
  <c r="M22" i="31"/>
  <c r="S6" i="31"/>
  <c r="R22" i="31"/>
  <c r="S22" i="31" s="1"/>
  <c r="S3" i="31"/>
  <c r="W2" i="31" l="1"/>
  <c r="X2" i="31" s="1"/>
  <c r="W22" i="31"/>
  <c r="X22" i="31" s="1"/>
  <c r="W8" i="31"/>
  <c r="W13" i="31"/>
  <c r="W5" i="31"/>
  <c r="W4" i="31"/>
  <c r="W16" i="31"/>
  <c r="W21" i="31"/>
  <c r="W20" i="31"/>
  <c r="W12" i="31"/>
  <c r="W10" i="31"/>
  <c r="W7" i="31"/>
  <c r="W18" i="31"/>
  <c r="W6" i="31"/>
  <c r="W15" i="31"/>
  <c r="W14" i="31"/>
  <c r="W19" i="31"/>
  <c r="W9" i="31"/>
  <c r="W3" i="31"/>
  <c r="W17" i="31"/>
  <c r="W11" i="31"/>
  <c r="Z22" i="31"/>
  <c r="AA22" i="31" s="1"/>
  <c r="Z10" i="31"/>
  <c r="Z16" i="31"/>
  <c r="Z19" i="31"/>
  <c r="Z7" i="31"/>
  <c r="Z15" i="31"/>
  <c r="Z11" i="31"/>
  <c r="Z3" i="31"/>
  <c r="Z18" i="31"/>
  <c r="Z8" i="31"/>
  <c r="Z9" i="31"/>
  <c r="Z2" i="31"/>
  <c r="Z13" i="31"/>
  <c r="Z20" i="31"/>
  <c r="Z14" i="31"/>
  <c r="Z4" i="31"/>
  <c r="Z17" i="31"/>
  <c r="Z12" i="31"/>
  <c r="Z6" i="31"/>
  <c r="Z21" i="31"/>
  <c r="Z5" i="31"/>
  <c r="AC2" i="31" l="1"/>
  <c r="C2" i="33" s="1"/>
  <c r="AA20" i="31"/>
  <c r="AB20" i="31"/>
  <c r="B20" i="33" s="1"/>
  <c r="AA10" i="31"/>
  <c r="AB10" i="31"/>
  <c r="B10" i="33" s="1"/>
  <c r="X15" i="31"/>
  <c r="AC15" i="31"/>
  <c r="AC16" i="31"/>
  <c r="X16" i="31"/>
  <c r="AA12" i="31"/>
  <c r="AB12" i="31"/>
  <c r="B12" i="33" s="1"/>
  <c r="AA8" i="31"/>
  <c r="AB8" i="31"/>
  <c r="B8" i="33" s="1"/>
  <c r="AA15" i="31"/>
  <c r="AB15" i="31"/>
  <c r="B15" i="33" s="1"/>
  <c r="X3" i="31"/>
  <c r="AC3" i="31"/>
  <c r="AC10" i="31"/>
  <c r="X10" i="31"/>
  <c r="X8" i="31"/>
  <c r="AC8" i="31"/>
  <c r="AA5" i="31"/>
  <c r="AB5" i="31"/>
  <c r="B5" i="33" s="1"/>
  <c r="AA17" i="31"/>
  <c r="AB17" i="31"/>
  <c r="B17" i="33" s="1"/>
  <c r="AA13" i="31"/>
  <c r="AB13" i="31"/>
  <c r="B13" i="33" s="1"/>
  <c r="AA18" i="31"/>
  <c r="AB18" i="31"/>
  <c r="B18" i="33" s="1"/>
  <c r="AA7" i="31"/>
  <c r="AB7" i="31"/>
  <c r="B7" i="33" s="1"/>
  <c r="AC9" i="31"/>
  <c r="X9" i="31"/>
  <c r="X6" i="31"/>
  <c r="AC6" i="31"/>
  <c r="X12" i="31"/>
  <c r="AC12" i="31"/>
  <c r="X4" i="31"/>
  <c r="AC4" i="31"/>
  <c r="AA21" i="31"/>
  <c r="AB21" i="31"/>
  <c r="B21" i="33" s="1"/>
  <c r="AA4" i="31"/>
  <c r="AB4" i="31"/>
  <c r="B4" i="33" s="1"/>
  <c r="AA2" i="31"/>
  <c r="AB2" i="31"/>
  <c r="AA3" i="31"/>
  <c r="AB3" i="31"/>
  <c r="B3" i="33" s="1"/>
  <c r="AA19" i="31"/>
  <c r="AB19" i="31"/>
  <c r="B19" i="33" s="1"/>
  <c r="AC11" i="31"/>
  <c r="X11" i="31"/>
  <c r="X19" i="31"/>
  <c r="AC19" i="31"/>
  <c r="AC18" i="31"/>
  <c r="X18" i="31"/>
  <c r="AC20" i="31"/>
  <c r="X20" i="31"/>
  <c r="AC5" i="31"/>
  <c r="X5" i="31"/>
  <c r="AA6" i="31"/>
  <c r="AB6" i="31"/>
  <c r="B6" i="33" s="1"/>
  <c r="AA14" i="31"/>
  <c r="AB14" i="31"/>
  <c r="B14" i="33" s="1"/>
  <c r="AA9" i="31"/>
  <c r="AB9" i="31"/>
  <c r="B9" i="33" s="1"/>
  <c r="AA11" i="31"/>
  <c r="AB11" i="31"/>
  <c r="B11" i="33" s="1"/>
  <c r="AA16" i="31"/>
  <c r="AB16" i="31"/>
  <c r="B16" i="33" s="1"/>
  <c r="X17" i="31"/>
  <c r="AC17" i="31"/>
  <c r="AC14" i="31"/>
  <c r="X14" i="31"/>
  <c r="X7" i="31"/>
  <c r="AC7" i="31"/>
  <c r="AC21" i="31"/>
  <c r="X21" i="31"/>
  <c r="AC13" i="31"/>
  <c r="X13" i="31"/>
  <c r="B16" i="34" l="1"/>
  <c r="H16" i="33"/>
  <c r="H36" i="33"/>
  <c r="B9" i="34"/>
  <c r="H9" i="33"/>
  <c r="H29" i="33"/>
  <c r="B6" i="34"/>
  <c r="H26" i="33"/>
  <c r="H6" i="33"/>
  <c r="C19" i="33"/>
  <c r="E19" i="34" s="1"/>
  <c r="AI19" i="31"/>
  <c r="B19" i="34"/>
  <c r="H39" i="33"/>
  <c r="H19" i="33"/>
  <c r="B2" i="33"/>
  <c r="B21" i="34"/>
  <c r="H41" i="33"/>
  <c r="H21" i="33"/>
  <c r="C12" i="33"/>
  <c r="E12" i="34" s="1"/>
  <c r="AI12" i="31"/>
  <c r="B18" i="34"/>
  <c r="H38" i="33"/>
  <c r="H18" i="33"/>
  <c r="B17" i="34"/>
  <c r="H37" i="33"/>
  <c r="H17" i="33"/>
  <c r="C8" i="33"/>
  <c r="AI8" i="31"/>
  <c r="AI3" i="31"/>
  <c r="C3" i="33"/>
  <c r="B8" i="34"/>
  <c r="H28" i="33"/>
  <c r="H8" i="33"/>
  <c r="B10" i="34"/>
  <c r="H30" i="33"/>
  <c r="H10" i="33"/>
  <c r="E2" i="34"/>
  <c r="F22" i="33"/>
  <c r="F2" i="33"/>
  <c r="C21" i="33"/>
  <c r="AI21" i="31"/>
  <c r="C14" i="33"/>
  <c r="E14" i="34" s="1"/>
  <c r="AI14" i="31"/>
  <c r="C20" i="33"/>
  <c r="E20" i="34" s="1"/>
  <c r="AI20" i="31"/>
  <c r="C9" i="33"/>
  <c r="E9" i="34" s="1"/>
  <c r="AI9" i="31"/>
  <c r="C16" i="33"/>
  <c r="AI16" i="31"/>
  <c r="B20" i="34"/>
  <c r="H20" i="33"/>
  <c r="H40" i="33"/>
  <c r="AI7" i="31"/>
  <c r="C7" i="33"/>
  <c r="C17" i="33"/>
  <c r="AI17" i="31"/>
  <c r="B11" i="34"/>
  <c r="H31" i="33"/>
  <c r="H11" i="33"/>
  <c r="B14" i="34"/>
  <c r="H34" i="33"/>
  <c r="H14" i="33"/>
  <c r="B3" i="34"/>
  <c r="H23" i="33"/>
  <c r="H3" i="33"/>
  <c r="B4" i="34"/>
  <c r="H24" i="33"/>
  <c r="H4" i="33"/>
  <c r="AI4" i="31"/>
  <c r="C4" i="33"/>
  <c r="C6" i="33"/>
  <c r="AI6" i="31"/>
  <c r="B7" i="34"/>
  <c r="H27" i="33"/>
  <c r="H7" i="33"/>
  <c r="B13" i="34"/>
  <c r="H13" i="33"/>
  <c r="H33" i="33"/>
  <c r="B5" i="34"/>
  <c r="H25" i="33"/>
  <c r="H5" i="33"/>
  <c r="B15" i="34"/>
  <c r="H35" i="33"/>
  <c r="H15" i="33"/>
  <c r="B12" i="34"/>
  <c r="H32" i="33"/>
  <c r="H12" i="33"/>
  <c r="AI15" i="31"/>
  <c r="C15" i="33"/>
  <c r="E15" i="34" s="1"/>
  <c r="AI2" i="31"/>
  <c r="C13" i="33"/>
  <c r="AI13" i="31"/>
  <c r="C5" i="33"/>
  <c r="AI5" i="31"/>
  <c r="C18" i="33"/>
  <c r="E18" i="34" s="1"/>
  <c r="AI18" i="31"/>
  <c r="C11" i="33"/>
  <c r="AI11" i="31"/>
  <c r="C10" i="33"/>
  <c r="AI10" i="31"/>
  <c r="E16" i="34" l="1"/>
  <c r="E13" i="34"/>
  <c r="E17" i="34"/>
  <c r="E8" i="34"/>
  <c r="E21" i="34"/>
  <c r="E7" i="34"/>
  <c r="E11" i="34"/>
  <c r="AI22" i="31"/>
  <c r="AI39" i="33"/>
  <c r="T44" i="33"/>
  <c r="AC38" i="33"/>
  <c r="N37" i="33"/>
  <c r="AN34" i="33"/>
  <c r="P35" i="33"/>
  <c r="AD30" i="33"/>
  <c r="AL28" i="33"/>
  <c r="Z42" i="33"/>
  <c r="AF41" i="33"/>
  <c r="AR40" i="33"/>
  <c r="R33" i="33"/>
  <c r="AK32" i="33"/>
  <c r="AV31" i="33"/>
  <c r="V29" i="33"/>
  <c r="AP27" i="33"/>
  <c r="AT26" i="33"/>
  <c r="X43" i="33"/>
  <c r="L45" i="33"/>
  <c r="K44" i="33"/>
  <c r="AL43" i="33"/>
  <c r="AP42" i="33"/>
  <c r="AA39" i="33"/>
  <c r="R38" i="33"/>
  <c r="P41" i="33"/>
  <c r="AH36" i="33"/>
  <c r="AG32" i="33"/>
  <c r="T30" i="33"/>
  <c r="M28" i="33"/>
  <c r="AV45" i="33"/>
  <c r="AC40" i="33"/>
  <c r="X33" i="33"/>
  <c r="AR31" i="33"/>
  <c r="AJ27" i="33"/>
  <c r="AD26" i="33"/>
  <c r="AQ44" i="33"/>
  <c r="AU43" i="33"/>
  <c r="AE41" i="33"/>
  <c r="AL42" i="33"/>
  <c r="AF40" i="33"/>
  <c r="S39" i="33"/>
  <c r="AI35" i="33"/>
  <c r="O30" i="33"/>
  <c r="AN45" i="33"/>
  <c r="X34" i="33"/>
  <c r="AB36" i="33"/>
  <c r="AK28" i="33"/>
  <c r="L26" i="33"/>
  <c r="N27" i="33"/>
  <c r="V33" i="33"/>
  <c r="AS29" i="33"/>
  <c r="Z38" i="33"/>
  <c r="U32" i="33"/>
  <c r="E4" i="34"/>
  <c r="F24" i="33"/>
  <c r="Z12" i="33" s="1"/>
  <c r="F4" i="33"/>
  <c r="X19" i="33" s="1"/>
  <c r="W44" i="33"/>
  <c r="M45" i="33"/>
  <c r="Y43" i="33"/>
  <c r="AD41" i="33"/>
  <c r="AH40" i="33"/>
  <c r="AG35" i="33"/>
  <c r="T42" i="33"/>
  <c r="AO39" i="33"/>
  <c r="R37" i="33"/>
  <c r="AR32" i="33"/>
  <c r="AC36" i="33"/>
  <c r="K26" i="33"/>
  <c r="Z31" i="33"/>
  <c r="P30" i="33"/>
  <c r="AT29" i="33"/>
  <c r="AV28" i="33"/>
  <c r="AM27" i="33"/>
  <c r="AP34" i="33"/>
  <c r="AA40" i="33"/>
  <c r="AU39" i="33"/>
  <c r="AL45" i="33"/>
  <c r="V44" i="33"/>
  <c r="Q42" i="33"/>
  <c r="S37" i="33"/>
  <c r="AQ36" i="33"/>
  <c r="O32" i="33"/>
  <c r="K31" i="33"/>
  <c r="AE29" i="33"/>
  <c r="AG38" i="33"/>
  <c r="AB41" i="33"/>
  <c r="AH33" i="33"/>
  <c r="X28" i="33"/>
  <c r="U34" i="33"/>
  <c r="M30" i="33"/>
  <c r="AN27" i="33"/>
  <c r="AJ26" i="33"/>
  <c r="AS43" i="33"/>
  <c r="F7" i="33"/>
  <c r="F27" i="33"/>
  <c r="F29" i="33"/>
  <c r="F9" i="33"/>
  <c r="F34" i="33"/>
  <c r="AG8" i="33" s="1"/>
  <c r="F14" i="33"/>
  <c r="W4" i="33" s="1"/>
  <c r="K15" i="33"/>
  <c r="E3" i="34"/>
  <c r="F3" i="33"/>
  <c r="AK18" i="33" s="1"/>
  <c r="F23" i="33"/>
  <c r="AS9" i="33" s="1"/>
  <c r="AU44" i="33"/>
  <c r="AO43" i="33"/>
  <c r="AM39" i="33"/>
  <c r="W34" i="33"/>
  <c r="AE31" i="33"/>
  <c r="AI29" i="33"/>
  <c r="Q45" i="33"/>
  <c r="AF36" i="33"/>
  <c r="AB35" i="33"/>
  <c r="AK26" i="33"/>
  <c r="Z30" i="33"/>
  <c r="Y42" i="33"/>
  <c r="AS40" i="33"/>
  <c r="U38" i="33"/>
  <c r="AP28" i="33"/>
  <c r="S27" i="33"/>
  <c r="P37" i="33"/>
  <c r="N32" i="33"/>
  <c r="L33" i="33"/>
  <c r="AI40" i="33"/>
  <c r="AD45" i="33"/>
  <c r="AT44" i="33"/>
  <c r="AH43" i="33"/>
  <c r="Y41" i="33"/>
  <c r="O37" i="33"/>
  <c r="W31" i="33"/>
  <c r="AA29" i="33"/>
  <c r="AQ28" i="33"/>
  <c r="AR35" i="33"/>
  <c r="L34" i="33"/>
  <c r="AC27" i="33"/>
  <c r="AF39" i="33"/>
  <c r="AV33" i="33"/>
  <c r="AO32" i="33"/>
  <c r="R30" i="33"/>
  <c r="AM26" i="33"/>
  <c r="T38" i="33"/>
  <c r="AJ36" i="33"/>
  <c r="N44" i="33"/>
  <c r="AT43" i="33"/>
  <c r="AD42" i="33"/>
  <c r="Z40" i="33"/>
  <c r="AI33" i="33"/>
  <c r="AL35" i="33"/>
  <c r="AC34" i="33"/>
  <c r="AV37" i="33"/>
  <c r="AN31" i="33"/>
  <c r="AP29" i="33"/>
  <c r="AK27" i="33"/>
  <c r="T28" i="33"/>
  <c r="AR41" i="33"/>
  <c r="R32" i="33"/>
  <c r="AF38" i="33"/>
  <c r="L36" i="33"/>
  <c r="X30" i="33"/>
  <c r="V26" i="33"/>
  <c r="P39" i="33"/>
  <c r="K42" i="33"/>
  <c r="Z45" i="33"/>
  <c r="X44" i="33"/>
  <c r="AE39" i="33"/>
  <c r="AU37" i="33"/>
  <c r="AQ32" i="33"/>
  <c r="AH38" i="33"/>
  <c r="AS41" i="33"/>
  <c r="AK35" i="33"/>
  <c r="M31" i="33"/>
  <c r="AB34" i="33"/>
  <c r="AG30" i="33"/>
  <c r="V27" i="33"/>
  <c r="S28" i="33"/>
  <c r="U43" i="33"/>
  <c r="AL29" i="33"/>
  <c r="O26" i="33"/>
  <c r="AN33" i="33"/>
  <c r="Q36" i="33"/>
  <c r="F31" i="33"/>
  <c r="R11" i="33" s="1"/>
  <c r="F11" i="33"/>
  <c r="N7" i="33" s="1"/>
  <c r="E5" i="34"/>
  <c r="F25" i="33"/>
  <c r="F5" i="33"/>
  <c r="F35" i="33"/>
  <c r="AJ12" i="33" s="1"/>
  <c r="F15" i="33"/>
  <c r="AR20" i="33" s="1"/>
  <c r="O45" i="33"/>
  <c r="AA42" i="33"/>
  <c r="K41" i="33"/>
  <c r="AG43" i="33"/>
  <c r="S38" i="33"/>
  <c r="AE35" i="33"/>
  <c r="AU33" i="33"/>
  <c r="M34" i="33"/>
  <c r="AH39" i="33"/>
  <c r="AN37" i="33"/>
  <c r="AS31" i="33"/>
  <c r="AQ27" i="33"/>
  <c r="AB26" i="33"/>
  <c r="Q30" i="33"/>
  <c r="V36" i="33"/>
  <c r="X32" i="33"/>
  <c r="U44" i="33"/>
  <c r="AL40" i="33"/>
  <c r="AJ28" i="33"/>
  <c r="AI44" i="33"/>
  <c r="W43" i="33"/>
  <c r="O42" i="33"/>
  <c r="AQ41" i="33"/>
  <c r="AU40" i="33"/>
  <c r="AE38" i="33"/>
  <c r="S35" i="33"/>
  <c r="AM33" i="33"/>
  <c r="AB45" i="33"/>
  <c r="AO34" i="33"/>
  <c r="L32" i="33"/>
  <c r="U26" i="33"/>
  <c r="N36" i="33"/>
  <c r="AS30" i="33"/>
  <c r="Q31" i="33"/>
  <c r="AF28" i="33"/>
  <c r="Z27" i="33"/>
  <c r="AK39" i="33"/>
  <c r="AA45" i="33"/>
  <c r="R43" i="33"/>
  <c r="AT41" i="33"/>
  <c r="AC42" i="33"/>
  <c r="X38" i="33"/>
  <c r="AJ37" i="33"/>
  <c r="AP36" i="33"/>
  <c r="V40" i="33"/>
  <c r="T34" i="33"/>
  <c r="AF33" i="33"/>
  <c r="P29" i="33"/>
  <c r="AR28" i="33"/>
  <c r="L44" i="33"/>
  <c r="AN35" i="33"/>
  <c r="AV32" i="33"/>
  <c r="AL26" i="33"/>
  <c r="N31" i="33"/>
  <c r="AD39" i="33"/>
  <c r="AL44" i="33"/>
  <c r="AU36" i="33"/>
  <c r="O34" i="33"/>
  <c r="AA33" i="33"/>
  <c r="AQ30" i="33"/>
  <c r="S29" i="33"/>
  <c r="AF45" i="33"/>
  <c r="AN43" i="33"/>
  <c r="V39" i="33"/>
  <c r="L35" i="33"/>
  <c r="AB32" i="33"/>
  <c r="Q28" i="33"/>
  <c r="U41" i="33"/>
  <c r="AJ31" i="33"/>
  <c r="AI26" i="33"/>
  <c r="N40" i="33"/>
  <c r="X27" i="33"/>
  <c r="AE45" i="33"/>
  <c r="AQ40" i="33"/>
  <c r="W39" i="33"/>
  <c r="O35" i="33"/>
  <c r="K34" i="33"/>
  <c r="S33" i="33"/>
  <c r="AU30" i="33"/>
  <c r="AM29" i="33"/>
  <c r="AO42" i="33"/>
  <c r="AK36" i="33"/>
  <c r="AH41" i="33"/>
  <c r="AG37" i="33"/>
  <c r="Y28" i="33"/>
  <c r="Q27" i="33"/>
  <c r="AS26" i="33"/>
  <c r="AB38" i="33"/>
  <c r="M43" i="33"/>
  <c r="U31" i="33"/>
  <c r="V43" i="33"/>
  <c r="AQ37" i="33"/>
  <c r="K29" i="33"/>
  <c r="AC44" i="33"/>
  <c r="AN42" i="33"/>
  <c r="T40" i="33"/>
  <c r="AR45" i="33"/>
  <c r="AD38" i="33"/>
  <c r="M36" i="33"/>
  <c r="R31" i="33"/>
  <c r="AJ30" i="33"/>
  <c r="AV35" i="33"/>
  <c r="AH32" i="33"/>
  <c r="O28" i="33"/>
  <c r="AL34" i="33"/>
  <c r="AG33" i="33"/>
  <c r="AT27" i="33"/>
  <c r="AA26" i="33"/>
  <c r="S43" i="33"/>
  <c r="AQ39" i="33"/>
  <c r="AH44" i="33"/>
  <c r="W35" i="33"/>
  <c r="AU34" i="33"/>
  <c r="K33" i="33"/>
  <c r="AE32" i="33"/>
  <c r="AM30" i="33"/>
  <c r="O29" i="33"/>
  <c r="U42" i="33"/>
  <c r="M38" i="33"/>
  <c r="AO26" i="33"/>
  <c r="AS28" i="33"/>
  <c r="AA27" i="33"/>
  <c r="AJ40" i="33"/>
  <c r="AB37" i="33"/>
  <c r="Q41" i="33"/>
  <c r="AG36" i="33"/>
  <c r="Y31" i="33"/>
  <c r="S45" i="33"/>
  <c r="AH42" i="33"/>
  <c r="U40" i="33"/>
  <c r="AU31" i="33"/>
  <c r="AI28" i="33"/>
  <c r="AB44" i="33"/>
  <c r="AN38" i="33"/>
  <c r="AS35" i="33"/>
  <c r="Z33" i="33"/>
  <c r="Q26" i="33"/>
  <c r="AK30" i="33"/>
  <c r="X36" i="33"/>
  <c r="L29" i="33"/>
  <c r="V41" i="33"/>
  <c r="AL37" i="33"/>
  <c r="P34" i="33"/>
  <c r="AE27" i="33"/>
  <c r="F39" i="33"/>
  <c r="M21" i="33" s="1"/>
  <c r="F19" i="33"/>
  <c r="AI45" i="33"/>
  <c r="O44" i="33"/>
  <c r="Z43" i="33"/>
  <c r="AB42" i="33"/>
  <c r="AM37" i="33"/>
  <c r="AE36" i="33"/>
  <c r="S32" i="33"/>
  <c r="W30" i="33"/>
  <c r="AU29" i="33"/>
  <c r="L41" i="33"/>
  <c r="AS39" i="33"/>
  <c r="AK38" i="33"/>
  <c r="U28" i="33"/>
  <c r="Q34" i="33"/>
  <c r="AF27" i="33"/>
  <c r="Y40" i="33"/>
  <c r="N35" i="33"/>
  <c r="AQ26" i="33"/>
  <c r="AO31" i="33"/>
  <c r="AI42" i="33"/>
  <c r="AD43" i="33"/>
  <c r="T41" i="33"/>
  <c r="AA35" i="33"/>
  <c r="W29" i="33"/>
  <c r="AV34" i="33"/>
  <c r="AO27" i="33"/>
  <c r="N38" i="33"/>
  <c r="AJ45" i="33"/>
  <c r="AC37" i="33"/>
  <c r="Y33" i="33"/>
  <c r="P32" i="33"/>
  <c r="R39" i="33"/>
  <c r="AT28" i="33"/>
  <c r="AF31" i="33"/>
  <c r="AR36" i="33"/>
  <c r="AP26" i="33"/>
  <c r="AE40" i="33"/>
  <c r="AA37" i="33"/>
  <c r="AI36" i="33"/>
  <c r="AU35" i="33"/>
  <c r="S31" i="33"/>
  <c r="AF42" i="33"/>
  <c r="Q44" i="33"/>
  <c r="X41" i="33"/>
  <c r="V38" i="33"/>
  <c r="AL32" i="33"/>
  <c r="U27" i="33"/>
  <c r="AB30" i="33"/>
  <c r="N29" i="33"/>
  <c r="L28" i="33"/>
  <c r="AN26" i="33"/>
  <c r="AJ34" i="33"/>
  <c r="AS33" i="33"/>
  <c r="AI41" i="33"/>
  <c r="W40" i="33"/>
  <c r="AP45" i="33"/>
  <c r="AD44" i="33"/>
  <c r="AM32" i="33"/>
  <c r="Y37" i="33"/>
  <c r="L43" i="33"/>
  <c r="AK42" i="33"/>
  <c r="AO36" i="33"/>
  <c r="N39" i="33"/>
  <c r="Z28" i="33"/>
  <c r="T31" i="33"/>
  <c r="AR30" i="33"/>
  <c r="AT38" i="33"/>
  <c r="AF34" i="33"/>
  <c r="AV26" i="33"/>
  <c r="AC33" i="33"/>
  <c r="R35" i="33"/>
  <c r="AE44" i="33"/>
  <c r="K43" i="33"/>
  <c r="AQ42" i="33"/>
  <c r="O41" i="33"/>
  <c r="AS45" i="33"/>
  <c r="AG39" i="33"/>
  <c r="AH34" i="33"/>
  <c r="X35" i="33"/>
  <c r="U33" i="33"/>
  <c r="Z29" i="33"/>
  <c r="M37" i="33"/>
  <c r="AK31" i="33"/>
  <c r="AU26" i="33"/>
  <c r="AB27" i="33"/>
  <c r="Q38" i="33"/>
  <c r="V30" i="33"/>
  <c r="AN32" i="33"/>
  <c r="AE43" i="33"/>
  <c r="AU42" i="33"/>
  <c r="S41" i="33"/>
  <c r="AK45" i="33"/>
  <c r="AM38" i="33"/>
  <c r="O36" i="33"/>
  <c r="K30" i="33"/>
  <c r="AQ29" i="33"/>
  <c r="AO40" i="33"/>
  <c r="AS34" i="33"/>
  <c r="Z37" i="33"/>
  <c r="Q32" i="33"/>
  <c r="W26" i="33"/>
  <c r="AG44" i="33"/>
  <c r="U39" i="33"/>
  <c r="Y35" i="33"/>
  <c r="M33" i="33"/>
  <c r="AB28" i="33"/>
  <c r="S42" i="33"/>
  <c r="AU41" i="33"/>
  <c r="AM40" i="33"/>
  <c r="N45" i="33"/>
  <c r="W38" i="33"/>
  <c r="AI37" i="33"/>
  <c r="AB43" i="33"/>
  <c r="Q39" i="33"/>
  <c r="Y30" i="33"/>
  <c r="U29" i="33"/>
  <c r="AK34" i="33"/>
  <c r="Z32" i="33"/>
  <c r="P31" i="33"/>
  <c r="AE28" i="33"/>
  <c r="AO35" i="33"/>
  <c r="AF26" i="33"/>
  <c r="AS36" i="33"/>
  <c r="AP33" i="33"/>
  <c r="L27" i="33"/>
  <c r="F36" i="33"/>
  <c r="AF21" i="33" s="1"/>
  <c r="F16" i="33"/>
  <c r="AL4" i="33" s="1"/>
  <c r="F40" i="33"/>
  <c r="F20" i="33"/>
  <c r="AA18" i="33" s="1"/>
  <c r="F41" i="33"/>
  <c r="Q20" i="33" s="1"/>
  <c r="F21" i="33"/>
  <c r="AU45" i="33"/>
  <c r="AQ43" i="33"/>
  <c r="L42" i="33"/>
  <c r="O38" i="33"/>
  <c r="AI32" i="33"/>
  <c r="S30" i="33"/>
  <c r="AK44" i="33"/>
  <c r="AB40" i="33"/>
  <c r="Z39" i="33"/>
  <c r="X31" i="33"/>
  <c r="AF29" i="33"/>
  <c r="AS27" i="33"/>
  <c r="V37" i="33"/>
  <c r="Q33" i="33"/>
  <c r="AN36" i="33"/>
  <c r="AE26" i="33"/>
  <c r="AL41" i="33"/>
  <c r="U35" i="33"/>
  <c r="N28" i="33"/>
  <c r="R45" i="33"/>
  <c r="V42" i="33"/>
  <c r="N41" i="33"/>
  <c r="P40" i="33"/>
  <c r="AI34" i="33"/>
  <c r="AL39" i="33"/>
  <c r="AT33" i="33"/>
  <c r="AF43" i="33"/>
  <c r="AR38" i="33"/>
  <c r="L37" i="33"/>
  <c r="AJ44" i="33"/>
  <c r="AV27" i="33"/>
  <c r="X29" i="33"/>
  <c r="AN28" i="33"/>
  <c r="AP35" i="33"/>
  <c r="T26" i="33"/>
  <c r="AC30" i="33"/>
  <c r="AT45" i="33"/>
  <c r="AV44" i="33"/>
  <c r="O39" i="33"/>
  <c r="W37" i="33"/>
  <c r="AM36" i="33"/>
  <c r="AQ34" i="33"/>
  <c r="AA30" i="33"/>
  <c r="AD40" i="33"/>
  <c r="AC31" i="33"/>
  <c r="Y38" i="33"/>
  <c r="T35" i="33"/>
  <c r="M32" i="33"/>
  <c r="AR26" i="33"/>
  <c r="AJ33" i="33"/>
  <c r="AG29" i="33"/>
  <c r="K28" i="33"/>
  <c r="R27" i="33"/>
  <c r="AM45" i="33"/>
  <c r="AA43" i="33"/>
  <c r="AJ41" i="33"/>
  <c r="AQ38" i="33"/>
  <c r="W33" i="33"/>
  <c r="O31" i="33"/>
  <c r="T37" i="33"/>
  <c r="Y44" i="33"/>
  <c r="AT34" i="33"/>
  <c r="K27" i="33"/>
  <c r="AH26" i="33"/>
  <c r="AV39" i="33"/>
  <c r="AC32" i="33"/>
  <c r="AR29" i="33"/>
  <c r="AO28" i="33"/>
  <c r="R42" i="33"/>
  <c r="AD36" i="33"/>
  <c r="K45" i="33"/>
  <c r="AP44" i="33"/>
  <c r="AA38" i="33"/>
  <c r="AG41" i="33"/>
  <c r="AN40" i="33"/>
  <c r="T39" i="33"/>
  <c r="M27" i="33"/>
  <c r="AJ43" i="33"/>
  <c r="R36" i="33"/>
  <c r="V31" i="33"/>
  <c r="AT32" i="33"/>
  <c r="P26" i="33"/>
  <c r="AH35" i="33"/>
  <c r="AC29" i="33"/>
  <c r="AV42" i="33"/>
  <c r="AD28" i="33"/>
  <c r="AL30" i="33"/>
  <c r="X37" i="33"/>
  <c r="E10" i="34"/>
  <c r="F30" i="33"/>
  <c r="F10" i="33"/>
  <c r="L8" i="33" s="1"/>
  <c r="F38" i="33"/>
  <c r="AQ10" i="33" s="1"/>
  <c r="F18" i="33"/>
  <c r="AP17" i="33" s="1"/>
  <c r="F33" i="33"/>
  <c r="AH7" i="33" s="1"/>
  <c r="F13" i="33"/>
  <c r="AM43" i="33"/>
  <c r="AJ42" i="33"/>
  <c r="K39" i="33"/>
  <c r="AU38" i="33"/>
  <c r="AQ35" i="33"/>
  <c r="AE33" i="33"/>
  <c r="AA32" i="33"/>
  <c r="AS44" i="33"/>
  <c r="Q40" i="33"/>
  <c r="AO29" i="33"/>
  <c r="AH37" i="33"/>
  <c r="Y34" i="33"/>
  <c r="AB31" i="33"/>
  <c r="O27" i="33"/>
  <c r="S26" i="33"/>
  <c r="W28" i="33"/>
  <c r="AG45" i="33"/>
  <c r="U30" i="33"/>
  <c r="M41" i="33"/>
  <c r="AM41" i="33"/>
  <c r="AP43" i="33"/>
  <c r="K36" i="33"/>
  <c r="W32" i="33"/>
  <c r="Z34" i="33"/>
  <c r="AG28" i="33"/>
  <c r="Y26" i="33"/>
  <c r="AR44" i="33"/>
  <c r="P45" i="33"/>
  <c r="AC35" i="33"/>
  <c r="AV30" i="33"/>
  <c r="AH29" i="33"/>
  <c r="AD27" i="33"/>
  <c r="AT31" i="33"/>
  <c r="AO38" i="33"/>
  <c r="M42" i="33"/>
  <c r="R40" i="33"/>
  <c r="AK37" i="33"/>
  <c r="T33" i="33"/>
  <c r="W42" i="33"/>
  <c r="P44" i="33"/>
  <c r="K35" i="33"/>
  <c r="AM34" i="33"/>
  <c r="AC43" i="33"/>
  <c r="R41" i="33"/>
  <c r="M40" i="33"/>
  <c r="AV36" i="33"/>
  <c r="AO33" i="33"/>
  <c r="AG26" i="33"/>
  <c r="Y45" i="33"/>
  <c r="T29" i="33"/>
  <c r="AA28" i="33"/>
  <c r="AR37" i="33"/>
  <c r="AH27" i="33"/>
  <c r="AT39" i="33"/>
  <c r="AP30" i="33"/>
  <c r="AD32" i="33"/>
  <c r="E6" i="34"/>
  <c r="F26" i="33"/>
  <c r="AD14" i="33" s="1"/>
  <c r="F6" i="33"/>
  <c r="AI43" i="33"/>
  <c r="R44" i="33"/>
  <c r="W36" i="33"/>
  <c r="AM35" i="33"/>
  <c r="AA31" i="33"/>
  <c r="T45" i="33"/>
  <c r="P42" i="33"/>
  <c r="AP41" i="33"/>
  <c r="L39" i="33"/>
  <c r="AO30" i="33"/>
  <c r="AC26" i="33"/>
  <c r="AF37" i="33"/>
  <c r="AD33" i="33"/>
  <c r="AV38" i="33"/>
  <c r="N34" i="33"/>
  <c r="AR27" i="33"/>
  <c r="Y32" i="33"/>
  <c r="AJ29" i="33"/>
  <c r="AT40" i="33"/>
  <c r="W45" i="33"/>
  <c r="AR42" i="33"/>
  <c r="AK40" i="33"/>
  <c r="AI31" i="33"/>
  <c r="AM28" i="33"/>
  <c r="AO44" i="33"/>
  <c r="T43" i="33"/>
  <c r="AV41" i="33"/>
  <c r="AT37" i="33"/>
  <c r="P36" i="33"/>
  <c r="Y27" i="33"/>
  <c r="Z26" i="33"/>
  <c r="N33" i="33"/>
  <c r="AP32" i="33"/>
  <c r="AF30" i="33"/>
  <c r="AC39" i="33"/>
  <c r="R29" i="33"/>
  <c r="L38" i="33"/>
  <c r="AD34" i="33"/>
  <c r="F37" i="33"/>
  <c r="Y16" i="33" s="1"/>
  <c r="F17" i="33"/>
  <c r="AU5" i="33" s="1"/>
  <c r="AH45" i="33"/>
  <c r="AT42" i="33"/>
  <c r="AR39" i="33"/>
  <c r="K37" i="33"/>
  <c r="AA34" i="33"/>
  <c r="O33" i="33"/>
  <c r="AQ31" i="33"/>
  <c r="V35" i="33"/>
  <c r="T36" i="33"/>
  <c r="AG27" i="33"/>
  <c r="M26" i="33"/>
  <c r="AN30" i="33"/>
  <c r="AJ32" i="33"/>
  <c r="AD29" i="33"/>
  <c r="X40" i="33"/>
  <c r="AC41" i="33"/>
  <c r="AL38" i="33"/>
  <c r="AC5" i="33"/>
  <c r="T9" i="33"/>
  <c r="AA44" i="33"/>
  <c r="AC45" i="33"/>
  <c r="AV40" i="33"/>
  <c r="K32" i="33"/>
  <c r="AM31" i="33"/>
  <c r="P43" i="33"/>
  <c r="AO37" i="33"/>
  <c r="AD35" i="33"/>
  <c r="AR33" i="33"/>
  <c r="AT30" i="33"/>
  <c r="AP38" i="33"/>
  <c r="M29" i="33"/>
  <c r="R26" i="33"/>
  <c r="AJ39" i="33"/>
  <c r="Y36" i="33"/>
  <c r="AH28" i="33"/>
  <c r="T27" i="33"/>
  <c r="AG42" i="33"/>
  <c r="F28" i="33"/>
  <c r="S13" i="33" s="1"/>
  <c r="F8" i="33"/>
  <c r="S44" i="33"/>
  <c r="K40" i="33"/>
  <c r="N43" i="33"/>
  <c r="AE30" i="33"/>
  <c r="AN41" i="33"/>
  <c r="AS38" i="33"/>
  <c r="Z36" i="33"/>
  <c r="Q35" i="33"/>
  <c r="M39" i="33"/>
  <c r="AG34" i="33"/>
  <c r="V32" i="33"/>
  <c r="AK29" i="33"/>
  <c r="AP37" i="33"/>
  <c r="AL31" i="33"/>
  <c r="X26" i="33"/>
  <c r="P28" i="33"/>
  <c r="F32" i="33"/>
  <c r="F12" i="33"/>
  <c r="B2" i="34"/>
  <c r="H22" i="33"/>
  <c r="AV43" i="33" s="1"/>
  <c r="H2" i="33"/>
  <c r="AN29" i="33" s="1"/>
  <c r="AE42" i="33"/>
  <c r="AN44" i="33"/>
  <c r="S34" i="33"/>
  <c r="AU32" i="33"/>
  <c r="AK43" i="33"/>
  <c r="Z41" i="33"/>
  <c r="AB39" i="33"/>
  <c r="U36" i="33"/>
  <c r="X45" i="33"/>
  <c r="L40" i="33"/>
  <c r="P38" i="33"/>
  <c r="AL33" i="33"/>
  <c r="AS37" i="33"/>
  <c r="AI27" i="33"/>
  <c r="AP31" i="33"/>
  <c r="N26" i="33"/>
  <c r="Q29" i="33"/>
  <c r="AF35" i="33"/>
  <c r="V28" i="33"/>
  <c r="AO22" i="33" l="1"/>
  <c r="AT13" i="33"/>
  <c r="AV6" i="33"/>
  <c r="AM19" i="33"/>
  <c r="AI15" i="33"/>
  <c r="AU27" i="33"/>
  <c r="U14" i="33"/>
  <c r="AE11" i="33"/>
  <c r="AB33" i="33"/>
  <c r="AR34" i="33"/>
  <c r="Y29" i="33"/>
  <c r="V22" i="33"/>
  <c r="AK33" i="33"/>
  <c r="V34" i="33"/>
  <c r="AD31" i="33"/>
  <c r="AA36" i="33"/>
  <c r="AL36" i="33"/>
  <c r="S40" i="33"/>
  <c r="P27" i="33"/>
  <c r="AP39" i="33"/>
  <c r="M35" i="33"/>
  <c r="AS42" i="33"/>
  <c r="AJ38" i="33"/>
  <c r="AG40" i="33"/>
  <c r="N42" i="33"/>
  <c r="L30" i="33"/>
  <c r="P10" i="33"/>
  <c r="O43" i="33"/>
  <c r="AM44" i="33"/>
  <c r="X39" i="33"/>
  <c r="Z44" i="33"/>
  <c r="AE37" i="33"/>
  <c r="AB6" i="33"/>
  <c r="AN16" i="33"/>
  <c r="AT35" i="33"/>
  <c r="O17" i="33"/>
  <c r="AH31" i="33"/>
  <c r="U45" i="33"/>
  <c r="W41" i="33"/>
  <c r="R28" i="33"/>
  <c r="AO41" i="33"/>
  <c r="AQ45" i="33"/>
  <c r="AF32" i="33"/>
  <c r="AI30" i="33"/>
  <c r="Q37" i="33"/>
  <c r="AW26" i="33"/>
  <c r="X20" i="33"/>
  <c r="N14" i="33"/>
  <c r="P12" i="33"/>
  <c r="R10" i="33"/>
  <c r="AK9" i="33"/>
  <c r="AV8" i="33"/>
  <c r="V6" i="33"/>
  <c r="Z19" i="33"/>
  <c r="AF18" i="33"/>
  <c r="AR17" i="33"/>
  <c r="L22" i="33"/>
  <c r="AC15" i="33"/>
  <c r="AI16" i="33"/>
  <c r="AN11" i="33"/>
  <c r="AD7" i="33"/>
  <c r="T21" i="33"/>
  <c r="AP4" i="33"/>
  <c r="AL5" i="33"/>
  <c r="AT3" i="33"/>
  <c r="AH18" i="33"/>
  <c r="AK13" i="33"/>
  <c r="K11" i="33"/>
  <c r="AU7" i="33"/>
  <c r="Y5" i="33"/>
  <c r="AE22" i="33"/>
  <c r="AB15" i="33"/>
  <c r="AG14" i="33"/>
  <c r="O12" i="33"/>
  <c r="AM6" i="33"/>
  <c r="AS3" i="33"/>
  <c r="W16" i="33"/>
  <c r="U8" i="33"/>
  <c r="M20" i="33"/>
  <c r="S10" i="33"/>
  <c r="Q4" i="33"/>
  <c r="AO19" i="33"/>
  <c r="AQ17" i="33"/>
  <c r="Z21" i="33"/>
  <c r="AH6" i="33"/>
  <c r="AG5" i="33"/>
  <c r="AP20" i="33"/>
  <c r="R17" i="33"/>
  <c r="AK14" i="33"/>
  <c r="K13" i="33"/>
  <c r="Z11" i="33"/>
  <c r="W9" i="33"/>
  <c r="AR21" i="33"/>
  <c r="AM18" i="33"/>
  <c r="T10" i="33"/>
  <c r="AV7" i="33"/>
  <c r="AO15" i="33"/>
  <c r="AT8" i="33"/>
  <c r="AC12" i="33"/>
  <c r="P22" i="33"/>
  <c r="AD4" i="33"/>
  <c r="M19" i="33"/>
  <c r="Y3" i="33"/>
  <c r="AO21" i="33"/>
  <c r="T20" i="33"/>
  <c r="AK17" i="33"/>
  <c r="AT14" i="33"/>
  <c r="N10" i="33"/>
  <c r="R6" i="33"/>
  <c r="AV18" i="33"/>
  <c r="L15" i="33"/>
  <c r="P13" i="33"/>
  <c r="AD11" i="33"/>
  <c r="AF7" i="33"/>
  <c r="AM5" i="33"/>
  <c r="AR19" i="33"/>
  <c r="AP9" i="33"/>
  <c r="AI8" i="33"/>
  <c r="AC16" i="33"/>
  <c r="Z3" i="33"/>
  <c r="W22" i="33"/>
  <c r="Y4" i="33"/>
  <c r="AT18" i="33"/>
  <c r="AN12" i="33"/>
  <c r="AI7" i="33"/>
  <c r="X15" i="33"/>
  <c r="AF10" i="33"/>
  <c r="AA22" i="33"/>
  <c r="AD16" i="33"/>
  <c r="AJ14" i="33"/>
  <c r="T11" i="33"/>
  <c r="AV9" i="33"/>
  <c r="P6" i="33"/>
  <c r="AR5" i="33"/>
  <c r="AL3" i="33"/>
  <c r="AC19" i="33"/>
  <c r="N8" i="33"/>
  <c r="V17" i="33"/>
  <c r="R20" i="33"/>
  <c r="AP13" i="33"/>
  <c r="L21" i="33"/>
  <c r="AS22" i="33"/>
  <c r="AQ19" i="33"/>
  <c r="X12" i="33"/>
  <c r="Z6" i="33"/>
  <c r="AB4" i="33"/>
  <c r="AU3" i="33"/>
  <c r="AG16" i="33"/>
  <c r="Q15" i="33"/>
  <c r="AE21" i="33"/>
  <c r="U10" i="33"/>
  <c r="V7" i="33"/>
  <c r="S17" i="33"/>
  <c r="AL13" i="33"/>
  <c r="AK8" i="33"/>
  <c r="O18" i="33"/>
  <c r="M14" i="33"/>
  <c r="AH11" i="33"/>
  <c r="AN9" i="33"/>
  <c r="K20" i="33"/>
  <c r="Q22" i="33"/>
  <c r="AS17" i="33"/>
  <c r="AB12" i="33"/>
  <c r="W11" i="33"/>
  <c r="Y19" i="33"/>
  <c r="AM16" i="33"/>
  <c r="P14" i="33"/>
  <c r="AF13" i="33"/>
  <c r="U15" i="33"/>
  <c r="AE8" i="33"/>
  <c r="Z7" i="33"/>
  <c r="AO20" i="33"/>
  <c r="AU21" i="33"/>
  <c r="L10" i="33"/>
  <c r="N9" i="33"/>
  <c r="AI6" i="33"/>
  <c r="S4" i="33"/>
  <c r="AK3" i="33"/>
  <c r="AP5" i="33"/>
  <c r="Y21" i="33"/>
  <c r="AG17" i="33"/>
  <c r="AV16" i="33"/>
  <c r="AQ15" i="33"/>
  <c r="AC9" i="33"/>
  <c r="AO5" i="33"/>
  <c r="AD13" i="33"/>
  <c r="R19" i="33"/>
  <c r="AR6" i="33"/>
  <c r="AH3" i="33"/>
  <c r="AT11" i="33"/>
  <c r="O8" i="33"/>
  <c r="AA20" i="33"/>
  <c r="AJ18" i="33"/>
  <c r="T14" i="33"/>
  <c r="M12" i="33"/>
  <c r="K4" i="33"/>
  <c r="AM22" i="33"/>
  <c r="W10" i="33"/>
  <c r="AB20" i="33"/>
  <c r="S19" i="33"/>
  <c r="W15" i="33"/>
  <c r="AS13" i="33"/>
  <c r="AP10" i="33"/>
  <c r="P8" i="33"/>
  <c r="L4" i="33"/>
  <c r="AM17" i="33"/>
  <c r="Q16" i="33"/>
  <c r="N22" i="33"/>
  <c r="AU18" i="33"/>
  <c r="AK11" i="33"/>
  <c r="AO12" i="33"/>
  <c r="U6" i="33"/>
  <c r="AI14" i="33"/>
  <c r="Z9" i="33"/>
  <c r="Y7" i="33"/>
  <c r="AF3" i="33"/>
  <c r="AE5" i="33"/>
  <c r="T12" i="33"/>
  <c r="AQ11" i="33"/>
  <c r="M9" i="33"/>
  <c r="AA7" i="33"/>
  <c r="AV21" i="33"/>
  <c r="W14" i="33"/>
  <c r="AM13" i="33"/>
  <c r="AG6" i="33"/>
  <c r="R4" i="33"/>
  <c r="O16" i="33"/>
  <c r="AJ10" i="33"/>
  <c r="AR3" i="33"/>
  <c r="AT22" i="33"/>
  <c r="N19" i="33"/>
  <c r="AO18" i="33"/>
  <c r="AC8" i="33"/>
  <c r="K5" i="33"/>
  <c r="AD17" i="33"/>
  <c r="Y15" i="33"/>
  <c r="U21" i="33"/>
  <c r="AA19" i="33"/>
  <c r="S15" i="33"/>
  <c r="O22" i="33"/>
  <c r="K18" i="33"/>
  <c r="AE12" i="33"/>
  <c r="Q7" i="33"/>
  <c r="AU10" i="33"/>
  <c r="AB3" i="33"/>
  <c r="AL17" i="33"/>
  <c r="M11" i="33"/>
  <c r="AQ4" i="33"/>
  <c r="V13" i="33"/>
  <c r="AG20" i="33"/>
  <c r="AH16" i="33"/>
  <c r="AS8" i="33"/>
  <c r="X9" i="33"/>
  <c r="AN14" i="33"/>
  <c r="AJ5" i="33"/>
  <c r="M22" i="33"/>
  <c r="AD18" i="33"/>
  <c r="R14" i="33"/>
  <c r="AC13" i="33"/>
  <c r="AT6" i="33"/>
  <c r="K3" i="33"/>
  <c r="AH17" i="33"/>
  <c r="AP11" i="33"/>
  <c r="AK10" i="33"/>
  <c r="AR9" i="33"/>
  <c r="AM4" i="33"/>
  <c r="W21" i="33"/>
  <c r="P7" i="33"/>
  <c r="Z8" i="33"/>
  <c r="Y20" i="33"/>
  <c r="AV5" i="33"/>
  <c r="AG12" i="33"/>
  <c r="T19" i="33"/>
  <c r="AO16" i="33"/>
  <c r="AP18" i="33"/>
  <c r="L16" i="33"/>
  <c r="AD10" i="33"/>
  <c r="Y9" i="33"/>
  <c r="AR4" i="33"/>
  <c r="T22" i="33"/>
  <c r="P19" i="33"/>
  <c r="R21" i="33"/>
  <c r="AA8" i="33"/>
  <c r="AC3" i="33"/>
  <c r="AI20" i="33"/>
  <c r="W13" i="33"/>
  <c r="N11" i="33"/>
  <c r="AT17" i="33"/>
  <c r="AJ6" i="33"/>
  <c r="AV15" i="33"/>
  <c r="AM12" i="33"/>
  <c r="AO7" i="33"/>
  <c r="AF14" i="33"/>
  <c r="AC22" i="33"/>
  <c r="P20" i="33"/>
  <c r="AJ16" i="33"/>
  <c r="Y13" i="33"/>
  <c r="T4" i="33"/>
  <c r="AA21" i="33"/>
  <c r="AG19" i="33"/>
  <c r="AV17" i="33"/>
  <c r="R3" i="33"/>
  <c r="AP15" i="33"/>
  <c r="AD12" i="33"/>
  <c r="K9" i="33"/>
  <c r="W18" i="33"/>
  <c r="AT7" i="33"/>
  <c r="AH5" i="33"/>
  <c r="AO14" i="33"/>
  <c r="AR10" i="33"/>
  <c r="AM8" i="33"/>
  <c r="M6" i="33"/>
  <c r="AV20" i="33"/>
  <c r="AR16" i="33"/>
  <c r="AA11" i="33"/>
  <c r="AD6" i="33"/>
  <c r="AL15" i="33"/>
  <c r="AT19" i="33"/>
  <c r="AQ8" i="33"/>
  <c r="M3" i="33"/>
  <c r="AH22" i="33"/>
  <c r="O10" i="33"/>
  <c r="R5" i="33"/>
  <c r="X17" i="33"/>
  <c r="AG4" i="33"/>
  <c r="AC18" i="33"/>
  <c r="AJ9" i="33"/>
  <c r="V12" i="33"/>
  <c r="AN7" i="33"/>
  <c r="K14" i="33"/>
  <c r="T13" i="33"/>
  <c r="AJ20" i="33"/>
  <c r="T16" i="33"/>
  <c r="AA15" i="33"/>
  <c r="AV19" i="33"/>
  <c r="AG18" i="33"/>
  <c r="X14" i="33"/>
  <c r="R13" i="33"/>
  <c r="V8" i="33"/>
  <c r="AL7" i="33"/>
  <c r="AD5" i="33"/>
  <c r="M4" i="33"/>
  <c r="AN17" i="33"/>
  <c r="AH12" i="33"/>
  <c r="K22" i="33"/>
  <c r="AP21" i="33"/>
  <c r="AR11" i="33"/>
  <c r="AT9" i="33"/>
  <c r="AC6" i="33"/>
  <c r="P3" i="33"/>
  <c r="AF20" i="33"/>
  <c r="N18" i="33"/>
  <c r="AI11" i="33"/>
  <c r="AT10" i="33"/>
  <c r="AV4" i="33"/>
  <c r="AL16" i="33"/>
  <c r="AR15" i="33"/>
  <c r="L14" i="33"/>
  <c r="AP12" i="33"/>
  <c r="AN5" i="33"/>
  <c r="AJ21" i="33"/>
  <c r="R22" i="33"/>
  <c r="V19" i="33"/>
  <c r="P17" i="33"/>
  <c r="AD8" i="33"/>
  <c r="AA13" i="33"/>
  <c r="T3" i="33"/>
  <c r="AC7" i="33"/>
  <c r="X6" i="33"/>
  <c r="AG22" i="33"/>
  <c r="AS21" i="33"/>
  <c r="Q17" i="33"/>
  <c r="AU15" i="33"/>
  <c r="AH14" i="33"/>
  <c r="AB8" i="33"/>
  <c r="S3" i="33"/>
  <c r="K16" i="33"/>
  <c r="Y11" i="33"/>
  <c r="AE10" i="33"/>
  <c r="AA9" i="33"/>
  <c r="AJ19" i="33"/>
  <c r="U7" i="33"/>
  <c r="W5" i="33"/>
  <c r="AO6" i="33"/>
  <c r="M18" i="33"/>
  <c r="AQ12" i="33"/>
  <c r="O4" i="33"/>
  <c r="AM20" i="33"/>
  <c r="AC21" i="33"/>
  <c r="X16" i="33"/>
  <c r="M13" i="33"/>
  <c r="AV12" i="33"/>
  <c r="AA3" i="33"/>
  <c r="AN19" i="33"/>
  <c r="T17" i="33"/>
  <c r="AD15" i="33"/>
  <c r="AH9" i="33"/>
  <c r="V20" i="33"/>
  <c r="AQ14" i="33"/>
  <c r="K6" i="33"/>
  <c r="AJ7" i="33"/>
  <c r="AR22" i="33"/>
  <c r="AG10" i="33"/>
  <c r="R8" i="33"/>
  <c r="AL11" i="33"/>
  <c r="O5" i="33"/>
  <c r="AT4" i="33"/>
  <c r="AE19" i="33"/>
  <c r="Z18" i="33"/>
  <c r="AB16" i="33"/>
  <c r="U13" i="33"/>
  <c r="AF12" i="33"/>
  <c r="S11" i="33"/>
  <c r="AL10" i="33"/>
  <c r="AK20" i="33"/>
  <c r="L17" i="33"/>
  <c r="P15" i="33"/>
  <c r="AS14" i="33"/>
  <c r="Q6" i="33"/>
  <c r="AP8" i="33"/>
  <c r="X22" i="33"/>
  <c r="AU9" i="33"/>
  <c r="V5" i="33"/>
  <c r="AN21" i="33"/>
  <c r="AI4" i="33"/>
  <c r="N3" i="33"/>
  <c r="AG13" i="33"/>
  <c r="AU11" i="33"/>
  <c r="AM7" i="33"/>
  <c r="AS5" i="33"/>
  <c r="U19" i="33"/>
  <c r="AQ16" i="33"/>
  <c r="AB14" i="33"/>
  <c r="K10" i="33"/>
  <c r="Q18" i="33"/>
  <c r="S20" i="33"/>
  <c r="W12" i="33"/>
  <c r="AE9" i="33"/>
  <c r="Y8" i="33"/>
  <c r="AA4" i="33"/>
  <c r="M15" i="33"/>
  <c r="AO3" i="33"/>
  <c r="AH21" i="33"/>
  <c r="AJ17" i="33"/>
  <c r="O6" i="33"/>
  <c r="L20" i="33"/>
  <c r="AO13" i="33"/>
  <c r="T8" i="33"/>
  <c r="P4" i="33"/>
  <c r="AP22" i="33"/>
  <c r="AK19" i="33"/>
  <c r="W17" i="33"/>
  <c r="AF11" i="33"/>
  <c r="AM9" i="33"/>
  <c r="AR7" i="33"/>
  <c r="AD21" i="33"/>
  <c r="AC10" i="33"/>
  <c r="N16" i="33"/>
  <c r="R12" i="33"/>
  <c r="AT15" i="33"/>
  <c r="AI18" i="33"/>
  <c r="Y14" i="33"/>
  <c r="AV3" i="33"/>
  <c r="Z5" i="33"/>
  <c r="AH10" i="33"/>
  <c r="AN4" i="33"/>
  <c r="V21" i="33"/>
  <c r="AG15" i="33"/>
  <c r="AS20" i="33"/>
  <c r="AA17" i="33"/>
  <c r="U11" i="33"/>
  <c r="K8" i="33"/>
  <c r="X5" i="33"/>
  <c r="Q19" i="33"/>
  <c r="AQ13" i="33"/>
  <c r="O9" i="33"/>
  <c r="AE6" i="33"/>
  <c r="AB18" i="33"/>
  <c r="AU16" i="33"/>
  <c r="S14" i="33"/>
  <c r="M7" i="33"/>
  <c r="AJ3" i="33"/>
  <c r="AL22" i="33"/>
  <c r="AN20" i="33"/>
  <c r="L12" i="33"/>
  <c r="O11" i="33"/>
  <c r="AJ8" i="33"/>
  <c r="AQ7" i="33"/>
  <c r="Q5" i="33"/>
  <c r="X4" i="33"/>
  <c r="AI3" i="33"/>
  <c r="AL21" i="33"/>
  <c r="U18" i="33"/>
  <c r="V16" i="33"/>
  <c r="N17" i="33"/>
  <c r="AE14" i="33"/>
  <c r="AU13" i="33"/>
  <c r="AA10" i="33"/>
  <c r="AB9" i="33"/>
  <c r="AS19" i="33"/>
  <c r="AF22" i="33"/>
  <c r="S6" i="33"/>
  <c r="Y17" i="33"/>
  <c r="W7" i="33"/>
  <c r="U5" i="33"/>
  <c r="AF4" i="33"/>
  <c r="AQ3" i="33"/>
  <c r="Z20" i="33"/>
  <c r="AM14" i="33"/>
  <c r="AI22" i="33"/>
  <c r="L18" i="33"/>
  <c r="AK15" i="33"/>
  <c r="O21" i="33"/>
  <c r="AS16" i="33"/>
  <c r="AE13" i="33"/>
  <c r="N12" i="33"/>
  <c r="AU6" i="33"/>
  <c r="AO8" i="33"/>
  <c r="AB19" i="33"/>
  <c r="Q11" i="33"/>
  <c r="S9" i="33"/>
  <c r="V45" i="33"/>
  <c r="Q43" i="33"/>
  <c r="AP40" i="33"/>
  <c r="K38" i="33"/>
  <c r="S36" i="33"/>
  <c r="AE34" i="33"/>
  <c r="AU28" i="33"/>
  <c r="X42" i="33"/>
  <c r="P33" i="33"/>
  <c r="M44" i="33"/>
  <c r="AB29" i="33"/>
  <c r="AW29" i="33" s="1"/>
  <c r="AL27" i="33"/>
  <c r="U37" i="33"/>
  <c r="Z35" i="33"/>
  <c r="AS32" i="33"/>
  <c r="AH30" i="33"/>
  <c r="AK41" i="33"/>
  <c r="AN39" i="33"/>
  <c r="AG31" i="33"/>
  <c r="U22" i="33"/>
  <c r="AP14" i="33"/>
  <c r="AE7" i="33"/>
  <c r="AN18" i="33"/>
  <c r="AS15" i="33"/>
  <c r="Z13" i="33"/>
  <c r="AL8" i="33"/>
  <c r="X3" i="33"/>
  <c r="N20" i="33"/>
  <c r="K17" i="33"/>
  <c r="V9" i="33"/>
  <c r="AK6" i="33"/>
  <c r="S21" i="33"/>
  <c r="AG11" i="33"/>
  <c r="AB10" i="33"/>
  <c r="Q12" i="33"/>
  <c r="P5" i="33"/>
  <c r="AU4" i="33"/>
  <c r="M16" i="33"/>
  <c r="Y22" i="33"/>
  <c r="W19" i="33"/>
  <c r="R18" i="33"/>
  <c r="M17" i="33"/>
  <c r="AM11" i="33"/>
  <c r="P21" i="33"/>
  <c r="AR14" i="33"/>
  <c r="AT16" i="33"/>
  <c r="AH4" i="33"/>
  <c r="AC20" i="33"/>
  <c r="AJ15" i="33"/>
  <c r="AO10" i="33"/>
  <c r="AP7" i="33"/>
  <c r="AG3" i="33"/>
  <c r="T6" i="33"/>
  <c r="AA5" i="33"/>
  <c r="AV13" i="33"/>
  <c r="AD9" i="33"/>
  <c r="K12" i="33"/>
  <c r="O19" i="33"/>
  <c r="AE15" i="33"/>
  <c r="AQ18" i="33"/>
  <c r="N13" i="33"/>
  <c r="AB22" i="33"/>
  <c r="W20" i="33"/>
  <c r="L9" i="33"/>
  <c r="Q8" i="33"/>
  <c r="AU17" i="33"/>
  <c r="AK16" i="33"/>
  <c r="S12" i="33"/>
  <c r="AO11" i="33"/>
  <c r="AI21" i="33"/>
  <c r="Y6" i="33"/>
  <c r="AS7" i="33"/>
  <c r="AF5" i="33"/>
  <c r="U3" i="33"/>
  <c r="Z4" i="33"/>
  <c r="AM10" i="33"/>
  <c r="AF16" i="33"/>
  <c r="AR12" i="33"/>
  <c r="AO9" i="33"/>
  <c r="AM3" i="33"/>
  <c r="AT21" i="33"/>
  <c r="Y18" i="33"/>
  <c r="AI17" i="33"/>
  <c r="AV10" i="33"/>
  <c r="AC4" i="33"/>
  <c r="O14" i="33"/>
  <c r="AA6" i="33"/>
  <c r="AH20" i="33"/>
  <c r="T15" i="33"/>
  <c r="AJ13" i="33"/>
  <c r="L11" i="33"/>
  <c r="AQ5" i="33"/>
  <c r="AD22" i="33"/>
  <c r="W8" i="33"/>
  <c r="R7" i="33"/>
  <c r="P16" i="33"/>
  <c r="AN8" i="33"/>
  <c r="AP6" i="33"/>
  <c r="R9" i="33"/>
  <c r="AD19" i="33"/>
  <c r="Z17" i="33"/>
  <c r="V3" i="33"/>
  <c r="N21" i="33"/>
  <c r="AV14" i="33"/>
  <c r="AC11" i="33"/>
  <c r="AR18" i="33"/>
  <c r="AI10" i="33"/>
  <c r="X7" i="33"/>
  <c r="T5" i="33"/>
  <c r="AT20" i="33"/>
  <c r="AF15" i="33"/>
  <c r="L13" i="33"/>
  <c r="AL12" i="33"/>
  <c r="AK4" i="33"/>
  <c r="K19" i="33"/>
  <c r="Q13" i="33"/>
  <c r="AL6" i="33"/>
  <c r="O3" i="33"/>
  <c r="Z22" i="33"/>
  <c r="U20" i="33"/>
  <c r="X21" i="33"/>
  <c r="AE16" i="33"/>
  <c r="AK12" i="33"/>
  <c r="AG7" i="33"/>
  <c r="S5" i="33"/>
  <c r="AS18" i="33"/>
  <c r="AQ9" i="33"/>
  <c r="V4" i="33"/>
  <c r="AN10" i="33"/>
  <c r="AH15" i="33"/>
  <c r="AU14" i="33"/>
  <c r="AB11" i="33"/>
  <c r="M8" i="33"/>
  <c r="AM42" i="33"/>
  <c r="AA41" i="33"/>
  <c r="O40" i="33"/>
  <c r="AF44" i="33"/>
  <c r="AI38" i="33"/>
  <c r="AQ33" i="33"/>
  <c r="AO45" i="33"/>
  <c r="AD37" i="33"/>
  <c r="R34" i="33"/>
  <c r="N30" i="33"/>
  <c r="AV29" i="33"/>
  <c r="AC28" i="33"/>
  <c r="AT36" i="33"/>
  <c r="T32" i="33"/>
  <c r="AR43" i="33"/>
  <c r="W27" i="33"/>
  <c r="AJ35" i="33"/>
  <c r="Y39" i="33"/>
  <c r="L31" i="33"/>
  <c r="AC17" i="33"/>
  <c r="AG9" i="33"/>
  <c r="AR8" i="33"/>
  <c r="M5" i="33"/>
  <c r="AJ4" i="33"/>
  <c r="K21" i="33"/>
  <c r="AP19" i="33"/>
  <c r="P18" i="33"/>
  <c r="AA16" i="33"/>
  <c r="AL20" i="33"/>
  <c r="AV22" i="33"/>
  <c r="AT12" i="33"/>
  <c r="T7" i="33"/>
  <c r="X10" i="33"/>
  <c r="R15" i="33"/>
  <c r="AN6" i="33"/>
  <c r="AD3" i="33"/>
  <c r="V11" i="33"/>
  <c r="AH13" i="33"/>
  <c r="AK21" i="33"/>
  <c r="AL18" i="33"/>
  <c r="O15" i="33"/>
  <c r="V14" i="33"/>
  <c r="X8" i="33"/>
  <c r="S7" i="33"/>
  <c r="AE3" i="33"/>
  <c r="AU22" i="33"/>
  <c r="AB17" i="33"/>
  <c r="AN13" i="33"/>
  <c r="L19" i="33"/>
  <c r="U12" i="33"/>
  <c r="N5" i="33"/>
  <c r="AS4" i="33"/>
  <c r="AQ20" i="33"/>
  <c r="AF6" i="33"/>
  <c r="AI9" i="33"/>
  <c r="Z16" i="33"/>
  <c r="Q10" i="33"/>
  <c r="AI19" i="33"/>
  <c r="AF8" i="33"/>
  <c r="AJ22" i="33"/>
  <c r="AM21" i="33"/>
  <c r="AD20" i="33"/>
  <c r="R16" i="33"/>
  <c r="AV11" i="33"/>
  <c r="L7" i="33"/>
  <c r="W6" i="33"/>
  <c r="AT5" i="33"/>
  <c r="N15" i="33"/>
  <c r="AC14" i="33"/>
  <c r="AR13" i="33"/>
  <c r="Y10" i="33"/>
  <c r="P9" i="33"/>
  <c r="AA12" i="33"/>
  <c r="AP3" i="33"/>
  <c r="AO4" i="33"/>
  <c r="T18" i="33"/>
  <c r="V18" i="33"/>
  <c r="U17" i="33"/>
  <c r="AL14" i="33"/>
  <c r="Z10" i="33"/>
  <c r="X13" i="33"/>
  <c r="P11" i="33"/>
  <c r="L6" i="33"/>
  <c r="AI5" i="33"/>
  <c r="S22" i="33"/>
  <c r="AF9" i="33"/>
  <c r="AU8" i="33"/>
  <c r="AB21" i="33"/>
  <c r="AS12" i="33"/>
  <c r="AK7" i="33"/>
  <c r="Q3" i="33"/>
  <c r="AP16" i="33"/>
  <c r="AE4" i="33"/>
  <c r="AH19" i="33"/>
  <c r="AN15" i="33"/>
  <c r="Q21" i="33"/>
  <c r="N6" i="33"/>
  <c r="O20" i="33"/>
  <c r="AF19" i="33"/>
  <c r="V15" i="33"/>
  <c r="AI13" i="33"/>
  <c r="AQ22" i="33"/>
  <c r="AU12" i="33"/>
  <c r="AB7" i="33"/>
  <c r="AN3" i="33"/>
  <c r="X18" i="33"/>
  <c r="AJ11" i="33"/>
  <c r="AL9" i="33"/>
  <c r="AA14" i="33"/>
  <c r="L5" i="33"/>
  <c r="AE17" i="33"/>
  <c r="AS10" i="33"/>
  <c r="S8" i="33"/>
  <c r="U4" i="33"/>
  <c r="AK22" i="33"/>
  <c r="AG21" i="33"/>
  <c r="AU19" i="33"/>
  <c r="AO17" i="33"/>
  <c r="AM15" i="33"/>
  <c r="Z14" i="33"/>
  <c r="Q9" i="33"/>
  <c r="K7" i="33"/>
  <c r="W3" i="33"/>
  <c r="AE20" i="33"/>
  <c r="S18" i="33"/>
  <c r="Y12" i="33"/>
  <c r="AQ6" i="33"/>
  <c r="AB5" i="33"/>
  <c r="U16" i="33"/>
  <c r="O13" i="33"/>
  <c r="AS11" i="33"/>
  <c r="M10" i="33"/>
  <c r="AH8" i="33"/>
  <c r="V10" i="33"/>
  <c r="U9" i="33"/>
  <c r="O7" i="33"/>
  <c r="AK5" i="33"/>
  <c r="AQ21" i="33"/>
  <c r="AU20" i="33"/>
  <c r="Q14" i="33"/>
  <c r="AN22" i="33"/>
  <c r="AL19" i="33"/>
  <c r="AE18" i="33"/>
  <c r="AF17" i="33"/>
  <c r="L3" i="33"/>
  <c r="Z15" i="33"/>
  <c r="AB13" i="33"/>
  <c r="AI12" i="33"/>
  <c r="X11" i="33"/>
  <c r="S16" i="33"/>
  <c r="N4" i="33"/>
  <c r="AS6" i="33"/>
  <c r="AW28" i="33" l="1"/>
  <c r="F4" i="34" s="1"/>
  <c r="G4" i="34" s="1"/>
  <c r="F2" i="34"/>
  <c r="G2" i="34" s="1"/>
  <c r="AU2" i="14" s="1"/>
  <c r="AW34" i="33"/>
  <c r="AW32" i="33"/>
  <c r="AW41" i="33"/>
  <c r="F17" i="34" s="1"/>
  <c r="G17" i="34" s="1"/>
  <c r="AW30" i="33"/>
  <c r="AW27" i="33"/>
  <c r="F3" i="34" s="1"/>
  <c r="G3" i="34" s="1"/>
  <c r="AW33" i="33"/>
  <c r="F9" i="34" s="1"/>
  <c r="G9" i="34" s="1"/>
  <c r="AW36" i="33"/>
  <c r="AW31" i="33"/>
  <c r="F7" i="34" s="1"/>
  <c r="G7" i="34" s="1"/>
  <c r="AW40" i="33"/>
  <c r="F16" i="34" s="1"/>
  <c r="G16" i="34" s="1"/>
  <c r="F11" i="34"/>
  <c r="G11" i="34" s="1"/>
  <c r="AW43" i="33"/>
  <c r="AW45" i="33"/>
  <c r="F21" i="34" s="1"/>
  <c r="G21" i="34" s="1"/>
  <c r="AW42" i="33"/>
  <c r="AW38" i="33"/>
  <c r="F14" i="34" s="1"/>
  <c r="G14" i="34" s="1"/>
  <c r="AW15" i="33"/>
  <c r="C14" i="34" s="1"/>
  <c r="AW37" i="33"/>
  <c r="AW39" i="33"/>
  <c r="AW16" i="33"/>
  <c r="C15" i="34" s="1"/>
  <c r="D15" i="34" s="1"/>
  <c r="AW18" i="33"/>
  <c r="AW19" i="33"/>
  <c r="C18" i="34" s="1"/>
  <c r="D18" i="34" s="1"/>
  <c r="AW8" i="33"/>
  <c r="AW11" i="33"/>
  <c r="C20" i="34"/>
  <c r="D20" i="34" s="1"/>
  <c r="AW22" i="33"/>
  <c r="AW9" i="33"/>
  <c r="AW3" i="33"/>
  <c r="AW7" i="33"/>
  <c r="AW6" i="33"/>
  <c r="C5" i="34" s="1"/>
  <c r="D5" i="34" s="1"/>
  <c r="AW4" i="33"/>
  <c r="C3" i="34" s="1"/>
  <c r="D3" i="34" s="1"/>
  <c r="AW20" i="33"/>
  <c r="C19" i="34" s="1"/>
  <c r="D19" i="34" s="1"/>
  <c r="AW17" i="33"/>
  <c r="AW10" i="33"/>
  <c r="C9" i="34" s="1"/>
  <c r="D9" i="34" s="1"/>
  <c r="AW14" i="33"/>
  <c r="AW5" i="33"/>
  <c r="AW13" i="33"/>
  <c r="C12" i="34" s="1"/>
  <c r="D12" i="34" s="1"/>
  <c r="F5" i="34"/>
  <c r="G5" i="34" l="1"/>
  <c r="H5" i="34" s="1"/>
  <c r="AU22" i="14"/>
  <c r="AA80" i="14" s="1"/>
  <c r="AU2" i="22"/>
  <c r="AU22" i="22"/>
  <c r="D14" i="34"/>
  <c r="AW34" i="14" s="1"/>
  <c r="C7" i="34"/>
  <c r="D7" i="34" s="1"/>
  <c r="AW27" i="14" s="1"/>
  <c r="F15" i="34"/>
  <c r="G15" i="34" s="1"/>
  <c r="AU15" i="14" s="1"/>
  <c r="F20" i="34"/>
  <c r="G20" i="34" s="1"/>
  <c r="AU40" i="22" s="1"/>
  <c r="F10" i="34"/>
  <c r="G10" i="34" s="1"/>
  <c r="AU30" i="14" s="1"/>
  <c r="F19" i="34"/>
  <c r="G19" i="34" s="1"/>
  <c r="AU39" i="14" s="1"/>
  <c r="D86" i="14" s="1"/>
  <c r="F18" i="34"/>
  <c r="G18" i="34" s="1"/>
  <c r="AU18" i="22" s="1"/>
  <c r="F13" i="34"/>
  <c r="G13" i="34" s="1"/>
  <c r="AU33" i="14" s="1"/>
  <c r="AL86" i="14" s="1"/>
  <c r="F12" i="34"/>
  <c r="G12" i="34" s="1"/>
  <c r="AU12" i="14" s="1"/>
  <c r="AH83" i="14" s="1"/>
  <c r="F8" i="34"/>
  <c r="G8" i="34" s="1"/>
  <c r="AU28" i="14" s="1"/>
  <c r="J78" i="14" s="1"/>
  <c r="C4" i="34"/>
  <c r="D4" i="34" s="1"/>
  <c r="AU31" i="22"/>
  <c r="C16" i="34"/>
  <c r="C21" i="34"/>
  <c r="AU21" i="22"/>
  <c r="AU16" i="22"/>
  <c r="C11" i="34"/>
  <c r="C6" i="34"/>
  <c r="C17" i="34"/>
  <c r="AU7" i="14"/>
  <c r="I83" i="14" s="1"/>
  <c r="F6" i="34"/>
  <c r="C8" i="34"/>
  <c r="C13" i="34"/>
  <c r="C2" i="34"/>
  <c r="D2" i="34" s="1"/>
  <c r="AW2" i="22" s="1"/>
  <c r="C10" i="34"/>
  <c r="AU17" i="14"/>
  <c r="AL70" i="14" s="1"/>
  <c r="AU17" i="22"/>
  <c r="AU23" i="14"/>
  <c r="C70" i="14" s="1"/>
  <c r="AU3" i="22"/>
  <c r="AU3" i="14"/>
  <c r="AH77" i="14" s="1"/>
  <c r="AU23" i="22"/>
  <c r="AU4" i="14"/>
  <c r="AU24" i="14"/>
  <c r="H86" i="14" s="1"/>
  <c r="AU24" i="22"/>
  <c r="AU4" i="22"/>
  <c r="AU36" i="22"/>
  <c r="AU9" i="22"/>
  <c r="AU9" i="14"/>
  <c r="AU29" i="22"/>
  <c r="AU29" i="14"/>
  <c r="AU14" i="14"/>
  <c r="AU34" i="14"/>
  <c r="V76" i="14" s="1"/>
  <c r="H9" i="34"/>
  <c r="AU34" i="22"/>
  <c r="AU14" i="22"/>
  <c r="AW19" i="14"/>
  <c r="AW19" i="22"/>
  <c r="AW39" i="22"/>
  <c r="AW39" i="14"/>
  <c r="AW20" i="14"/>
  <c r="AW20" i="22"/>
  <c r="AW40" i="14"/>
  <c r="AW40" i="22"/>
  <c r="AW3" i="14"/>
  <c r="AW3" i="22"/>
  <c r="AW23" i="22"/>
  <c r="AW23" i="14"/>
  <c r="AW12" i="14"/>
  <c r="AW12" i="22"/>
  <c r="AW32" i="14"/>
  <c r="AW32" i="22"/>
  <c r="F85" i="14"/>
  <c r="AH87" i="14"/>
  <c r="AW5" i="22"/>
  <c r="AW5" i="14"/>
  <c r="AW25" i="14"/>
  <c r="AW25" i="22"/>
  <c r="AW9" i="22"/>
  <c r="AW29" i="14"/>
  <c r="AW29" i="22"/>
  <c r="AW9" i="14"/>
  <c r="AW18" i="14"/>
  <c r="AW38" i="22"/>
  <c r="AW18" i="22"/>
  <c r="AW38" i="14"/>
  <c r="T70" i="14"/>
  <c r="AW15" i="14"/>
  <c r="AW15" i="22"/>
  <c r="J70" i="22" s="1"/>
  <c r="AW35" i="14"/>
  <c r="AW35" i="22"/>
  <c r="B80" i="14"/>
  <c r="H3" i="34"/>
  <c r="AB75" i="14" l="1"/>
  <c r="AU15" i="22"/>
  <c r="T37" i="22" s="1"/>
  <c r="K74" i="14"/>
  <c r="K6" i="57" s="1"/>
  <c r="AW14" i="22"/>
  <c r="D84" i="22" s="1"/>
  <c r="AW22" i="14"/>
  <c r="U24" i="14" s="1"/>
  <c r="AU8" i="14"/>
  <c r="V81" i="14" s="1"/>
  <c r="V8" i="57" s="1"/>
  <c r="AW2" i="14"/>
  <c r="H24" i="14" s="1"/>
  <c r="H20" i="34"/>
  <c r="AU20" i="14"/>
  <c r="F69" i="14" s="1"/>
  <c r="H2" i="34"/>
  <c r="AU40" i="14"/>
  <c r="S77" i="14" s="1"/>
  <c r="AW34" i="22"/>
  <c r="AU25" i="14"/>
  <c r="N76" i="14" s="1"/>
  <c r="AU12" i="22"/>
  <c r="B34" i="22" s="1"/>
  <c r="AU25" i="22"/>
  <c r="X27" i="22" s="1"/>
  <c r="H12" i="34"/>
  <c r="AW22" i="22"/>
  <c r="AG81" i="22" s="1"/>
  <c r="H14" i="34"/>
  <c r="AU32" i="22"/>
  <c r="AA34" i="22" s="1"/>
  <c r="AU5" i="14"/>
  <c r="R74" i="14" s="1"/>
  <c r="AU10" i="14"/>
  <c r="D82" i="14" s="1"/>
  <c r="D9" i="57" s="1"/>
  <c r="AW14" i="14"/>
  <c r="AA36" i="14" s="1"/>
  <c r="AU33" i="22"/>
  <c r="R35" i="22" s="1"/>
  <c r="AU5" i="22"/>
  <c r="Z27" i="22" s="1"/>
  <c r="AU20" i="22"/>
  <c r="AF42" i="22" s="1"/>
  <c r="AU28" i="22"/>
  <c r="E30" i="22" s="1"/>
  <c r="AU38" i="14"/>
  <c r="Q72" i="14" s="1"/>
  <c r="P71" i="14"/>
  <c r="AW27" i="22"/>
  <c r="E38" i="22" s="1"/>
  <c r="AU38" i="22"/>
  <c r="J40" i="22" s="1"/>
  <c r="AU8" i="22"/>
  <c r="X30" i="22" s="1"/>
  <c r="AU32" i="14"/>
  <c r="V75" i="14" s="1"/>
  <c r="AU19" i="14"/>
  <c r="W74" i="14" s="1"/>
  <c r="AU18" i="14"/>
  <c r="AG82" i="14" s="1"/>
  <c r="AU35" i="14"/>
  <c r="AJ86" i="14" s="1"/>
  <c r="AW7" i="22"/>
  <c r="U68" i="22" s="1"/>
  <c r="H18" i="34"/>
  <c r="AU35" i="22"/>
  <c r="AH37" i="22" s="1"/>
  <c r="H15" i="34"/>
  <c r="AU30" i="22"/>
  <c r="AB32" i="22" s="1"/>
  <c r="AU10" i="22"/>
  <c r="AG32" i="22" s="1"/>
  <c r="Z36" i="14"/>
  <c r="B77" i="14"/>
  <c r="AU13" i="22"/>
  <c r="AE35" i="22" s="1"/>
  <c r="M36" i="14"/>
  <c r="H19" i="34"/>
  <c r="AU13" i="14"/>
  <c r="G86" i="14" s="1"/>
  <c r="AU19" i="22"/>
  <c r="J41" i="22" s="1"/>
  <c r="AU39" i="22"/>
  <c r="D41" i="22" s="1"/>
  <c r="G6" i="34"/>
  <c r="AU26" i="22" s="1"/>
  <c r="D16" i="34"/>
  <c r="AW16" i="22" s="1"/>
  <c r="AW7" i="14"/>
  <c r="Z29" i="14" s="1"/>
  <c r="D10" i="34"/>
  <c r="AW30" i="14" s="1"/>
  <c r="P32" i="14" s="1"/>
  <c r="D13" i="34"/>
  <c r="AW13" i="14" s="1"/>
  <c r="D17" i="34"/>
  <c r="AW17" i="22" s="1"/>
  <c r="D11" i="34"/>
  <c r="AW11" i="14" s="1"/>
  <c r="D8" i="34"/>
  <c r="AW8" i="14" s="1"/>
  <c r="D6" i="34"/>
  <c r="AW26" i="14" s="1"/>
  <c r="D21" i="34"/>
  <c r="AW41" i="14" s="1"/>
  <c r="AI85" i="14"/>
  <c r="AM78" i="14"/>
  <c r="Z80" i="14"/>
  <c r="AU11" i="14"/>
  <c r="H82" i="14" s="1"/>
  <c r="AU31" i="14"/>
  <c r="R41" i="14" s="1"/>
  <c r="AU37" i="14"/>
  <c r="K76" i="14" s="1"/>
  <c r="F82" i="14"/>
  <c r="AG72" i="14"/>
  <c r="AE81" i="14"/>
  <c r="AU16" i="14"/>
  <c r="AC69" i="14" s="1"/>
  <c r="L79" i="14"/>
  <c r="AW4" i="14"/>
  <c r="E26" i="14" s="1"/>
  <c r="AW24" i="14"/>
  <c r="H4" i="34"/>
  <c r="AW4" i="22"/>
  <c r="AA38" i="22" s="1"/>
  <c r="AW24" i="22"/>
  <c r="AG80" i="22" s="1"/>
  <c r="AJ82" i="14"/>
  <c r="AU27" i="22"/>
  <c r="AU36" i="14"/>
  <c r="N78" i="14"/>
  <c r="W78" i="14"/>
  <c r="AU11" i="22"/>
  <c r="AU37" i="22"/>
  <c r="O39" i="22" s="1"/>
  <c r="AI79" i="14"/>
  <c r="AF87" i="14"/>
  <c r="AK78" i="14"/>
  <c r="AA84" i="14"/>
  <c r="M80" i="14"/>
  <c r="AU41" i="14"/>
  <c r="N77" i="14" s="1"/>
  <c r="AU41" i="22"/>
  <c r="AU21" i="14"/>
  <c r="V87" i="14"/>
  <c r="J77" i="14"/>
  <c r="Z76" i="14"/>
  <c r="AU7" i="22"/>
  <c r="H7" i="34"/>
  <c r="AL77" i="14"/>
  <c r="AU27" i="14"/>
  <c r="AD75" i="14" s="1"/>
  <c r="S72" i="14"/>
  <c r="X73" i="14"/>
  <c r="AL82" i="14"/>
  <c r="R79" i="14"/>
  <c r="Y72" i="14"/>
  <c r="P84" i="14"/>
  <c r="AB68" i="14"/>
  <c r="T86" i="14"/>
  <c r="K71" i="14"/>
  <c r="AJ74" i="14"/>
  <c r="O84" i="14"/>
  <c r="AD85" i="14"/>
  <c r="AB83" i="14"/>
  <c r="E74" i="14"/>
  <c r="Q77" i="14"/>
  <c r="AD76" i="14"/>
  <c r="M87" i="14"/>
  <c r="AG70" i="14"/>
  <c r="M70" i="14"/>
  <c r="E85" i="14"/>
  <c r="Y71" i="14"/>
  <c r="W71" i="14"/>
  <c r="AF71" i="14"/>
  <c r="N69" i="14"/>
  <c r="J73" i="14"/>
  <c r="AG41" i="14"/>
  <c r="Y84" i="14"/>
  <c r="D84" i="14"/>
  <c r="C69" i="14"/>
  <c r="U69" i="14"/>
  <c r="I82" i="14"/>
  <c r="I9" i="57" s="1"/>
  <c r="Q76" i="14"/>
  <c r="AF80" i="14"/>
  <c r="T77" i="14"/>
  <c r="AD83" i="14"/>
  <c r="AD10" i="57" s="1"/>
  <c r="AG85" i="14"/>
  <c r="AK73" i="14"/>
  <c r="G87" i="14"/>
  <c r="Z70" i="14"/>
  <c r="H68" i="14"/>
  <c r="AG81" i="14"/>
  <c r="O78" i="14"/>
  <c r="J87" i="14"/>
  <c r="H79" i="14"/>
  <c r="AC79" i="14"/>
  <c r="AB72" i="14"/>
  <c r="O76" i="14"/>
  <c r="E69" i="14"/>
  <c r="J81" i="14"/>
  <c r="Q80" i="14"/>
  <c r="Q7" i="57" s="1"/>
  <c r="Q75" i="14"/>
  <c r="M83" i="14"/>
  <c r="F81" i="14"/>
  <c r="T73" i="14"/>
  <c r="D74" i="14"/>
  <c r="E84" i="14"/>
  <c r="AD78" i="14"/>
  <c r="R72" i="14"/>
  <c r="R5" i="57" s="1"/>
  <c r="X71" i="14"/>
  <c r="AF83" i="14"/>
  <c r="AM86" i="14"/>
  <c r="AL85" i="14"/>
  <c r="AL11" i="57" s="1"/>
  <c r="AH86" i="14"/>
  <c r="Z77" i="14"/>
  <c r="AJ71" i="14"/>
  <c r="R71" i="14"/>
  <c r="E87" i="14"/>
  <c r="AE74" i="14"/>
  <c r="AG83" i="14"/>
  <c r="AG83" i="22"/>
  <c r="AF72" i="22"/>
  <c r="AJ71" i="22"/>
  <c r="R73" i="14"/>
  <c r="T68" i="14"/>
  <c r="AJ87" i="22"/>
  <c r="AH84" i="22"/>
  <c r="AB74" i="14"/>
  <c r="AF75" i="22"/>
  <c r="AI79" i="22"/>
  <c r="AD77" i="14"/>
  <c r="P74" i="14"/>
  <c r="P6" i="57" s="1"/>
  <c r="X81" i="14"/>
  <c r="U75" i="14"/>
  <c r="AC78" i="14"/>
  <c r="V86" i="14"/>
  <c r="V12" i="57" s="1"/>
  <c r="AE76" i="14"/>
  <c r="Z82" i="14"/>
  <c r="AE73" i="14"/>
  <c r="T80" i="14"/>
  <c r="M71" i="14"/>
  <c r="Z81" i="14"/>
  <c r="W83" i="14"/>
  <c r="AC70" i="14"/>
  <c r="R78" i="14"/>
  <c r="AI83" i="22"/>
  <c r="AF80" i="22"/>
  <c r="AG79" i="22"/>
  <c r="AJ80" i="22"/>
  <c r="AG87" i="22"/>
  <c r="AI72" i="22"/>
  <c r="AH77" i="22"/>
  <c r="AJ86" i="22"/>
  <c r="AI81" i="22"/>
  <c r="AH73" i="22"/>
  <c r="AG68" i="22"/>
  <c r="L77" i="14"/>
  <c r="AI77" i="22"/>
  <c r="AG77" i="22"/>
  <c r="AI80" i="22"/>
  <c r="AI85" i="22"/>
  <c r="AH75" i="22"/>
  <c r="AJ84" i="22"/>
  <c r="AF76" i="22"/>
  <c r="AH83" i="22"/>
  <c r="AH71" i="22"/>
  <c r="AF83" i="22"/>
  <c r="AF73" i="22"/>
  <c r="AJ81" i="22"/>
  <c r="AH80" i="22"/>
  <c r="AI70" i="22"/>
  <c r="AG82" i="22"/>
  <c r="AJ74" i="22"/>
  <c r="AH87" i="22"/>
  <c r="AH81" i="22"/>
  <c r="AF86" i="22"/>
  <c r="AG73" i="22"/>
  <c r="AJ78" i="22"/>
  <c r="AJ68" i="22"/>
  <c r="AF84" i="22"/>
  <c r="AG76" i="22"/>
  <c r="AF81" i="22"/>
  <c r="T87" i="14"/>
  <c r="D71" i="14"/>
  <c r="AD73" i="14"/>
  <c r="Y82" i="14"/>
  <c r="AI31" i="14"/>
  <c r="I68" i="14"/>
  <c r="B74" i="14"/>
  <c r="AI75" i="14"/>
  <c r="Q83" i="14"/>
  <c r="D27" i="14"/>
  <c r="AG80" i="14"/>
  <c r="X84" i="14"/>
  <c r="N83" i="14"/>
  <c r="N10" i="57" s="1"/>
  <c r="Y83" i="14"/>
  <c r="W81" i="14"/>
  <c r="M68" i="14"/>
  <c r="N68" i="14"/>
  <c r="P72" i="14"/>
  <c r="Y85" i="14"/>
  <c r="AM75" i="14"/>
  <c r="AH70" i="14"/>
  <c r="N80" i="14"/>
  <c r="N7" i="57" s="1"/>
  <c r="AD82" i="14"/>
  <c r="AB76" i="14"/>
  <c r="Q74" i="14"/>
  <c r="H81" i="14"/>
  <c r="T69" i="14"/>
  <c r="P83" i="14"/>
  <c r="I72" i="14"/>
  <c r="I5" i="57" s="1"/>
  <c r="AM79" i="14"/>
  <c r="C25" i="14"/>
  <c r="W68" i="14"/>
  <c r="L71" i="14"/>
  <c r="AL83" i="14"/>
  <c r="G69" i="14"/>
  <c r="B79" i="14"/>
  <c r="AM85" i="14"/>
  <c r="AJ83" i="14"/>
  <c r="F31" i="14"/>
  <c r="C85" i="14"/>
  <c r="M77" i="14"/>
  <c r="AK84" i="14"/>
  <c r="H34" i="14"/>
  <c r="B84" i="14"/>
  <c r="R76" i="14"/>
  <c r="AA74" i="14"/>
  <c r="AA6" i="57" s="1"/>
  <c r="F68" i="14"/>
  <c r="J70" i="14"/>
  <c r="AM77" i="14"/>
  <c r="U85" i="14"/>
  <c r="S75" i="14"/>
  <c r="AG68" i="14"/>
  <c r="S68" i="14"/>
  <c r="Y74" i="14"/>
  <c r="C72" i="14"/>
  <c r="Z72" i="14"/>
  <c r="J72" i="14"/>
  <c r="L86" i="14"/>
  <c r="D78" i="14"/>
  <c r="L87" i="14"/>
  <c r="AD86" i="14"/>
  <c r="AF69" i="14"/>
  <c r="O80" i="14"/>
  <c r="AK82" i="14"/>
  <c r="E70" i="14"/>
  <c r="E4" i="57" s="1"/>
  <c r="AI78" i="14"/>
  <c r="Z84" i="14"/>
  <c r="G71" i="14"/>
  <c r="O36" i="14"/>
  <c r="E76" i="14"/>
  <c r="W79" i="14"/>
  <c r="K87" i="14"/>
  <c r="Z85" i="14"/>
  <c r="Z11" i="57" s="1"/>
  <c r="D37" i="14"/>
  <c r="F87" i="14"/>
  <c r="F75" i="14"/>
  <c r="K78" i="14"/>
  <c r="AK69" i="14"/>
  <c r="Y80" i="14"/>
  <c r="L85" i="14"/>
  <c r="AH74" i="14"/>
  <c r="H78" i="14"/>
  <c r="J86" i="14"/>
  <c r="T79" i="14"/>
  <c r="I81" i="14"/>
  <c r="AE77" i="14"/>
  <c r="AC82" i="14"/>
  <c r="O81" i="14"/>
  <c r="AL69" i="14"/>
  <c r="C81" i="14"/>
  <c r="G84" i="14"/>
  <c r="H75" i="14"/>
  <c r="H72" i="14"/>
  <c r="AG87" i="14"/>
  <c r="W76" i="14"/>
  <c r="AI81" i="14"/>
  <c r="U71" i="14"/>
  <c r="I70" i="14"/>
  <c r="AH79" i="14"/>
  <c r="AC73" i="14"/>
  <c r="Q73" i="14"/>
  <c r="Y86" i="14"/>
  <c r="Z69" i="14"/>
  <c r="AM70" i="14"/>
  <c r="L84" i="14"/>
  <c r="L78" i="14"/>
  <c r="AB85" i="14"/>
  <c r="D77" i="14"/>
  <c r="AG76" i="14"/>
  <c r="P73" i="14"/>
  <c r="AJ79" i="14"/>
  <c r="N75" i="14"/>
  <c r="X82" i="14"/>
  <c r="X9" i="57" s="1"/>
  <c r="F77" i="14"/>
  <c r="E86" i="14"/>
  <c r="P77" i="14"/>
  <c r="AJ76" i="14"/>
  <c r="Y73" i="14"/>
  <c r="W85" i="14"/>
  <c r="AH84" i="14"/>
  <c r="Z75" i="14"/>
  <c r="AC77" i="14"/>
  <c r="AB87" i="14"/>
  <c r="X86" i="14"/>
  <c r="AF82" i="14"/>
  <c r="H74" i="14"/>
  <c r="AK75" i="14"/>
  <c r="U73" i="14"/>
  <c r="H80" i="14"/>
  <c r="S69" i="14"/>
  <c r="AI83" i="14"/>
  <c r="AI10" i="57" s="1"/>
  <c r="K70" i="14"/>
  <c r="D75" i="14"/>
  <c r="B72" i="14"/>
  <c r="T72" i="14"/>
  <c r="T4" i="57" s="1"/>
  <c r="G82" i="14"/>
  <c r="AL68" i="14"/>
  <c r="AJ87" i="14"/>
  <c r="J82" i="14"/>
  <c r="AJ84" i="14"/>
  <c r="I79" i="14"/>
  <c r="G72" i="14"/>
  <c r="AI74" i="14"/>
  <c r="P85" i="14"/>
  <c r="S79" i="14"/>
  <c r="AA82" i="14"/>
  <c r="Q86" i="14"/>
  <c r="N81" i="14"/>
  <c r="B75" i="14"/>
  <c r="L73" i="14"/>
  <c r="F70" i="14"/>
  <c r="D81" i="14"/>
  <c r="B68" i="14"/>
  <c r="AD69" i="14"/>
  <c r="AF81" i="14"/>
  <c r="AB78" i="14"/>
  <c r="P70" i="14"/>
  <c r="U80" i="14"/>
  <c r="B71" i="14"/>
  <c r="R68" i="14"/>
  <c r="AJ80" i="14"/>
  <c r="V72" i="14"/>
  <c r="B82" i="14"/>
  <c r="O69" i="14"/>
  <c r="AM84" i="14"/>
  <c r="B87" i="14"/>
  <c r="K85" i="14"/>
  <c r="W87" i="14"/>
  <c r="F76" i="14"/>
  <c r="AL78" i="14"/>
  <c r="AI76" i="14"/>
  <c r="AG86" i="14"/>
  <c r="AE82" i="14"/>
  <c r="Z73" i="14"/>
  <c r="G68" i="14"/>
  <c r="D69" i="14"/>
  <c r="AI84" i="14"/>
  <c r="J71" i="14"/>
  <c r="S74" i="14"/>
  <c r="V79" i="14"/>
  <c r="O79" i="14"/>
  <c r="AC72" i="14"/>
  <c r="AC5" i="57" s="1"/>
  <c r="T81" i="14"/>
  <c r="AC86" i="14"/>
  <c r="R75" i="14"/>
  <c r="AL71" i="14"/>
  <c r="H76" i="14"/>
  <c r="P82" i="14"/>
  <c r="X80" i="14"/>
  <c r="L76" i="14"/>
  <c r="Z87" i="14"/>
  <c r="AA68" i="14"/>
  <c r="N72" i="14"/>
  <c r="W69" i="14"/>
  <c r="F86" i="14"/>
  <c r="S83" i="14"/>
  <c r="J74" i="14"/>
  <c r="AD79" i="14"/>
  <c r="V71" i="14"/>
  <c r="Y75" i="14"/>
  <c r="R82" i="14"/>
  <c r="R9" i="57" s="1"/>
  <c r="AB80" i="14"/>
  <c r="AF73" i="14"/>
  <c r="V78" i="14"/>
  <c r="S84" i="14"/>
  <c r="B73" i="14"/>
  <c r="AJ85" i="14"/>
  <c r="AE69" i="14"/>
  <c r="H84" i="14"/>
  <c r="N87" i="14"/>
  <c r="AK79" i="14"/>
  <c r="AJ41" i="14"/>
  <c r="AF36" i="14"/>
  <c r="AB41" i="14"/>
  <c r="AI34" i="14"/>
  <c r="AI40" i="14"/>
  <c r="AD29" i="14"/>
  <c r="AE25" i="14"/>
  <c r="AD42" i="14"/>
  <c r="AB34" i="14"/>
  <c r="AC42" i="14"/>
  <c r="AJ27" i="14"/>
  <c r="AC34" i="14"/>
  <c r="AB31" i="14"/>
  <c r="AF29" i="14"/>
  <c r="AH42" i="14"/>
  <c r="AD25" i="14"/>
  <c r="AE27" i="14"/>
  <c r="AJ40" i="14"/>
  <c r="AI37" i="14"/>
  <c r="AF27" i="14"/>
  <c r="AF25" i="14"/>
  <c r="AD41" i="14"/>
  <c r="AG42" i="14"/>
  <c r="AF37" i="14"/>
  <c r="AE37" i="14"/>
  <c r="AH40" i="14"/>
  <c r="AI41" i="14"/>
  <c r="AD34" i="14"/>
  <c r="AG37" i="14"/>
  <c r="R81" i="14"/>
  <c r="O75" i="14"/>
  <c r="D70" i="14"/>
  <c r="G83" i="14"/>
  <c r="AE71" i="14"/>
  <c r="AI73" i="14"/>
  <c r="AK77" i="14"/>
  <c r="U68" i="14"/>
  <c r="K72" i="14"/>
  <c r="K5" i="57" s="1"/>
  <c r="B86" i="14"/>
  <c r="M76" i="14"/>
  <c r="L83" i="22"/>
  <c r="AL78" i="22"/>
  <c r="H70" i="22"/>
  <c r="H26" i="22"/>
  <c r="L39" i="22"/>
  <c r="F41" i="14"/>
  <c r="J71" i="22"/>
  <c r="M81" i="22"/>
  <c r="Y42" i="14"/>
  <c r="Z41" i="14"/>
  <c r="AM26" i="22"/>
  <c r="Y38" i="22"/>
  <c r="G72" i="22"/>
  <c r="N34" i="14"/>
  <c r="L34" i="14"/>
  <c r="Q36" i="14"/>
  <c r="L42" i="14"/>
  <c r="U36" i="14"/>
  <c r="B36" i="14"/>
  <c r="N42" i="22"/>
  <c r="Y82" i="22"/>
  <c r="Q73" i="22"/>
  <c r="AM70" i="22"/>
  <c r="N86" i="22"/>
  <c r="N25" i="14"/>
  <c r="T25" i="14"/>
  <c r="R29" i="14"/>
  <c r="T42" i="14"/>
  <c r="Z40" i="14"/>
  <c r="X42" i="14"/>
  <c r="U41" i="14"/>
  <c r="P27" i="14"/>
  <c r="X36" i="14"/>
  <c r="Z31" i="14"/>
  <c r="Y41" i="14"/>
  <c r="C41" i="14"/>
  <c r="AM34" i="14"/>
  <c r="D42" i="14"/>
  <c r="AM42" i="14"/>
  <c r="AL41" i="14"/>
  <c r="B42" i="14"/>
  <c r="E40" i="14"/>
  <c r="F42" i="14"/>
  <c r="O40" i="14"/>
  <c r="I37" i="14"/>
  <c r="AK34" i="14"/>
  <c r="G40" i="14"/>
  <c r="K34" i="14"/>
  <c r="AM31" i="14"/>
  <c r="O31" i="14"/>
  <c r="K27" i="14"/>
  <c r="G27" i="14"/>
  <c r="W27" i="14"/>
  <c r="F37" i="14"/>
  <c r="R37" i="14"/>
  <c r="W37" i="14"/>
  <c r="C37" i="14"/>
  <c r="X27" i="14"/>
  <c r="E42" i="14"/>
  <c r="J29" i="14"/>
  <c r="AL42" i="14"/>
  <c r="E25" i="14"/>
  <c r="AK29" i="14"/>
  <c r="J37" i="14"/>
  <c r="R27" i="14"/>
  <c r="Z25" i="14"/>
  <c r="W25" i="14"/>
  <c r="Q42" i="14"/>
  <c r="L40" i="14"/>
  <c r="S40" i="14"/>
  <c r="U27" i="14"/>
  <c r="L41" i="14"/>
  <c r="X37" i="14"/>
  <c r="D40" i="14"/>
  <c r="B78" i="22"/>
  <c r="AB79" i="22"/>
  <c r="K75" i="22"/>
  <c r="I82" i="22"/>
  <c r="U69" i="22"/>
  <c r="AM72" i="22"/>
  <c r="Q76" i="22"/>
  <c r="X70" i="22"/>
  <c r="AF36" i="22"/>
  <c r="I38" i="22"/>
  <c r="AK73" i="22"/>
  <c r="P68" i="22"/>
  <c r="P24" i="22"/>
  <c r="X26" i="22"/>
  <c r="K31" i="22"/>
  <c r="U25" i="22"/>
  <c r="B74" i="22"/>
  <c r="Y70" i="22"/>
  <c r="K69" i="22"/>
  <c r="Y26" i="22"/>
  <c r="T87" i="22"/>
  <c r="X84" i="22"/>
  <c r="K25" i="22"/>
  <c r="G85" i="22"/>
  <c r="AD73" i="22"/>
  <c r="X40" i="22"/>
  <c r="B7" i="57"/>
  <c r="AD68" i="22"/>
  <c r="I72" i="22"/>
  <c r="N73" i="22"/>
  <c r="P83" i="22"/>
  <c r="T69" i="22"/>
  <c r="AA78" i="22"/>
  <c r="AK86" i="22"/>
  <c r="AD24" i="22"/>
  <c r="Y85" i="22"/>
  <c r="T25" i="22"/>
  <c r="AK42" i="22"/>
  <c r="N31" i="14"/>
  <c r="H31" i="14"/>
  <c r="S31" i="14"/>
  <c r="Q31" i="14"/>
  <c r="L27" i="14"/>
  <c r="M27" i="14"/>
  <c r="V27" i="14"/>
  <c r="J27" i="14"/>
  <c r="AL27" i="14"/>
  <c r="Y27" i="14"/>
  <c r="B27" i="14"/>
  <c r="V74" i="22"/>
  <c r="D80" i="22"/>
  <c r="L40" i="22"/>
  <c r="AL76" i="22"/>
  <c r="P73" i="22"/>
  <c r="S79" i="22"/>
  <c r="AD72" i="22"/>
  <c r="L84" i="22"/>
  <c r="D36" i="22"/>
  <c r="J85" i="22"/>
  <c r="H83" i="22"/>
  <c r="H39" i="22"/>
  <c r="Q24" i="22"/>
  <c r="I71" i="22"/>
  <c r="AB82" i="22"/>
  <c r="AB38" i="22"/>
  <c r="C80" i="22"/>
  <c r="Q68" i="22"/>
  <c r="C36" i="22"/>
  <c r="U76" i="22"/>
  <c r="T81" i="22"/>
  <c r="G78" i="22"/>
  <c r="Y31" i="14"/>
  <c r="F68" i="22"/>
  <c r="AB77" i="22"/>
  <c r="AB33" i="22"/>
  <c r="F24" i="22"/>
  <c r="S76" i="22"/>
  <c r="AL79" i="22"/>
  <c r="Y36" i="22"/>
  <c r="D73" i="22"/>
  <c r="Y80" i="22"/>
  <c r="H78" i="22"/>
  <c r="J26" i="22"/>
  <c r="B84" i="22"/>
  <c r="Q87" i="22"/>
  <c r="Q43" i="22"/>
  <c r="F85" i="22"/>
  <c r="C26" i="22"/>
  <c r="C70" i="22"/>
  <c r="AE24" i="22"/>
  <c r="R79" i="22"/>
  <c r="AC74" i="22"/>
  <c r="O83" i="22"/>
  <c r="Z78" i="22"/>
  <c r="E71" i="22"/>
  <c r="AE68" i="22"/>
  <c r="M76" i="22"/>
  <c r="D70" i="22"/>
  <c r="AA69" i="22"/>
  <c r="B42" i="22"/>
  <c r="B86" i="22"/>
  <c r="T82" i="22"/>
  <c r="AE71" i="22"/>
  <c r="X74" i="22"/>
  <c r="AA25" i="22"/>
  <c r="D26" i="22"/>
  <c r="T38" i="22"/>
  <c r="AA71" i="22"/>
  <c r="Z85" i="22"/>
  <c r="W79" i="22"/>
  <c r="AG39" i="22"/>
  <c r="AA7" i="57"/>
  <c r="AA40" i="14"/>
  <c r="AM40" i="14"/>
  <c r="Y40" i="14"/>
  <c r="AK40" i="14"/>
  <c r="D31" i="14"/>
  <c r="AK31" i="14"/>
  <c r="R31" i="14"/>
  <c r="B31" i="14"/>
  <c r="U31" i="14"/>
  <c r="P40" i="14"/>
  <c r="V73" i="22"/>
  <c r="W78" i="22"/>
  <c r="AB24" i="22"/>
  <c r="J25" i="22"/>
  <c r="G79" i="22"/>
  <c r="Z71" i="22"/>
  <c r="C75" i="22"/>
  <c r="S77" i="22"/>
  <c r="N76" i="22"/>
  <c r="Q72" i="22"/>
  <c r="AB68" i="22"/>
  <c r="L36" i="22"/>
  <c r="J69" i="22"/>
  <c r="H87" i="22"/>
  <c r="C31" i="22"/>
  <c r="L80" i="22"/>
  <c r="E74" i="22"/>
  <c r="J84" i="22"/>
  <c r="P72" i="22"/>
  <c r="N36" i="22"/>
  <c r="V70" i="22"/>
  <c r="E87" i="22"/>
  <c r="L71" i="22"/>
  <c r="AD38" i="22"/>
  <c r="V26" i="22"/>
  <c r="AD82" i="22"/>
  <c r="N80" i="22"/>
  <c r="Q74" i="22"/>
  <c r="E43" i="22"/>
  <c r="AB76" i="22"/>
  <c r="R34" i="14"/>
  <c r="T72" i="22"/>
  <c r="AI36" i="22"/>
  <c r="AM25" i="22"/>
  <c r="AM69" i="22"/>
  <c r="I87" i="22"/>
  <c r="AA86" i="22"/>
  <c r="AK75" i="22"/>
  <c r="AK31" i="22"/>
  <c r="I43" i="22"/>
  <c r="G82" i="22"/>
  <c r="G38" i="22"/>
  <c r="R83" i="22"/>
  <c r="T70" i="22"/>
  <c r="AA77" i="22"/>
  <c r="Z36" i="22"/>
  <c r="T26" i="22"/>
  <c r="AH31" i="22"/>
  <c r="Z80" i="22"/>
  <c r="T29" i="14"/>
  <c r="AC39" i="22"/>
  <c r="AC83" i="22"/>
  <c r="C84" i="22"/>
  <c r="C40" i="22"/>
  <c r="H31" i="22"/>
  <c r="M79" i="22"/>
  <c r="S38" i="22"/>
  <c r="S82" i="22"/>
  <c r="O73" i="22"/>
  <c r="W71" i="22"/>
  <c r="L77" i="22"/>
  <c r="H75" i="22"/>
  <c r="AG24" i="22"/>
  <c r="AK70" i="22"/>
  <c r="R33" i="22"/>
  <c r="Z84" i="22"/>
  <c r="U85" i="22"/>
  <c r="R77" i="22"/>
  <c r="I81" i="22"/>
  <c r="E80" i="22"/>
  <c r="E36" i="22"/>
  <c r="AK26" i="22"/>
  <c r="J82" i="22"/>
  <c r="M72" i="22"/>
  <c r="AB73" i="22"/>
  <c r="B85" i="22"/>
  <c r="AL68" i="22"/>
  <c r="O33" i="22"/>
  <c r="L31" i="22"/>
  <c r="AL24" i="22"/>
  <c r="J38" i="22"/>
  <c r="L75" i="22"/>
  <c r="AC78" i="22"/>
  <c r="Y76" i="22"/>
  <c r="O77" i="22"/>
  <c r="U26" i="22"/>
  <c r="G68" i="22"/>
  <c r="G24" i="22"/>
  <c r="U70" i="22"/>
  <c r="AA85" i="22"/>
  <c r="O79" i="22"/>
  <c r="D25" i="22"/>
  <c r="T71" i="22"/>
  <c r="D69" i="22"/>
  <c r="AC82" i="22"/>
  <c r="H72" i="22"/>
  <c r="S24" i="22"/>
  <c r="AE79" i="22"/>
  <c r="S68" i="22"/>
  <c r="AC38" i="22"/>
  <c r="X85" i="22"/>
  <c r="Y81" i="22"/>
  <c r="AK85" i="22"/>
  <c r="I74" i="22"/>
  <c r="K26" i="22"/>
  <c r="Q38" i="22"/>
  <c r="E86" i="22"/>
  <c r="K70" i="22"/>
  <c r="AC77" i="22"/>
  <c r="AE73" i="22"/>
  <c r="Z75" i="22"/>
  <c r="U84" i="22"/>
  <c r="C78" i="22"/>
  <c r="E42" i="22"/>
  <c r="Q82" i="22"/>
  <c r="Z31" i="22"/>
  <c r="U40" i="22"/>
  <c r="AI39" i="22"/>
  <c r="W34" i="14"/>
  <c r="G25" i="14"/>
  <c r="AM41" i="14"/>
  <c r="O34" i="14"/>
  <c r="AE76" i="22"/>
  <c r="E24" i="22"/>
  <c r="G80" i="22"/>
  <c r="G36" i="22"/>
  <c r="W77" i="22"/>
  <c r="E68" i="22"/>
  <c r="N37" i="14"/>
  <c r="Y29" i="14"/>
  <c r="H37" i="14"/>
  <c r="X71" i="22"/>
  <c r="AM42" i="22"/>
  <c r="AM86" i="22"/>
  <c r="U82" i="22"/>
  <c r="K33" i="22"/>
  <c r="I69" i="22"/>
  <c r="F81" i="22"/>
  <c r="U38" i="22"/>
  <c r="K77" i="22"/>
  <c r="I25" i="22"/>
  <c r="E41" i="14"/>
  <c r="AL25" i="14"/>
  <c r="K41" i="14"/>
  <c r="AL34" i="14"/>
  <c r="N81" i="22"/>
  <c r="AL72" i="22"/>
  <c r="Q86" i="22"/>
  <c r="D85" i="22"/>
  <c r="J75" i="22"/>
  <c r="J31" i="22"/>
  <c r="V87" i="22"/>
  <c r="L73" i="22"/>
  <c r="V43" i="22"/>
  <c r="Q42" i="22"/>
  <c r="AJ24" i="22"/>
  <c r="AD74" i="22"/>
  <c r="AK36" i="22"/>
  <c r="AM68" i="22"/>
  <c r="E81" i="22"/>
  <c r="P79" i="22"/>
  <c r="C85" i="22"/>
  <c r="AG43" i="22"/>
  <c r="AM24" i="22"/>
  <c r="AK80" i="22"/>
  <c r="V34" i="14"/>
  <c r="H40" i="14"/>
  <c r="Z37" i="14"/>
  <c r="B71" i="22"/>
  <c r="U36" i="22"/>
  <c r="AK25" i="22"/>
  <c r="K82" i="22"/>
  <c r="X31" i="22"/>
  <c r="R68" i="22"/>
  <c r="X75" i="22"/>
  <c r="O81" i="22"/>
  <c r="R24" i="22"/>
  <c r="AC76" i="22"/>
  <c r="M85" i="22"/>
  <c r="AK69" i="22"/>
  <c r="F26" i="22"/>
  <c r="F70" i="22"/>
  <c r="U80" i="22"/>
  <c r="K38" i="22"/>
  <c r="O76" i="22"/>
  <c r="AE87" i="22"/>
  <c r="AL85" i="22"/>
  <c r="F72" i="22"/>
  <c r="H79" i="22"/>
  <c r="W82" i="22"/>
  <c r="V83" i="22"/>
  <c r="AE43" i="22"/>
  <c r="W38" i="22"/>
  <c r="F78" i="22"/>
  <c r="D75" i="22"/>
  <c r="Q79" i="22"/>
  <c r="X86" i="22"/>
  <c r="H74" i="22"/>
  <c r="AB87" i="22"/>
  <c r="P33" i="22"/>
  <c r="Y73" i="22"/>
  <c r="L81" i="22"/>
  <c r="D31" i="22"/>
  <c r="X42" i="22"/>
  <c r="P77" i="22"/>
  <c r="AK25" i="14"/>
  <c r="O37" i="14"/>
  <c r="M33" i="22"/>
  <c r="M77" i="22"/>
  <c r="AA74" i="22"/>
  <c r="K78" i="22"/>
  <c r="AE72" i="22"/>
  <c r="R76" i="22"/>
  <c r="X25" i="22"/>
  <c r="X69" i="22"/>
  <c r="G76" i="22"/>
  <c r="AC79" i="22"/>
  <c r="Z26" i="22"/>
  <c r="Y84" i="22"/>
  <c r="W74" i="22"/>
  <c r="Z70" i="22"/>
  <c r="M83" i="22"/>
  <c r="C71" i="22"/>
  <c r="B40" i="14"/>
  <c r="D25" i="14"/>
  <c r="W41" i="14"/>
  <c r="S25" i="14"/>
  <c r="T37" i="14"/>
  <c r="O25" i="14"/>
  <c r="J34" i="14"/>
  <c r="P41" i="14"/>
  <c r="Z86" i="22"/>
  <c r="AL82" i="22"/>
  <c r="W26" i="22"/>
  <c r="H73" i="22"/>
  <c r="E78" i="22"/>
  <c r="S87" i="22"/>
  <c r="W70" i="22"/>
  <c r="AL38" i="22"/>
  <c r="Z42" i="22"/>
  <c r="S43" i="22"/>
  <c r="J86" i="22"/>
  <c r="O24" i="22"/>
  <c r="AE39" i="22"/>
  <c r="S75" i="22"/>
  <c r="AJ36" i="22"/>
  <c r="V72" i="22"/>
  <c r="AL25" i="22"/>
  <c r="AL69" i="22"/>
  <c r="O68" i="22"/>
  <c r="S31" i="22"/>
  <c r="AE83" i="22"/>
  <c r="AD79" i="22"/>
  <c r="W69" i="22"/>
  <c r="V78" i="22"/>
  <c r="F86" i="22"/>
  <c r="J74" i="22"/>
  <c r="W25" i="22"/>
  <c r="N72" i="22"/>
  <c r="P29" i="14"/>
  <c r="AC87" i="22"/>
  <c r="S39" i="22"/>
  <c r="S83" i="22"/>
  <c r="R82" i="22"/>
  <c r="R38" i="22"/>
  <c r="O70" i="22"/>
  <c r="AC43" i="22"/>
  <c r="F74" i="22"/>
  <c r="O26" i="22"/>
  <c r="H42" i="14"/>
  <c r="U25" i="14"/>
  <c r="X40" i="14"/>
  <c r="F69" i="22"/>
  <c r="D83" i="22"/>
  <c r="AA84" i="22"/>
  <c r="P76" i="22"/>
  <c r="D39" i="22"/>
  <c r="S73" i="22"/>
  <c r="AL80" i="22"/>
  <c r="V31" i="22"/>
  <c r="AH33" i="22"/>
  <c r="AL36" i="22"/>
  <c r="V75" i="22"/>
  <c r="AA40" i="22"/>
  <c r="R74" i="22"/>
  <c r="F25" i="22"/>
  <c r="B69" i="22"/>
  <c r="D77" i="22"/>
  <c r="AM81" i="22"/>
  <c r="N31" i="22"/>
  <c r="I40" i="22"/>
  <c r="I84" i="22"/>
  <c r="T74" i="22"/>
  <c r="D33" i="22"/>
  <c r="AH36" i="22"/>
  <c r="AD87" i="22"/>
  <c r="B25" i="22"/>
  <c r="N75" i="22"/>
  <c r="K79" i="22"/>
  <c r="P87" i="22"/>
  <c r="AM78" i="22"/>
  <c r="N40" i="22"/>
  <c r="N84" i="22"/>
  <c r="Y25" i="22"/>
  <c r="K71" i="22"/>
  <c r="AD76" i="22"/>
  <c r="B33" i="22"/>
  <c r="Y69" i="22"/>
  <c r="AF31" i="22"/>
  <c r="B77" i="22"/>
  <c r="M82" i="22"/>
  <c r="AC68" i="22"/>
  <c r="AM74" i="22"/>
  <c r="R87" i="22"/>
  <c r="M38" i="22"/>
  <c r="AC24" i="22"/>
  <c r="U81" i="22"/>
  <c r="T84" i="22"/>
  <c r="Z72" i="22"/>
  <c r="AI26" i="22"/>
  <c r="AK83" i="22"/>
  <c r="O36" i="22"/>
  <c r="O80" i="22"/>
  <c r="AE77" i="22"/>
  <c r="W31" i="22"/>
  <c r="W75" i="22"/>
  <c r="C86" i="22"/>
  <c r="D34" i="14"/>
  <c r="J42" i="14"/>
  <c r="V42" i="14"/>
  <c r="B80" i="22"/>
  <c r="AG38" i="22"/>
  <c r="M87" i="22"/>
  <c r="AB83" i="22"/>
  <c r="B36" i="22"/>
  <c r="D86" i="22"/>
  <c r="AH123" i="14" l="1"/>
  <c r="AG4" i="57"/>
  <c r="AH124" i="22"/>
  <c r="AG124" i="22"/>
  <c r="Z71" i="14"/>
  <c r="Z3" i="57" s="1"/>
  <c r="AI78" i="22"/>
  <c r="AL71" i="22"/>
  <c r="AG26" i="22"/>
  <c r="C81" i="22"/>
  <c r="I77" i="14"/>
  <c r="AG70" i="22"/>
  <c r="P38" i="22"/>
  <c r="P104" i="22" s="1"/>
  <c r="R72" i="22"/>
  <c r="AJ85" i="22"/>
  <c r="F33" i="22"/>
  <c r="AB74" i="22"/>
  <c r="Y75" i="22"/>
  <c r="AA24" i="22"/>
  <c r="L42" i="22"/>
  <c r="L37" i="22"/>
  <c r="E37" i="22"/>
  <c r="P35" i="22"/>
  <c r="L80" i="14"/>
  <c r="L7" i="57" s="1"/>
  <c r="N37" i="22"/>
  <c r="AM37" i="22"/>
  <c r="AI37" i="22"/>
  <c r="Y37" i="22"/>
  <c r="AD83" i="22"/>
  <c r="AB127" i="22" s="1"/>
  <c r="S34" i="14"/>
  <c r="R24" i="14"/>
  <c r="Q41" i="14"/>
  <c r="Q11" i="61" s="1"/>
  <c r="D41" i="14"/>
  <c r="D11" i="61" s="1"/>
  <c r="Y31" i="22"/>
  <c r="H76" i="22"/>
  <c r="AI34" i="22"/>
  <c r="AA68" i="22"/>
  <c r="F77" i="22"/>
  <c r="T79" i="22"/>
  <c r="O123" i="22" s="1"/>
  <c r="N25" i="22"/>
  <c r="N69" i="22"/>
  <c r="N24" i="14"/>
  <c r="W87" i="22"/>
  <c r="AG24" i="14"/>
  <c r="D42" i="22"/>
  <c r="P82" i="22"/>
  <c r="P126" i="22" s="1"/>
  <c r="L86" i="22"/>
  <c r="J73" i="22"/>
  <c r="J29" i="22"/>
  <c r="H26" i="14"/>
  <c r="O42" i="22"/>
  <c r="J31" i="14"/>
  <c r="F75" i="22"/>
  <c r="AD86" i="22"/>
  <c r="AA24" i="14"/>
  <c r="AH36" i="14"/>
  <c r="W82" i="14"/>
  <c r="W9" i="57" s="1"/>
  <c r="V73" i="14"/>
  <c r="R83" i="14"/>
  <c r="C32" i="22"/>
  <c r="C27" i="14"/>
  <c r="N27" i="14"/>
  <c r="AC81" i="14"/>
  <c r="AC8" i="57" s="1"/>
  <c r="AF84" i="14"/>
  <c r="C71" i="14"/>
  <c r="C3" i="57" s="1"/>
  <c r="V83" i="14"/>
  <c r="V10" i="57" s="1"/>
  <c r="K24" i="14"/>
  <c r="Q85" i="14"/>
  <c r="Q11" i="57" s="1"/>
  <c r="AC71" i="14"/>
  <c r="AC3" i="57" s="1"/>
  <c r="O72" i="14"/>
  <c r="O116" i="14" s="1"/>
  <c r="C82" i="14"/>
  <c r="C9" i="57" s="1"/>
  <c r="C42" i="22"/>
  <c r="L43" i="22"/>
  <c r="G25" i="22"/>
  <c r="AD30" i="22"/>
  <c r="E40" i="22"/>
  <c r="I42" i="14"/>
  <c r="I12" i="61" s="1"/>
  <c r="I24" i="14"/>
  <c r="AI24" i="14"/>
  <c r="AB24" i="14"/>
  <c r="AL79" i="14"/>
  <c r="P87" i="14"/>
  <c r="AJ37" i="22"/>
  <c r="M29" i="14"/>
  <c r="F34" i="22"/>
  <c r="X25" i="14"/>
  <c r="X2" i="61" s="1"/>
  <c r="G24" i="14"/>
  <c r="AD24" i="14"/>
  <c r="AJ34" i="14"/>
  <c r="J75" i="14"/>
  <c r="T74" i="14"/>
  <c r="T6" i="57" s="1"/>
  <c r="X34" i="14"/>
  <c r="F40" i="14"/>
  <c r="U37" i="14"/>
  <c r="U8" i="61" s="1"/>
  <c r="N42" i="14"/>
  <c r="N12" i="61" s="1"/>
  <c r="AJ25" i="14"/>
  <c r="AJ2" i="61" s="1"/>
  <c r="AC27" i="14"/>
  <c r="C78" i="14"/>
  <c r="I86" i="14"/>
  <c r="E130" i="14" s="1"/>
  <c r="AH76" i="14"/>
  <c r="O37" i="22"/>
  <c r="AF40" i="22"/>
  <c r="V37" i="14"/>
  <c r="V8" i="61" s="1"/>
  <c r="Y40" i="22"/>
  <c r="D40" i="22"/>
  <c r="AA31" i="14"/>
  <c r="E24" i="14"/>
  <c r="S80" i="14"/>
  <c r="S7" i="57" s="1"/>
  <c r="S36" i="14"/>
  <c r="S7" i="61" s="1"/>
  <c r="K68" i="14"/>
  <c r="M73" i="14"/>
  <c r="AL87" i="14"/>
  <c r="J30" i="22"/>
  <c r="F37" i="22"/>
  <c r="W34" i="22"/>
  <c r="H34" i="22"/>
  <c r="N36" i="14"/>
  <c r="N7" i="61" s="1"/>
  <c r="U83" i="14"/>
  <c r="U10" i="57" s="1"/>
  <c r="X78" i="14"/>
  <c r="AE70" i="14"/>
  <c r="AE4" i="57" s="1"/>
  <c r="AJ69" i="14"/>
  <c r="AJ2" i="57" s="1"/>
  <c r="AF78" i="22"/>
  <c r="F34" i="14"/>
  <c r="AJ30" i="22"/>
  <c r="X31" i="14"/>
  <c r="O24" i="14"/>
  <c r="Z34" i="14"/>
  <c r="C80" i="14"/>
  <c r="C7" i="57" s="1"/>
  <c r="AC87" i="14"/>
  <c r="Q34" i="14"/>
  <c r="AM34" i="22"/>
  <c r="AM25" i="14"/>
  <c r="L27" i="22"/>
  <c r="W24" i="14"/>
  <c r="B24" i="14"/>
  <c r="U76" i="14"/>
  <c r="AG73" i="14"/>
  <c r="AM69" i="14"/>
  <c r="AM2" i="57" s="1"/>
  <c r="AL24" i="14"/>
  <c r="S24" i="14"/>
  <c r="H83" i="14"/>
  <c r="H10" i="57" s="1"/>
  <c r="AK85" i="14"/>
  <c r="AK11" i="57" s="1"/>
  <c r="D73" i="14"/>
  <c r="Z78" i="14"/>
  <c r="M24" i="14"/>
  <c r="N40" i="14"/>
  <c r="AH31" i="14"/>
  <c r="Q78" i="14"/>
  <c r="X75" i="14"/>
  <c r="AC83" i="14"/>
  <c r="AC10" i="57" s="1"/>
  <c r="E81" i="14"/>
  <c r="E8" i="57" s="1"/>
  <c r="B78" i="14"/>
  <c r="H17" i="34"/>
  <c r="K37" i="14"/>
  <c r="H35" i="22"/>
  <c r="B34" i="14"/>
  <c r="O35" i="22"/>
  <c r="F24" i="14"/>
  <c r="T24" i="14"/>
  <c r="AK41" i="14"/>
  <c r="AG27" i="14"/>
  <c r="AG71" i="14"/>
  <c r="Q82" i="14"/>
  <c r="Q9" i="57" s="1"/>
  <c r="AC76" i="14"/>
  <c r="E37" i="14"/>
  <c r="E8" i="61" s="1"/>
  <c r="AI72" i="14"/>
  <c r="AI5" i="57" s="1"/>
  <c r="V70" i="14"/>
  <c r="V4" i="57" s="1"/>
  <c r="AE87" i="14"/>
  <c r="I74" i="14"/>
  <c r="I6" i="57" s="1"/>
  <c r="N84" i="14"/>
  <c r="Q24" i="14"/>
  <c r="Z27" i="14"/>
  <c r="U93" i="14" s="1"/>
  <c r="AC31" i="14"/>
  <c r="Q68" i="14"/>
  <c r="K82" i="14"/>
  <c r="K9" i="57" s="1"/>
  <c r="K57" i="57" s="1"/>
  <c r="K79" i="14"/>
  <c r="G79" i="14"/>
  <c r="J42" i="22"/>
  <c r="I26" i="22"/>
  <c r="AB84" i="22"/>
  <c r="R34" i="22"/>
  <c r="AA41" i="14"/>
  <c r="AA11" i="61" s="1"/>
  <c r="AK77" i="22"/>
  <c r="AC37" i="14"/>
  <c r="Q87" i="14"/>
  <c r="S78" i="14"/>
  <c r="V36" i="14"/>
  <c r="AK81" i="22"/>
  <c r="AF125" i="22" s="1"/>
  <c r="AJ42" i="22"/>
  <c r="F42" i="22"/>
  <c r="L87" i="22"/>
  <c r="AG37" i="22"/>
  <c r="C72" i="22"/>
  <c r="K74" i="22"/>
  <c r="AB31" i="22"/>
  <c r="AA85" i="14"/>
  <c r="AA11" i="57" s="1"/>
  <c r="AJ70" i="14"/>
  <c r="AJ4" i="57" s="1"/>
  <c r="X38" i="22"/>
  <c r="X82" i="22"/>
  <c r="AM85" i="22"/>
  <c r="J40" i="14"/>
  <c r="I40" i="14"/>
  <c r="AK42" i="14"/>
  <c r="AE41" i="14"/>
  <c r="AE85" i="14"/>
  <c r="AE11" i="57" s="1"/>
  <c r="S82" i="14"/>
  <c r="S9" i="57" s="1"/>
  <c r="AF72" i="14"/>
  <c r="AF5" i="57" s="1"/>
  <c r="S87" i="14"/>
  <c r="AA77" i="14"/>
  <c r="U72" i="14"/>
  <c r="U5" i="57" s="1"/>
  <c r="AI69" i="14"/>
  <c r="G12" i="57"/>
  <c r="AW37" i="14"/>
  <c r="M39" i="14" s="1"/>
  <c r="AJ36" i="14"/>
  <c r="D79" i="14"/>
  <c r="AF77" i="14"/>
  <c r="AA75" i="14"/>
  <c r="F84" i="14"/>
  <c r="S30" i="22"/>
  <c r="M32" i="22"/>
  <c r="AA35" i="22"/>
  <c r="AI35" i="22"/>
  <c r="X36" i="22"/>
  <c r="I35" i="22"/>
  <c r="AA41" i="22"/>
  <c r="Q79" i="14"/>
  <c r="AM72" i="14"/>
  <c r="AM5" i="57" s="1"/>
  <c r="AG35" i="22"/>
  <c r="AE38" i="22"/>
  <c r="Z76" i="22"/>
  <c r="K87" i="22"/>
  <c r="W31" i="14"/>
  <c r="J27" i="22"/>
  <c r="AB82" i="14"/>
  <c r="AB9" i="57" s="1"/>
  <c r="AE72" i="14"/>
  <c r="AE5" i="57" s="1"/>
  <c r="R6" i="57"/>
  <c r="J69" i="14"/>
  <c r="J2" i="57" s="1"/>
  <c r="G27" i="22"/>
  <c r="Q75" i="22"/>
  <c r="AK41" i="22"/>
  <c r="G41" i="14"/>
  <c r="G11" i="61" s="1"/>
  <c r="G80" i="14"/>
  <c r="G7" i="57" s="1"/>
  <c r="M79" i="14"/>
  <c r="AH86" i="22"/>
  <c r="AM41" i="22"/>
  <c r="H32" i="22"/>
  <c r="AK40" i="22"/>
  <c r="Q35" i="22"/>
  <c r="O32" i="22"/>
  <c r="U75" i="22"/>
  <c r="U119" i="22" s="1"/>
  <c r="AA42" i="14"/>
  <c r="V76" i="22"/>
  <c r="K35" i="22"/>
  <c r="AE25" i="22"/>
  <c r="V71" i="22"/>
  <c r="E34" i="14"/>
  <c r="O78" i="22"/>
  <c r="AC35" i="22"/>
  <c r="B79" i="22"/>
  <c r="AK84" i="22"/>
  <c r="B27" i="22"/>
  <c r="D29" i="14"/>
  <c r="Q39" i="22"/>
  <c r="Z37" i="22"/>
  <c r="AC72" i="22"/>
  <c r="AF25" i="22"/>
  <c r="AH41" i="22"/>
  <c r="U31" i="22"/>
  <c r="P24" i="14"/>
  <c r="S74" i="22"/>
  <c r="AI36" i="14"/>
  <c r="AI7" i="61" s="1"/>
  <c r="AC24" i="14"/>
  <c r="W75" i="14"/>
  <c r="W119" i="14" s="1"/>
  <c r="C84" i="14"/>
  <c r="B128" i="14" s="1"/>
  <c r="T84" i="14"/>
  <c r="AK83" i="14"/>
  <c r="AF127" i="14" s="1"/>
  <c r="AI80" i="14"/>
  <c r="AD87" i="14"/>
  <c r="AH81" i="14"/>
  <c r="I79" i="22"/>
  <c r="AF69" i="22"/>
  <c r="O77" i="14"/>
  <c r="L121" i="14" s="1"/>
  <c r="E78" i="14"/>
  <c r="Z86" i="14"/>
  <c r="Z12" i="57" s="1"/>
  <c r="AD43" i="14"/>
  <c r="X73" i="22"/>
  <c r="G71" i="22"/>
  <c r="P32" i="22"/>
  <c r="S84" i="22"/>
  <c r="D81" i="22"/>
  <c r="AF32" i="22"/>
  <c r="S29" i="14"/>
  <c r="Q31" i="22"/>
  <c r="M41" i="22"/>
  <c r="M26" i="22"/>
  <c r="AE82" i="22"/>
  <c r="Y32" i="22"/>
  <c r="K72" i="22"/>
  <c r="E27" i="22"/>
  <c r="G41" i="22"/>
  <c r="AM37" i="14"/>
  <c r="Q29" i="14"/>
  <c r="Z42" i="14"/>
  <c r="Z12" i="61" s="1"/>
  <c r="B68" i="22"/>
  <c r="G36" i="14"/>
  <c r="G7" i="61" s="1"/>
  <c r="I87" i="14"/>
  <c r="I131" i="14" s="1"/>
  <c r="K69" i="14"/>
  <c r="K2" i="57" s="1"/>
  <c r="P68" i="14"/>
  <c r="AM33" i="22"/>
  <c r="X80" i="22"/>
  <c r="E85" i="22"/>
  <c r="B129" i="22" s="1"/>
  <c r="E41" i="22"/>
  <c r="P27" i="22"/>
  <c r="X29" i="14"/>
  <c r="R32" i="22"/>
  <c r="AH27" i="22"/>
  <c r="AM77" i="22"/>
  <c r="K25" i="14"/>
  <c r="K2" i="61" s="1"/>
  <c r="C41" i="22"/>
  <c r="Q83" i="22"/>
  <c r="M70" i="22"/>
  <c r="Z81" i="22"/>
  <c r="AC70" i="22"/>
  <c r="T27" i="22"/>
  <c r="W27" i="22"/>
  <c r="Z32" i="22"/>
  <c r="C40" i="14"/>
  <c r="K43" i="22"/>
  <c r="AL77" i="22"/>
  <c r="L85" i="22"/>
  <c r="Y41" i="22"/>
  <c r="J25" i="14"/>
  <c r="J2" i="61" s="1"/>
  <c r="B24" i="22"/>
  <c r="H29" i="14"/>
  <c r="AH37" i="14"/>
  <c r="B41" i="14"/>
  <c r="B11" i="61" s="1"/>
  <c r="B85" i="14"/>
  <c r="B11" i="57" s="1"/>
  <c r="T40" i="14"/>
  <c r="Y70" i="14"/>
  <c r="Y4" i="57" s="1"/>
  <c r="AF76" i="14"/>
  <c r="AD120" i="14" s="1"/>
  <c r="E71" i="14"/>
  <c r="E3" i="57" s="1"/>
  <c r="L41" i="22"/>
  <c r="S40" i="22"/>
  <c r="O34" i="22"/>
  <c r="H30" i="22"/>
  <c r="B40" i="22"/>
  <c r="AA25" i="14"/>
  <c r="AA2" i="61" s="1"/>
  <c r="M37" i="22"/>
  <c r="AG36" i="14"/>
  <c r="AB36" i="14"/>
  <c r="AI70" i="14"/>
  <c r="AI4" i="57" s="1"/>
  <c r="AM74" i="14"/>
  <c r="AM6" i="57" s="1"/>
  <c r="Y36" i="14"/>
  <c r="Y7" i="61" s="1"/>
  <c r="AL36" i="14"/>
  <c r="AU6" i="14"/>
  <c r="N85" i="14" s="1"/>
  <c r="N11" i="57" s="1"/>
  <c r="U37" i="22"/>
  <c r="AM30" i="22"/>
  <c r="AA80" i="22"/>
  <c r="AA36" i="22"/>
  <c r="R70" i="22"/>
  <c r="D37" i="22"/>
  <c r="P71" i="22"/>
  <c r="W30" i="22"/>
  <c r="I70" i="22"/>
  <c r="J36" i="22"/>
  <c r="AH40" i="22"/>
  <c r="R78" i="22"/>
  <c r="L37" i="14"/>
  <c r="L8" i="61" s="1"/>
  <c r="Z34" i="22"/>
  <c r="L31" i="14"/>
  <c r="N83" i="22"/>
  <c r="F25" i="14"/>
  <c r="O29" i="14"/>
  <c r="C42" i="14"/>
  <c r="U42" i="14"/>
  <c r="C34" i="14"/>
  <c r="AF37" i="22"/>
  <c r="AK36" i="14"/>
  <c r="AK7" i="61" s="1"/>
  <c r="AL34" i="22"/>
  <c r="AJ40" i="22"/>
  <c r="AF40" i="14"/>
  <c r="AJ37" i="14"/>
  <c r="AJ8" i="61" s="1"/>
  <c r="T82" i="14"/>
  <c r="T9" i="57" s="1"/>
  <c r="AE24" i="14"/>
  <c r="I71" i="14"/>
  <c r="I3" i="57" s="1"/>
  <c r="AJ81" i="14"/>
  <c r="AJ8" i="57" s="1"/>
  <c r="U70" i="14"/>
  <c r="U4" i="57" s="1"/>
  <c r="AD72" i="14"/>
  <c r="AD5" i="57" s="1"/>
  <c r="L81" i="14"/>
  <c r="H36" i="14"/>
  <c r="H7" i="61" s="1"/>
  <c r="AH80" i="14"/>
  <c r="AH7" i="57" s="1"/>
  <c r="D85" i="14"/>
  <c r="D11" i="57" s="1"/>
  <c r="AG79" i="14"/>
  <c r="AG123" i="14" s="1"/>
  <c r="X85" i="14"/>
  <c r="N71" i="14"/>
  <c r="N3" i="57" s="1"/>
  <c r="C86" i="14"/>
  <c r="B130" i="14" s="1"/>
  <c r="U86" i="14"/>
  <c r="U12" i="57" s="1"/>
  <c r="X72" i="14"/>
  <c r="X5" i="57" s="1"/>
  <c r="AK80" i="14"/>
  <c r="AK7" i="57" s="1"/>
  <c r="F79" i="14"/>
  <c r="AI77" i="14"/>
  <c r="AJ78" i="14"/>
  <c r="U81" i="14"/>
  <c r="AD68" i="14"/>
  <c r="AG9" i="57"/>
  <c r="K77" i="14"/>
  <c r="AK86" i="14"/>
  <c r="AK12" i="57" s="1"/>
  <c r="Q69" i="14"/>
  <c r="Q2" i="57" s="1"/>
  <c r="L36" i="14"/>
  <c r="AL80" i="14"/>
  <c r="AL7" i="57" s="1"/>
  <c r="AW26" i="22"/>
  <c r="AF41" i="22" s="1"/>
  <c r="AU6" i="22"/>
  <c r="Q28" i="22" s="1"/>
  <c r="T40" i="22"/>
  <c r="B30" i="22"/>
  <c r="T36" i="14"/>
  <c r="T7" i="61" s="1"/>
  <c r="AA69" i="14"/>
  <c r="AA2" i="57" s="1"/>
  <c r="AB73" i="14"/>
  <c r="AB117" i="14" s="1"/>
  <c r="E68" i="14"/>
  <c r="T30" i="22"/>
  <c r="R30" i="22"/>
  <c r="AH42" i="22"/>
  <c r="G69" i="22"/>
  <c r="I27" i="14"/>
  <c r="E84" i="22"/>
  <c r="AL40" i="14"/>
  <c r="AH106" i="14" s="1"/>
  <c r="AE32" i="22"/>
  <c r="AB30" i="22"/>
  <c r="AD42" i="22"/>
  <c r="Z40" i="22"/>
  <c r="I37" i="22"/>
  <c r="U73" i="22"/>
  <c r="AA42" i="22"/>
  <c r="AJ34" i="22"/>
  <c r="K31" i="14"/>
  <c r="C37" i="22"/>
  <c r="P25" i="22"/>
  <c r="N39" i="22"/>
  <c r="Q25" i="14"/>
  <c r="AA34" i="14"/>
  <c r="C29" i="14"/>
  <c r="AB75" i="22"/>
  <c r="X41" i="14"/>
  <c r="W107" i="14" s="1"/>
  <c r="V79" i="22"/>
  <c r="AG31" i="14"/>
  <c r="AB29" i="14"/>
  <c r="N86" i="14"/>
  <c r="N12" i="57" s="1"/>
  <c r="M72" i="14"/>
  <c r="L75" i="14"/>
  <c r="Y76" i="14"/>
  <c r="I84" i="14"/>
  <c r="AB77" i="14"/>
  <c r="X69" i="14"/>
  <c r="X2" i="57" s="1"/>
  <c r="O73" i="14"/>
  <c r="R87" i="14"/>
  <c r="AA87" i="14"/>
  <c r="P79" i="14"/>
  <c r="AA78" i="14"/>
  <c r="AG75" i="14"/>
  <c r="AI68" i="14"/>
  <c r="G76" i="14"/>
  <c r="K75" i="14"/>
  <c r="AD74" i="14"/>
  <c r="AD6" i="57" s="1"/>
  <c r="H70" i="14"/>
  <c r="H4" i="57" s="1"/>
  <c r="AC74" i="14"/>
  <c r="AC6" i="57" s="1"/>
  <c r="H13" i="34"/>
  <c r="AW6" i="14"/>
  <c r="Q28" i="14" s="1"/>
  <c r="Q5" i="61" s="1"/>
  <c r="D83" i="14"/>
  <c r="D10" i="57" s="1"/>
  <c r="K30" i="22"/>
  <c r="K27" i="22"/>
  <c r="AL27" i="22"/>
  <c r="AD35" i="22"/>
  <c r="E34" i="22"/>
  <c r="C27" i="22"/>
  <c r="B35" i="22"/>
  <c r="AJ27" i="22"/>
  <c r="I30" i="22"/>
  <c r="M35" i="22"/>
  <c r="U40" i="14"/>
  <c r="I27" i="22"/>
  <c r="G34" i="22"/>
  <c r="V30" i="22"/>
  <c r="V24" i="14"/>
  <c r="M41" i="14"/>
  <c r="AA29" i="14"/>
  <c r="I80" i="14"/>
  <c r="I7" i="57" s="1"/>
  <c r="AI25" i="14"/>
  <c r="AI2" i="61" s="1"/>
  <c r="AJ68" i="14"/>
  <c r="K81" i="14"/>
  <c r="K8" i="57" s="1"/>
  <c r="M85" i="14"/>
  <c r="M11" i="57" s="1"/>
  <c r="AE84" i="14"/>
  <c r="O68" i="14"/>
  <c r="V68" i="14"/>
  <c r="R112" i="14" s="1"/>
  <c r="Q5" i="57"/>
  <c r="F78" i="14"/>
  <c r="AI76" i="22"/>
  <c r="S85" i="14"/>
  <c r="S11" i="57" s="1"/>
  <c r="C87" i="14"/>
  <c r="AL84" i="14"/>
  <c r="AH128" i="14" s="1"/>
  <c r="L74" i="14"/>
  <c r="L6" i="57" s="1"/>
  <c r="F72" i="14"/>
  <c r="F5" i="57" s="1"/>
  <c r="V80" i="14"/>
  <c r="V7" i="57" s="1"/>
  <c r="H73" i="14"/>
  <c r="H87" i="14"/>
  <c r="H12" i="57" s="1"/>
  <c r="Y81" i="14"/>
  <c r="Y8" i="57" s="1"/>
  <c r="U82" i="14"/>
  <c r="AF75" i="14"/>
  <c r="C73" i="14"/>
  <c r="AE68" i="14"/>
  <c r="H16" i="34"/>
  <c r="K83" i="14"/>
  <c r="K10" i="57" s="1"/>
  <c r="K58" i="57" s="1"/>
  <c r="AW17" i="14"/>
  <c r="AE39" i="14" s="1"/>
  <c r="AE10" i="61" s="1"/>
  <c r="AH75" i="14"/>
  <c r="AW8" i="22"/>
  <c r="O72" i="22" s="1"/>
  <c r="AW21" i="22"/>
  <c r="AE42" i="22" s="1"/>
  <c r="Q30" i="22"/>
  <c r="AA27" i="22"/>
  <c r="AE27" i="22"/>
  <c r="AC30" i="22"/>
  <c r="AL35" i="22"/>
  <c r="AB35" i="22"/>
  <c r="Y37" i="14"/>
  <c r="Y8" i="61" s="1"/>
  <c r="J41" i="14"/>
  <c r="J11" i="61" s="1"/>
  <c r="I36" i="14"/>
  <c r="I7" i="61" s="1"/>
  <c r="AE40" i="14"/>
  <c r="AJ24" i="14"/>
  <c r="O70" i="14"/>
  <c r="O4" i="57" s="1"/>
  <c r="L70" i="14"/>
  <c r="L4" i="57" s="1"/>
  <c r="AK74" i="14"/>
  <c r="AK6" i="57" s="1"/>
  <c r="AA73" i="14"/>
  <c r="AL72" i="14"/>
  <c r="AL5" i="57" s="1"/>
  <c r="D80" i="14"/>
  <c r="D7" i="57" s="1"/>
  <c r="X77" i="14"/>
  <c r="AJ12" i="57"/>
  <c r="U84" i="14"/>
  <c r="V74" i="14"/>
  <c r="V6" i="57" s="1"/>
  <c r="AC75" i="14"/>
  <c r="AM76" i="14"/>
  <c r="AE79" i="14"/>
  <c r="AH71" i="14"/>
  <c r="W77" i="14"/>
  <c r="B69" i="14"/>
  <c r="B2" i="57" s="1"/>
  <c r="M82" i="14"/>
  <c r="M9" i="57" s="1"/>
  <c r="I69" i="14"/>
  <c r="I2" i="57" s="1"/>
  <c r="X70" i="14"/>
  <c r="X4" i="57" s="1"/>
  <c r="X45" i="57" s="1"/>
  <c r="AW36" i="14"/>
  <c r="W38" i="14" s="1"/>
  <c r="AW37" i="22"/>
  <c r="E35" i="22" s="1"/>
  <c r="H21" i="34"/>
  <c r="F30" i="22"/>
  <c r="V34" i="22"/>
  <c r="K34" i="22"/>
  <c r="AA30" i="22"/>
  <c r="T27" i="14"/>
  <c r="T93" i="14" s="1"/>
  <c r="C34" i="22"/>
  <c r="AC34" i="22"/>
  <c r="T35" i="22"/>
  <c r="I25" i="14"/>
  <c r="I2" i="61" s="1"/>
  <c r="W35" i="22"/>
  <c r="G42" i="14"/>
  <c r="S41" i="14"/>
  <c r="D36" i="14"/>
  <c r="D7" i="61" s="1"/>
  <c r="B25" i="14"/>
  <c r="AJ42" i="14"/>
  <c r="AF42" i="14"/>
  <c r="AF12" i="61" s="1"/>
  <c r="AH27" i="14"/>
  <c r="AF31" i="14"/>
  <c r="AF86" i="14"/>
  <c r="AF12" i="57" s="1"/>
  <c r="F74" i="14"/>
  <c r="F6" i="57" s="1"/>
  <c r="T71" i="14"/>
  <c r="T3" i="57" s="1"/>
  <c r="J85" i="14"/>
  <c r="J11" i="57" s="1"/>
  <c r="AL76" i="14"/>
  <c r="E83" i="14"/>
  <c r="E10" i="57" s="1"/>
  <c r="N82" i="14"/>
  <c r="N9" i="57" s="1"/>
  <c r="AE83" i="14"/>
  <c r="AE127" i="14" s="1"/>
  <c r="C36" i="14"/>
  <c r="C7" i="61" s="1"/>
  <c r="S73" i="14"/>
  <c r="AW16" i="14"/>
  <c r="AE38" i="14" s="1"/>
  <c r="AE9" i="61" s="1"/>
  <c r="AW36" i="22"/>
  <c r="W86" i="22" s="1"/>
  <c r="V35" i="22"/>
  <c r="H71" i="22"/>
  <c r="AM87" i="22"/>
  <c r="O86" i="22"/>
  <c r="G34" i="14"/>
  <c r="E80" i="14"/>
  <c r="E7" i="57" s="1"/>
  <c r="AM68" i="14"/>
  <c r="AH73" i="14"/>
  <c r="AH85" i="22"/>
  <c r="C75" i="14"/>
  <c r="W70" i="14"/>
  <c r="W4" i="57" s="1"/>
  <c r="P76" i="14"/>
  <c r="K120" i="14" s="1"/>
  <c r="V32" i="22"/>
  <c r="AA79" i="22"/>
  <c r="M30" i="22"/>
  <c r="T83" i="22"/>
  <c r="AC32" i="22"/>
  <c r="H27" i="22"/>
  <c r="P69" i="22"/>
  <c r="W6" i="57"/>
  <c r="Y68" i="22"/>
  <c r="AI32" i="22"/>
  <c r="U41" i="22"/>
  <c r="M37" i="14"/>
  <c r="N34" i="22"/>
  <c r="U24" i="22"/>
  <c r="AM43" i="22"/>
  <c r="AL33" i="22"/>
  <c r="W72" i="22"/>
  <c r="U32" i="22"/>
  <c r="AL32" i="22"/>
  <c r="S35" i="22"/>
  <c r="V31" i="14"/>
  <c r="Q32" i="22"/>
  <c r="E27" i="14"/>
  <c r="E3" i="61" s="1"/>
  <c r="N29" i="14"/>
  <c r="AI30" i="22"/>
  <c r="X74" i="14"/>
  <c r="AE29" i="14"/>
  <c r="AG77" i="14"/>
  <c r="AC68" i="14"/>
  <c r="AK70" i="14"/>
  <c r="AK4" i="57" s="1"/>
  <c r="S76" i="14"/>
  <c r="N73" i="14"/>
  <c r="AA86" i="14"/>
  <c r="AA12" i="57" s="1"/>
  <c r="G85" i="14"/>
  <c r="G11" i="57" s="1"/>
  <c r="AI74" i="22"/>
  <c r="AG86" i="22"/>
  <c r="AJ82" i="22"/>
  <c r="AB79" i="14"/>
  <c r="Y69" i="14"/>
  <c r="Y2" i="57" s="1"/>
  <c r="AW21" i="14"/>
  <c r="L43" i="14" s="1"/>
  <c r="M74" i="22"/>
  <c r="F41" i="22"/>
  <c r="S32" i="22"/>
  <c r="AA71" i="14"/>
  <c r="AA3" i="57" s="1"/>
  <c r="AK37" i="22"/>
  <c r="AI41" i="22"/>
  <c r="I83" i="22"/>
  <c r="AD32" i="22"/>
  <c r="R26" i="22"/>
  <c r="Y24" i="22"/>
  <c r="AE69" i="22"/>
  <c r="AJ41" i="22"/>
  <c r="V27" i="22"/>
  <c r="AD75" i="22"/>
  <c r="AD31" i="22"/>
  <c r="G32" i="22"/>
  <c r="T39" i="22"/>
  <c r="AL41" i="22"/>
  <c r="AF34" i="22"/>
  <c r="AB40" i="22"/>
  <c r="G77" i="22"/>
  <c r="AC26" i="22"/>
  <c r="J80" i="22"/>
  <c r="F87" i="22"/>
  <c r="AG42" i="22"/>
  <c r="AJ38" i="22"/>
  <c r="N32" i="22"/>
  <c r="G35" i="22"/>
  <c r="N78" i="22"/>
  <c r="C31" i="14"/>
  <c r="C76" i="22"/>
  <c r="Y25" i="14"/>
  <c r="Y2" i="61" s="1"/>
  <c r="AA27" i="14"/>
  <c r="V29" i="14"/>
  <c r="AM24" i="14"/>
  <c r="E82" i="22"/>
  <c r="AH29" i="14"/>
  <c r="AI29" i="14"/>
  <c r="G78" i="14"/>
  <c r="M81" i="14"/>
  <c r="M8" i="57" s="1"/>
  <c r="L83" i="14"/>
  <c r="E36" i="14"/>
  <c r="R77" i="14"/>
  <c r="AM81" i="14"/>
  <c r="AM8" i="57" s="1"/>
  <c r="J84" i="14"/>
  <c r="O83" i="14"/>
  <c r="M127" i="14" s="1"/>
  <c r="AW41" i="22"/>
  <c r="AJ75" i="22" s="1"/>
  <c r="AH30" i="14"/>
  <c r="AJ30" i="14"/>
  <c r="AE30" i="14"/>
  <c r="AE6" i="61" s="1"/>
  <c r="K30" i="14"/>
  <c r="F30" i="14"/>
  <c r="F6" i="61" s="1"/>
  <c r="V30" i="14"/>
  <c r="X30" i="14"/>
  <c r="X6" i="61" s="1"/>
  <c r="AM28" i="22"/>
  <c r="AD28" i="22"/>
  <c r="AF28" i="22"/>
  <c r="R28" i="22"/>
  <c r="Z28" i="22"/>
  <c r="G28" i="22"/>
  <c r="K28" i="22"/>
  <c r="V28" i="22"/>
  <c r="I28" i="22"/>
  <c r="P28" i="22"/>
  <c r="M28" i="22"/>
  <c r="AU26" i="14"/>
  <c r="AM71" i="14" s="1"/>
  <c r="AM3" i="57" s="1"/>
  <c r="E72" i="14"/>
  <c r="E5" i="57" s="1"/>
  <c r="E41" i="57" s="1"/>
  <c r="AW33" i="22"/>
  <c r="R31" i="22" s="1"/>
  <c r="AW33" i="14"/>
  <c r="J35" i="14" s="1"/>
  <c r="AW13" i="22"/>
  <c r="AG71" i="22" s="1"/>
  <c r="U28" i="14"/>
  <c r="B29" i="14"/>
  <c r="X41" i="22"/>
  <c r="B41" i="22"/>
  <c r="AW31" i="14"/>
  <c r="D33" i="14" s="1"/>
  <c r="U29" i="14"/>
  <c r="Z41" i="22"/>
  <c r="L29" i="14"/>
  <c r="AG29" i="14"/>
  <c r="AC29" i="14"/>
  <c r="AW31" i="22"/>
  <c r="AH69" i="22" s="1"/>
  <c r="AI75" i="22"/>
  <c r="AJ79" i="22"/>
  <c r="T73" i="22"/>
  <c r="Q80" i="22"/>
  <c r="H84" i="22"/>
  <c r="AE81" i="22"/>
  <c r="AE125" i="22" s="1"/>
  <c r="AL70" i="22"/>
  <c r="H40" i="22"/>
  <c r="AC42" i="22"/>
  <c r="AL26" i="22"/>
  <c r="B72" i="22"/>
  <c r="F82" i="22"/>
  <c r="AW11" i="22"/>
  <c r="C39" i="22" s="1"/>
  <c r="AW10" i="14"/>
  <c r="F32" i="14" s="1"/>
  <c r="AW6" i="22"/>
  <c r="AA39" i="22" s="1"/>
  <c r="AW30" i="22"/>
  <c r="E26" i="22" s="1"/>
  <c r="H11" i="34"/>
  <c r="H6" i="34"/>
  <c r="H10" i="34"/>
  <c r="AW10" i="22"/>
  <c r="AE41" i="22" s="1"/>
  <c r="AG33" i="14"/>
  <c r="J33" i="14"/>
  <c r="S33" i="14"/>
  <c r="T33" i="14"/>
  <c r="W33" i="14"/>
  <c r="AI33" i="14"/>
  <c r="AC33" i="14"/>
  <c r="L33" i="14"/>
  <c r="AK33" i="14"/>
  <c r="AA33" i="14"/>
  <c r="Q33" i="14"/>
  <c r="N33" i="14"/>
  <c r="AM33" i="14"/>
  <c r="AE33" i="14"/>
  <c r="AI35" i="14"/>
  <c r="V35" i="14"/>
  <c r="L35" i="14"/>
  <c r="AG35" i="14"/>
  <c r="AE35" i="14"/>
  <c r="I35" i="14"/>
  <c r="Q35" i="14"/>
  <c r="K35" i="14"/>
  <c r="AC35" i="14"/>
  <c r="AM35" i="14"/>
  <c r="S35" i="14"/>
  <c r="G35" i="14"/>
  <c r="AK35" i="14"/>
  <c r="AH72" i="22"/>
  <c r="Z74" i="22"/>
  <c r="V33" i="22"/>
  <c r="B26" i="22"/>
  <c r="AE36" i="22"/>
  <c r="AK32" i="22"/>
  <c r="I85" i="22"/>
  <c r="I41" i="22"/>
  <c r="Z30" i="22"/>
  <c r="Q37" i="22"/>
  <c r="K86" i="22"/>
  <c r="AE80" i="22"/>
  <c r="AE124" i="22" s="1"/>
  <c r="U34" i="22"/>
  <c r="X24" i="22"/>
  <c r="AC25" i="22"/>
  <c r="G75" i="22"/>
  <c r="AC69" i="22"/>
  <c r="G31" i="22"/>
  <c r="AF79" i="22"/>
  <c r="AB123" i="22" s="1"/>
  <c r="K42" i="22"/>
  <c r="U78" i="22"/>
  <c r="E73" i="22"/>
  <c r="S71" i="22"/>
  <c r="AH28" i="22"/>
  <c r="AF35" i="22"/>
  <c r="AM83" i="22"/>
  <c r="M84" i="22"/>
  <c r="M40" i="22"/>
  <c r="Q81" i="22"/>
  <c r="O87" i="22"/>
  <c r="O131" i="22" s="1"/>
  <c r="B70" i="22"/>
  <c r="V77" i="22"/>
  <c r="AK76" i="22"/>
  <c r="X68" i="22"/>
  <c r="S27" i="22"/>
  <c r="AE37" i="22"/>
  <c r="Q36" i="22"/>
  <c r="Y30" i="22"/>
  <c r="Y74" i="22"/>
  <c r="W76" i="22"/>
  <c r="W32" i="22"/>
  <c r="L34" i="22"/>
  <c r="S69" i="22"/>
  <c r="F38" i="22"/>
  <c r="S30" i="14"/>
  <c r="S6" i="61" s="1"/>
  <c r="D30" i="14"/>
  <c r="D6" i="61" s="1"/>
  <c r="I30" i="14"/>
  <c r="AC30" i="14"/>
  <c r="AC6" i="61" s="1"/>
  <c r="AG85" i="22"/>
  <c r="Z33" i="22"/>
  <c r="AJ35" i="22"/>
  <c r="L78" i="22"/>
  <c r="D71" i="22"/>
  <c r="AI31" i="22"/>
  <c r="D27" i="22"/>
  <c r="Q30" i="14"/>
  <c r="Q6" i="61" s="1"/>
  <c r="J87" i="22"/>
  <c r="B28" i="22"/>
  <c r="N68" i="22"/>
  <c r="N112" i="22" s="1"/>
  <c r="N24" i="22"/>
  <c r="N90" i="22" s="1"/>
  <c r="Z77" i="22"/>
  <c r="S25" i="22"/>
  <c r="AG41" i="22"/>
  <c r="AC86" i="22"/>
  <c r="AA30" i="14"/>
  <c r="Z7" i="57"/>
  <c r="AW28" i="22"/>
  <c r="N33" i="22" s="1"/>
  <c r="AW28" i="14"/>
  <c r="N30" i="14" s="1"/>
  <c r="N6" i="61" s="1"/>
  <c r="H8" i="34"/>
  <c r="Q12" i="61"/>
  <c r="AJ11" i="61"/>
  <c r="AL11" i="61"/>
  <c r="C11" i="61"/>
  <c r="F11" i="61"/>
  <c r="AK11" i="61"/>
  <c r="Y11" i="61"/>
  <c r="AG12" i="61"/>
  <c r="AD39" i="22"/>
  <c r="E12" i="61"/>
  <c r="Z11" i="61"/>
  <c r="AM11" i="61"/>
  <c r="L11" i="61"/>
  <c r="AA72" i="14"/>
  <c r="E79" i="14"/>
  <c r="M39" i="22"/>
  <c r="AF39" i="22"/>
  <c r="F26" i="14"/>
  <c r="F4" i="61" s="1"/>
  <c r="U11" i="61"/>
  <c r="AG26" i="14"/>
  <c r="AD11" i="61"/>
  <c r="AK39" i="22"/>
  <c r="M31" i="14"/>
  <c r="AC12" i="61"/>
  <c r="C4" i="57"/>
  <c r="AE31" i="14"/>
  <c r="T76" i="14"/>
  <c r="AJ43" i="14"/>
  <c r="Y10" i="57"/>
  <c r="S42" i="14"/>
  <c r="AK24" i="14"/>
  <c r="AB25" i="14"/>
  <c r="C83" i="14"/>
  <c r="J79" i="14"/>
  <c r="M40" i="14"/>
  <c r="S86" i="14"/>
  <c r="S12" i="57" s="1"/>
  <c r="R28" i="14"/>
  <c r="Y87" i="14"/>
  <c r="AI27" i="14"/>
  <c r="L69" i="14"/>
  <c r="L2" i="57" s="1"/>
  <c r="M28" i="14"/>
  <c r="AC85" i="14"/>
  <c r="AC11" i="57" s="1"/>
  <c r="L25" i="14"/>
  <c r="L2" i="61" s="1"/>
  <c r="W40" i="14"/>
  <c r="AH34" i="14"/>
  <c r="AH78" i="14"/>
  <c r="C77" i="14"/>
  <c r="V84" i="14"/>
  <c r="AG34" i="14"/>
  <c r="Q70" i="14"/>
  <c r="Q4" i="57" s="1"/>
  <c r="Q81" i="14"/>
  <c r="Q8" i="57" s="1"/>
  <c r="I85" i="14"/>
  <c r="I10" i="57" s="1"/>
  <c r="G29" i="14"/>
  <c r="AM80" i="14"/>
  <c r="AM7" i="57" s="1"/>
  <c r="AE36" i="14"/>
  <c r="P28" i="14"/>
  <c r="P5" i="61" s="1"/>
  <c r="Q37" i="14"/>
  <c r="Q8" i="61" s="1"/>
  <c r="AA37" i="14"/>
  <c r="AM36" i="14"/>
  <c r="AC25" i="14"/>
  <c r="AC2" i="61" s="1"/>
  <c r="AE75" i="14"/>
  <c r="AG78" i="14"/>
  <c r="AA81" i="14"/>
  <c r="AA8" i="57" s="1"/>
  <c r="AA80" i="57" s="1"/>
  <c r="N74" i="14"/>
  <c r="N6" i="57" s="1"/>
  <c r="AI71" i="14"/>
  <c r="AI3" i="57" s="1"/>
  <c r="S27" i="14"/>
  <c r="AC41" i="14"/>
  <c r="AC11" i="61" s="1"/>
  <c r="G73" i="14"/>
  <c r="AK68" i="14"/>
  <c r="W84" i="14"/>
  <c r="F43" i="14"/>
  <c r="W43" i="14"/>
  <c r="U27" i="22"/>
  <c r="Y43" i="14"/>
  <c r="H43" i="14"/>
  <c r="H12" i="61" s="1"/>
  <c r="O43" i="14"/>
  <c r="AF43" i="14"/>
  <c r="O40" i="22"/>
  <c r="J43" i="14"/>
  <c r="T43" i="14"/>
  <c r="T12" i="61" s="1"/>
  <c r="AB43" i="14"/>
  <c r="AH43" i="14"/>
  <c r="AM26" i="14"/>
  <c r="D68" i="14"/>
  <c r="X26" i="14"/>
  <c r="B38" i="22"/>
  <c r="W33" i="22"/>
  <c r="Q33" i="22"/>
  <c r="D34" i="22"/>
  <c r="AL43" i="14"/>
  <c r="X81" i="22"/>
  <c r="V86" i="22"/>
  <c r="H86" i="22"/>
  <c r="H42" i="22"/>
  <c r="C43" i="14"/>
  <c r="AA43" i="14"/>
  <c r="I12" i="57"/>
  <c r="D78" i="22"/>
  <c r="B82" i="22"/>
  <c r="J81" i="22"/>
  <c r="P30" i="22"/>
  <c r="M43" i="14"/>
  <c r="P43" i="14"/>
  <c r="R43" i="14"/>
  <c r="J26" i="14"/>
  <c r="Z26" i="14"/>
  <c r="AC26" i="14"/>
  <c r="AC4" i="61" s="1"/>
  <c r="AE26" i="14"/>
  <c r="AE4" i="61" s="1"/>
  <c r="AD80" i="14"/>
  <c r="I73" i="14"/>
  <c r="AB69" i="14"/>
  <c r="M75" i="14"/>
  <c r="P81" i="14"/>
  <c r="AM82" i="14"/>
  <c r="I39" i="22"/>
  <c r="AH39" i="22"/>
  <c r="L26" i="14"/>
  <c r="L4" i="61" s="1"/>
  <c r="R39" i="22"/>
  <c r="AM39" i="22"/>
  <c r="P39" i="22"/>
  <c r="W26" i="14"/>
  <c r="W3" i="61" s="1"/>
  <c r="E35" i="14"/>
  <c r="V40" i="14"/>
  <c r="AL26" i="14"/>
  <c r="AL3" i="61" s="1"/>
  <c r="O41" i="14"/>
  <c r="AK27" i="14"/>
  <c r="AK2" i="61" s="1"/>
  <c r="D26" i="14"/>
  <c r="D3" i="61" s="1"/>
  <c r="AK71" i="14"/>
  <c r="AK3" i="57" s="1"/>
  <c r="U74" i="14"/>
  <c r="U6" i="57" s="1"/>
  <c r="AB39" i="22"/>
  <c r="I29" i="14"/>
  <c r="V39" i="22"/>
  <c r="Y26" i="14"/>
  <c r="Y3" i="61" s="1"/>
  <c r="Q26" i="14"/>
  <c r="C33" i="14"/>
  <c r="W41" i="22"/>
  <c r="T26" i="14"/>
  <c r="T4" i="61" s="1"/>
  <c r="P37" i="14"/>
  <c r="P31" i="14"/>
  <c r="R42" i="14"/>
  <c r="R11" i="61" s="1"/>
  <c r="U30" i="14"/>
  <c r="AI26" i="14"/>
  <c r="AF24" i="14"/>
  <c r="AJ26" i="14"/>
  <c r="AJ3" i="61" s="1"/>
  <c r="AD36" i="14"/>
  <c r="G70" i="14"/>
  <c r="AF68" i="14"/>
  <c r="R86" i="14"/>
  <c r="O85" i="14"/>
  <c r="X87" i="14"/>
  <c r="W86" i="14"/>
  <c r="L72" i="14"/>
  <c r="P80" i="14"/>
  <c r="P7" i="57" s="1"/>
  <c r="AI87" i="14"/>
  <c r="D76" i="14"/>
  <c r="AL75" i="14"/>
  <c r="AG40" i="14"/>
  <c r="AJ29" i="14"/>
  <c r="Y78" i="14"/>
  <c r="AG84" i="14"/>
  <c r="AG128" i="14" s="1"/>
  <c r="P36" i="14"/>
  <c r="W42" i="14"/>
  <c r="W11" i="61" s="1"/>
  <c r="AL31" i="14"/>
  <c r="N79" i="14"/>
  <c r="C30" i="14"/>
  <c r="T41" i="14"/>
  <c r="R25" i="14"/>
  <c r="R2" i="61" s="1"/>
  <c r="N35" i="14"/>
  <c r="H33" i="14"/>
  <c r="AD81" i="14"/>
  <c r="J24" i="14"/>
  <c r="AJ73" i="14"/>
  <c r="F83" i="14"/>
  <c r="R69" i="14"/>
  <c r="AB71" i="14"/>
  <c r="Y34" i="14"/>
  <c r="AH26" i="14"/>
  <c r="G26" i="14"/>
  <c r="M26" i="14"/>
  <c r="M3" i="61" s="1"/>
  <c r="O26" i="14"/>
  <c r="U26" i="14"/>
  <c r="U4" i="61" s="1"/>
  <c r="K26" i="14"/>
  <c r="AK26" i="14"/>
  <c r="P26" i="14"/>
  <c r="P4" i="61" s="1"/>
  <c r="V26" i="14"/>
  <c r="Q77" i="22"/>
  <c r="L79" i="22"/>
  <c r="H77" i="14"/>
  <c r="AI33" i="22"/>
  <c r="L33" i="22"/>
  <c r="AE33" i="22"/>
  <c r="AA33" i="22"/>
  <c r="AK33" i="22"/>
  <c r="S33" i="22"/>
  <c r="AI40" i="22"/>
  <c r="S72" i="22"/>
  <c r="T68" i="22"/>
  <c r="Z25" i="22"/>
  <c r="J37" i="22"/>
  <c r="AC73" i="22"/>
  <c r="AC117" i="22" s="1"/>
  <c r="Y27" i="22"/>
  <c r="T24" i="22"/>
  <c r="AL83" i="22"/>
  <c r="W85" i="22"/>
  <c r="Z69" i="22"/>
  <c r="AI84" i="22"/>
  <c r="AG36" i="22"/>
  <c r="N87" i="22"/>
  <c r="N43" i="22"/>
  <c r="AL39" i="22"/>
  <c r="AE30" i="22"/>
  <c r="AJ32" i="22"/>
  <c r="F31" i="22"/>
  <c r="AJ72" i="14"/>
  <c r="AJ5" i="57" s="1"/>
  <c r="U87" i="14"/>
  <c r="AB86" i="14"/>
  <c r="F36" i="14"/>
  <c r="K84" i="14"/>
  <c r="AD26" i="14"/>
  <c r="AD4" i="61" s="1"/>
  <c r="X35" i="14"/>
  <c r="V82" i="14"/>
  <c r="B81" i="14"/>
  <c r="I76" i="14"/>
  <c r="AB42" i="14"/>
  <c r="F80" i="14"/>
  <c r="R85" i="14"/>
  <c r="R11" i="57" s="1"/>
  <c r="X79" i="14"/>
  <c r="AD70" i="14"/>
  <c r="AH25" i="14"/>
  <c r="AF30" i="14"/>
  <c r="O27" i="14"/>
  <c r="K40" i="14"/>
  <c r="AL73" i="14"/>
  <c r="AL29" i="14"/>
  <c r="AF74" i="14"/>
  <c r="AF6" i="57" s="1"/>
  <c r="P75" i="14"/>
  <c r="M34" i="14"/>
  <c r="J100" i="14" s="1"/>
  <c r="D24" i="14"/>
  <c r="AC33" i="22"/>
  <c r="AE74" i="22"/>
  <c r="L35" i="22"/>
  <c r="G33" i="22"/>
  <c r="AG33" i="22"/>
  <c r="I26" i="14"/>
  <c r="C26" i="14"/>
  <c r="Y71" i="22"/>
  <c r="B37" i="14"/>
  <c r="B8" i="61" s="1"/>
  <c r="AB27" i="14"/>
  <c r="AD37" i="14"/>
  <c r="Z83" i="14"/>
  <c r="AH69" i="14"/>
  <c r="AH2" i="57" s="1"/>
  <c r="AA70" i="14"/>
  <c r="O71" i="14"/>
  <c r="X28" i="14"/>
  <c r="X5" i="61" s="1"/>
  <c r="V28" i="14"/>
  <c r="G28" i="14"/>
  <c r="O28" i="14"/>
  <c r="K28" i="14"/>
  <c r="K5" i="61" s="1"/>
  <c r="B28" i="14"/>
  <c r="B5" i="61" s="1"/>
  <c r="AM28" i="14"/>
  <c r="AD28" i="14"/>
  <c r="AD5" i="61" s="1"/>
  <c r="AB28" i="14"/>
  <c r="AB5" i="61" s="1"/>
  <c r="Z28" i="14"/>
  <c r="AF28" i="14"/>
  <c r="E28" i="14"/>
  <c r="E5" i="61" s="1"/>
  <c r="I28" i="14"/>
  <c r="I5" i="61" s="1"/>
  <c r="AA26" i="14"/>
  <c r="AA4" i="61" s="1"/>
  <c r="M78" i="14"/>
  <c r="AJ76" i="22"/>
  <c r="T85" i="14"/>
  <c r="S5" i="57"/>
  <c r="AB5" i="57"/>
  <c r="R70" i="14"/>
  <c r="AJ9" i="57"/>
  <c r="G31" i="14"/>
  <c r="B26" i="14"/>
  <c r="B3" i="61" s="1"/>
  <c r="K42" i="14"/>
  <c r="K11" i="61" s="1"/>
  <c r="U34" i="14"/>
  <c r="I41" i="14"/>
  <c r="AH72" i="14"/>
  <c r="M84" i="14"/>
  <c r="V77" i="14"/>
  <c r="AF79" i="14"/>
  <c r="B70" i="14"/>
  <c r="B4" i="57" s="1"/>
  <c r="S71" i="14"/>
  <c r="E73" i="14"/>
  <c r="Z74" i="14"/>
  <c r="Z6" i="57" s="1"/>
  <c r="K86" i="14"/>
  <c r="AE80" i="14"/>
  <c r="X68" i="14"/>
  <c r="E29" i="14"/>
  <c r="X24" i="14"/>
  <c r="AH28" i="14"/>
  <c r="AM83" i="14"/>
  <c r="AK76" i="14"/>
  <c r="O87" i="14"/>
  <c r="U78" i="14"/>
  <c r="G75" i="14"/>
  <c r="P86" i="14"/>
  <c r="AL2" i="57"/>
  <c r="AL30" i="14"/>
  <c r="Y32" i="14"/>
  <c r="Y33" i="14"/>
  <c r="AH24" i="14"/>
  <c r="AA76" i="14"/>
  <c r="T32" i="14"/>
  <c r="AJ31" i="14"/>
  <c r="F29" i="14"/>
  <c r="M25" i="14"/>
  <c r="M2" i="61" s="1"/>
  <c r="E32" i="14"/>
  <c r="AK32" i="14"/>
  <c r="P42" i="14"/>
  <c r="P11" i="61" s="1"/>
  <c r="AD32" i="14"/>
  <c r="J83" i="14"/>
  <c r="J10" i="57" s="1"/>
  <c r="W10" i="57"/>
  <c r="H32" i="14"/>
  <c r="R32" i="14"/>
  <c r="AD71" i="14"/>
  <c r="AF70" i="14"/>
  <c r="R26" i="14"/>
  <c r="R3" i="61" s="1"/>
  <c r="C35" i="14"/>
  <c r="Y24" i="14"/>
  <c r="AB40" i="14"/>
  <c r="AF26" i="14"/>
  <c r="AF3" i="61" s="1"/>
  <c r="AB37" i="14"/>
  <c r="AH68" i="14"/>
  <c r="W80" i="14"/>
  <c r="H71" i="14"/>
  <c r="Y68" i="14"/>
  <c r="O86" i="14"/>
  <c r="O12" i="57" s="1"/>
  <c r="R84" i="14"/>
  <c r="AJ75" i="14"/>
  <c r="AF29" i="22"/>
  <c r="V42" i="22"/>
  <c r="G83" i="22"/>
  <c r="AA82" i="22"/>
  <c r="X37" i="22"/>
  <c r="C25" i="22"/>
  <c r="AD29" i="22"/>
  <c r="B76" i="14"/>
  <c r="Z79" i="14"/>
  <c r="AI82" i="14"/>
  <c r="AI9" i="57" s="1"/>
  <c r="AH29" i="22"/>
  <c r="AD33" i="22"/>
  <c r="E32" i="22"/>
  <c r="B6" i="57"/>
  <c r="K85" i="22"/>
  <c r="AC40" i="14"/>
  <c r="B32" i="14"/>
  <c r="AK78" i="22"/>
  <c r="R73" i="22"/>
  <c r="N117" i="22" s="1"/>
  <c r="AM31" i="22"/>
  <c r="M7" i="57"/>
  <c r="AK28" i="14"/>
  <c r="AK5" i="61" s="1"/>
  <c r="AB29" i="22"/>
  <c r="AK34" i="22"/>
  <c r="R40" i="14"/>
  <c r="G39" i="22"/>
  <c r="P29" i="22"/>
  <c r="AM75" i="22"/>
  <c r="I24" i="22"/>
  <c r="I68" i="22"/>
  <c r="AK29" i="22"/>
  <c r="M32" i="14"/>
  <c r="H41" i="14"/>
  <c r="W43" i="22"/>
  <c r="AD27" i="14"/>
  <c r="AD2" i="61" s="1"/>
  <c r="AH32" i="14"/>
  <c r="AB32" i="14"/>
  <c r="D72" i="14"/>
  <c r="AH4" i="57"/>
  <c r="W36" i="14"/>
  <c r="W7" i="61" s="1"/>
  <c r="O82" i="14"/>
  <c r="E82" i="14"/>
  <c r="C76" i="14"/>
  <c r="AH79" i="22"/>
  <c r="G77" i="14"/>
  <c r="AC84" i="14"/>
  <c r="H85" i="14"/>
  <c r="H11" i="57" s="1"/>
  <c r="AB81" i="14"/>
  <c r="H29" i="22"/>
  <c r="Y29" i="22"/>
  <c r="C69" i="22"/>
  <c r="AD77" i="22"/>
  <c r="M36" i="22"/>
  <c r="AF87" i="22"/>
  <c r="AC131" i="22" s="1"/>
  <c r="L68" i="14"/>
  <c r="O84" i="22"/>
  <c r="E29" i="22"/>
  <c r="G33" i="14"/>
  <c r="T34" i="14"/>
  <c r="AB28" i="22"/>
  <c r="AB72" i="22"/>
  <c r="U71" i="22"/>
  <c r="AH35" i="22"/>
  <c r="T29" i="22"/>
  <c r="G32" i="14"/>
  <c r="O29" i="22"/>
  <c r="R29" i="22"/>
  <c r="E76" i="22"/>
  <c r="P74" i="22"/>
  <c r="W32" i="14"/>
  <c r="M80" i="22"/>
  <c r="K41" i="22"/>
  <c r="AM32" i="14"/>
  <c r="O32" i="14"/>
  <c r="AK37" i="14"/>
  <c r="AK8" i="61" s="1"/>
  <c r="Z32" i="14"/>
  <c r="K36" i="14"/>
  <c r="AF32" i="14"/>
  <c r="T78" i="14"/>
  <c r="C79" i="14"/>
  <c r="Y77" i="14"/>
  <c r="AL74" i="14"/>
  <c r="AB84" i="14"/>
  <c r="M69" i="14"/>
  <c r="F73" i="14"/>
  <c r="J68" i="14"/>
  <c r="C74" i="14"/>
  <c r="L29" i="22"/>
  <c r="Z9" i="57"/>
  <c r="AG29" i="22"/>
  <c r="AE29" i="22"/>
  <c r="H43" i="22"/>
  <c r="AG25" i="14"/>
  <c r="I78" i="14"/>
  <c r="G74" i="14"/>
  <c r="K80" i="14"/>
  <c r="AM73" i="14"/>
  <c r="R43" i="22"/>
  <c r="P43" i="22"/>
  <c r="Q27" i="14"/>
  <c r="O43" i="22"/>
  <c r="F43" i="22"/>
  <c r="S37" i="14"/>
  <c r="S8" i="61" s="1"/>
  <c r="AJ43" i="22"/>
  <c r="AF43" i="22"/>
  <c r="AH43" i="22"/>
  <c r="I34" i="14"/>
  <c r="V41" i="14"/>
  <c r="L24" i="14"/>
  <c r="S81" i="14"/>
  <c r="N2" i="57"/>
  <c r="N22" i="57" s="1"/>
  <c r="U77" i="14"/>
  <c r="V85" i="14"/>
  <c r="V11" i="57" s="1"/>
  <c r="N70" i="14"/>
  <c r="J43" i="22"/>
  <c r="T43" i="22"/>
  <c r="M43" i="22"/>
  <c r="AD43" i="22"/>
  <c r="AB43" i="22"/>
  <c r="AM29" i="14"/>
  <c r="E31" i="14"/>
  <c r="N26" i="14"/>
  <c r="I8" i="57"/>
  <c r="AE42" i="14"/>
  <c r="E75" i="14"/>
  <c r="AE86" i="14"/>
  <c r="AK72" i="14"/>
  <c r="AK5" i="57" s="1"/>
  <c r="AG69" i="14"/>
  <c r="Q71" i="14"/>
  <c r="X29" i="22"/>
  <c r="U29" i="22"/>
  <c r="V29" i="22"/>
  <c r="D29" i="22"/>
  <c r="N29" i="22"/>
  <c r="Q29" i="22"/>
  <c r="AD11" i="57"/>
  <c r="J4" i="57"/>
  <c r="Y5" i="57"/>
  <c r="D6" i="57"/>
  <c r="M3" i="57"/>
  <c r="AB6" i="57"/>
  <c r="S29" i="22"/>
  <c r="AC29" i="22"/>
  <c r="AJ10" i="57"/>
  <c r="R10" i="57"/>
  <c r="Z4" i="57"/>
  <c r="AJ6" i="57"/>
  <c r="X83" i="14"/>
  <c r="AA35" i="14"/>
  <c r="W72" i="14"/>
  <c r="M74" i="14"/>
  <c r="T83" i="14"/>
  <c r="AA79" i="14"/>
  <c r="M30" i="14"/>
  <c r="AM87" i="14"/>
  <c r="AH41" i="14"/>
  <c r="AD31" i="14"/>
  <c r="P69" i="14"/>
  <c r="AB10" i="57"/>
  <c r="J80" i="14"/>
  <c r="AK81" i="14"/>
  <c r="AK8" i="57" s="1"/>
  <c r="H27" i="14"/>
  <c r="AF34" i="14"/>
  <c r="P25" i="14"/>
  <c r="P2" i="61" s="1"/>
  <c r="O42" i="14"/>
  <c r="AF78" i="14"/>
  <c r="J36" i="14"/>
  <c r="J7" i="61" s="1"/>
  <c r="AH85" i="14"/>
  <c r="T12" i="57"/>
  <c r="E6" i="57"/>
  <c r="C2" i="57"/>
  <c r="H5" i="57"/>
  <c r="Y3" i="57"/>
  <c r="T8" i="61"/>
  <c r="AM12" i="57"/>
  <c r="AG7" i="57"/>
  <c r="E2" i="57"/>
  <c r="E16" i="57" s="1"/>
  <c r="AG8" i="57"/>
  <c r="H8" i="57"/>
  <c r="E11" i="57"/>
  <c r="AF2" i="57"/>
  <c r="AA9" i="57"/>
  <c r="P4" i="57"/>
  <c r="U7" i="57"/>
  <c r="AE6" i="57"/>
  <c r="W11" i="57"/>
  <c r="P10" i="57"/>
  <c r="Y7" i="57"/>
  <c r="Y11" i="57"/>
  <c r="M10" i="57"/>
  <c r="AF7" i="57"/>
  <c r="M4" i="57"/>
  <c r="S2" i="57"/>
  <c r="V5" i="57"/>
  <c r="V138" i="57" s="1"/>
  <c r="AF10" i="57"/>
  <c r="AD12" i="57"/>
  <c r="B3" i="57"/>
  <c r="E12" i="57"/>
  <c r="AJ7" i="57"/>
  <c r="N5" i="57"/>
  <c r="AG10" i="57"/>
  <c r="T2" i="57"/>
  <c r="B12" i="57"/>
  <c r="AL3" i="57"/>
  <c r="F8" i="57"/>
  <c r="AB11" i="57"/>
  <c r="Q12" i="57"/>
  <c r="I4" i="57"/>
  <c r="AF9" i="57"/>
  <c r="F4" i="57"/>
  <c r="Z2" i="57"/>
  <c r="AD9" i="57"/>
  <c r="Q6" i="57"/>
  <c r="AJ11" i="57"/>
  <c r="D4" i="57"/>
  <c r="L3" i="57"/>
  <c r="AG11" i="57"/>
  <c r="L11" i="57"/>
  <c r="C11" i="57"/>
  <c r="Y12" i="57"/>
  <c r="G10" i="57"/>
  <c r="B5" i="57"/>
  <c r="AH6" i="57"/>
  <c r="T7" i="57"/>
  <c r="W2" i="57"/>
  <c r="C5" i="57"/>
  <c r="AI6" i="57"/>
  <c r="D8" i="57"/>
  <c r="J8" i="57"/>
  <c r="J6" i="57"/>
  <c r="T5" i="57"/>
  <c r="AB7" i="57"/>
  <c r="F12" i="57"/>
  <c r="B9" i="57"/>
  <c r="AC9" i="57"/>
  <c r="G5" i="57"/>
  <c r="AK9" i="57"/>
  <c r="S6" i="57"/>
  <c r="Y9" i="57"/>
  <c r="S10" i="57"/>
  <c r="K11" i="57"/>
  <c r="Z8" i="57"/>
  <c r="P5" i="57"/>
  <c r="O7" i="57"/>
  <c r="AM11" i="57"/>
  <c r="J12" i="57"/>
  <c r="AM4" i="57"/>
  <c r="X12" i="57"/>
  <c r="X108" i="57" s="1"/>
  <c r="AH12" i="57"/>
  <c r="X3" i="57"/>
  <c r="AK2" i="57"/>
  <c r="G2" i="57"/>
  <c r="D2" i="61"/>
  <c r="D8" i="61"/>
  <c r="I8" i="61"/>
  <c r="R8" i="57"/>
  <c r="AG8" i="61"/>
  <c r="O8" i="57"/>
  <c r="AL2" i="61"/>
  <c r="AF3" i="57"/>
  <c r="C8" i="57"/>
  <c r="AI8" i="57"/>
  <c r="W8" i="57"/>
  <c r="U3" i="57"/>
  <c r="P3" i="57"/>
  <c r="J3" i="57"/>
  <c r="AI8" i="61"/>
  <c r="N8" i="57"/>
  <c r="AJ3" i="57"/>
  <c r="S2" i="61"/>
  <c r="AF8" i="57"/>
  <c r="AC2" i="57"/>
  <c r="V3" i="57"/>
  <c r="AL4" i="57"/>
  <c r="AL10" i="57"/>
  <c r="AL9" i="57"/>
  <c r="AL12" i="57"/>
  <c r="K3" i="57"/>
  <c r="G3" i="57"/>
  <c r="X8" i="57"/>
  <c r="J9" i="57"/>
  <c r="H7" i="57"/>
  <c r="U11" i="57"/>
  <c r="AE9" i="57"/>
  <c r="Z5" i="57"/>
  <c r="P9" i="57"/>
  <c r="L12" i="57"/>
  <c r="AG12" i="57"/>
  <c r="AE2" i="57"/>
  <c r="AG5" i="57"/>
  <c r="F2" i="57"/>
  <c r="X7" i="57"/>
  <c r="H9" i="57"/>
  <c r="D3" i="57"/>
  <c r="P11" i="57"/>
  <c r="Y6" i="57"/>
  <c r="R3" i="57"/>
  <c r="AE8" i="57"/>
  <c r="Q10" i="57"/>
  <c r="U2" i="57"/>
  <c r="AC4" i="57"/>
  <c r="F11" i="57"/>
  <c r="W3" i="57"/>
  <c r="J5" i="57"/>
  <c r="H6" i="57"/>
  <c r="AE3" i="57"/>
  <c r="O2" i="57"/>
  <c r="AC12" i="57"/>
  <c r="AD2" i="57"/>
  <c r="T8" i="57"/>
  <c r="G9" i="57"/>
  <c r="K4" i="57"/>
  <c r="D2" i="57"/>
  <c r="Q7" i="61"/>
  <c r="X3" i="61"/>
  <c r="N8" i="61"/>
  <c r="U7" i="61"/>
  <c r="E11" i="61"/>
  <c r="F12" i="61"/>
  <c r="U92" i="22"/>
  <c r="Y12" i="61"/>
  <c r="AE2" i="61"/>
  <c r="AF7" i="61"/>
  <c r="AF8" i="61"/>
  <c r="T92" i="22"/>
  <c r="T114" i="22"/>
  <c r="AG11" i="61"/>
  <c r="M120" i="22"/>
  <c r="N2" i="61"/>
  <c r="C2" i="61"/>
  <c r="U2" i="61"/>
  <c r="AF124" i="22"/>
  <c r="L12" i="61"/>
  <c r="B12" i="61"/>
  <c r="V12" i="61"/>
  <c r="AB120" i="22"/>
  <c r="H8" i="61"/>
  <c r="W2" i="61"/>
  <c r="AF2" i="61"/>
  <c r="G2" i="61"/>
  <c r="U114" i="22"/>
  <c r="AA7" i="61"/>
  <c r="Z2" i="61"/>
  <c r="C8" i="61"/>
  <c r="AD12" i="61"/>
  <c r="M7" i="61"/>
  <c r="O7" i="61"/>
  <c r="N120" i="22"/>
  <c r="X8" i="61"/>
  <c r="O8" i="61"/>
  <c r="E2" i="61"/>
  <c r="T2" i="61"/>
  <c r="AG129" i="22" l="1"/>
  <c r="AH129" i="22"/>
  <c r="AG106" i="14"/>
  <c r="AG100" i="14"/>
  <c r="AH100" i="14"/>
  <c r="AG112" i="14"/>
  <c r="AH112" i="14"/>
  <c r="AG122" i="14"/>
  <c r="AH122" i="14"/>
  <c r="AH119" i="14"/>
  <c r="AG120" i="14"/>
  <c r="AH120" i="14"/>
  <c r="AH127" i="14"/>
  <c r="AH3" i="57"/>
  <c r="AH28" i="57" s="1"/>
  <c r="AH115" i="14"/>
  <c r="AH8" i="57"/>
  <c r="AH91" i="57" s="1"/>
  <c r="AI2" i="57"/>
  <c r="AI99" i="57" s="1"/>
  <c r="AH113" i="14"/>
  <c r="AH10" i="57"/>
  <c r="AH116" i="57" s="1"/>
  <c r="AH129" i="14"/>
  <c r="AH5" i="57"/>
  <c r="AH51" i="57" s="1"/>
  <c r="AH116" i="14"/>
  <c r="AH114" i="14"/>
  <c r="AH117" i="14"/>
  <c r="AI7" i="57"/>
  <c r="AI104" i="57" s="1"/>
  <c r="AH124" i="14"/>
  <c r="AH118" i="14"/>
  <c r="AG129" i="14"/>
  <c r="AG127" i="14"/>
  <c r="AG2" i="57"/>
  <c r="AG21" i="57" s="1"/>
  <c r="AG113" i="14"/>
  <c r="AG119" i="14"/>
  <c r="AG3" i="57"/>
  <c r="AG28" i="57" s="1"/>
  <c r="AG115" i="14"/>
  <c r="AG124" i="14"/>
  <c r="AC117" i="14"/>
  <c r="AG117" i="14"/>
  <c r="AG116" i="14"/>
  <c r="AG114" i="14"/>
  <c r="AG107" i="22"/>
  <c r="AH107" i="22"/>
  <c r="AH92" i="14"/>
  <c r="AH97" i="14"/>
  <c r="AF102" i="22"/>
  <c r="AG102" i="22"/>
  <c r="AH5" i="61"/>
  <c r="AH11" i="61"/>
  <c r="AH107" i="14"/>
  <c r="AH90" i="14"/>
  <c r="AH95" i="14"/>
  <c r="AH2" i="61"/>
  <c r="AH91" i="14"/>
  <c r="AH8" i="61"/>
  <c r="AH12" i="61"/>
  <c r="AH102" i="14"/>
  <c r="AG92" i="14"/>
  <c r="AG7" i="61"/>
  <c r="AG84" i="61" s="1"/>
  <c r="AG102" i="14"/>
  <c r="AG3" i="61"/>
  <c r="AG136" i="61" s="1"/>
  <c r="AG93" i="14"/>
  <c r="AG95" i="14"/>
  <c r="AG97" i="14"/>
  <c r="AG90" i="14"/>
  <c r="AG2" i="61"/>
  <c r="AG24" i="61" s="1"/>
  <c r="AG91" i="14"/>
  <c r="AG107" i="14"/>
  <c r="U115" i="14"/>
  <c r="Z117" i="14"/>
  <c r="I121" i="14"/>
  <c r="AC127" i="22"/>
  <c r="AD127" i="22"/>
  <c r="G24" i="57"/>
  <c r="D130" i="14"/>
  <c r="U97" i="22"/>
  <c r="G130" i="14"/>
  <c r="M117" i="14"/>
  <c r="O5" i="57"/>
  <c r="O41" i="57" s="1"/>
  <c r="N116" i="14"/>
  <c r="X97" i="14"/>
  <c r="K93" i="14"/>
  <c r="Q117" i="14"/>
  <c r="M116" i="14"/>
  <c r="I93" i="14"/>
  <c r="AE120" i="14"/>
  <c r="AC120" i="14"/>
  <c r="C130" i="14"/>
  <c r="F116" i="14"/>
  <c r="F28" i="22"/>
  <c r="AB120" i="14"/>
  <c r="AK10" i="57"/>
  <c r="AK82" i="57" s="1"/>
  <c r="C12" i="57"/>
  <c r="C138" i="57" s="1"/>
  <c r="AF120" i="14"/>
  <c r="S55" i="57"/>
  <c r="V38" i="14"/>
  <c r="V9" i="61" s="1"/>
  <c r="AF128" i="14"/>
  <c r="R69" i="57"/>
  <c r="W28" i="22"/>
  <c r="AD121" i="14"/>
  <c r="B106" i="14"/>
  <c r="D108" i="14"/>
  <c r="D106" i="14"/>
  <c r="E54" i="57"/>
  <c r="W97" i="14"/>
  <c r="T115" i="14"/>
  <c r="E116" i="14"/>
  <c r="AI28" i="22"/>
  <c r="S28" i="22"/>
  <c r="N28" i="22"/>
  <c r="AA120" i="14"/>
  <c r="T78" i="22"/>
  <c r="M25" i="22"/>
  <c r="P121" i="14"/>
  <c r="AE28" i="22"/>
  <c r="H28" i="22"/>
  <c r="T28" i="22"/>
  <c r="B38" i="14"/>
  <c r="B9" i="61" s="1"/>
  <c r="AE131" i="14"/>
  <c r="Q112" i="14"/>
  <c r="P116" i="14"/>
  <c r="P112" i="14"/>
  <c r="O121" i="14"/>
  <c r="U66" i="57"/>
  <c r="Q116" i="14"/>
  <c r="K8" i="61"/>
  <c r="K56" i="61" s="1"/>
  <c r="F90" i="14"/>
  <c r="K101" i="57"/>
  <c r="F126" i="14"/>
  <c r="K130" i="57"/>
  <c r="S38" i="14"/>
  <c r="S9" i="61" s="1"/>
  <c r="O127" i="22"/>
  <c r="B91" i="14"/>
  <c r="R90" i="14"/>
  <c r="P90" i="14"/>
  <c r="H103" i="14"/>
  <c r="E106" i="14"/>
  <c r="U53" i="57"/>
  <c r="F123" i="14"/>
  <c r="Y33" i="22"/>
  <c r="Y99" i="22" s="1"/>
  <c r="V93" i="14"/>
  <c r="V97" i="14"/>
  <c r="AC131" i="14"/>
  <c r="D28" i="22"/>
  <c r="O38" i="14"/>
  <c r="O9" i="61" s="1"/>
  <c r="E38" i="14"/>
  <c r="E9" i="61" s="1"/>
  <c r="E102" i="61" s="1"/>
  <c r="AK38" i="14"/>
  <c r="AK9" i="61" s="1"/>
  <c r="AK130" i="61" s="1"/>
  <c r="AL28" i="22"/>
  <c r="AH24" i="22"/>
  <c r="AF26" i="22"/>
  <c r="D123" i="14"/>
  <c r="N112" i="14"/>
  <c r="G39" i="14"/>
  <c r="G10" i="61" s="1"/>
  <c r="F29" i="22"/>
  <c r="S112" i="14"/>
  <c r="Q38" i="14"/>
  <c r="Q9" i="61" s="1"/>
  <c r="Q105" i="61" s="1"/>
  <c r="M38" i="14"/>
  <c r="M9" i="61" s="1"/>
  <c r="AA90" i="14"/>
  <c r="C28" i="22"/>
  <c r="AC28" i="22"/>
  <c r="C79" i="22"/>
  <c r="AD27" i="22"/>
  <c r="B100" i="14"/>
  <c r="W28" i="14"/>
  <c r="W5" i="61" s="1"/>
  <c r="W51" i="61" s="1"/>
  <c r="Y119" i="14"/>
  <c r="U97" i="14"/>
  <c r="E39" i="14"/>
  <c r="E10" i="61" s="1"/>
  <c r="E114" i="61" s="1"/>
  <c r="X39" i="14"/>
  <c r="X10" i="61" s="1"/>
  <c r="X114" i="61" s="1"/>
  <c r="V81" i="22"/>
  <c r="D35" i="22"/>
  <c r="C100" i="14"/>
  <c r="O39" i="14"/>
  <c r="O10" i="61" s="1"/>
  <c r="AH25" i="22"/>
  <c r="Z121" i="14"/>
  <c r="W129" i="14"/>
  <c r="V115" i="14"/>
  <c r="AD39" i="14"/>
  <c r="AD10" i="61" s="1"/>
  <c r="AD131" i="61" s="1"/>
  <c r="U39" i="14"/>
  <c r="U10" i="61" s="1"/>
  <c r="U94" i="61" s="1"/>
  <c r="P39" i="14"/>
  <c r="P10" i="61" s="1"/>
  <c r="P113" i="61" s="1"/>
  <c r="R39" i="14"/>
  <c r="R10" i="61" s="1"/>
  <c r="R34" i="61" s="1"/>
  <c r="AE10" i="57"/>
  <c r="AE22" i="57" s="1"/>
  <c r="AB39" i="14"/>
  <c r="AB10" i="61" s="1"/>
  <c r="AK39" i="14"/>
  <c r="AK10" i="61" s="1"/>
  <c r="V39" i="14"/>
  <c r="V10" i="61" s="1"/>
  <c r="M10" i="61"/>
  <c r="M111" i="61" s="1"/>
  <c r="B2" i="61"/>
  <c r="B135" i="61" s="1"/>
  <c r="AM39" i="14"/>
  <c r="AM10" i="61" s="1"/>
  <c r="AF39" i="14"/>
  <c r="AF10" i="61" s="1"/>
  <c r="AF34" i="61" s="1"/>
  <c r="K39" i="14"/>
  <c r="K10" i="61" s="1"/>
  <c r="K58" i="61" s="1"/>
  <c r="I39" i="14"/>
  <c r="I10" i="61" s="1"/>
  <c r="I120" i="61" s="1"/>
  <c r="AH39" i="14"/>
  <c r="C39" i="14"/>
  <c r="C10" i="61" s="1"/>
  <c r="C22" i="61" s="1"/>
  <c r="H125" i="14"/>
  <c r="I125" i="14"/>
  <c r="L90" i="14"/>
  <c r="AJ38" i="14"/>
  <c r="AJ9" i="61" s="1"/>
  <c r="R38" i="14"/>
  <c r="R9" i="61" s="1"/>
  <c r="R33" i="61" s="1"/>
  <c r="L8" i="57"/>
  <c r="L44" i="57" s="1"/>
  <c r="AB127" i="14"/>
  <c r="AC127" i="14"/>
  <c r="B107" i="14"/>
  <c r="U119" i="14"/>
  <c r="AH26" i="22"/>
  <c r="O90" i="14"/>
  <c r="V119" i="14"/>
  <c r="I86" i="22"/>
  <c r="P80" i="22"/>
  <c r="L124" i="22" s="1"/>
  <c r="B113" i="14"/>
  <c r="M90" i="14"/>
  <c r="C38" i="14"/>
  <c r="C9" i="61" s="1"/>
  <c r="C93" i="61" s="1"/>
  <c r="D79" i="22"/>
  <c r="C38" i="22"/>
  <c r="R25" i="22"/>
  <c r="AL42" i="22"/>
  <c r="L125" i="14"/>
  <c r="I103" i="14"/>
  <c r="W18" i="57"/>
  <c r="AD38" i="14"/>
  <c r="AD9" i="61" s="1"/>
  <c r="AD21" i="61" s="1"/>
  <c r="T38" i="14"/>
  <c r="Y72" i="22"/>
  <c r="X119" i="14"/>
  <c r="N90" i="14"/>
  <c r="AC121" i="14"/>
  <c r="Y28" i="22"/>
  <c r="AE26" i="22"/>
  <c r="C107" i="14"/>
  <c r="AL43" i="22"/>
  <c r="Y34" i="22"/>
  <c r="V122" i="14"/>
  <c r="F76" i="22"/>
  <c r="AD117" i="14"/>
  <c r="L117" i="14"/>
  <c r="Y117" i="14"/>
  <c r="P38" i="14"/>
  <c r="P9" i="61" s="1"/>
  <c r="P130" i="61" s="1"/>
  <c r="J103" i="14"/>
  <c r="AD127" i="14"/>
  <c r="AB38" i="14"/>
  <c r="AB9" i="61" s="1"/>
  <c r="AA38" i="14"/>
  <c r="AA9" i="61" s="1"/>
  <c r="AA21" i="61" s="1"/>
  <c r="M29" i="22"/>
  <c r="L95" i="22" s="1"/>
  <c r="AH32" i="22"/>
  <c r="AA70" i="22"/>
  <c r="V114" i="22" s="1"/>
  <c r="AD34" i="22"/>
  <c r="J24" i="22"/>
  <c r="R75" i="22"/>
  <c r="AL86" i="22"/>
  <c r="F39" i="22"/>
  <c r="AJ73" i="22"/>
  <c r="H68" i="22"/>
  <c r="AF38" i="22"/>
  <c r="AB104" i="22" s="1"/>
  <c r="M8" i="61"/>
  <c r="M32" i="61" s="1"/>
  <c r="Z87" i="22"/>
  <c r="Z43" i="14"/>
  <c r="N43" i="14"/>
  <c r="AF103" i="22"/>
  <c r="AF70" i="22"/>
  <c r="R84" i="22"/>
  <c r="T34" i="22"/>
  <c r="N98" i="22"/>
  <c r="N127" i="22"/>
  <c r="N121" i="14"/>
  <c r="O123" i="14"/>
  <c r="G26" i="22"/>
  <c r="B92" i="22" s="1"/>
  <c r="G74" i="22"/>
  <c r="F118" i="22" s="1"/>
  <c r="AC40" i="22"/>
  <c r="X106" i="22" s="1"/>
  <c r="AB102" i="57"/>
  <c r="J97" i="14"/>
  <c r="P95" i="14"/>
  <c r="AJ70" i="22"/>
  <c r="AG31" i="22"/>
  <c r="D82" i="22"/>
  <c r="AK72" i="22"/>
  <c r="AH116" i="22" s="1"/>
  <c r="AJ39" i="22"/>
  <c r="AF105" i="22" s="1"/>
  <c r="M121" i="14"/>
  <c r="Y126" i="14"/>
  <c r="C128" i="14"/>
  <c r="N95" i="14"/>
  <c r="O95" i="14"/>
  <c r="AB126" i="14"/>
  <c r="J121" i="14"/>
  <c r="E108" i="14"/>
  <c r="AB131" i="14"/>
  <c r="W126" i="14"/>
  <c r="X126" i="14"/>
  <c r="Z126" i="14"/>
  <c r="AB130" i="57"/>
  <c r="O41" i="22"/>
  <c r="D112" i="14"/>
  <c r="L95" i="14"/>
  <c r="X11" i="61"/>
  <c r="X71" i="61" s="1"/>
  <c r="AA126" i="14"/>
  <c r="AB81" i="57"/>
  <c r="P81" i="22"/>
  <c r="L125" i="22" s="1"/>
  <c r="F100" i="14"/>
  <c r="AJ12" i="61"/>
  <c r="AJ141" i="61" s="1"/>
  <c r="AA131" i="14"/>
  <c r="W118" i="14"/>
  <c r="AC37" i="22"/>
  <c r="AD26" i="22"/>
  <c r="I32" i="22"/>
  <c r="D24" i="22"/>
  <c r="K40" i="22"/>
  <c r="J106" i="22" s="1"/>
  <c r="V36" i="22"/>
  <c r="AA95" i="14"/>
  <c r="K39" i="22"/>
  <c r="K105" i="22" s="1"/>
  <c r="AI29" i="22"/>
  <c r="AD95" i="22" s="1"/>
  <c r="U42" i="22"/>
  <c r="M34" i="22"/>
  <c r="U43" i="22"/>
  <c r="Q109" i="22" s="1"/>
  <c r="AI24" i="22"/>
  <c r="AL40" i="22"/>
  <c r="AL29" i="22"/>
  <c r="R41" i="22"/>
  <c r="M78" i="22"/>
  <c r="F79" i="22"/>
  <c r="AE85" i="22"/>
  <c r="AI68" i="22"/>
  <c r="AJ28" i="22"/>
  <c r="I76" i="22"/>
  <c r="D68" i="22"/>
  <c r="K84" i="22"/>
  <c r="I128" i="22" s="1"/>
  <c r="K83" i="22"/>
  <c r="K127" i="22" s="1"/>
  <c r="AF30" i="22"/>
  <c r="AA96" i="22" s="1"/>
  <c r="AG75" i="22"/>
  <c r="AA43" i="22"/>
  <c r="AA109" i="22" s="1"/>
  <c r="Q25" i="22"/>
  <c r="P91" i="22" s="1"/>
  <c r="V38" i="22"/>
  <c r="S104" i="22" s="1"/>
  <c r="AL73" i="22"/>
  <c r="O27" i="22"/>
  <c r="F35" i="22"/>
  <c r="X72" i="22"/>
  <c r="N27" i="22"/>
  <c r="Q69" i="22"/>
  <c r="D38" i="22"/>
  <c r="AJ26" i="22"/>
  <c r="F36" i="22"/>
  <c r="B102" i="22" s="1"/>
  <c r="B81" i="22"/>
  <c r="AD70" i="22"/>
  <c r="AB42" i="22"/>
  <c r="AA108" i="22" s="1"/>
  <c r="Z83" i="22"/>
  <c r="R85" i="22"/>
  <c r="U87" i="22"/>
  <c r="R131" i="22" s="1"/>
  <c r="F80" i="22"/>
  <c r="B124" i="22" s="1"/>
  <c r="S34" i="22"/>
  <c r="I77" i="22"/>
  <c r="O71" i="22"/>
  <c r="AJ72" i="22"/>
  <c r="P31" i="22"/>
  <c r="X35" i="22"/>
  <c r="Z39" i="22"/>
  <c r="Z105" i="22" s="1"/>
  <c r="AB86" i="22"/>
  <c r="B37" i="22"/>
  <c r="V82" i="22"/>
  <c r="R126" i="22" s="1"/>
  <c r="P75" i="22"/>
  <c r="S78" i="22"/>
  <c r="T33" i="22"/>
  <c r="O99" i="22" s="1"/>
  <c r="K43" i="14"/>
  <c r="Z95" i="14"/>
  <c r="Q129" i="61"/>
  <c r="H131" i="22"/>
  <c r="B43" i="14"/>
  <c r="AK43" i="22"/>
  <c r="H114" i="14"/>
  <c r="I3" i="61"/>
  <c r="I27" i="61" s="1"/>
  <c r="AB70" i="22"/>
  <c r="S131" i="14"/>
  <c r="Y131" i="14"/>
  <c r="AE34" i="14"/>
  <c r="AC100" i="14" s="1"/>
  <c r="G115" i="22"/>
  <c r="V25" i="22"/>
  <c r="U91" i="22" s="1"/>
  <c r="AF124" i="14"/>
  <c r="W73" i="14"/>
  <c r="R117" i="14" s="1"/>
  <c r="M98" i="22"/>
  <c r="X76" i="22"/>
  <c r="U120" i="22" s="1"/>
  <c r="AI86" i="14"/>
  <c r="AH130" i="14" s="1"/>
  <c r="R33" i="14"/>
  <c r="O112" i="14"/>
  <c r="E131" i="14"/>
  <c r="F131" i="14"/>
  <c r="P34" i="22"/>
  <c r="L82" i="14"/>
  <c r="J126" i="14" s="1"/>
  <c r="S26" i="14"/>
  <c r="N92" i="14" s="1"/>
  <c r="E77" i="14"/>
  <c r="E121" i="14" s="1"/>
  <c r="E33" i="14"/>
  <c r="F27" i="14"/>
  <c r="AI39" i="14"/>
  <c r="AI10" i="61" s="1"/>
  <c r="Z24" i="14"/>
  <c r="Z90" i="14" s="1"/>
  <c r="P107" i="14"/>
  <c r="F39" i="14"/>
  <c r="F10" i="61" s="1"/>
  <c r="F120" i="61" s="1"/>
  <c r="Y39" i="14"/>
  <c r="Y10" i="61" s="1"/>
  <c r="Y34" i="61" s="1"/>
  <c r="G144" i="57"/>
  <c r="AB26" i="14"/>
  <c r="AL37" i="14"/>
  <c r="AL8" i="61" s="1"/>
  <c r="AL32" i="61" s="1"/>
  <c r="U114" i="14"/>
  <c r="H131" i="14"/>
  <c r="G93" i="14"/>
  <c r="R80" i="22"/>
  <c r="P78" i="22"/>
  <c r="AA83" i="14"/>
  <c r="AG74" i="14"/>
  <c r="U79" i="14"/>
  <c r="S123" i="14" s="1"/>
  <c r="B83" i="14"/>
  <c r="B10" i="57" s="1"/>
  <c r="B115" i="57" s="1"/>
  <c r="S39" i="14"/>
  <c r="O126" i="14"/>
  <c r="S86" i="22"/>
  <c r="AA73" i="22"/>
  <c r="AA117" i="22" s="1"/>
  <c r="Q95" i="14"/>
  <c r="X118" i="14"/>
  <c r="AA123" i="22"/>
  <c r="AE107" i="22"/>
  <c r="T125" i="14"/>
  <c r="B107" i="22"/>
  <c r="C122" i="14"/>
  <c r="M127" i="22"/>
  <c r="U125" i="14"/>
  <c r="AJ23" i="61"/>
  <c r="X32" i="22"/>
  <c r="M42" i="22"/>
  <c r="J108" i="22" s="1"/>
  <c r="D87" i="14"/>
  <c r="B131" i="14" s="1"/>
  <c r="F33" i="14"/>
  <c r="AJ39" i="14"/>
  <c r="AD40" i="14"/>
  <c r="Z106" i="14" s="1"/>
  <c r="AH38" i="22"/>
  <c r="I75" i="22"/>
  <c r="F119" i="22" s="1"/>
  <c r="V115" i="22"/>
  <c r="AC75" i="22"/>
  <c r="AC31" i="22"/>
  <c r="Z131" i="14"/>
  <c r="AB116" i="14"/>
  <c r="G131" i="14"/>
  <c r="P117" i="14"/>
  <c r="O10" i="57"/>
  <c r="O116" i="57" s="1"/>
  <c r="U8" i="57"/>
  <c r="U68" i="57" s="1"/>
  <c r="U35" i="22"/>
  <c r="Q101" i="22" s="1"/>
  <c r="M86" i="22"/>
  <c r="U79" i="22"/>
  <c r="R123" i="22" s="1"/>
  <c r="AM71" i="22"/>
  <c r="AC36" i="14"/>
  <c r="Z102" i="14" s="1"/>
  <c r="J76" i="14"/>
  <c r="F120" i="14" s="1"/>
  <c r="D39" i="14"/>
  <c r="L127" i="22"/>
  <c r="N127" i="14"/>
  <c r="B129" i="14"/>
  <c r="L28" i="57"/>
  <c r="B83" i="22"/>
  <c r="K29" i="22"/>
  <c r="Z68" i="22"/>
  <c r="AD40" i="22"/>
  <c r="I31" i="22"/>
  <c r="E77" i="22"/>
  <c r="O30" i="22"/>
  <c r="Q84" i="14"/>
  <c r="H69" i="14"/>
  <c r="D113" i="14" s="1"/>
  <c r="D43" i="14"/>
  <c r="D12" i="61" s="1"/>
  <c r="D139" i="61" s="1"/>
  <c r="AL81" i="14"/>
  <c r="AL8" i="57" s="1"/>
  <c r="AL95" i="57" s="1"/>
  <c r="F71" i="14"/>
  <c r="AI42" i="14"/>
  <c r="I75" i="14"/>
  <c r="I119" i="14" s="1"/>
  <c r="S70" i="14"/>
  <c r="Q114" i="14" s="1"/>
  <c r="C24" i="14"/>
  <c r="Z39" i="14"/>
  <c r="Z10" i="61" s="1"/>
  <c r="Z111" i="61" s="1"/>
  <c r="C68" i="14"/>
  <c r="C112" i="14" s="1"/>
  <c r="W39" i="14"/>
  <c r="W10" i="61" s="1"/>
  <c r="L39" i="14"/>
  <c r="L10" i="61" s="1"/>
  <c r="L143" i="61" s="1"/>
  <c r="Y121" i="14"/>
  <c r="G73" i="22"/>
  <c r="X77" i="22"/>
  <c r="M123" i="14"/>
  <c r="U72" i="22"/>
  <c r="S11" i="61"/>
  <c r="S127" i="61" s="1"/>
  <c r="N120" i="14"/>
  <c r="T114" i="14"/>
  <c r="M112" i="14"/>
  <c r="X6" i="57"/>
  <c r="X69" i="57" s="1"/>
  <c r="K73" i="22"/>
  <c r="O74" i="22"/>
  <c r="Z24" i="22"/>
  <c r="AK87" i="14"/>
  <c r="AF131" i="14" s="1"/>
  <c r="AA39" i="14"/>
  <c r="AA10" i="61" s="1"/>
  <c r="AA111" i="61" s="1"/>
  <c r="AC80" i="14"/>
  <c r="AC7" i="57" s="1"/>
  <c r="P34" i="14"/>
  <c r="L100" i="14" s="1"/>
  <c r="V69" i="14"/>
  <c r="V2" i="57" s="1"/>
  <c r="V111" i="57" s="1"/>
  <c r="J32" i="14"/>
  <c r="H25" i="14"/>
  <c r="D91" i="14" s="1"/>
  <c r="K33" i="14"/>
  <c r="C106" i="14"/>
  <c r="AA121" i="14"/>
  <c r="G81" i="22"/>
  <c r="V69" i="22"/>
  <c r="V113" i="22" s="1"/>
  <c r="AH82" i="22"/>
  <c r="R36" i="22"/>
  <c r="AK87" i="22"/>
  <c r="E33" i="22"/>
  <c r="H118" i="14"/>
  <c r="T39" i="14"/>
  <c r="G37" i="22"/>
  <c r="AJ77" i="14"/>
  <c r="AG121" i="14" s="1"/>
  <c r="P78" i="14"/>
  <c r="N122" i="14" s="1"/>
  <c r="R80" i="14"/>
  <c r="Q40" i="14"/>
  <c r="N106" i="14" s="1"/>
  <c r="O74" i="14"/>
  <c r="O118" i="14" s="1"/>
  <c r="Z68" i="14"/>
  <c r="AN68" i="14" s="1"/>
  <c r="AR68" i="14" s="1"/>
  <c r="N41" i="14"/>
  <c r="Y79" i="14"/>
  <c r="W123" i="14" s="1"/>
  <c r="T75" i="14"/>
  <c r="P119" i="14" s="1"/>
  <c r="AE78" i="14"/>
  <c r="AA122" i="14" s="1"/>
  <c r="M86" i="14"/>
  <c r="I130" i="14" s="1"/>
  <c r="AM27" i="14"/>
  <c r="AH93" i="14" s="1"/>
  <c r="Q39" i="14"/>
  <c r="H39" i="14"/>
  <c r="AH33" i="14"/>
  <c r="AD84" i="22"/>
  <c r="E28" i="22"/>
  <c r="V24" i="22"/>
  <c r="Q90" i="22" s="1"/>
  <c r="J79" i="22"/>
  <c r="AA12" i="61"/>
  <c r="AA24" i="61" s="1"/>
  <c r="AJ33" i="14"/>
  <c r="M42" i="14"/>
  <c r="M12" i="61" s="1"/>
  <c r="V25" i="14"/>
  <c r="AD84" i="14"/>
  <c r="I31" i="14"/>
  <c r="F97" i="14" s="1"/>
  <c r="U33" i="14"/>
  <c r="AL33" i="14"/>
  <c r="AD33" i="14"/>
  <c r="AG30" i="14"/>
  <c r="J39" i="14"/>
  <c r="J10" i="61" s="1"/>
  <c r="J119" i="61" s="1"/>
  <c r="M33" i="14"/>
  <c r="AA29" i="22"/>
  <c r="AA95" i="22" s="1"/>
  <c r="B39" i="22"/>
  <c r="AB26" i="22"/>
  <c r="AF85" i="14"/>
  <c r="AF129" i="14" s="1"/>
  <c r="Q78" i="22"/>
  <c r="B124" i="14"/>
  <c r="H82" i="22"/>
  <c r="E126" i="22" s="1"/>
  <c r="AA37" i="22"/>
  <c r="W84" i="22"/>
  <c r="W128" i="22" s="1"/>
  <c r="L69" i="22"/>
  <c r="L70" i="22"/>
  <c r="H114" i="22" s="1"/>
  <c r="G42" i="22"/>
  <c r="K37" i="22"/>
  <c r="C87" i="22"/>
  <c r="V68" i="22"/>
  <c r="Q112" i="22" s="1"/>
  <c r="X33" i="22"/>
  <c r="U28" i="22"/>
  <c r="W29" i="14"/>
  <c r="N39" i="14"/>
  <c r="N10" i="61" s="1"/>
  <c r="N94" i="61" s="1"/>
  <c r="I36" i="22"/>
  <c r="S41" i="22"/>
  <c r="N82" i="22"/>
  <c r="AE115" i="14"/>
  <c r="AA101" i="22"/>
  <c r="K127" i="14"/>
  <c r="AD95" i="14"/>
  <c r="AB98" i="22"/>
  <c r="B122" i="14"/>
  <c r="E128" i="14"/>
  <c r="AE103" i="14"/>
  <c r="C108" i="14"/>
  <c r="V33" i="14"/>
  <c r="Z33" i="14"/>
  <c r="O33" i="14"/>
  <c r="G81" i="14"/>
  <c r="C43" i="22"/>
  <c r="K29" i="14"/>
  <c r="G95" i="14" s="1"/>
  <c r="AF41" i="14"/>
  <c r="AF107" i="14" s="1"/>
  <c r="U35" i="14"/>
  <c r="O30" i="14"/>
  <c r="AF85" i="22"/>
  <c r="AF129" i="22" s="1"/>
  <c r="N30" i="22"/>
  <c r="G86" i="22"/>
  <c r="Y108" i="14"/>
  <c r="S42" i="22"/>
  <c r="N74" i="22"/>
  <c r="AE31" i="22"/>
  <c r="W40" i="22"/>
  <c r="C83" i="22"/>
  <c r="W100" i="14"/>
  <c r="L26" i="22"/>
  <c r="E83" i="22"/>
  <c r="AK74" i="22"/>
  <c r="E39" i="22"/>
  <c r="Q34" i="22"/>
  <c r="AI25" i="22"/>
  <c r="AC39" i="14"/>
  <c r="AC10" i="61" s="1"/>
  <c r="AC120" i="61" s="1"/>
  <c r="AL39" i="14"/>
  <c r="AL10" i="61" s="1"/>
  <c r="AL112" i="61" s="1"/>
  <c r="AK30" i="22"/>
  <c r="Q26" i="22"/>
  <c r="W91" i="14"/>
  <c r="AF107" i="22"/>
  <c r="AB121" i="14"/>
  <c r="O101" i="22"/>
  <c r="P126" i="14"/>
  <c r="G93" i="22"/>
  <c r="O117" i="14"/>
  <c r="X95" i="14"/>
  <c r="J125" i="14"/>
  <c r="R36" i="14"/>
  <c r="Q102" i="14" s="1"/>
  <c r="K73" i="14"/>
  <c r="H117" i="14" s="1"/>
  <c r="AH82" i="14"/>
  <c r="G37" i="14"/>
  <c r="AB70" i="14"/>
  <c r="AB4" i="57" s="1"/>
  <c r="AB45" i="57" s="1"/>
  <c r="B39" i="14"/>
  <c r="AA8" i="61"/>
  <c r="AA92" i="61" s="1"/>
  <c r="X33" i="14"/>
  <c r="B33" i="14"/>
  <c r="B7" i="61" s="1"/>
  <c r="B31" i="61" s="1"/>
  <c r="I33" i="14"/>
  <c r="AB33" i="14"/>
  <c r="AF33" i="14"/>
  <c r="X76" i="14"/>
  <c r="X120" i="14" s="1"/>
  <c r="AM27" i="22"/>
  <c r="AH38" i="14"/>
  <c r="AA81" i="22"/>
  <c r="AE84" i="22"/>
  <c r="AM76" i="22"/>
  <c r="AG27" i="22"/>
  <c r="E72" i="22"/>
  <c r="T76" i="22"/>
  <c r="Q120" i="22" s="1"/>
  <c r="L116" i="14"/>
  <c r="N38" i="22"/>
  <c r="S85" i="22"/>
  <c r="AM32" i="22"/>
  <c r="I80" i="22"/>
  <c r="AE40" i="22"/>
  <c r="E114" i="14"/>
  <c r="AG39" i="14"/>
  <c r="T31" i="14"/>
  <c r="AC95" i="14"/>
  <c r="U33" i="22"/>
  <c r="AE86" i="22"/>
  <c r="AC130" i="22" s="1"/>
  <c r="L68" i="22"/>
  <c r="V41" i="22"/>
  <c r="V107" i="22" s="1"/>
  <c r="AI38" i="22"/>
  <c r="I78" i="22"/>
  <c r="D122" i="22" s="1"/>
  <c r="Q71" i="22"/>
  <c r="K80" i="22"/>
  <c r="J124" i="22" s="1"/>
  <c r="V85" i="22"/>
  <c r="E75" i="22"/>
  <c r="C119" i="22" s="1"/>
  <c r="Q27" i="22"/>
  <c r="N26" i="22"/>
  <c r="AM73" i="22"/>
  <c r="I34" i="22"/>
  <c r="D100" i="22" s="1"/>
  <c r="K36" i="22"/>
  <c r="J102" i="22" s="1"/>
  <c r="AK28" i="22"/>
  <c r="N70" i="22"/>
  <c r="L24" i="22"/>
  <c r="G30" i="22"/>
  <c r="AE28" i="14"/>
  <c r="AE5" i="61" s="1"/>
  <c r="AE17" i="61" s="1"/>
  <c r="H28" i="14"/>
  <c r="H5" i="61" s="1"/>
  <c r="H60" i="61" s="1"/>
  <c r="AA28" i="14"/>
  <c r="AA5" i="61" s="1"/>
  <c r="AA41" i="61" s="1"/>
  <c r="AG28" i="14"/>
  <c r="D28" i="14"/>
  <c r="D5" i="61" s="1"/>
  <c r="D51" i="61" s="1"/>
  <c r="AC28" i="14"/>
  <c r="T28" i="14"/>
  <c r="T5" i="61" s="1"/>
  <c r="T138" i="61" s="1"/>
  <c r="AL28" i="14"/>
  <c r="AL5" i="61" s="1"/>
  <c r="J28" i="14"/>
  <c r="J5" i="61" s="1"/>
  <c r="J126" i="61" s="1"/>
  <c r="L28" i="14"/>
  <c r="B108" i="14"/>
  <c r="AE125" i="14"/>
  <c r="S116" i="14"/>
  <c r="AH78" i="22"/>
  <c r="O85" i="22"/>
  <c r="AF24" i="22"/>
  <c r="E79" i="22"/>
  <c r="H35" i="14"/>
  <c r="G101" i="14" s="1"/>
  <c r="X83" i="22"/>
  <c r="S81" i="22"/>
  <c r="X39" i="22"/>
  <c r="AC84" i="22"/>
  <c r="X128" i="22" s="1"/>
  <c r="AI82" i="22"/>
  <c r="S32" i="14"/>
  <c r="V32" i="14"/>
  <c r="AC43" i="14"/>
  <c r="AG43" i="14"/>
  <c r="E43" i="14"/>
  <c r="AE43" i="14"/>
  <c r="V43" i="14"/>
  <c r="U43" i="14"/>
  <c r="AI43" i="14"/>
  <c r="G43" i="14"/>
  <c r="AG84" i="22"/>
  <c r="L72" i="22"/>
  <c r="AB27" i="22"/>
  <c r="W93" i="22" s="1"/>
  <c r="N35" i="22"/>
  <c r="J68" i="22"/>
  <c r="W42" i="22"/>
  <c r="P36" i="22"/>
  <c r="AA26" i="22"/>
  <c r="N79" i="22"/>
  <c r="M123" i="22" s="1"/>
  <c r="F83" i="22"/>
  <c r="AG40" i="22"/>
  <c r="C74" i="22"/>
  <c r="R69" i="22"/>
  <c r="AD81" i="22"/>
  <c r="AD125" i="22" s="1"/>
  <c r="AB71" i="22"/>
  <c r="T41" i="22"/>
  <c r="D32" i="22"/>
  <c r="AI87" i="22"/>
  <c r="AL31" i="22"/>
  <c r="C30" i="22"/>
  <c r="F38" i="14"/>
  <c r="F9" i="61" s="1"/>
  <c r="N38" i="14"/>
  <c r="L38" i="14"/>
  <c r="L9" i="61" s="1"/>
  <c r="AL38" i="14"/>
  <c r="AL9" i="61" s="1"/>
  <c r="AL21" i="61" s="1"/>
  <c r="AH76" i="22"/>
  <c r="V37" i="22"/>
  <c r="U83" i="22"/>
  <c r="P127" i="22" s="1"/>
  <c r="S80" i="22"/>
  <c r="AJ69" i="22"/>
  <c r="AA31" i="22"/>
  <c r="AC27" i="22"/>
  <c r="Q41" i="22"/>
  <c r="AF33" i="22"/>
  <c r="AC99" i="22" s="1"/>
  <c r="AF77" i="22"/>
  <c r="X78" i="22"/>
  <c r="M73" i="22"/>
  <c r="K24" i="22"/>
  <c r="X34" i="22"/>
  <c r="U39" i="22"/>
  <c r="P105" i="22" s="1"/>
  <c r="Q85" i="22"/>
  <c r="F84" i="22"/>
  <c r="C82" i="22"/>
  <c r="K68" i="22"/>
  <c r="AC71" i="22"/>
  <c r="AA75" i="22"/>
  <c r="W119" i="22" s="1"/>
  <c r="U103" i="14"/>
  <c r="Y95" i="14"/>
  <c r="M95" i="14"/>
  <c r="G12" i="61"/>
  <c r="G144" i="61" s="1"/>
  <c r="Q90" i="14"/>
  <c r="T103" i="14"/>
  <c r="L120" i="14"/>
  <c r="M120" i="14"/>
  <c r="I115" i="14"/>
  <c r="D128" i="14"/>
  <c r="AA117" i="14"/>
  <c r="X11" i="57"/>
  <c r="X47" i="57" s="1"/>
  <c r="U9" i="57"/>
  <c r="U142" i="57" s="1"/>
  <c r="N117" i="14"/>
  <c r="K121" i="14"/>
  <c r="AD66" i="57"/>
  <c r="AI38" i="14"/>
  <c r="AI9" i="61" s="1"/>
  <c r="D38" i="14"/>
  <c r="AG38" i="14"/>
  <c r="AK71" i="22"/>
  <c r="X87" i="22"/>
  <c r="M31" i="22"/>
  <c r="B29" i="22"/>
  <c r="AK27" i="22"/>
  <c r="AL87" i="22"/>
  <c r="AF68" i="22"/>
  <c r="AB112" i="22" s="1"/>
  <c r="C77" i="22"/>
  <c r="AB25" i="22"/>
  <c r="X91" i="22" s="1"/>
  <c r="F40" i="22"/>
  <c r="AK43" i="14"/>
  <c r="AK12" i="61" s="1"/>
  <c r="AK60" i="61" s="1"/>
  <c r="I42" i="22"/>
  <c r="AG25" i="22"/>
  <c r="S37" i="22"/>
  <c r="AF97" i="14"/>
  <c r="T85" i="22"/>
  <c r="AJ28" i="14"/>
  <c r="AJ138" i="57"/>
  <c r="H77" i="22"/>
  <c r="D76" i="22"/>
  <c r="H33" i="22"/>
  <c r="D30" i="22"/>
  <c r="O69" i="22"/>
  <c r="B73" i="22"/>
  <c r="C28" i="14"/>
  <c r="C5" i="61" s="1"/>
  <c r="Y28" i="14"/>
  <c r="Y5" i="61" s="1"/>
  <c r="Y59" i="61" s="1"/>
  <c r="AI28" i="14"/>
  <c r="AI5" i="61" s="1"/>
  <c r="AI43" i="22"/>
  <c r="Q43" i="14"/>
  <c r="AM36" i="22"/>
  <c r="AH102" i="22" s="1"/>
  <c r="AI71" i="22"/>
  <c r="Q70" i="22"/>
  <c r="J35" i="22"/>
  <c r="AC41" i="22"/>
  <c r="AK24" i="22"/>
  <c r="L25" i="22"/>
  <c r="T32" i="22"/>
  <c r="AG34" i="22"/>
  <c r="G29" i="22"/>
  <c r="AI27" i="22"/>
  <c r="AE75" i="22"/>
  <c r="Y87" i="22"/>
  <c r="H38" i="22"/>
  <c r="AC85" i="22"/>
  <c r="AG78" i="22"/>
  <c r="AM80" i="22"/>
  <c r="AK68" i="22"/>
  <c r="Y43" i="22"/>
  <c r="S43" i="14"/>
  <c r="AD35" i="14"/>
  <c r="AH35" i="14"/>
  <c r="R35" i="14"/>
  <c r="AB35" i="14"/>
  <c r="R42" i="22"/>
  <c r="AH34" i="22"/>
  <c r="AH100" i="22" s="1"/>
  <c r="AM82" i="22"/>
  <c r="K76" i="22"/>
  <c r="U74" i="22"/>
  <c r="U118" i="22" s="1"/>
  <c r="K32" i="22"/>
  <c r="U30" i="22"/>
  <c r="R96" i="22" s="1"/>
  <c r="M75" i="22"/>
  <c r="V40" i="22"/>
  <c r="X43" i="22"/>
  <c r="P37" i="22"/>
  <c r="L103" i="22" s="1"/>
  <c r="R86" i="22"/>
  <c r="AA72" i="22"/>
  <c r="AM38" i="22"/>
  <c r="AB69" i="22"/>
  <c r="C33" i="22"/>
  <c r="AF102" i="14"/>
  <c r="AA123" i="14"/>
  <c r="V84" i="22"/>
  <c r="D35" i="14"/>
  <c r="AD80" i="22"/>
  <c r="AD124" i="22" s="1"/>
  <c r="AM29" i="22"/>
  <c r="U77" i="22"/>
  <c r="T80" i="22"/>
  <c r="J33" i="22"/>
  <c r="J99" i="22" s="1"/>
  <c r="AF82" i="22"/>
  <c r="M27" i="22"/>
  <c r="H93" i="22" s="1"/>
  <c r="O25" i="22"/>
  <c r="AB41" i="22"/>
  <c r="Z43" i="22"/>
  <c r="P40" i="22"/>
  <c r="AH70" i="22"/>
  <c r="W37" i="22"/>
  <c r="AD78" i="22"/>
  <c r="J77" i="22"/>
  <c r="W81" i="22"/>
  <c r="AJ83" i="22"/>
  <c r="AH127" i="22" s="1"/>
  <c r="F32" i="22"/>
  <c r="AB85" i="22"/>
  <c r="X117" i="14"/>
  <c r="Y38" i="14"/>
  <c r="Y9" i="61" s="1"/>
  <c r="H38" i="14"/>
  <c r="J38" i="14"/>
  <c r="J9" i="61" s="1"/>
  <c r="J130" i="61" s="1"/>
  <c r="AM43" i="14"/>
  <c r="AM12" i="61" s="1"/>
  <c r="AM132" i="61" s="1"/>
  <c r="I73" i="22"/>
  <c r="AJ29" i="22"/>
  <c r="L28" i="22"/>
  <c r="AA28" i="22"/>
  <c r="Z35" i="22"/>
  <c r="Z101" i="22" s="1"/>
  <c r="AJ25" i="22"/>
  <c r="S36" i="22"/>
  <c r="AD36" i="22"/>
  <c r="AD102" i="22" s="1"/>
  <c r="E31" i="22"/>
  <c r="C97" i="22" s="1"/>
  <c r="O28" i="22"/>
  <c r="B32" i="22"/>
  <c r="G70" i="22"/>
  <c r="AG69" i="22"/>
  <c r="H115" i="14"/>
  <c r="B76" i="22"/>
  <c r="Z79" i="22"/>
  <c r="Z123" i="22" s="1"/>
  <c r="AE70" i="22"/>
  <c r="I29" i="22"/>
  <c r="AD37" i="22"/>
  <c r="Y78" i="22"/>
  <c r="AL75" i="22"/>
  <c r="AH119" i="22" s="1"/>
  <c r="H121" i="14"/>
  <c r="X115" i="14"/>
  <c r="M71" i="22"/>
  <c r="H115" i="22" s="1"/>
  <c r="P84" i="22"/>
  <c r="H24" i="22"/>
  <c r="X43" i="14"/>
  <c r="S28" i="14"/>
  <c r="N28" i="14"/>
  <c r="N5" i="61" s="1"/>
  <c r="N60" i="61" s="1"/>
  <c r="F28" i="14"/>
  <c r="X116" i="14"/>
  <c r="I43" i="14"/>
  <c r="E122" i="14"/>
  <c r="AL7" i="61"/>
  <c r="AL76" i="61" s="1"/>
  <c r="AB7" i="61"/>
  <c r="AB78" i="61" s="1"/>
  <c r="AH6" i="61"/>
  <c r="AF119" i="14"/>
  <c r="R126" i="14"/>
  <c r="K129" i="14"/>
  <c r="V106" i="14"/>
  <c r="N105" i="22"/>
  <c r="J119" i="14"/>
  <c r="V103" i="14"/>
  <c r="L7" i="61"/>
  <c r="L77" i="61" s="1"/>
  <c r="W103" i="14"/>
  <c r="AL19" i="57"/>
  <c r="AF123" i="14"/>
  <c r="AF117" i="14"/>
  <c r="L102" i="14"/>
  <c r="C12" i="61"/>
  <c r="C140" i="61" s="1"/>
  <c r="AE103" i="22"/>
  <c r="AG28" i="22"/>
  <c r="X28" i="22"/>
  <c r="AL84" i="22"/>
  <c r="C73" i="22"/>
  <c r="V114" i="14"/>
  <c r="U38" i="14"/>
  <c r="G38" i="14"/>
  <c r="Z38" i="14"/>
  <c r="P33" i="14"/>
  <c r="AA32" i="22"/>
  <c r="AJ31" i="22"/>
  <c r="AH97" i="22" s="1"/>
  <c r="Y77" i="22"/>
  <c r="O82" i="22"/>
  <c r="O126" i="22" s="1"/>
  <c r="B100" i="22"/>
  <c r="W36" i="22"/>
  <c r="C35" i="22"/>
  <c r="P86" i="22"/>
  <c r="F73" i="22"/>
  <c r="J83" i="22"/>
  <c r="M24" i="22"/>
  <c r="AK38" i="22"/>
  <c r="AA118" i="14"/>
  <c r="AA87" i="22"/>
  <c r="U86" i="22"/>
  <c r="L30" i="22"/>
  <c r="V80" i="22"/>
  <c r="I38" i="14"/>
  <c r="I9" i="61" s="1"/>
  <c r="AC38" i="14"/>
  <c r="AC9" i="61" s="1"/>
  <c r="X38" i="14"/>
  <c r="X9" i="61" s="1"/>
  <c r="AF38" i="14"/>
  <c r="AF74" i="22"/>
  <c r="M69" i="22"/>
  <c r="AA76" i="22"/>
  <c r="W80" i="22"/>
  <c r="AB37" i="22"/>
  <c r="AL74" i="22"/>
  <c r="D72" i="22"/>
  <c r="H85" i="22"/>
  <c r="E129" i="22" s="1"/>
  <c r="O38" i="22"/>
  <c r="O104" i="22" s="1"/>
  <c r="R93" i="14"/>
  <c r="O120" i="14"/>
  <c r="AH68" i="22"/>
  <c r="AH30" i="22"/>
  <c r="AB95" i="14"/>
  <c r="C29" i="22"/>
  <c r="N71" i="22"/>
  <c r="I33" i="22"/>
  <c r="L74" i="22"/>
  <c r="AC81" i="22"/>
  <c r="D102" i="14"/>
  <c r="AH3" i="61"/>
  <c r="AM38" i="14"/>
  <c r="AM9" i="61" s="1"/>
  <c r="K38" i="14"/>
  <c r="AL30" i="22"/>
  <c r="AD71" i="22"/>
  <c r="P42" i="22"/>
  <c r="J39" i="22"/>
  <c r="AB81" i="22"/>
  <c r="H41" i="22"/>
  <c r="H107" i="22" s="1"/>
  <c r="R40" i="22"/>
  <c r="AA119" i="14"/>
  <c r="Q59" i="61"/>
  <c r="X79" i="22"/>
  <c r="N79" i="61"/>
  <c r="H80" i="22"/>
  <c r="Y86" i="22"/>
  <c r="V118" i="22"/>
  <c r="Y129" i="14"/>
  <c r="AF100" i="14"/>
  <c r="G30" i="14"/>
  <c r="G6" i="61" s="1"/>
  <c r="W93" i="14"/>
  <c r="D32" i="14"/>
  <c r="Y130" i="14"/>
  <c r="M131" i="22"/>
  <c r="N32" i="14"/>
  <c r="AJ32" i="14"/>
  <c r="AJ6" i="61" s="1"/>
  <c r="AJ127" i="61" s="1"/>
  <c r="K32" i="14"/>
  <c r="K6" i="61" s="1"/>
  <c r="K66" i="61" s="1"/>
  <c r="M103" i="14"/>
  <c r="T35" i="14"/>
  <c r="I32" i="14"/>
  <c r="AJ35" i="14"/>
  <c r="AG32" i="14"/>
  <c r="AE95" i="14"/>
  <c r="Y35" i="14"/>
  <c r="M35" i="14"/>
  <c r="F35" i="14"/>
  <c r="AC119" i="14"/>
  <c r="L127" i="14"/>
  <c r="L10" i="57"/>
  <c r="L46" i="57" s="1"/>
  <c r="Z35" i="14"/>
  <c r="B35" i="14"/>
  <c r="AF35" i="14"/>
  <c r="W35" i="14"/>
  <c r="C32" i="14"/>
  <c r="X32" i="14"/>
  <c r="AA32" i="14"/>
  <c r="AF95" i="14"/>
  <c r="U32" i="14"/>
  <c r="AI32" i="14"/>
  <c r="AC32" i="14"/>
  <c r="X131" i="14"/>
  <c r="AB112" i="14"/>
  <c r="P35" i="14"/>
  <c r="D43" i="22"/>
  <c r="G123" i="14"/>
  <c r="AL35" i="14"/>
  <c r="G128" i="14"/>
  <c r="AE32" i="14"/>
  <c r="Q32" i="14"/>
  <c r="AL32" i="14"/>
  <c r="L32" i="14"/>
  <c r="O35" i="14"/>
  <c r="N84" i="61"/>
  <c r="AI69" i="22"/>
  <c r="K81" i="22"/>
  <c r="I125" i="22" s="1"/>
  <c r="T36" i="22"/>
  <c r="D74" i="22"/>
  <c r="Q127" i="61"/>
  <c r="T77" i="22"/>
  <c r="O121" i="22" s="1"/>
  <c r="R37" i="22"/>
  <c r="O31" i="22"/>
  <c r="E70" i="22"/>
  <c r="AB34" i="22"/>
  <c r="AF27" i="22"/>
  <c r="AD25" i="22"/>
  <c r="Z73" i="22"/>
  <c r="W39" i="22"/>
  <c r="P85" i="22"/>
  <c r="G40" i="22"/>
  <c r="Y42" i="22"/>
  <c r="B87" i="22"/>
  <c r="J28" i="22"/>
  <c r="S115" i="22"/>
  <c r="W29" i="22"/>
  <c r="AD123" i="22"/>
  <c r="Z30" i="14"/>
  <c r="Z6" i="61" s="1"/>
  <c r="Z63" i="61" s="1"/>
  <c r="R81" i="22"/>
  <c r="B43" i="22"/>
  <c r="Z29" i="22"/>
  <c r="W83" i="22"/>
  <c r="P41" i="22"/>
  <c r="AM79" i="22"/>
  <c r="O75" i="22"/>
  <c r="H36" i="22"/>
  <c r="AB78" i="22"/>
  <c r="AF71" i="22"/>
  <c r="AD69" i="22"/>
  <c r="G84" i="22"/>
  <c r="J32" i="22"/>
  <c r="C68" i="22"/>
  <c r="S26" i="22"/>
  <c r="L38" i="22"/>
  <c r="Q40" i="22"/>
  <c r="J76" i="22"/>
  <c r="AI86" i="22"/>
  <c r="AF130" i="22" s="1"/>
  <c r="AJ77" i="22"/>
  <c r="AI42" i="22"/>
  <c r="AF108" i="22" s="1"/>
  <c r="F27" i="22"/>
  <c r="AE34" i="22"/>
  <c r="W73" i="22"/>
  <c r="R117" i="22" s="1"/>
  <c r="Q84" i="22"/>
  <c r="H25" i="22"/>
  <c r="F91" i="22" s="1"/>
  <c r="T75" i="22"/>
  <c r="S70" i="22"/>
  <c r="L82" i="22"/>
  <c r="Y35" i="22"/>
  <c r="AG30" i="22"/>
  <c r="H69" i="22"/>
  <c r="F113" i="22" s="1"/>
  <c r="T31" i="22"/>
  <c r="R97" i="22" s="1"/>
  <c r="N41" i="22"/>
  <c r="AA83" i="22"/>
  <c r="AA127" i="22" s="1"/>
  <c r="AG74" i="22"/>
  <c r="D87" i="22"/>
  <c r="F71" i="22"/>
  <c r="C115" i="22" s="1"/>
  <c r="AE78" i="22"/>
  <c r="AC36" i="22"/>
  <c r="AC80" i="22"/>
  <c r="AJ33" i="22"/>
  <c r="AG99" i="22" s="1"/>
  <c r="N85" i="22"/>
  <c r="I129" i="22" s="1"/>
  <c r="AL37" i="22"/>
  <c r="AG103" i="22" s="1"/>
  <c r="Y79" i="22"/>
  <c r="C24" i="22"/>
  <c r="AL81" i="22"/>
  <c r="AG125" i="22" s="1"/>
  <c r="Y4" i="61"/>
  <c r="Y77" i="61" s="1"/>
  <c r="H123" i="14"/>
  <c r="AD123" i="14"/>
  <c r="Z119" i="14"/>
  <c r="AD119" i="14"/>
  <c r="T118" i="14"/>
  <c r="Q118" i="14"/>
  <c r="AD131" i="14"/>
  <c r="P118" i="14"/>
  <c r="T108" i="14"/>
  <c r="V131" i="14"/>
  <c r="S93" i="22"/>
  <c r="Q132" i="61"/>
  <c r="AK82" i="22"/>
  <c r="AM35" i="22"/>
  <c r="AH74" i="22"/>
  <c r="J72" i="22"/>
  <c r="M68" i="22"/>
  <c r="M112" i="22" s="1"/>
  <c r="Y118" i="22"/>
  <c r="Y96" i="22"/>
  <c r="W96" i="22"/>
  <c r="X118" i="22"/>
  <c r="V96" i="22"/>
  <c r="AD101" i="22"/>
  <c r="Z96" i="22"/>
  <c r="I6" i="61"/>
  <c r="I66" i="61" s="1"/>
  <c r="AI30" i="14"/>
  <c r="T30" i="14"/>
  <c r="T6" i="61" s="1"/>
  <c r="T67" i="61" s="1"/>
  <c r="L30" i="14"/>
  <c r="L6" i="61" s="1"/>
  <c r="L127" i="61" s="1"/>
  <c r="H30" i="14"/>
  <c r="H6" i="61" s="1"/>
  <c r="AM30" i="14"/>
  <c r="AM6" i="61" s="1"/>
  <c r="R30" i="14"/>
  <c r="R6" i="61" s="1"/>
  <c r="AB30" i="14"/>
  <c r="AB6" i="61" s="1"/>
  <c r="AD30" i="14"/>
  <c r="AD6" i="61" s="1"/>
  <c r="AD59" i="61" s="1"/>
  <c r="AK30" i="14"/>
  <c r="AK6" i="61" s="1"/>
  <c r="P30" i="14"/>
  <c r="P6" i="61" s="1"/>
  <c r="P127" i="61" s="1"/>
  <c r="B30" i="14"/>
  <c r="B6" i="61" s="1"/>
  <c r="B91" i="61" s="1"/>
  <c r="W30" i="14"/>
  <c r="Y30" i="14"/>
  <c r="Y6" i="61" s="1"/>
  <c r="Y18" i="61" s="1"/>
  <c r="J30" i="14"/>
  <c r="J6" i="61" s="1"/>
  <c r="E30" i="14"/>
  <c r="E6" i="61" s="1"/>
  <c r="E30" i="61" s="1"/>
  <c r="Q144" i="61"/>
  <c r="W118" i="22"/>
  <c r="X96" i="22"/>
  <c r="AB101" i="22"/>
  <c r="Z38" i="22"/>
  <c r="N77" i="22"/>
  <c r="K121" i="22" s="1"/>
  <c r="B75" i="22"/>
  <c r="AK79" i="22"/>
  <c r="AF123" i="22" s="1"/>
  <c r="AM84" i="22"/>
  <c r="Y83" i="22"/>
  <c r="T42" i="22"/>
  <c r="AB36" i="22"/>
  <c r="G43" i="22"/>
  <c r="E109" i="22" s="1"/>
  <c r="H81" i="22"/>
  <c r="W24" i="22"/>
  <c r="AG72" i="22"/>
  <c r="Z82" i="22"/>
  <c r="Z126" i="22" s="1"/>
  <c r="R71" i="22"/>
  <c r="R115" i="22" s="1"/>
  <c r="H37" i="22"/>
  <c r="AM40" i="22"/>
  <c r="AB80" i="22"/>
  <c r="L32" i="22"/>
  <c r="L98" i="22" s="1"/>
  <c r="R27" i="22"/>
  <c r="R93" i="22" s="1"/>
  <c r="B31" i="22"/>
  <c r="AK35" i="22"/>
  <c r="AF101" i="22" s="1"/>
  <c r="Y39" i="22"/>
  <c r="T86" i="22"/>
  <c r="E69" i="22"/>
  <c r="G87" i="22"/>
  <c r="W68" i="22"/>
  <c r="E25" i="22"/>
  <c r="B91" i="22" s="1"/>
  <c r="L76" i="22"/>
  <c r="L120" i="22" s="1"/>
  <c r="AD41" i="22"/>
  <c r="AD85" i="22"/>
  <c r="J78" i="22"/>
  <c r="J34" i="22"/>
  <c r="AI73" i="22"/>
  <c r="AH117" i="22" s="1"/>
  <c r="P26" i="22"/>
  <c r="P70" i="22"/>
  <c r="C100" i="22"/>
  <c r="S108" i="14"/>
  <c r="X129" i="14"/>
  <c r="S118" i="14"/>
  <c r="E123" i="14"/>
  <c r="AC123" i="14"/>
  <c r="AA112" i="14"/>
  <c r="R131" i="14"/>
  <c r="R118" i="14"/>
  <c r="AB119" i="14"/>
  <c r="AD97" i="14"/>
  <c r="J93" i="14"/>
  <c r="V118" i="14"/>
  <c r="AB123" i="14"/>
  <c r="AE123" i="14"/>
  <c r="Y118" i="14"/>
  <c r="G115" i="14"/>
  <c r="G127" i="14"/>
  <c r="AC101" i="22"/>
  <c r="N140" i="61"/>
  <c r="Q108" i="14"/>
  <c r="G108" i="14"/>
  <c r="AE97" i="14"/>
  <c r="AB90" i="14"/>
  <c r="W122" i="14"/>
  <c r="AF93" i="14"/>
  <c r="S93" i="14"/>
  <c r="AE93" i="14"/>
  <c r="P120" i="14"/>
  <c r="AB117" i="22"/>
  <c r="L131" i="22"/>
  <c r="B4" i="61"/>
  <c r="B53" i="61" s="1"/>
  <c r="U108" i="14"/>
  <c r="V108" i="14"/>
  <c r="S12" i="61"/>
  <c r="Z129" i="14"/>
  <c r="H127" i="14"/>
  <c r="P131" i="14"/>
  <c r="Q131" i="14"/>
  <c r="AJ4" i="61"/>
  <c r="AJ125" i="61" s="1"/>
  <c r="AK3" i="61"/>
  <c r="AK31" i="61" s="1"/>
  <c r="AE101" i="61"/>
  <c r="X93" i="14"/>
  <c r="Q120" i="14"/>
  <c r="P93" i="14"/>
  <c r="C6" i="61"/>
  <c r="C68" i="61" s="1"/>
  <c r="AD112" i="14"/>
  <c r="O4" i="61"/>
  <c r="O89" i="61" s="1"/>
  <c r="AE101" i="22"/>
  <c r="AE102" i="22"/>
  <c r="AK128" i="61"/>
  <c r="N131" i="22"/>
  <c r="J131" i="22"/>
  <c r="AB8" i="61"/>
  <c r="K103" i="14"/>
  <c r="F108" i="14"/>
  <c r="X108" i="14"/>
  <c r="X130" i="14"/>
  <c r="Q93" i="14"/>
  <c r="J106" i="14"/>
  <c r="D83" i="61"/>
  <c r="Z144" i="61"/>
  <c r="L103" i="14"/>
  <c r="K131" i="22"/>
  <c r="I131" i="22"/>
  <c r="R120" i="14"/>
  <c r="AF122" i="14"/>
  <c r="AK59" i="61"/>
  <c r="F92" i="14"/>
  <c r="G5" i="61"/>
  <c r="AI3" i="61"/>
  <c r="AI27" i="61" s="1"/>
  <c r="AK83" i="61"/>
  <c r="G116" i="14"/>
  <c r="AA116" i="14"/>
  <c r="Z97" i="14"/>
  <c r="Y116" i="14"/>
  <c r="AB131" i="22"/>
  <c r="U107" i="14"/>
  <c r="Q107" i="14"/>
  <c r="AB97" i="14"/>
  <c r="AC123" i="22"/>
  <c r="Y97" i="14"/>
  <c r="S107" i="14"/>
  <c r="AC97" i="14"/>
  <c r="K124" i="14"/>
  <c r="N93" i="14"/>
  <c r="V11" i="61"/>
  <c r="M93" i="14"/>
  <c r="AE123" i="22"/>
  <c r="L93" i="14"/>
  <c r="AA97" i="14"/>
  <c r="R107" i="14"/>
  <c r="Y93" i="14"/>
  <c r="Z93" i="14"/>
  <c r="F122" i="14"/>
  <c r="K12" i="57"/>
  <c r="K142" i="57" s="1"/>
  <c r="U122" i="14"/>
  <c r="X103" i="14"/>
  <c r="R4" i="61"/>
  <c r="AF103" i="14"/>
  <c r="AA93" i="14"/>
  <c r="AC116" i="14"/>
  <c r="S127" i="14"/>
  <c r="AA108" i="14"/>
  <c r="D95" i="14"/>
  <c r="AD90" i="14"/>
  <c r="AC93" i="14"/>
  <c r="K90" i="14"/>
  <c r="D122" i="14"/>
  <c r="F130" i="14"/>
  <c r="U129" i="14"/>
  <c r="Z4" i="61"/>
  <c r="V4" i="61"/>
  <c r="V137" i="61" s="1"/>
  <c r="X128" i="14"/>
  <c r="T90" i="14"/>
  <c r="E92" i="14"/>
  <c r="R100" i="14"/>
  <c r="W128" i="14"/>
  <c r="AD102" i="14"/>
  <c r="AC105" i="22"/>
  <c r="AE106" i="61"/>
  <c r="H116" i="14"/>
  <c r="AI75" i="61"/>
  <c r="O105" i="22"/>
  <c r="E90" i="14"/>
  <c r="AA5" i="57"/>
  <c r="AA102" i="57" s="1"/>
  <c r="B122" i="22"/>
  <c r="AD105" i="22"/>
  <c r="K97" i="14"/>
  <c r="M97" i="14"/>
  <c r="U106" i="14"/>
  <c r="G90" i="14"/>
  <c r="T106" i="14"/>
  <c r="D4" i="61"/>
  <c r="D125" i="61" s="1"/>
  <c r="D127" i="61"/>
  <c r="D128" i="61"/>
  <c r="N97" i="14"/>
  <c r="S106" i="14"/>
  <c r="C102" i="14"/>
  <c r="Z116" i="14"/>
  <c r="W115" i="14"/>
  <c r="I113" i="14"/>
  <c r="U128" i="14"/>
  <c r="Q95" i="22"/>
  <c r="AC109" i="22"/>
  <c r="AE103" i="61"/>
  <c r="Z103" i="14"/>
  <c r="AG4" i="61"/>
  <c r="AG48" i="61" s="1"/>
  <c r="G100" i="14"/>
  <c r="AF115" i="14"/>
  <c r="U6" i="61"/>
  <c r="U65" i="61" s="1"/>
  <c r="L132" i="61"/>
  <c r="D100" i="14"/>
  <c r="I123" i="14"/>
  <c r="S128" i="14"/>
  <c r="T128" i="14"/>
  <c r="Z99" i="22"/>
  <c r="H90" i="14"/>
  <c r="L105" i="22"/>
  <c r="J123" i="14"/>
  <c r="K123" i="14"/>
  <c r="M4" i="61"/>
  <c r="M16" i="61" s="1"/>
  <c r="Z132" i="61"/>
  <c r="M105" i="22"/>
  <c r="M129" i="14"/>
  <c r="L129" i="14"/>
  <c r="J129" i="14"/>
  <c r="AF6" i="61"/>
  <c r="AF67" i="61" s="1"/>
  <c r="AK4" i="61"/>
  <c r="AK41" i="61" s="1"/>
  <c r="AM4" i="61"/>
  <c r="AE118" i="61"/>
  <c r="AE116" i="14"/>
  <c r="H3" i="61"/>
  <c r="Z118" i="22"/>
  <c r="X51" i="61"/>
  <c r="T115" i="22"/>
  <c r="AF116" i="14"/>
  <c r="W4" i="61"/>
  <c r="M5" i="61"/>
  <c r="M17" i="61" s="1"/>
  <c r="AE11" i="61"/>
  <c r="AE131" i="61" s="1"/>
  <c r="AE12" i="61"/>
  <c r="Z108" i="14"/>
  <c r="AC108" i="14"/>
  <c r="Z121" i="22"/>
  <c r="G107" i="14"/>
  <c r="D107" i="14"/>
  <c r="B95" i="14"/>
  <c r="L119" i="14"/>
  <c r="K119" i="14"/>
  <c r="N119" i="14"/>
  <c r="F107" i="14"/>
  <c r="AE119" i="14"/>
  <c r="O11" i="61"/>
  <c r="O128" i="61" s="1"/>
  <c r="N108" i="14"/>
  <c r="G118" i="14"/>
  <c r="D118" i="14"/>
  <c r="AC112" i="14"/>
  <c r="O116" i="22"/>
  <c r="N116" i="22"/>
  <c r="M131" i="14"/>
  <c r="L131" i="14"/>
  <c r="Q100" i="14"/>
  <c r="S100" i="14"/>
  <c r="J122" i="14"/>
  <c r="L115" i="14"/>
  <c r="J115" i="14"/>
  <c r="K106" i="14"/>
  <c r="H106" i="14"/>
  <c r="G106" i="14"/>
  <c r="F7" i="57"/>
  <c r="F55" i="57" s="1"/>
  <c r="C124" i="14"/>
  <c r="V93" i="22"/>
  <c r="F106" i="14"/>
  <c r="AC90" i="14"/>
  <c r="K114" i="14"/>
  <c r="F7" i="61"/>
  <c r="H11" i="61"/>
  <c r="B102" i="14"/>
  <c r="AC113" i="14"/>
  <c r="E118" i="14"/>
  <c r="J131" i="14"/>
  <c r="T10" i="57"/>
  <c r="T112" i="57" s="1"/>
  <c r="O127" i="14"/>
  <c r="L114" i="14"/>
  <c r="I114" i="14"/>
  <c r="J114" i="14"/>
  <c r="AD103" i="14"/>
  <c r="Y103" i="14"/>
  <c r="D90" i="14"/>
  <c r="AE91" i="14"/>
  <c r="AD91" i="14"/>
  <c r="AF91" i="14"/>
  <c r="S126" i="14"/>
  <c r="Q126" i="14"/>
  <c r="T93" i="22"/>
  <c r="AC103" i="14"/>
  <c r="K131" i="14"/>
  <c r="I106" i="14"/>
  <c r="E107" i="14"/>
  <c r="O112" i="22"/>
  <c r="AE90" i="14"/>
  <c r="S90" i="14"/>
  <c r="C95" i="14"/>
  <c r="R127" i="14"/>
  <c r="K115" i="14"/>
  <c r="Z120" i="14"/>
  <c r="L97" i="14"/>
  <c r="I90" i="14"/>
  <c r="AN72" i="14"/>
  <c r="AR72" i="14" s="1"/>
  <c r="AM8" i="61"/>
  <c r="AM95" i="61" s="1"/>
  <c r="AM7" i="61"/>
  <c r="AE102" i="14"/>
  <c r="AE7" i="61"/>
  <c r="AE67" i="61" s="1"/>
  <c r="I122" i="14"/>
  <c r="W9" i="61"/>
  <c r="C123" i="14"/>
  <c r="M6" i="61"/>
  <c r="K59" i="61"/>
  <c r="AD8" i="61"/>
  <c r="AD89" i="61" s="1"/>
  <c r="AB105" i="22"/>
  <c r="AM5" i="61"/>
  <c r="C92" i="14"/>
  <c r="AD3" i="61"/>
  <c r="AD52" i="61" s="1"/>
  <c r="O3" i="61"/>
  <c r="AI4" i="61"/>
  <c r="Q4" i="61"/>
  <c r="Q77" i="61" s="1"/>
  <c r="K12" i="61"/>
  <c r="K132" i="61" s="1"/>
  <c r="T11" i="61"/>
  <c r="P115" i="14"/>
  <c r="J112" i="14"/>
  <c r="R106" i="14"/>
  <c r="R128" i="14"/>
  <c r="AL6" i="61"/>
  <c r="J4" i="61"/>
  <c r="T92" i="14"/>
  <c r="AE92" i="14"/>
  <c r="P12" i="61"/>
  <c r="P48" i="61" s="1"/>
  <c r="AC91" i="14"/>
  <c r="N4" i="61"/>
  <c r="N43" i="61" s="1"/>
  <c r="C10" i="57"/>
  <c r="C34" i="57" s="1"/>
  <c r="I11" i="61"/>
  <c r="I132" i="61" s="1"/>
  <c r="R5" i="61"/>
  <c r="V5" i="61"/>
  <c r="B60" i="61"/>
  <c r="B59" i="61"/>
  <c r="AK78" i="61"/>
  <c r="AK126" i="61"/>
  <c r="Q60" i="61"/>
  <c r="L125" i="61"/>
  <c r="Q126" i="61"/>
  <c r="AK56" i="61"/>
  <c r="D123" i="61"/>
  <c r="AD123" i="61"/>
  <c r="Q138" i="61"/>
  <c r="AD53" i="61"/>
  <c r="B126" i="61"/>
  <c r="AK55" i="61"/>
  <c r="E60" i="61"/>
  <c r="AK23" i="61"/>
  <c r="J102" i="14"/>
  <c r="G102" i="14"/>
  <c r="I102" i="14"/>
  <c r="E102" i="14"/>
  <c r="B97" i="14"/>
  <c r="C97" i="14"/>
  <c r="I100" i="14"/>
  <c r="E100" i="14"/>
  <c r="H100" i="14"/>
  <c r="AD7" i="61"/>
  <c r="AD128" i="61" s="1"/>
  <c r="W102" i="14"/>
  <c r="U102" i="14"/>
  <c r="V102" i="14"/>
  <c r="S102" i="14"/>
  <c r="T102" i="14"/>
  <c r="X106" i="14"/>
  <c r="W106" i="14"/>
  <c r="Z5" i="61"/>
  <c r="Z59" i="61" s="1"/>
  <c r="L99" i="22"/>
  <c r="Y100" i="14"/>
  <c r="X100" i="14"/>
  <c r="V100" i="14"/>
  <c r="AE106" i="14"/>
  <c r="AF106" i="14"/>
  <c r="AA105" i="22"/>
  <c r="H102" i="14"/>
  <c r="F2" i="61"/>
  <c r="J109" i="22"/>
  <c r="I109" i="22"/>
  <c r="S103" i="14"/>
  <c r="Q103" i="14"/>
  <c r="N103" i="14"/>
  <c r="R103" i="14"/>
  <c r="H109" i="22"/>
  <c r="O95" i="22"/>
  <c r="M91" i="14"/>
  <c r="J91" i="14"/>
  <c r="L91" i="14"/>
  <c r="I91" i="14"/>
  <c r="AH4" i="61"/>
  <c r="N99" i="22"/>
  <c r="M99" i="22"/>
  <c r="U5" i="61"/>
  <c r="U17" i="61" s="1"/>
  <c r="H92" i="14"/>
  <c r="O103" i="14"/>
  <c r="K91" i="14"/>
  <c r="P91" i="14"/>
  <c r="N91" i="14"/>
  <c r="O91" i="14"/>
  <c r="AJ7" i="61"/>
  <c r="AJ83" i="61" s="1"/>
  <c r="E7" i="61"/>
  <c r="E140" i="61" s="1"/>
  <c r="AC95" i="22"/>
  <c r="M109" i="22"/>
  <c r="K109" i="22"/>
  <c r="X7" i="61"/>
  <c r="AC108" i="22"/>
  <c r="P90" i="22"/>
  <c r="K99" i="22"/>
  <c r="L109" i="22"/>
  <c r="O90" i="22"/>
  <c r="Z91" i="14"/>
  <c r="Y107" i="14"/>
  <c r="X91" i="14"/>
  <c r="X107" i="14"/>
  <c r="AA91" i="14"/>
  <c r="Z107" i="14"/>
  <c r="Y91" i="14"/>
  <c r="AB95" i="22"/>
  <c r="U100" i="14"/>
  <c r="N109" i="22"/>
  <c r="J90" i="14"/>
  <c r="AC92" i="14"/>
  <c r="U93" i="22"/>
  <c r="AB91" i="14"/>
  <c r="AB109" i="22"/>
  <c r="O109" i="22"/>
  <c r="T100" i="14"/>
  <c r="P95" i="22"/>
  <c r="AB103" i="14"/>
  <c r="E95" i="14"/>
  <c r="AB93" i="14"/>
  <c r="I92" i="14"/>
  <c r="AF90" i="14"/>
  <c r="P103" i="14"/>
  <c r="AA103" i="14"/>
  <c r="N95" i="22"/>
  <c r="O93" i="14"/>
  <c r="E117" i="14"/>
  <c r="V121" i="14"/>
  <c r="AB113" i="14"/>
  <c r="AA115" i="14"/>
  <c r="Q125" i="14"/>
  <c r="S129" i="14"/>
  <c r="D120" i="14"/>
  <c r="W130" i="14"/>
  <c r="B118" i="14"/>
  <c r="V116" i="14"/>
  <c r="B117" i="14"/>
  <c r="C117" i="14"/>
  <c r="D117" i="14"/>
  <c r="M119" i="14"/>
  <c r="T116" i="14"/>
  <c r="P127" i="14"/>
  <c r="AE112" i="14"/>
  <c r="G112" i="14"/>
  <c r="P117" i="22"/>
  <c r="Z113" i="14"/>
  <c r="E112" i="14"/>
  <c r="B119" i="14"/>
  <c r="C119" i="14"/>
  <c r="AE117" i="14"/>
  <c r="C114" i="14"/>
  <c r="U116" i="14"/>
  <c r="Q127" i="14"/>
  <c r="F112" i="14"/>
  <c r="C129" i="14"/>
  <c r="R116" i="14"/>
  <c r="L124" i="14"/>
  <c r="AM9" i="57"/>
  <c r="AM101" i="57" s="1"/>
  <c r="AE113" i="14"/>
  <c r="Y120" i="14"/>
  <c r="N130" i="14"/>
  <c r="J12" i="61"/>
  <c r="F118" i="14"/>
  <c r="O117" i="22"/>
  <c r="M116" i="22"/>
  <c r="W121" i="14"/>
  <c r="F114" i="14"/>
  <c r="AB2" i="57"/>
  <c r="AB23" i="57" s="1"/>
  <c r="U115" i="22"/>
  <c r="S130" i="14"/>
  <c r="AD116" i="14"/>
  <c r="P129" i="14"/>
  <c r="O129" i="14"/>
  <c r="Z115" i="14"/>
  <c r="AE8" i="61"/>
  <c r="AE128" i="14"/>
  <c r="Q122" i="14"/>
  <c r="N19" i="57"/>
  <c r="W113" i="14"/>
  <c r="G114" i="14"/>
  <c r="S121" i="14"/>
  <c r="E129" i="14"/>
  <c r="T121" i="14"/>
  <c r="O11" i="57"/>
  <c r="H112" i="14"/>
  <c r="T3" i="61"/>
  <c r="P8" i="61"/>
  <c r="I11" i="57"/>
  <c r="I132" i="57" s="1"/>
  <c r="Z123" i="14"/>
  <c r="I128" i="14"/>
  <c r="V128" i="14"/>
  <c r="M92" i="14"/>
  <c r="D114" i="14"/>
  <c r="AA113" i="14"/>
  <c r="I118" i="14"/>
  <c r="F128" i="14"/>
  <c r="F129" i="14"/>
  <c r="G129" i="14"/>
  <c r="Q121" i="14"/>
  <c r="R121" i="14"/>
  <c r="B120" i="14"/>
  <c r="Y113" i="14"/>
  <c r="X113" i="14"/>
  <c r="I129" i="14"/>
  <c r="D129" i="14"/>
  <c r="G4" i="57"/>
  <c r="U121" i="14"/>
  <c r="P112" i="22"/>
  <c r="AA125" i="14"/>
  <c r="Y125" i="14"/>
  <c r="V125" i="14"/>
  <c r="U126" i="14"/>
  <c r="T126" i="14"/>
  <c r="D124" i="14"/>
  <c r="AF125" i="14"/>
  <c r="K125" i="14"/>
  <c r="Y115" i="14"/>
  <c r="U127" i="14"/>
  <c r="E124" i="14"/>
  <c r="J128" i="14"/>
  <c r="D92" i="14"/>
  <c r="G122" i="14"/>
  <c r="AC3" i="61"/>
  <c r="C118" i="14"/>
  <c r="M125" i="14"/>
  <c r="H128" i="14"/>
  <c r="H122" i="14"/>
  <c r="O5" i="61"/>
  <c r="O90" i="61" s="1"/>
  <c r="R115" i="14"/>
  <c r="S3" i="57"/>
  <c r="S115" i="14"/>
  <c r="F8" i="61"/>
  <c r="F102" i="14"/>
  <c r="AL12" i="61"/>
  <c r="AL24" i="61" s="1"/>
  <c r="AC115" i="14"/>
  <c r="AD3" i="57"/>
  <c r="AD29" i="57" s="1"/>
  <c r="AD115" i="14"/>
  <c r="AA6" i="61"/>
  <c r="O131" i="14"/>
  <c r="N131" i="14"/>
  <c r="AE124" i="14"/>
  <c r="AE7" i="57"/>
  <c r="AE128" i="57" s="1"/>
  <c r="E4" i="61"/>
  <c r="M115" i="14"/>
  <c r="O115" i="14"/>
  <c r="O3" i="57"/>
  <c r="N115" i="14"/>
  <c r="V9" i="57"/>
  <c r="V126" i="14"/>
  <c r="K92" i="14"/>
  <c r="K3" i="61"/>
  <c r="G92" i="14"/>
  <c r="G3" i="61"/>
  <c r="AB115" i="14"/>
  <c r="AB3" i="57"/>
  <c r="AB29" i="57" s="1"/>
  <c r="K116" i="14"/>
  <c r="I116" i="14"/>
  <c r="L5" i="57"/>
  <c r="L78" i="57" s="1"/>
  <c r="J116" i="14"/>
  <c r="V6" i="61"/>
  <c r="Z8" i="61"/>
  <c r="AL4" i="61"/>
  <c r="H4" i="61"/>
  <c r="H137" i="61" s="1"/>
  <c r="P8" i="57"/>
  <c r="P105" i="57" s="1"/>
  <c r="O125" i="14"/>
  <c r="N125" i="14"/>
  <c r="J3" i="61"/>
  <c r="J92" i="14"/>
  <c r="C122" i="22"/>
  <c r="AB12" i="61"/>
  <c r="AB60" i="61" s="1"/>
  <c r="P125" i="14"/>
  <c r="J7" i="57"/>
  <c r="H124" i="14"/>
  <c r="AE12" i="57"/>
  <c r="AE132" i="57" s="1"/>
  <c r="Z130" i="14"/>
  <c r="AB125" i="14"/>
  <c r="W125" i="14"/>
  <c r="Z125" i="14"/>
  <c r="C116" i="14"/>
  <c r="D5" i="57"/>
  <c r="D126" i="57" s="1"/>
  <c r="B116" i="14"/>
  <c r="O9" i="57"/>
  <c r="N126" i="14"/>
  <c r="M126" i="14"/>
  <c r="AA130" i="14"/>
  <c r="AC130" i="14"/>
  <c r="X125" i="14"/>
  <c r="S17" i="57"/>
  <c r="K128" i="14"/>
  <c r="N129" i="14"/>
  <c r="X121" i="14"/>
  <c r="AB104" i="57"/>
  <c r="AB130" i="14"/>
  <c r="L112" i="14"/>
  <c r="K112" i="14"/>
  <c r="F121" i="14"/>
  <c r="AF4" i="57"/>
  <c r="AF41" i="57" s="1"/>
  <c r="AD114" i="14"/>
  <c r="AE114" i="14"/>
  <c r="AF114" i="14"/>
  <c r="I4" i="61"/>
  <c r="I77" i="61" s="1"/>
  <c r="K4" i="61"/>
  <c r="X4" i="61"/>
  <c r="X65" i="61" s="1"/>
  <c r="Z10" i="57"/>
  <c r="Z117" i="57" s="1"/>
  <c r="AF5" i="61"/>
  <c r="AF55" i="61" s="1"/>
  <c r="Q129" i="14"/>
  <c r="R129" i="14"/>
  <c r="B8" i="57"/>
  <c r="L123" i="14"/>
  <c r="N123" i="14"/>
  <c r="P2" i="57"/>
  <c r="P51" i="57" s="1"/>
  <c r="N113" i="14"/>
  <c r="X10" i="57"/>
  <c r="S8" i="57"/>
  <c r="S94" i="57" s="1"/>
  <c r="R125" i="14"/>
  <c r="AM10" i="57"/>
  <c r="AM117" i="57" s="1"/>
  <c r="O12" i="61"/>
  <c r="M2" i="57"/>
  <c r="K113" i="14"/>
  <c r="L113" i="14"/>
  <c r="X12" i="61"/>
  <c r="X141" i="61" s="1"/>
  <c r="T112" i="14"/>
  <c r="M114" i="14"/>
  <c r="T124" i="14"/>
  <c r="V124" i="14"/>
  <c r="U131" i="14"/>
  <c r="T131" i="14"/>
  <c r="F9" i="57"/>
  <c r="F101" i="57" s="1"/>
  <c r="E127" i="14"/>
  <c r="C127" i="14"/>
  <c r="C4" i="61"/>
  <c r="L92" i="14"/>
  <c r="L3" i="61"/>
  <c r="L32" i="61" s="1"/>
  <c r="R12" i="61"/>
  <c r="W12" i="61"/>
  <c r="U124" i="14"/>
  <c r="E126" i="14"/>
  <c r="E9" i="57"/>
  <c r="E57" i="57" s="1"/>
  <c r="D126" i="14"/>
  <c r="B126" i="14"/>
  <c r="C126" i="14"/>
  <c r="D127" i="14"/>
  <c r="S124" i="14"/>
  <c r="W131" i="14"/>
  <c r="B123" i="14"/>
  <c r="J113" i="14"/>
  <c r="O107" i="14"/>
  <c r="AE3" i="61"/>
  <c r="AD113" i="14"/>
  <c r="AF113" i="14"/>
  <c r="AJ52" i="57"/>
  <c r="AB66" i="57"/>
  <c r="M28" i="57"/>
  <c r="F124" i="14"/>
  <c r="I124" i="14"/>
  <c r="G124" i="14"/>
  <c r="O113" i="14"/>
  <c r="B92" i="14"/>
  <c r="U118" i="14"/>
  <c r="AF112" i="14"/>
  <c r="F10" i="57"/>
  <c r="F115" i="57" s="1"/>
  <c r="W108" i="14"/>
  <c r="AA3" i="61"/>
  <c r="P3" i="61"/>
  <c r="AC114" i="14"/>
  <c r="Q117" i="22"/>
  <c r="U12" i="61"/>
  <c r="U141" i="61" s="1"/>
  <c r="AD125" i="14"/>
  <c r="AC125" i="14"/>
  <c r="AD8" i="57"/>
  <c r="AD56" i="57" s="1"/>
  <c r="Y122" i="14"/>
  <c r="X122" i="14"/>
  <c r="T130" i="14"/>
  <c r="AB12" i="57"/>
  <c r="AB120" i="57" s="1"/>
  <c r="M5" i="57"/>
  <c r="M55" i="57" s="1"/>
  <c r="AJ102" i="57"/>
  <c r="AJ108" i="57"/>
  <c r="AJ101" i="57"/>
  <c r="AF4" i="61"/>
  <c r="AF89" i="61" s="1"/>
  <c r="G4" i="61"/>
  <c r="V92" i="14"/>
  <c r="V3" i="61"/>
  <c r="Q3" i="61"/>
  <c r="Q124" i="61" s="1"/>
  <c r="AD124" i="14"/>
  <c r="T107" i="14"/>
  <c r="AD4" i="57"/>
  <c r="AD47" i="57" s="1"/>
  <c r="AD7" i="57"/>
  <c r="T122" i="14"/>
  <c r="R122" i="14"/>
  <c r="S122" i="14"/>
  <c r="T11" i="57"/>
  <c r="T129" i="14"/>
  <c r="AA4" i="57"/>
  <c r="AA45" i="57" s="1"/>
  <c r="AB11" i="61"/>
  <c r="AB108" i="14"/>
  <c r="U92" i="14"/>
  <c r="U3" i="61"/>
  <c r="U88" i="61" s="1"/>
  <c r="R2" i="57"/>
  <c r="W12" i="57"/>
  <c r="W135" i="57" s="1"/>
  <c r="V130" i="14"/>
  <c r="U130" i="14"/>
  <c r="R12" i="57"/>
  <c r="Q130" i="14"/>
  <c r="P7" i="61"/>
  <c r="P78" i="61" s="1"/>
  <c r="Z3" i="61"/>
  <c r="Z124" i="61" s="1"/>
  <c r="R108" i="14"/>
  <c r="R130" i="14"/>
  <c r="C120" i="14"/>
  <c r="AB2" i="61"/>
  <c r="O2" i="61"/>
  <c r="R4" i="57"/>
  <c r="G121" i="14"/>
  <c r="F127" i="14"/>
  <c r="C3" i="61"/>
  <c r="AD92" i="14"/>
  <c r="W83" i="61"/>
  <c r="Z118" i="14"/>
  <c r="K126" i="61"/>
  <c r="N4" i="57"/>
  <c r="S125" i="14"/>
  <c r="B114" i="14"/>
  <c r="I127" i="14"/>
  <c r="AL16" i="57"/>
  <c r="W8" i="61"/>
  <c r="W80" i="61" s="1"/>
  <c r="AL75" i="57"/>
  <c r="H3" i="57"/>
  <c r="H40" i="57" s="1"/>
  <c r="I112" i="14"/>
  <c r="AL17" i="57"/>
  <c r="H93" i="14"/>
  <c r="W5" i="57"/>
  <c r="W54" i="57" s="1"/>
  <c r="W116" i="14"/>
  <c r="R8" i="61"/>
  <c r="AI11" i="57"/>
  <c r="AI47" i="57" s="1"/>
  <c r="K7" i="61"/>
  <c r="H107" i="14"/>
  <c r="M11" i="61"/>
  <c r="M35" i="61" s="1"/>
  <c r="D12" i="57"/>
  <c r="W7" i="57"/>
  <c r="W79" i="57" s="1"/>
  <c r="W124" i="14"/>
  <c r="P12" i="57"/>
  <c r="P72" i="57" s="1"/>
  <c r="P130" i="14"/>
  <c r="M82" i="57"/>
  <c r="B42" i="57"/>
  <c r="O130" i="14"/>
  <c r="N23" i="57"/>
  <c r="K102" i="14"/>
  <c r="G6" i="57"/>
  <c r="P108" i="14"/>
  <c r="P126" i="61"/>
  <c r="J127" i="14"/>
  <c r="AL6" i="57"/>
  <c r="AL18" i="57" s="1"/>
  <c r="AF92" i="14"/>
  <c r="H129" i="14"/>
  <c r="H120" i="57"/>
  <c r="V107" i="14"/>
  <c r="D116" i="14"/>
  <c r="Z21" i="57"/>
  <c r="AD93" i="14"/>
  <c r="AB8" i="57"/>
  <c r="Q2" i="61"/>
  <c r="N20" i="57"/>
  <c r="N3" i="61"/>
  <c r="N15" i="61" s="1"/>
  <c r="Q3" i="57"/>
  <c r="C6" i="57"/>
  <c r="C18" i="57" s="1"/>
  <c r="S3" i="61"/>
  <c r="Q115" i="14"/>
  <c r="M113" i="14"/>
  <c r="AB3" i="61"/>
  <c r="AC18" i="61"/>
  <c r="AC8" i="61"/>
  <c r="AC23" i="61"/>
  <c r="P113" i="14"/>
  <c r="Z42" i="57"/>
  <c r="K7" i="57"/>
  <c r="M44" i="57"/>
  <c r="AC30" i="57"/>
  <c r="N21" i="57"/>
  <c r="N17" i="57"/>
  <c r="O108" i="14"/>
  <c r="T127" i="14"/>
  <c r="V129" i="14"/>
  <c r="J8" i="61"/>
  <c r="M6" i="57"/>
  <c r="M68" i="57" s="1"/>
  <c r="X101" i="57"/>
  <c r="J124" i="14"/>
  <c r="AK137" i="57"/>
  <c r="AF60" i="57"/>
  <c r="AH11" i="57"/>
  <c r="AB126" i="57"/>
  <c r="J139" i="57"/>
  <c r="H132" i="57"/>
  <c r="M125" i="57"/>
  <c r="M77" i="57"/>
  <c r="B140" i="57"/>
  <c r="M119" i="57"/>
  <c r="AC29" i="57"/>
  <c r="B138" i="57"/>
  <c r="X142" i="57"/>
  <c r="J141" i="57"/>
  <c r="AM77" i="57"/>
  <c r="B139" i="57"/>
  <c r="X137" i="57"/>
  <c r="M83" i="57"/>
  <c r="M131" i="57"/>
  <c r="O140" i="57"/>
  <c r="AJ142" i="57"/>
  <c r="AB128" i="57"/>
  <c r="AC52" i="57"/>
  <c r="AJ137" i="57"/>
  <c r="V54" i="57"/>
  <c r="I53" i="57"/>
  <c r="M113" i="57"/>
  <c r="M117" i="57"/>
  <c r="Y101" i="57"/>
  <c r="AD106" i="57"/>
  <c r="M95" i="57"/>
  <c r="J89" i="57"/>
  <c r="M89" i="57"/>
  <c r="T76" i="57"/>
  <c r="H131" i="57"/>
  <c r="M92" i="57"/>
  <c r="G119" i="57"/>
  <c r="Z81" i="57"/>
  <c r="S67" i="57"/>
  <c r="AB127" i="57"/>
  <c r="F137" i="57"/>
  <c r="AJ139" i="57"/>
  <c r="Z92" i="57"/>
  <c r="M47" i="57"/>
  <c r="L64" i="57"/>
  <c r="M116" i="57"/>
  <c r="AD138" i="57"/>
  <c r="AD142" i="57"/>
  <c r="Z67" i="57"/>
  <c r="AM137" i="57"/>
  <c r="F139" i="57"/>
  <c r="AI103" i="57"/>
  <c r="AD114" i="57"/>
  <c r="E138" i="57"/>
  <c r="E139" i="57"/>
  <c r="AD102" i="57"/>
  <c r="AM141" i="57"/>
  <c r="AM140" i="57"/>
  <c r="Z91" i="57"/>
  <c r="L77" i="57"/>
  <c r="AD143" i="57"/>
  <c r="M43" i="57"/>
  <c r="O137" i="57"/>
  <c r="B65" i="57"/>
  <c r="N67" i="57"/>
  <c r="I139" i="57"/>
  <c r="U78" i="57"/>
  <c r="K127" i="57"/>
  <c r="Z89" i="57"/>
  <c r="N75" i="57"/>
  <c r="K69" i="57"/>
  <c r="D103" i="57"/>
  <c r="I137" i="57"/>
  <c r="K102" i="57"/>
  <c r="N63" i="57"/>
  <c r="AK140" i="57"/>
  <c r="K126" i="57"/>
  <c r="N15" i="57"/>
  <c r="N115" i="57"/>
  <c r="V144" i="57"/>
  <c r="N99" i="57"/>
  <c r="K106" i="57"/>
  <c r="N106" i="57"/>
  <c r="I138" i="57"/>
  <c r="I84" i="57"/>
  <c r="I101" i="57"/>
  <c r="B137" i="57"/>
  <c r="Q137" i="57"/>
  <c r="N70" i="57"/>
  <c r="P42" i="57"/>
  <c r="V137" i="57"/>
  <c r="V140" i="57"/>
  <c r="AD120" i="57"/>
  <c r="N103" i="57"/>
  <c r="I140" i="57"/>
  <c r="G84" i="57"/>
  <c r="G143" i="57"/>
  <c r="Q139" i="57"/>
  <c r="N71" i="57"/>
  <c r="N31" i="57"/>
  <c r="S116" i="57"/>
  <c r="K107" i="57"/>
  <c r="G82" i="57"/>
  <c r="AD139" i="57"/>
  <c r="AJ128" i="57"/>
  <c r="G116" i="57"/>
  <c r="N79" i="57"/>
  <c r="N111" i="57"/>
  <c r="G128" i="57"/>
  <c r="V125" i="57"/>
  <c r="G120" i="57"/>
  <c r="V64" i="57"/>
  <c r="N82" i="57"/>
  <c r="N118" i="57"/>
  <c r="S139" i="57"/>
  <c r="G131" i="57"/>
  <c r="G132" i="57"/>
  <c r="V139" i="57"/>
  <c r="I142" i="57"/>
  <c r="Q140" i="57"/>
  <c r="N58" i="57"/>
  <c r="AF138" i="57"/>
  <c r="T137" i="57"/>
  <c r="E72" i="57"/>
  <c r="B43" i="57"/>
  <c r="Y142" i="57"/>
  <c r="J137" i="57"/>
  <c r="AA92" i="57"/>
  <c r="C16" i="57"/>
  <c r="O43" i="57"/>
  <c r="AA140" i="57"/>
  <c r="D130" i="57"/>
  <c r="AA79" i="57"/>
  <c r="D42" i="57"/>
  <c r="AD115" i="57"/>
  <c r="Y77" i="57"/>
  <c r="T104" i="57"/>
  <c r="AI118" i="57"/>
  <c r="Y106" i="57"/>
  <c r="W127" i="57"/>
  <c r="W131" i="57"/>
  <c r="Y140" i="57"/>
  <c r="AF140" i="57"/>
  <c r="T139" i="57"/>
  <c r="N116" i="57"/>
  <c r="D125" i="57"/>
  <c r="D127" i="57"/>
  <c r="Y137" i="57"/>
  <c r="D107" i="57"/>
  <c r="E60" i="57"/>
  <c r="Y81" i="57"/>
  <c r="W107" i="57"/>
  <c r="AI113" i="57"/>
  <c r="AJ130" i="57"/>
  <c r="AJ144" i="57"/>
  <c r="AJ77" i="57"/>
  <c r="AL27" i="57"/>
  <c r="AB103" i="57"/>
  <c r="AJ107" i="57"/>
  <c r="AF139" i="57"/>
  <c r="T136" i="57"/>
  <c r="D128" i="57"/>
  <c r="Y45" i="57"/>
  <c r="W130" i="57"/>
  <c r="N81" i="57"/>
  <c r="T142" i="57"/>
  <c r="T140" i="57"/>
  <c r="AA139" i="57"/>
  <c r="AA141" i="57"/>
  <c r="S140" i="57"/>
  <c r="AA91" i="57"/>
  <c r="K71" i="57"/>
  <c r="AJ132" i="57"/>
  <c r="AK101" i="57"/>
  <c r="G140" i="57"/>
  <c r="J127" i="57"/>
  <c r="K103" i="57"/>
  <c r="Q141" i="57"/>
  <c r="C23" i="57"/>
  <c r="AH140" i="57"/>
  <c r="AH139" i="57"/>
  <c r="D115" i="57"/>
  <c r="AA96" i="57"/>
  <c r="AD118" i="57"/>
  <c r="D104" i="57"/>
  <c r="E55" i="57"/>
  <c r="T67" i="57"/>
  <c r="H143" i="57"/>
  <c r="M128" i="57"/>
  <c r="AK65" i="57"/>
  <c r="AH137" i="57"/>
  <c r="AD108" i="57"/>
  <c r="H144" i="57"/>
  <c r="E78" i="57"/>
  <c r="AK139" i="57"/>
  <c r="E65" i="57"/>
  <c r="E137" i="57"/>
  <c r="E135" i="57"/>
  <c r="AA104" i="57"/>
  <c r="E140" i="57"/>
  <c r="AJ140" i="57"/>
  <c r="Y104" i="57"/>
  <c r="Y125" i="57"/>
  <c r="AJ126" i="57"/>
  <c r="I136" i="57"/>
  <c r="AB107" i="57"/>
  <c r="AJ125" i="57"/>
  <c r="AJ129" i="57"/>
  <c r="AF75" i="57"/>
  <c r="V127" i="57"/>
  <c r="I48" i="57"/>
  <c r="Y108" i="57"/>
  <c r="AJ127" i="57"/>
  <c r="AA128" i="57"/>
  <c r="Q71" i="57"/>
  <c r="V128" i="57"/>
  <c r="V126" i="57"/>
  <c r="M129" i="57"/>
  <c r="AK77" i="57"/>
  <c r="G111" i="57"/>
  <c r="Y43" i="57"/>
  <c r="V55" i="57"/>
  <c r="V132" i="57"/>
  <c r="V78" i="57"/>
  <c r="E58" i="57"/>
  <c r="E84" i="57"/>
  <c r="R130" i="57"/>
  <c r="C21" i="57"/>
  <c r="I90" i="57"/>
  <c r="S84" i="57"/>
  <c r="AB83" i="57"/>
  <c r="Q77" i="57"/>
  <c r="O77" i="57"/>
  <c r="AD103" i="57"/>
  <c r="I69" i="57"/>
  <c r="V77" i="57"/>
  <c r="M94" i="57"/>
  <c r="V79" i="57"/>
  <c r="I78" i="57"/>
  <c r="I103" i="57"/>
  <c r="I104" i="57"/>
  <c r="I60" i="57"/>
  <c r="R103" i="57"/>
  <c r="E79" i="57"/>
  <c r="AK67" i="57"/>
  <c r="AI115" i="57"/>
  <c r="S114" i="57"/>
  <c r="V119" i="57"/>
  <c r="D101" i="57"/>
  <c r="Q96" i="57"/>
  <c r="F72" i="57"/>
  <c r="V65" i="57"/>
  <c r="R115" i="57"/>
  <c r="AK108" i="57"/>
  <c r="I115" i="57"/>
  <c r="Y116" i="57"/>
  <c r="I81" i="57"/>
  <c r="I77" i="57"/>
  <c r="I108" i="57"/>
  <c r="I102" i="57"/>
  <c r="V52" i="57"/>
  <c r="V84" i="57"/>
  <c r="I79" i="57"/>
  <c r="H119" i="57"/>
  <c r="R66" i="57"/>
  <c r="R102" i="57"/>
  <c r="E77" i="57"/>
  <c r="Z77" i="57"/>
  <c r="J44" i="57"/>
  <c r="J113" i="57"/>
  <c r="AD119" i="57"/>
  <c r="D113" i="57"/>
  <c r="T84" i="57"/>
  <c r="F65" i="57"/>
  <c r="AI101" i="57"/>
  <c r="U79" i="57"/>
  <c r="Y120" i="57"/>
  <c r="V41" i="57"/>
  <c r="AF72" i="57"/>
  <c r="AF84" i="57"/>
  <c r="B103" i="57"/>
  <c r="T40" i="57"/>
  <c r="T135" i="57"/>
  <c r="D131" i="57"/>
  <c r="B66" i="57"/>
  <c r="B79" i="57"/>
  <c r="B53" i="57"/>
  <c r="AF79" i="57"/>
  <c r="K119" i="57"/>
  <c r="J91" i="57"/>
  <c r="T108" i="57"/>
  <c r="T100" i="57"/>
  <c r="N66" i="57"/>
  <c r="U77" i="57"/>
  <c r="AJ103" i="57"/>
  <c r="AJ71" i="57"/>
  <c r="AJ104" i="57"/>
  <c r="AK142" i="57"/>
  <c r="S51" i="57"/>
  <c r="T42" i="57"/>
  <c r="AB79" i="57"/>
  <c r="AK43" i="57"/>
  <c r="B41" i="57"/>
  <c r="Y119" i="57"/>
  <c r="T33" i="57"/>
  <c r="AI106" i="57"/>
  <c r="X100" i="57"/>
  <c r="B84" i="57"/>
  <c r="V83" i="57"/>
  <c r="T64" i="57"/>
  <c r="B54" i="57"/>
  <c r="AF108" i="57"/>
  <c r="T48" i="57"/>
  <c r="W71" i="57"/>
  <c r="E17" i="57"/>
  <c r="B67" i="57"/>
  <c r="B64" i="57"/>
  <c r="B78" i="57"/>
  <c r="N104" i="57"/>
  <c r="S120" i="57"/>
  <c r="T72" i="57"/>
  <c r="G83" i="57"/>
  <c r="AF78" i="57"/>
  <c r="W103" i="57"/>
  <c r="J96" i="57"/>
  <c r="T103" i="57"/>
  <c r="T101" i="57"/>
  <c r="AB78" i="57"/>
  <c r="AJ72" i="57"/>
  <c r="AM80" i="57"/>
  <c r="AD60" i="57"/>
  <c r="T77" i="57"/>
  <c r="T79" i="57"/>
  <c r="B76" i="57"/>
  <c r="Z104" i="57"/>
  <c r="M104" i="57"/>
  <c r="W95" i="57"/>
  <c r="Q72" i="57"/>
  <c r="Q67" i="57"/>
  <c r="S58" i="57"/>
  <c r="Q43" i="57"/>
  <c r="T69" i="57"/>
  <c r="Q84" i="57"/>
  <c r="D82" i="57"/>
  <c r="T81" i="57"/>
  <c r="AM84" i="57"/>
  <c r="AK79" i="57"/>
  <c r="AM92" i="57"/>
  <c r="AM43" i="57"/>
  <c r="AJ89" i="57"/>
  <c r="AM89" i="57"/>
  <c r="Q90" i="57"/>
  <c r="E48" i="57"/>
  <c r="AK72" i="57"/>
  <c r="Q91" i="57"/>
  <c r="C40" i="57"/>
  <c r="Q65" i="57"/>
  <c r="Q92" i="57"/>
  <c r="D69" i="57"/>
  <c r="D43" i="57"/>
  <c r="B72" i="57"/>
  <c r="S79" i="57"/>
  <c r="S70" i="57"/>
  <c r="J65" i="57"/>
  <c r="S54" i="57"/>
  <c r="Q44" i="57"/>
  <c r="Q80" i="57"/>
  <c r="D77" i="57"/>
  <c r="AM96" i="57"/>
  <c r="C28" i="57"/>
  <c r="AI69" i="57"/>
  <c r="S66" i="57"/>
  <c r="AE71" i="57"/>
  <c r="F42" i="57"/>
  <c r="Q68" i="57"/>
  <c r="Q89" i="57"/>
  <c r="D71" i="57"/>
  <c r="D67" i="57"/>
  <c r="D45" i="57"/>
  <c r="S78" i="57"/>
  <c r="S72" i="57"/>
  <c r="B77" i="57"/>
  <c r="Y84" i="57"/>
  <c r="D83" i="57"/>
  <c r="Q81" i="57"/>
  <c r="AJ67" i="57"/>
  <c r="O92" i="57"/>
  <c r="D91" i="57"/>
  <c r="V95" i="57"/>
  <c r="AH65" i="57"/>
  <c r="AH84" i="57"/>
  <c r="AD70" i="57"/>
  <c r="J72" i="57"/>
  <c r="L65" i="57"/>
  <c r="Z68" i="57"/>
  <c r="O48" i="57"/>
  <c r="C17" i="57"/>
  <c r="P66" i="57"/>
  <c r="T105" i="57"/>
  <c r="AJ65" i="57"/>
  <c r="AJ79" i="57"/>
  <c r="AJ66" i="57"/>
  <c r="AJ78" i="57"/>
  <c r="L63" i="57"/>
  <c r="L35" i="57"/>
  <c r="AD69" i="57"/>
  <c r="AA84" i="57"/>
  <c r="R57" i="57"/>
  <c r="L76" i="57"/>
  <c r="L43" i="57"/>
  <c r="L31" i="57"/>
  <c r="Q42" i="57"/>
  <c r="T65" i="57"/>
  <c r="B136" i="57"/>
  <c r="O84" i="57"/>
  <c r="D81" i="57"/>
  <c r="AK84" i="57"/>
  <c r="AJ69" i="57"/>
  <c r="AJ93" i="57"/>
  <c r="AJ81" i="57"/>
  <c r="AK48" i="57"/>
  <c r="O80" i="57"/>
  <c r="W69" i="57"/>
  <c r="Q47" i="57"/>
  <c r="B81" i="57"/>
  <c r="Z79" i="57"/>
  <c r="L40" i="57"/>
  <c r="Z80" i="57"/>
  <c r="Q108" i="57"/>
  <c r="L79" i="57"/>
  <c r="R54" i="57"/>
  <c r="J129" i="57"/>
  <c r="Z43" i="57"/>
  <c r="AD72" i="57"/>
  <c r="J68" i="57"/>
  <c r="L67" i="57"/>
  <c r="P65" i="57"/>
  <c r="M80" i="57"/>
  <c r="D79" i="57"/>
  <c r="AD58" i="57"/>
  <c r="X77" i="57"/>
  <c r="AG77" i="57"/>
  <c r="AH77" i="57"/>
  <c r="AJ84" i="57"/>
  <c r="AH79" i="57"/>
  <c r="AJ83" i="57"/>
  <c r="Q63" i="57"/>
  <c r="AA67" i="57"/>
  <c r="AA72" i="57"/>
  <c r="AA68" i="57"/>
  <c r="AF120" i="57"/>
  <c r="AF115" i="57"/>
  <c r="U41" i="57"/>
  <c r="U65" i="57"/>
  <c r="U55" i="57"/>
  <c r="AA108" i="57"/>
  <c r="AA103" i="57"/>
  <c r="AA81" i="57"/>
  <c r="AA142" i="57"/>
  <c r="V72" i="57"/>
  <c r="K131" i="57"/>
  <c r="D65" i="57"/>
  <c r="S138" i="57"/>
  <c r="I66" i="57"/>
  <c r="U42" i="57"/>
  <c r="I116" i="57"/>
  <c r="C101" i="57"/>
  <c r="AI65" i="57"/>
  <c r="K51" i="57"/>
  <c r="K59" i="57"/>
  <c r="K70" i="57"/>
  <c r="K66" i="57"/>
  <c r="K54" i="57"/>
  <c r="AH43" i="57"/>
  <c r="AH72" i="57"/>
  <c r="AH67" i="57"/>
  <c r="L125" i="57"/>
  <c r="G123" i="57"/>
  <c r="M40" i="57"/>
  <c r="M76" i="57"/>
  <c r="AG43" i="57"/>
  <c r="AG46" i="57"/>
  <c r="V47" i="57"/>
  <c r="V48" i="57"/>
  <c r="V60" i="57"/>
  <c r="V59" i="57"/>
  <c r="V71" i="57"/>
  <c r="I57" i="57"/>
  <c r="I45" i="57"/>
  <c r="I65" i="57"/>
  <c r="I55" i="57"/>
  <c r="I42" i="57"/>
  <c r="I41" i="57"/>
  <c r="I72" i="57"/>
  <c r="AI70" i="57"/>
  <c r="AI46" i="57"/>
  <c r="AF51" i="57"/>
  <c r="AF63" i="57"/>
  <c r="AF54" i="57"/>
  <c r="AF66" i="57"/>
  <c r="AF135" i="57"/>
  <c r="S82" i="57"/>
  <c r="S115" i="57"/>
  <c r="S143" i="57"/>
  <c r="K115" i="57"/>
  <c r="K114" i="57"/>
  <c r="Q132" i="57"/>
  <c r="Q48" i="57"/>
  <c r="Q83" i="57"/>
  <c r="V67" i="57"/>
  <c r="V66" i="57"/>
  <c r="V53" i="57"/>
  <c r="U54" i="57"/>
  <c r="AA69" i="57"/>
  <c r="I67" i="57"/>
  <c r="AA93" i="57"/>
  <c r="U43" i="57"/>
  <c r="F48" i="57"/>
  <c r="L71" i="57"/>
  <c r="U67" i="57"/>
  <c r="I43" i="57"/>
  <c r="V42" i="57"/>
  <c r="AF67" i="57"/>
  <c r="K118" i="57"/>
  <c r="AA105" i="57"/>
  <c r="I54" i="57"/>
  <c r="AF55" i="57"/>
  <c r="N123" i="57"/>
  <c r="N131" i="57"/>
  <c r="U75" i="57"/>
  <c r="AI42" i="57"/>
  <c r="Z65" i="57"/>
  <c r="H116" i="57"/>
  <c r="H96" i="57"/>
  <c r="AM44" i="57"/>
  <c r="AB71" i="57"/>
  <c r="N78" i="57"/>
  <c r="N57" i="57"/>
  <c r="E66" i="57"/>
  <c r="E43" i="57"/>
  <c r="AB57" i="57"/>
  <c r="AB69" i="57"/>
  <c r="AC54" i="57"/>
  <c r="O24" i="57"/>
  <c r="AL31" i="57"/>
  <c r="S59" i="57"/>
  <c r="AB59" i="57"/>
  <c r="AK42" i="57"/>
  <c r="AC66" i="57"/>
  <c r="E53" i="57"/>
  <c r="N102" i="57"/>
  <c r="M46" i="57"/>
  <c r="E67" i="57"/>
  <c r="E42" i="57"/>
  <c r="AB55" i="57"/>
  <c r="AB54" i="57"/>
  <c r="AB67" i="57"/>
  <c r="N69" i="57"/>
  <c r="AK39" i="57"/>
  <c r="X48" i="57"/>
  <c r="AJ59" i="57"/>
  <c r="AF57" i="57"/>
  <c r="C39" i="57"/>
  <c r="Y118" i="57"/>
  <c r="C52" i="57"/>
  <c r="T45" i="57"/>
  <c r="T43" i="57"/>
  <c r="P53" i="57"/>
  <c r="AA129" i="57"/>
  <c r="H95" i="57"/>
  <c r="C15" i="57"/>
  <c r="H117" i="57"/>
  <c r="B55" i="57"/>
  <c r="B60" i="57"/>
  <c r="H141" i="57"/>
  <c r="B40" i="57"/>
  <c r="AD54" i="57"/>
  <c r="AM48" i="57"/>
  <c r="H60" i="57"/>
  <c r="AJ57" i="57"/>
  <c r="P41" i="57"/>
  <c r="U28" i="57"/>
  <c r="AE54" i="57"/>
  <c r="L42" i="57"/>
  <c r="AJ53" i="57"/>
  <c r="P54" i="57"/>
  <c r="B52" i="57"/>
  <c r="B48" i="57"/>
  <c r="J47" i="57"/>
  <c r="AJ54" i="57"/>
  <c r="AJ43" i="57"/>
  <c r="C59" i="57"/>
  <c r="H129" i="57"/>
  <c r="C41" i="57"/>
  <c r="Y112" i="57"/>
  <c r="C51" i="57"/>
  <c r="C53" i="57"/>
  <c r="AF142" i="57"/>
  <c r="Y48" i="57"/>
  <c r="J144" i="57"/>
  <c r="D47" i="57"/>
  <c r="S132" i="57"/>
  <c r="H94" i="57"/>
  <c r="S60" i="57"/>
  <c r="B100" i="57"/>
  <c r="AD57" i="57"/>
  <c r="P43" i="57"/>
  <c r="AG82" i="57"/>
  <c r="AJ55" i="57"/>
  <c r="C29" i="57"/>
  <c r="C27" i="57"/>
  <c r="AJ60" i="57"/>
  <c r="AH48" i="57"/>
  <c r="AJ47" i="57"/>
  <c r="AJ45" i="57"/>
  <c r="V68" i="57"/>
  <c r="AF106" i="57"/>
  <c r="K123" i="57"/>
  <c r="N18" i="57"/>
  <c r="N112" i="57"/>
  <c r="Y130" i="57"/>
  <c r="S131" i="57"/>
  <c r="L30" i="57"/>
  <c r="S119" i="57"/>
  <c r="V43" i="57"/>
  <c r="N54" i="57"/>
  <c r="J42" i="57"/>
  <c r="AK81" i="57"/>
  <c r="AG128" i="57"/>
  <c r="AL15" i="57"/>
  <c r="AK103" i="57"/>
  <c r="AK45" i="57"/>
  <c r="AK57" i="57"/>
  <c r="Y144" i="57"/>
  <c r="Z44" i="57"/>
  <c r="Y83" i="57"/>
  <c r="G23" i="57"/>
  <c r="Z19" i="57"/>
  <c r="J48" i="57"/>
  <c r="AK104" i="57"/>
  <c r="J41" i="57"/>
  <c r="AJ48" i="57"/>
  <c r="AK69" i="57"/>
  <c r="AG47" i="57"/>
  <c r="AI45" i="57"/>
  <c r="AH42" i="57"/>
  <c r="Q23" i="57"/>
  <c r="AF22" i="57"/>
  <c r="AJ42" i="57"/>
  <c r="Z75" i="57"/>
  <c r="Z33" i="57"/>
  <c r="AA83" i="57"/>
  <c r="N30" i="57"/>
  <c r="AM41" i="57"/>
  <c r="AJ41" i="57"/>
  <c r="AM55" i="57"/>
  <c r="AM78" i="57"/>
  <c r="AF17" i="57"/>
  <c r="D93" i="57"/>
  <c r="AF104" i="57"/>
  <c r="T96" i="61"/>
  <c r="E143" i="57"/>
  <c r="E116" i="57"/>
  <c r="AL124" i="57"/>
  <c r="T54" i="57"/>
  <c r="AE68" i="57"/>
  <c r="AG125" i="57"/>
  <c r="AL76" i="57"/>
  <c r="B28" i="57"/>
  <c r="B33" i="57"/>
  <c r="B29" i="57"/>
  <c r="B36" i="57"/>
  <c r="Z45" i="57"/>
  <c r="Z105" i="57"/>
  <c r="Z99" i="57"/>
  <c r="Z69" i="57"/>
  <c r="Z93" i="57"/>
  <c r="Z103" i="57"/>
  <c r="AK144" i="57"/>
  <c r="AK132" i="57"/>
  <c r="AK128" i="57"/>
  <c r="AK83" i="57"/>
  <c r="AK125" i="57"/>
  <c r="AK127" i="57"/>
  <c r="AM128" i="57"/>
  <c r="AM144" i="57"/>
  <c r="AM47" i="57"/>
  <c r="B30" i="57"/>
  <c r="M81" i="57"/>
  <c r="M130" i="57"/>
  <c r="N128" i="57"/>
  <c r="N130" i="57"/>
  <c r="N107" i="57"/>
  <c r="R71" i="57"/>
  <c r="R126" i="57"/>
  <c r="C100" i="57"/>
  <c r="AM129" i="57"/>
  <c r="E112" i="57"/>
  <c r="E75" i="57"/>
  <c r="E63" i="57"/>
  <c r="Q127" i="57"/>
  <c r="Q125" i="57"/>
  <c r="Q95" i="57"/>
  <c r="AJ56" i="57"/>
  <c r="AJ96" i="57"/>
  <c r="AJ44" i="57"/>
  <c r="AJ92" i="57"/>
  <c r="AJ105" i="57"/>
  <c r="AJ91" i="57"/>
  <c r="AJ68" i="57"/>
  <c r="AD144" i="57"/>
  <c r="AD71" i="57"/>
  <c r="AF81" i="57"/>
  <c r="AF69" i="57"/>
  <c r="AF99" i="57"/>
  <c r="AF102" i="57"/>
  <c r="AF103" i="57"/>
  <c r="D119" i="57"/>
  <c r="D106" i="57"/>
  <c r="D70" i="57"/>
  <c r="D116" i="57"/>
  <c r="T36" i="57"/>
  <c r="T27" i="57"/>
  <c r="T75" i="57"/>
  <c r="T99" i="57"/>
  <c r="T31" i="57"/>
  <c r="T39" i="57"/>
  <c r="E113" i="57"/>
  <c r="E114" i="57"/>
  <c r="E46" i="57"/>
  <c r="E111" i="57"/>
  <c r="E115" i="57"/>
  <c r="E22" i="57"/>
  <c r="E18" i="57"/>
  <c r="B57" i="57"/>
  <c r="B69" i="57"/>
  <c r="B108" i="57"/>
  <c r="B101" i="57"/>
  <c r="B142" i="57"/>
  <c r="T141" i="61"/>
  <c r="I94" i="57"/>
  <c r="C45" i="57"/>
  <c r="Y113" i="57"/>
  <c r="AF20" i="57"/>
  <c r="AF21" i="57"/>
  <c r="Y46" i="57"/>
  <c r="Z101" i="57"/>
  <c r="Y131" i="57"/>
  <c r="AC64" i="57"/>
  <c r="R59" i="57"/>
  <c r="Y82" i="57"/>
  <c r="R127" i="57"/>
  <c r="AD130" i="57"/>
  <c r="N126" i="57"/>
  <c r="E70" i="57"/>
  <c r="E39" i="57"/>
  <c r="E120" i="57"/>
  <c r="B102" i="57"/>
  <c r="B31" i="57"/>
  <c r="E82" i="57"/>
  <c r="F68" i="57"/>
  <c r="F89" i="57"/>
  <c r="AM83" i="57"/>
  <c r="AJ141" i="57"/>
  <c r="Y23" i="57"/>
  <c r="AJ80" i="57"/>
  <c r="AJ90" i="57"/>
  <c r="Z63" i="57"/>
  <c r="Z39" i="57"/>
  <c r="Z87" i="57"/>
  <c r="J95" i="57"/>
  <c r="J71" i="57"/>
  <c r="J132" i="57"/>
  <c r="J125" i="57"/>
  <c r="AA107" i="57"/>
  <c r="AA132" i="57"/>
  <c r="AA127" i="57"/>
  <c r="AA144" i="57"/>
  <c r="AA71" i="57"/>
  <c r="AA130" i="57"/>
  <c r="AA95" i="57"/>
  <c r="S128" i="57"/>
  <c r="S71" i="57"/>
  <c r="S126" i="57"/>
  <c r="S127" i="57"/>
  <c r="S83" i="57"/>
  <c r="S144" i="57"/>
  <c r="Y107" i="57"/>
  <c r="Y126" i="57"/>
  <c r="Y132" i="57"/>
  <c r="Y128" i="57"/>
  <c r="Y47" i="57"/>
  <c r="AG116" i="57"/>
  <c r="N55" i="57"/>
  <c r="N51" i="57"/>
  <c r="N114" i="57"/>
  <c r="N59" i="57"/>
  <c r="Y66" i="57"/>
  <c r="Y102" i="57"/>
  <c r="T17" i="57"/>
  <c r="T18" i="57"/>
  <c r="M101" i="57"/>
  <c r="M106" i="57"/>
  <c r="M118" i="57"/>
  <c r="AG89" i="57"/>
  <c r="AG94" i="57"/>
  <c r="M93" i="57"/>
  <c r="AF24" i="57"/>
  <c r="AF18" i="57"/>
  <c r="Z100" i="57"/>
  <c r="C57" i="57"/>
  <c r="N83" i="57"/>
  <c r="N119" i="57"/>
  <c r="E19" i="57"/>
  <c r="Y143" i="57"/>
  <c r="D46" i="57"/>
  <c r="T28" i="57"/>
  <c r="E51" i="57"/>
  <c r="M45" i="57"/>
  <c r="AD127" i="57"/>
  <c r="N127" i="57"/>
  <c r="T63" i="57"/>
  <c r="B104" i="57"/>
  <c r="B45" i="57"/>
  <c r="D118" i="57"/>
  <c r="J93" i="57"/>
  <c r="AM95" i="57"/>
  <c r="J36" i="57"/>
  <c r="AJ95" i="57"/>
  <c r="AD24" i="57"/>
  <c r="P45" i="57"/>
  <c r="AJ94" i="57"/>
  <c r="Y124" i="57"/>
  <c r="I89" i="57"/>
  <c r="M88" i="57"/>
  <c r="T19" i="57"/>
  <c r="T51" i="57"/>
  <c r="I46" i="57"/>
  <c r="I141" i="57"/>
  <c r="N52" i="57"/>
  <c r="AF111" i="57"/>
  <c r="I58" i="57"/>
  <c r="AL99" i="57"/>
  <c r="I92" i="57"/>
  <c r="N27" i="57"/>
  <c r="I44" i="57"/>
  <c r="AF70" i="57"/>
  <c r="I91" i="57"/>
  <c r="I31" i="57"/>
  <c r="G114" i="57"/>
  <c r="AF143" i="57"/>
  <c r="Y52" i="57"/>
  <c r="Y40" i="57"/>
  <c r="T21" i="57"/>
  <c r="T24" i="57"/>
  <c r="T41" i="57"/>
  <c r="AA135" i="57"/>
  <c r="Y136" i="57"/>
  <c r="AA75" i="57"/>
  <c r="N35" i="57"/>
  <c r="I120" i="57"/>
  <c r="T30" i="57"/>
  <c r="T52" i="57"/>
  <c r="C125" i="57"/>
  <c r="M100" i="57"/>
  <c r="M107" i="57"/>
  <c r="Q144" i="57"/>
  <c r="Q129" i="57"/>
  <c r="Q128" i="57"/>
  <c r="AM132" i="57"/>
  <c r="AK130" i="57"/>
  <c r="AG80" i="57"/>
  <c r="AG117" i="57"/>
  <c r="AG44" i="57"/>
  <c r="AM125" i="57"/>
  <c r="Y59" i="57"/>
  <c r="T16" i="57"/>
  <c r="T15" i="57"/>
  <c r="N76" i="57"/>
  <c r="AF94" i="57"/>
  <c r="AF82" i="57"/>
  <c r="M105" i="57"/>
  <c r="N60" i="57"/>
  <c r="AG95" i="57"/>
  <c r="AM53" i="57"/>
  <c r="AK71" i="57"/>
  <c r="AG92" i="57"/>
  <c r="AK47" i="57"/>
  <c r="AK107" i="57"/>
  <c r="K117" i="57"/>
  <c r="AJ99" i="57"/>
  <c r="AF19" i="57"/>
  <c r="AC57" i="57"/>
  <c r="AC103" i="57"/>
  <c r="AC100" i="57"/>
  <c r="AI57" i="57"/>
  <c r="E59" i="57"/>
  <c r="E24" i="57"/>
  <c r="S24" i="57"/>
  <c r="S19" i="57"/>
  <c r="S22" i="57"/>
  <c r="S23" i="57"/>
  <c r="W106" i="57"/>
  <c r="W115" i="57"/>
  <c r="W70" i="57"/>
  <c r="R118" i="57"/>
  <c r="R58" i="57"/>
  <c r="R114" i="57"/>
  <c r="V44" i="57"/>
  <c r="V129" i="57"/>
  <c r="V92" i="57"/>
  <c r="V90" i="57"/>
  <c r="V80" i="57"/>
  <c r="V96" i="57"/>
  <c r="F141" i="57"/>
  <c r="AF96" i="57"/>
  <c r="R70" i="57"/>
  <c r="Q130" i="57"/>
  <c r="R106" i="57"/>
  <c r="Z95" i="57"/>
  <c r="S63" i="57"/>
  <c r="S135" i="57"/>
  <c r="Q75" i="57"/>
  <c r="Q123" i="57"/>
  <c r="Q135" i="57"/>
  <c r="Q39" i="57"/>
  <c r="G58" i="57"/>
  <c r="G59" i="57"/>
  <c r="T66" i="57"/>
  <c r="T55" i="57"/>
  <c r="T53" i="57"/>
  <c r="T29" i="57"/>
  <c r="T57" i="57"/>
  <c r="T60" i="57"/>
  <c r="I80" i="57"/>
  <c r="I56" i="57"/>
  <c r="I105" i="57"/>
  <c r="I68" i="57"/>
  <c r="C124" i="57"/>
  <c r="Q18" i="57"/>
  <c r="AG101" i="57"/>
  <c r="AG81" i="57"/>
  <c r="AG130" i="57"/>
  <c r="I113" i="57"/>
  <c r="I118" i="57"/>
  <c r="I70" i="57"/>
  <c r="I82" i="57"/>
  <c r="I143" i="57"/>
  <c r="I117" i="57"/>
  <c r="I114" i="57"/>
  <c r="M124" i="57"/>
  <c r="M34" i="57"/>
  <c r="M33" i="57"/>
  <c r="M35" i="57"/>
  <c r="M31" i="57"/>
  <c r="K18" i="57"/>
  <c r="Y31" i="57"/>
  <c r="Y34" i="57"/>
  <c r="Y76" i="57"/>
  <c r="Y29" i="57"/>
  <c r="Y33" i="57"/>
  <c r="I96" i="57"/>
  <c r="I93" i="57"/>
  <c r="C47" i="57"/>
  <c r="AB106" i="57"/>
  <c r="M112" i="57"/>
  <c r="T138" i="57"/>
  <c r="Q87" i="57"/>
  <c r="V89" i="57"/>
  <c r="G126" i="57"/>
  <c r="AC69" i="57"/>
  <c r="AC33" i="57"/>
  <c r="S75" i="57"/>
  <c r="S123" i="57"/>
  <c r="V141" i="57"/>
  <c r="S18" i="57"/>
  <c r="Z123" i="57"/>
  <c r="Y28" i="57"/>
  <c r="Y100" i="57"/>
  <c r="AE66" i="57"/>
  <c r="L127" i="57"/>
  <c r="L47" i="57"/>
  <c r="L83" i="57"/>
  <c r="L124" i="57"/>
  <c r="L128" i="57"/>
  <c r="AG104" i="57"/>
  <c r="AA18" i="57"/>
  <c r="AA21" i="57"/>
  <c r="I16" i="57"/>
  <c r="F96" i="57"/>
  <c r="F91" i="57"/>
  <c r="F44" i="57"/>
  <c r="Q69" i="57"/>
  <c r="V91" i="57"/>
  <c r="W119" i="57"/>
  <c r="V56" i="57"/>
  <c r="I33" i="57"/>
  <c r="Q66" i="57"/>
  <c r="W94" i="57"/>
  <c r="W118" i="57"/>
  <c r="S111" i="57"/>
  <c r="I106" i="57"/>
  <c r="G60" i="57"/>
  <c r="Y36" i="57"/>
  <c r="M32" i="57"/>
  <c r="R119" i="57"/>
  <c r="T102" i="57"/>
  <c r="Q20" i="57"/>
  <c r="AC102" i="57"/>
  <c r="N64" i="57"/>
  <c r="N124" i="57"/>
  <c r="N100" i="57"/>
  <c r="N33" i="57"/>
  <c r="N29" i="57"/>
  <c r="N34" i="57"/>
  <c r="R131" i="57"/>
  <c r="R107" i="57"/>
  <c r="C107" i="57"/>
  <c r="C99" i="57"/>
  <c r="C102" i="57"/>
  <c r="AE53" i="57"/>
  <c r="AG93" i="57"/>
  <c r="C35" i="57"/>
  <c r="F90" i="57"/>
  <c r="D99" i="57"/>
  <c r="S69" i="57"/>
  <c r="D80" i="61"/>
  <c r="X135" i="57"/>
  <c r="X24" i="57"/>
  <c r="X39" i="57"/>
  <c r="X21" i="57"/>
  <c r="X99" i="57"/>
  <c r="J94" i="57"/>
  <c r="J70" i="57"/>
  <c r="J46" i="57"/>
  <c r="AI114" i="57"/>
  <c r="AI41" i="57"/>
  <c r="AI53" i="57"/>
  <c r="AI54" i="57"/>
  <c r="AI66" i="57"/>
  <c r="AI102" i="57"/>
  <c r="V117" i="57"/>
  <c r="V116" i="57"/>
  <c r="V82" i="57"/>
  <c r="V131" i="57"/>
  <c r="V114" i="57"/>
  <c r="V115" i="57"/>
  <c r="V143" i="57"/>
  <c r="V120" i="57"/>
  <c r="V94" i="57"/>
  <c r="D89" i="57"/>
  <c r="W23" i="57"/>
  <c r="D44" i="57"/>
  <c r="Q57" i="57"/>
  <c r="J131" i="57"/>
  <c r="X16" i="57"/>
  <c r="H58" i="57"/>
  <c r="H138" i="57"/>
  <c r="H90" i="57"/>
  <c r="H56" i="57"/>
  <c r="H126" i="57"/>
  <c r="Q93" i="57"/>
  <c r="Q104" i="57"/>
  <c r="Q101" i="57"/>
  <c r="Q21" i="57"/>
  <c r="Q103" i="57"/>
  <c r="Q99" i="57"/>
  <c r="Q105" i="57"/>
  <c r="Q107" i="57"/>
  <c r="AK126" i="57"/>
  <c r="AM20" i="57"/>
  <c r="AM87" i="57"/>
  <c r="AM17" i="57"/>
  <c r="AM135" i="57"/>
  <c r="W21" i="57"/>
  <c r="W111" i="57"/>
  <c r="W63" i="57"/>
  <c r="W22" i="57"/>
  <c r="W87" i="57"/>
  <c r="P47" i="57"/>
  <c r="P58" i="57"/>
  <c r="P114" i="57"/>
  <c r="P70" i="57"/>
  <c r="P115" i="57"/>
  <c r="AE127" i="57"/>
  <c r="AE126" i="57"/>
  <c r="AJ115" i="57"/>
  <c r="AJ82" i="57"/>
  <c r="AJ118" i="57"/>
  <c r="AJ106" i="57"/>
  <c r="AJ131" i="57"/>
  <c r="AK59" i="57"/>
  <c r="AK60" i="57"/>
  <c r="AK53" i="57"/>
  <c r="AK55" i="57"/>
  <c r="AK41" i="57"/>
  <c r="AK102" i="57"/>
  <c r="AK138" i="57"/>
  <c r="AK66" i="57"/>
  <c r="AK78" i="57"/>
  <c r="E125" i="57"/>
  <c r="E23" i="57"/>
  <c r="E126" i="57"/>
  <c r="E131" i="57"/>
  <c r="E71" i="57"/>
  <c r="J119" i="57"/>
  <c r="I28" i="57"/>
  <c r="V70" i="57"/>
  <c r="J120" i="57"/>
  <c r="J115" i="57"/>
  <c r="I32" i="57"/>
  <c r="D95" i="57"/>
  <c r="P113" i="57"/>
  <c r="I64" i="57"/>
  <c r="D92" i="61"/>
  <c r="E127" i="57"/>
  <c r="Z71" i="57"/>
  <c r="Z125" i="57"/>
  <c r="Z83" i="57"/>
  <c r="Z23" i="57"/>
  <c r="Z127" i="57"/>
  <c r="Z130" i="57"/>
  <c r="Z47" i="57"/>
  <c r="Z107" i="57"/>
  <c r="Z129" i="57"/>
  <c r="Z128" i="57"/>
  <c r="AI58" i="57"/>
  <c r="AK92" i="61"/>
  <c r="AK90" i="61"/>
  <c r="J75" i="61"/>
  <c r="D19" i="61"/>
  <c r="D68" i="57"/>
  <c r="D80" i="57"/>
  <c r="D105" i="57"/>
  <c r="D92" i="57"/>
  <c r="D117" i="57"/>
  <c r="D129" i="57"/>
  <c r="Q51" i="57"/>
  <c r="Q56" i="57"/>
  <c r="Q41" i="57"/>
  <c r="Q59" i="57"/>
  <c r="Q54" i="57"/>
  <c r="Q78" i="57"/>
  <c r="Q60" i="57"/>
  <c r="Q53" i="57"/>
  <c r="AB114" i="57"/>
  <c r="AB116" i="57"/>
  <c r="AB115" i="57"/>
  <c r="AB119" i="57"/>
  <c r="J117" i="57"/>
  <c r="V58" i="57"/>
  <c r="I30" i="57"/>
  <c r="AB131" i="57"/>
  <c r="D94" i="57"/>
  <c r="W123" i="57"/>
  <c r="Q102" i="57"/>
  <c r="J143" i="57"/>
  <c r="AB118" i="57"/>
  <c r="V46" i="57"/>
  <c r="V113" i="57"/>
  <c r="AE59" i="57"/>
  <c r="AK19" i="61"/>
  <c r="AJ70" i="57"/>
  <c r="AG113" i="57"/>
  <c r="U126" i="57"/>
  <c r="AL128" i="57"/>
  <c r="Z35" i="57"/>
  <c r="C31" i="57"/>
  <c r="C32" i="57"/>
  <c r="K99" i="57"/>
  <c r="K111" i="57"/>
  <c r="Y55" i="57"/>
  <c r="Y53" i="57"/>
  <c r="Y41" i="57"/>
  <c r="Y138" i="57"/>
  <c r="K21" i="57"/>
  <c r="H54" i="57"/>
  <c r="H59" i="57"/>
  <c r="H114" i="57"/>
  <c r="W99" i="57"/>
  <c r="Q82" i="57"/>
  <c r="Q45" i="57"/>
  <c r="Q142" i="57"/>
  <c r="AG83" i="57"/>
  <c r="AM88" i="57"/>
  <c r="AM19" i="57"/>
  <c r="AM16" i="57"/>
  <c r="AM123" i="57"/>
  <c r="AM39" i="57"/>
  <c r="AM75" i="57"/>
  <c r="AM23" i="57"/>
  <c r="AM24" i="57"/>
  <c r="AD132" i="57"/>
  <c r="AD131" i="57"/>
  <c r="AD59" i="57"/>
  <c r="AD107" i="57"/>
  <c r="AD126" i="57"/>
  <c r="K22" i="57"/>
  <c r="K17" i="57"/>
  <c r="K63" i="57"/>
  <c r="Y78" i="57"/>
  <c r="AG59" i="57"/>
  <c r="AM127" i="57"/>
  <c r="AM90" i="57"/>
  <c r="AM59" i="57"/>
  <c r="AM56" i="57"/>
  <c r="AM60" i="57"/>
  <c r="AM138" i="57"/>
  <c r="AM126" i="57"/>
  <c r="AM51" i="57"/>
  <c r="AJ58" i="57"/>
  <c r="AJ119" i="57"/>
  <c r="AJ117" i="57"/>
  <c r="AJ113" i="57"/>
  <c r="AJ46" i="57"/>
  <c r="AJ116" i="57"/>
  <c r="AJ143" i="57"/>
  <c r="AJ114" i="57"/>
  <c r="AJ120" i="57"/>
  <c r="Q126" i="57"/>
  <c r="Q138" i="57"/>
  <c r="Q55" i="57"/>
  <c r="AB82" i="57"/>
  <c r="AB70" i="57"/>
  <c r="AB58" i="57"/>
  <c r="AK51" i="57"/>
  <c r="AK54" i="57"/>
  <c r="E144" i="57"/>
  <c r="E132" i="57"/>
  <c r="E47" i="57"/>
  <c r="E83" i="57"/>
  <c r="E119" i="57"/>
  <c r="E123" i="57"/>
  <c r="E128" i="57"/>
  <c r="C56" i="57"/>
  <c r="Y58" i="57"/>
  <c r="Y60" i="57"/>
  <c r="Y114" i="57"/>
  <c r="Y57" i="57"/>
  <c r="Y56" i="57"/>
  <c r="K23" i="57"/>
  <c r="C89" i="57"/>
  <c r="AF114" i="57"/>
  <c r="AF118" i="57"/>
  <c r="AF58" i="57"/>
  <c r="AF116" i="57"/>
  <c r="AC126" i="57"/>
  <c r="C33" i="57"/>
  <c r="AE63" i="57"/>
  <c r="AG132" i="57"/>
  <c r="AG129" i="57"/>
  <c r="AG119" i="57"/>
  <c r="AG131" i="57"/>
  <c r="AL24" i="57"/>
  <c r="AL23" i="57"/>
  <c r="AL83" i="57"/>
  <c r="AL35" i="57"/>
  <c r="AL123" i="57"/>
  <c r="AK31" i="57"/>
  <c r="AK99" i="57"/>
  <c r="AK75" i="57"/>
  <c r="Q24" i="57"/>
  <c r="Q16" i="57"/>
  <c r="Q17" i="57"/>
  <c r="Q19" i="57"/>
  <c r="G138" i="57"/>
  <c r="G78" i="57"/>
  <c r="G55" i="57"/>
  <c r="T78" i="57"/>
  <c r="E95" i="57"/>
  <c r="AG45" i="57"/>
  <c r="Y35" i="57"/>
  <c r="C123" i="57"/>
  <c r="C130" i="57"/>
  <c r="Z20" i="57"/>
  <c r="Z18" i="57"/>
  <c r="AC58" i="57"/>
  <c r="B144" i="57"/>
  <c r="AG107" i="57"/>
  <c r="P46" i="57"/>
  <c r="AE69" i="57"/>
  <c r="X20" i="57"/>
  <c r="AG106" i="57"/>
  <c r="AI28" i="57"/>
  <c r="AF36" i="57"/>
  <c r="R129" i="57"/>
  <c r="AC93" i="57"/>
  <c r="C126" i="57"/>
  <c r="Z16" i="57"/>
  <c r="X138" i="57"/>
  <c r="D76" i="57"/>
  <c r="H57" i="57"/>
  <c r="H53" i="57"/>
  <c r="G52" i="57"/>
  <c r="AG118" i="57"/>
  <c r="AG105" i="57"/>
  <c r="AL119" i="57"/>
  <c r="AF117" i="57"/>
  <c r="AA19" i="57"/>
  <c r="I100" i="57"/>
  <c r="C88" i="57"/>
  <c r="AJ21" i="57"/>
  <c r="AC27" i="57"/>
  <c r="AC21" i="57"/>
  <c r="AC18" i="57"/>
  <c r="AC51" i="57"/>
  <c r="AC99" i="57"/>
  <c r="AC15" i="57"/>
  <c r="AC63" i="57"/>
  <c r="AC17" i="57"/>
  <c r="AK33" i="57"/>
  <c r="AK40" i="57"/>
  <c r="AK35" i="57"/>
  <c r="AK27" i="57"/>
  <c r="AK28" i="57"/>
  <c r="AK36" i="57"/>
  <c r="AK64" i="57"/>
  <c r="AK52" i="57"/>
  <c r="AK124" i="57"/>
  <c r="AK136" i="57"/>
  <c r="AK30" i="57"/>
  <c r="AK100" i="57"/>
  <c r="AK76" i="57"/>
  <c r="J123" i="57"/>
  <c r="J87" i="57"/>
  <c r="J63" i="57"/>
  <c r="J20" i="57"/>
  <c r="J111" i="57"/>
  <c r="J39" i="57"/>
  <c r="J23" i="57"/>
  <c r="J24" i="57"/>
  <c r="AH19" i="57"/>
  <c r="AH18" i="57"/>
  <c r="AH16" i="57"/>
  <c r="AH111" i="57"/>
  <c r="AH135" i="57"/>
  <c r="AH39" i="57"/>
  <c r="AH24" i="57"/>
  <c r="AH22" i="57"/>
  <c r="AH63" i="57"/>
  <c r="AH75" i="57"/>
  <c r="J16" i="57"/>
  <c r="AI68" i="57"/>
  <c r="J22" i="57"/>
  <c r="AK29" i="57"/>
  <c r="AJ39" i="57"/>
  <c r="AJ75" i="57"/>
  <c r="AJ19" i="57"/>
  <c r="AJ24" i="57"/>
  <c r="AJ18" i="57"/>
  <c r="AJ20" i="57"/>
  <c r="AJ51" i="57"/>
  <c r="AJ23" i="57"/>
  <c r="AJ16" i="57"/>
  <c r="AJ63" i="57"/>
  <c r="AJ111" i="57"/>
  <c r="AJ22" i="57"/>
  <c r="AJ123" i="57"/>
  <c r="AJ17" i="57"/>
  <c r="U95" i="61"/>
  <c r="U129" i="61"/>
  <c r="AI80" i="61"/>
  <c r="AI92" i="61"/>
  <c r="AI94" i="57"/>
  <c r="AI117" i="57"/>
  <c r="AI93" i="57"/>
  <c r="AI44" i="57"/>
  <c r="AI89" i="57"/>
  <c r="AI90" i="57"/>
  <c r="AI105" i="57"/>
  <c r="AI91" i="57"/>
  <c r="AI56" i="57"/>
  <c r="E136" i="61"/>
  <c r="AL27" i="61"/>
  <c r="AL15" i="61"/>
  <c r="E27" i="61"/>
  <c r="J18" i="57"/>
  <c r="AC87" i="57"/>
  <c r="J135" i="57"/>
  <c r="E36" i="61"/>
  <c r="AJ135" i="57"/>
  <c r="AJ87" i="57"/>
  <c r="Y44" i="57"/>
  <c r="Y92" i="57"/>
  <c r="B18" i="57"/>
  <c r="B15" i="57"/>
  <c r="G19" i="57"/>
  <c r="G22" i="57"/>
  <c r="G75" i="57"/>
  <c r="AK19" i="57"/>
  <c r="AK123" i="57"/>
  <c r="AK21" i="57"/>
  <c r="AK63" i="57"/>
  <c r="AK18" i="57"/>
  <c r="AK24" i="57"/>
  <c r="AK23" i="57"/>
  <c r="AK17" i="57"/>
  <c r="AK16" i="57"/>
  <c r="AK15" i="57"/>
  <c r="G135" i="57"/>
  <c r="AK135" i="57"/>
  <c r="G51" i="57"/>
  <c r="G17" i="57"/>
  <c r="B135" i="57"/>
  <c r="AK20" i="57"/>
  <c r="I88" i="57"/>
  <c r="I29" i="57"/>
  <c r="AF141" i="57"/>
  <c r="W20" i="57"/>
  <c r="W129" i="57"/>
  <c r="X33" i="57"/>
  <c r="X27" i="57"/>
  <c r="W31" i="61"/>
  <c r="D87" i="61"/>
  <c r="AA24" i="57"/>
  <c r="D129" i="61"/>
  <c r="AA123" i="57"/>
  <c r="W76" i="61"/>
  <c r="AF87" i="57"/>
  <c r="AF93" i="57"/>
  <c r="C95" i="57"/>
  <c r="C87" i="57"/>
  <c r="I76" i="57"/>
  <c r="Y95" i="61"/>
  <c r="D20" i="61"/>
  <c r="O96" i="57"/>
  <c r="AA99" i="57"/>
  <c r="AK80" i="61"/>
  <c r="AK20" i="61"/>
  <c r="AK51" i="61"/>
  <c r="AK17" i="61"/>
  <c r="I34" i="57"/>
  <c r="I36" i="57"/>
  <c r="C44" i="57"/>
  <c r="W93" i="57"/>
  <c r="W91" i="57"/>
  <c r="AF105" i="57"/>
  <c r="X28" i="57"/>
  <c r="X36" i="57"/>
  <c r="X40" i="57"/>
  <c r="AA63" i="57"/>
  <c r="W68" i="57"/>
  <c r="D95" i="61"/>
  <c r="I90" i="61"/>
  <c r="Y129" i="61"/>
  <c r="W117" i="57"/>
  <c r="AA20" i="57"/>
  <c r="AA23" i="57"/>
  <c r="I56" i="61"/>
  <c r="AF92" i="57"/>
  <c r="AF91" i="57"/>
  <c r="C105" i="57"/>
  <c r="C93" i="57"/>
  <c r="O141" i="57"/>
  <c r="D23" i="61"/>
  <c r="X15" i="57"/>
  <c r="C129" i="57"/>
  <c r="O89" i="57"/>
  <c r="AF80" i="57"/>
  <c r="D88" i="61"/>
  <c r="I52" i="57"/>
  <c r="X136" i="57"/>
  <c r="W105" i="57"/>
  <c r="AK95" i="61"/>
  <c r="W44" i="57"/>
  <c r="AA87" i="57"/>
  <c r="I112" i="57"/>
  <c r="D75" i="61"/>
  <c r="J19" i="61"/>
  <c r="I40" i="57"/>
  <c r="O44" i="57"/>
  <c r="AF90" i="57"/>
  <c r="C20" i="57"/>
  <c r="AF68" i="57"/>
  <c r="C90" i="57"/>
  <c r="AF56" i="57"/>
  <c r="AF29" i="57"/>
  <c r="AF32" i="57"/>
  <c r="J35" i="57"/>
  <c r="E27" i="57"/>
  <c r="AF76" i="57"/>
  <c r="AF88" i="57"/>
  <c r="U76" i="57"/>
  <c r="P40" i="57"/>
  <c r="U29" i="57"/>
  <c r="AC90" i="57"/>
  <c r="AC88" i="57"/>
  <c r="AF27" i="57"/>
  <c r="AF31" i="57"/>
  <c r="L75" i="57"/>
  <c r="R56" i="57"/>
  <c r="AC32" i="57"/>
  <c r="J27" i="57"/>
  <c r="U40" i="57"/>
  <c r="J124" i="57"/>
  <c r="R35" i="61"/>
  <c r="R93" i="57"/>
  <c r="U64" i="57"/>
  <c r="AI87" i="61"/>
  <c r="B124" i="61"/>
  <c r="E64" i="57"/>
  <c r="AI20" i="61"/>
  <c r="R68" i="57"/>
  <c r="AJ124" i="61"/>
  <c r="P64" i="57"/>
  <c r="R124" i="61"/>
  <c r="AF112" i="57"/>
  <c r="R117" i="57"/>
  <c r="AF52" i="57"/>
  <c r="R105" i="57"/>
  <c r="AC56" i="57"/>
  <c r="AI64" i="57"/>
  <c r="AK95" i="57"/>
  <c r="AF15" i="57"/>
  <c r="AF136" i="57"/>
  <c r="U31" i="57"/>
  <c r="U30" i="57"/>
  <c r="AC91" i="57"/>
  <c r="AF34" i="57"/>
  <c r="AF33" i="57"/>
  <c r="AC20" i="57"/>
  <c r="AC68" i="57"/>
  <c r="L23" i="57"/>
  <c r="J32" i="57"/>
  <c r="P52" i="57"/>
  <c r="R91" i="57"/>
  <c r="R90" i="57"/>
  <c r="P29" i="57"/>
  <c r="L27" i="57"/>
  <c r="AF64" i="57"/>
  <c r="AJ35" i="61"/>
  <c r="E136" i="57"/>
  <c r="AC105" i="57"/>
  <c r="AI29" i="57"/>
  <c r="J112" i="57"/>
  <c r="U52" i="57"/>
  <c r="J15" i="57"/>
  <c r="AF100" i="57"/>
  <c r="P112" i="57"/>
  <c r="AF30" i="57"/>
  <c r="L15" i="57"/>
  <c r="J30" i="57"/>
  <c r="R95" i="57"/>
  <c r="R94" i="57"/>
  <c r="AI19" i="61"/>
  <c r="E30" i="57"/>
  <c r="J88" i="57"/>
  <c r="E76" i="57"/>
  <c r="V30" i="57"/>
  <c r="V34" i="57"/>
  <c r="V40" i="57"/>
  <c r="V88" i="57"/>
  <c r="V112" i="57"/>
  <c r="V31" i="57"/>
  <c r="V35" i="57"/>
  <c r="V76" i="57"/>
  <c r="V124" i="57"/>
  <c r="V36" i="57"/>
  <c r="V29" i="57"/>
  <c r="V136" i="57"/>
  <c r="L123" i="61"/>
  <c r="S19" i="61"/>
  <c r="E90" i="57"/>
  <c r="E89" i="57"/>
  <c r="E141" i="57"/>
  <c r="E129" i="57"/>
  <c r="E96" i="57"/>
  <c r="E117" i="57"/>
  <c r="E44" i="57"/>
  <c r="E87" i="57"/>
  <c r="E94" i="57"/>
  <c r="E92" i="57"/>
  <c r="Y123" i="61"/>
  <c r="Y20" i="61"/>
  <c r="Y87" i="61"/>
  <c r="Y23" i="61"/>
  <c r="AJ15" i="61"/>
  <c r="AJ123" i="61"/>
  <c r="AG96" i="61"/>
  <c r="AG141" i="61"/>
  <c r="Y117" i="57"/>
  <c r="Z76" i="57"/>
  <c r="E68" i="57"/>
  <c r="V32" i="57"/>
  <c r="Y32" i="57"/>
  <c r="Y129" i="57"/>
  <c r="Y95" i="57"/>
  <c r="Y93" i="57"/>
  <c r="Y105" i="57"/>
  <c r="Y80" i="57"/>
  <c r="Y141" i="57"/>
  <c r="Y94" i="57"/>
  <c r="Y89" i="57"/>
  <c r="Y96" i="57"/>
  <c r="Y88" i="57"/>
  <c r="B39" i="57"/>
  <c r="B27" i="57"/>
  <c r="B63" i="57"/>
  <c r="B19" i="57"/>
  <c r="B21" i="57"/>
  <c r="B51" i="57"/>
  <c r="B75" i="57"/>
  <c r="B24" i="57"/>
  <c r="B16" i="57"/>
  <c r="B17" i="57"/>
  <c r="N91" i="57"/>
  <c r="N95" i="57"/>
  <c r="N129" i="57"/>
  <c r="N56" i="57"/>
  <c r="N94" i="57"/>
  <c r="N92" i="57"/>
  <c r="N68" i="57"/>
  <c r="N105" i="57"/>
  <c r="N90" i="57"/>
  <c r="N88" i="57"/>
  <c r="N32" i="57"/>
  <c r="N117" i="57"/>
  <c r="I18" i="57"/>
  <c r="I19" i="57"/>
  <c r="I135" i="57"/>
  <c r="I22" i="57"/>
  <c r="I20" i="57"/>
  <c r="I39" i="57"/>
  <c r="I111" i="57"/>
  <c r="I63" i="57"/>
  <c r="I21" i="57"/>
  <c r="I15" i="57"/>
  <c r="I17" i="57"/>
  <c r="Z40" i="57"/>
  <c r="Z30" i="57"/>
  <c r="Z64" i="57"/>
  <c r="Z88" i="57"/>
  <c r="Z32" i="57"/>
  <c r="Z28" i="57"/>
  <c r="Z124" i="57"/>
  <c r="Z27" i="57"/>
  <c r="Z31" i="57"/>
  <c r="I87" i="57"/>
  <c r="I27" i="57"/>
  <c r="N80" i="57"/>
  <c r="L23" i="61"/>
  <c r="E20" i="57"/>
  <c r="N93" i="57"/>
  <c r="I75" i="57"/>
  <c r="B99" i="57"/>
  <c r="E80" i="57"/>
  <c r="Y90" i="57"/>
  <c r="N87" i="57"/>
  <c r="S75" i="61"/>
  <c r="E56" i="57"/>
  <c r="I24" i="57"/>
  <c r="I99" i="57"/>
  <c r="V28" i="57"/>
  <c r="Z15" i="57"/>
  <c r="I51" i="57"/>
  <c r="E91" i="57"/>
  <c r="AK92" i="57"/>
  <c r="AK80" i="57"/>
  <c r="AI40" i="57"/>
  <c r="AI30" i="57"/>
  <c r="AK129" i="57"/>
  <c r="AK32" i="57"/>
  <c r="AK68" i="57"/>
  <c r="AK88" i="57"/>
  <c r="AK91" i="57"/>
  <c r="AJ30" i="57"/>
  <c r="AJ64" i="57"/>
  <c r="AJ40" i="57"/>
  <c r="U136" i="57"/>
  <c r="AI33" i="57"/>
  <c r="AK89" i="57"/>
  <c r="AK93" i="57"/>
  <c r="AI112" i="57"/>
  <c r="AK105" i="57"/>
  <c r="AI32" i="57"/>
  <c r="AK90" i="57"/>
  <c r="AK56" i="57"/>
  <c r="L135" i="57"/>
  <c r="AJ15" i="57"/>
  <c r="AK44" i="57"/>
  <c r="AI100" i="57"/>
  <c r="AK87" i="57"/>
  <c r="AI52" i="57"/>
  <c r="AI88" i="57"/>
  <c r="AI34" i="57"/>
  <c r="AK96" i="57"/>
  <c r="AK141" i="57"/>
  <c r="E29" i="57"/>
  <c r="E35" i="57"/>
  <c r="B29" i="61"/>
  <c r="AJ136" i="57"/>
  <c r="AJ27" i="57"/>
  <c r="AJ35" i="57"/>
  <c r="AJ28" i="57"/>
  <c r="AJ31" i="57"/>
  <c r="AJ29" i="57"/>
  <c r="J136" i="57"/>
  <c r="E15" i="57"/>
  <c r="L39" i="57"/>
  <c r="L19" i="57"/>
  <c r="L16" i="57"/>
  <c r="J28" i="57"/>
  <c r="J64" i="57"/>
  <c r="L123" i="57"/>
  <c r="P30" i="57"/>
  <c r="P28" i="57"/>
  <c r="AJ27" i="61"/>
  <c r="E40" i="57"/>
  <c r="E34" i="57"/>
  <c r="E31" i="57"/>
  <c r="E32" i="57"/>
  <c r="B35" i="61"/>
  <c r="E88" i="57"/>
  <c r="J40" i="57"/>
  <c r="AK75" i="61"/>
  <c r="AK123" i="61"/>
  <c r="AJ112" i="57"/>
  <c r="AK87" i="61"/>
  <c r="AJ33" i="57"/>
  <c r="AJ88" i="57"/>
  <c r="AJ124" i="57"/>
  <c r="AJ100" i="57"/>
  <c r="AJ32" i="57"/>
  <c r="AJ76" i="57"/>
  <c r="L18" i="57"/>
  <c r="J34" i="57"/>
  <c r="P34" i="57"/>
  <c r="E52" i="57"/>
  <c r="B52" i="61"/>
  <c r="E36" i="57"/>
  <c r="E28" i="57"/>
  <c r="E124" i="57"/>
  <c r="Y96" i="61"/>
  <c r="AK129" i="61"/>
  <c r="AJ34" i="57"/>
  <c r="AJ36" i="57"/>
  <c r="AL29" i="57"/>
  <c r="AM76" i="57"/>
  <c r="AM32" i="57"/>
  <c r="AM29" i="57"/>
  <c r="AL39" i="57"/>
  <c r="AM136" i="57"/>
  <c r="AL40" i="57"/>
  <c r="AL28" i="57"/>
  <c r="AM27" i="57"/>
  <c r="AL125" i="57"/>
  <c r="AM35" i="57"/>
  <c r="AM15" i="57"/>
  <c r="AL52" i="57"/>
  <c r="AL53" i="57"/>
  <c r="AL41" i="57"/>
  <c r="AL78" i="57"/>
  <c r="AL126" i="57"/>
  <c r="AM124" i="57"/>
  <c r="AL77" i="57"/>
  <c r="AL47" i="57"/>
  <c r="AM36" i="57"/>
  <c r="AL43" i="57"/>
  <c r="AL59" i="57"/>
  <c r="AL55" i="57"/>
  <c r="AM31" i="57"/>
  <c r="AM28" i="57"/>
  <c r="AL51" i="57"/>
  <c r="AL113" i="57"/>
  <c r="AL114" i="57"/>
  <c r="AL131" i="57"/>
  <c r="AM54" i="57"/>
  <c r="AL130" i="57"/>
  <c r="AL116" i="57"/>
  <c r="AM40" i="57"/>
  <c r="AM52" i="57"/>
  <c r="AL34" i="57"/>
  <c r="AL46" i="57"/>
  <c r="AL82" i="57"/>
  <c r="AL112" i="57"/>
  <c r="AL58" i="57"/>
  <c r="AL22" i="57"/>
  <c r="AL111" i="57"/>
  <c r="AM30" i="57"/>
  <c r="AM71" i="57"/>
  <c r="AM66" i="57"/>
  <c r="AL143" i="57"/>
  <c r="AL107" i="57"/>
  <c r="AL140" i="57"/>
  <c r="AM65" i="57"/>
  <c r="AM63" i="57"/>
  <c r="AL100" i="57"/>
  <c r="AL120" i="57"/>
  <c r="AL118" i="57"/>
  <c r="AL106" i="57"/>
  <c r="AM68" i="57"/>
  <c r="AM42" i="57"/>
  <c r="AM139" i="57"/>
  <c r="AM72" i="57"/>
  <c r="AM91" i="57"/>
  <c r="AL36" i="57"/>
  <c r="AL33" i="57"/>
  <c r="AL108" i="57"/>
  <c r="AL138" i="57"/>
  <c r="AL132" i="57"/>
  <c r="AL84" i="57"/>
  <c r="AL60" i="57"/>
  <c r="AL142" i="57"/>
  <c r="AL102" i="57"/>
  <c r="AL45" i="57"/>
  <c r="AM79" i="57"/>
  <c r="AL48" i="57"/>
  <c r="AM67" i="57"/>
  <c r="AL136" i="57"/>
  <c r="AL144" i="57"/>
  <c r="AL135" i="57"/>
  <c r="AL104" i="57"/>
  <c r="AL21" i="57"/>
  <c r="AL57" i="57"/>
  <c r="AL81" i="57"/>
  <c r="AM18" i="57"/>
  <c r="AM64" i="57"/>
  <c r="AL101" i="57"/>
  <c r="AL137" i="57"/>
  <c r="Y54" i="57"/>
  <c r="Y139" i="57"/>
  <c r="X105" i="57"/>
  <c r="AC35" i="57"/>
  <c r="AC23" i="57"/>
  <c r="Z66" i="57"/>
  <c r="X89" i="57"/>
  <c r="Y21" i="57"/>
  <c r="X104" i="57"/>
  <c r="Y20" i="57"/>
  <c r="J142" i="57"/>
  <c r="U137" i="57"/>
  <c r="E59" i="61"/>
  <c r="U128" i="57"/>
  <c r="Y51" i="57"/>
  <c r="Y64" i="57"/>
  <c r="Y99" i="57"/>
  <c r="Y115" i="57"/>
  <c r="G112" i="57"/>
  <c r="Y19" i="57"/>
  <c r="Y16" i="57"/>
  <c r="Y22" i="57"/>
  <c r="G36" i="57"/>
  <c r="Y135" i="57"/>
  <c r="Y79" i="57"/>
  <c r="Y71" i="57"/>
  <c r="L139" i="57"/>
  <c r="J106" i="57"/>
  <c r="J118" i="57"/>
  <c r="L140" i="57"/>
  <c r="J33" i="57"/>
  <c r="U48" i="57"/>
  <c r="J103" i="57"/>
  <c r="U72" i="57"/>
  <c r="AC129" i="57"/>
  <c r="U83" i="57"/>
  <c r="U127" i="57"/>
  <c r="H107" i="57"/>
  <c r="J69" i="57"/>
  <c r="L132" i="57"/>
  <c r="L36" i="57"/>
  <c r="AC59" i="57"/>
  <c r="H92" i="57"/>
  <c r="Z78" i="57"/>
  <c r="P116" i="57"/>
  <c r="K93" i="57"/>
  <c r="K56" i="57"/>
  <c r="P102" i="57"/>
  <c r="Z41" i="57"/>
  <c r="D33" i="57"/>
  <c r="K87" i="57"/>
  <c r="Z55" i="57"/>
  <c r="X96" i="57"/>
  <c r="P78" i="57"/>
  <c r="H80" i="57"/>
  <c r="H137" i="57"/>
  <c r="P81" i="57"/>
  <c r="D64" i="57"/>
  <c r="D40" i="57"/>
  <c r="Z56" i="57"/>
  <c r="H44" i="57"/>
  <c r="AE18" i="57"/>
  <c r="AE51" i="57"/>
  <c r="D34" i="57"/>
  <c r="P57" i="57"/>
  <c r="P67" i="57"/>
  <c r="D32" i="57"/>
  <c r="K29" i="57"/>
  <c r="K64" i="57"/>
  <c r="H78" i="57"/>
  <c r="Y39" i="57"/>
  <c r="Y24" i="57"/>
  <c r="Y15" i="57"/>
  <c r="Y87" i="57"/>
  <c r="Y123" i="57"/>
  <c r="AE41" i="57"/>
  <c r="Y27" i="57"/>
  <c r="Y63" i="57"/>
  <c r="Y75" i="57"/>
  <c r="Y111" i="57"/>
  <c r="Y17" i="57"/>
  <c r="G15" i="57"/>
  <c r="K15" i="57"/>
  <c r="H84" i="57"/>
  <c r="K27" i="57"/>
  <c r="K30" i="57"/>
  <c r="H140" i="57"/>
  <c r="H55" i="57"/>
  <c r="C55" i="57"/>
  <c r="H128" i="57"/>
  <c r="H82" i="57"/>
  <c r="K34" i="57"/>
  <c r="K33" i="57"/>
  <c r="K100" i="57"/>
  <c r="K112" i="57"/>
  <c r="K52" i="57"/>
  <c r="K124" i="57"/>
  <c r="H83" i="57"/>
  <c r="K35" i="57"/>
  <c r="K95" i="57"/>
  <c r="P101" i="57"/>
  <c r="Z52" i="57"/>
  <c r="D100" i="57"/>
  <c r="H46" i="57"/>
  <c r="AE23" i="57"/>
  <c r="D31" i="57"/>
  <c r="D35" i="57"/>
  <c r="D88" i="57"/>
  <c r="K91" i="57"/>
  <c r="K90" i="57"/>
  <c r="X32" i="57"/>
  <c r="K129" i="57"/>
  <c r="G35" i="57"/>
  <c r="G29" i="57"/>
  <c r="G34" i="57"/>
  <c r="G124" i="57"/>
  <c r="Z90" i="57"/>
  <c r="P104" i="57"/>
  <c r="P100" i="57"/>
  <c r="Z54" i="57"/>
  <c r="Z51" i="57"/>
  <c r="Z53" i="57"/>
  <c r="K20" i="57"/>
  <c r="P55" i="57"/>
  <c r="Z126" i="57"/>
  <c r="P33" i="57"/>
  <c r="K105" i="57"/>
  <c r="G76" i="57"/>
  <c r="P69" i="57"/>
  <c r="Z17" i="57"/>
  <c r="G136" i="57"/>
  <c r="X141" i="57"/>
  <c r="AE17" i="57"/>
  <c r="P77" i="57"/>
  <c r="D28" i="57"/>
  <c r="D30" i="57"/>
  <c r="K94" i="57"/>
  <c r="P118" i="57"/>
  <c r="P106" i="57"/>
  <c r="Z59" i="57"/>
  <c r="X93" i="57"/>
  <c r="X88" i="57"/>
  <c r="AE123" i="57"/>
  <c r="K88" i="57"/>
  <c r="Z102" i="57"/>
  <c r="X44" i="57"/>
  <c r="Z29" i="57"/>
  <c r="G27" i="57"/>
  <c r="G31" i="57"/>
  <c r="D124" i="57"/>
  <c r="P103" i="57"/>
  <c r="Z57" i="57"/>
  <c r="K68" i="57"/>
  <c r="X80" i="57"/>
  <c r="H77" i="57"/>
  <c r="P31" i="57"/>
  <c r="X87" i="57"/>
  <c r="X92" i="57"/>
  <c r="K32" i="57"/>
  <c r="P79" i="57"/>
  <c r="P76" i="57"/>
  <c r="P82" i="57"/>
  <c r="D112" i="57"/>
  <c r="AE27" i="57"/>
  <c r="U59" i="57"/>
  <c r="L144" i="57"/>
  <c r="U35" i="57"/>
  <c r="AC95" i="57"/>
  <c r="H104" i="57"/>
  <c r="L84" i="57"/>
  <c r="J99" i="57"/>
  <c r="U124" i="57"/>
  <c r="AE130" i="57"/>
  <c r="AE99" i="57"/>
  <c r="AE107" i="57"/>
  <c r="AC127" i="57"/>
  <c r="U144" i="57"/>
  <c r="J45" i="57"/>
  <c r="J21" i="57"/>
  <c r="L136" i="57"/>
  <c r="L137" i="57"/>
  <c r="H105" i="57"/>
  <c r="AC71" i="57"/>
  <c r="L48" i="57"/>
  <c r="L24" i="57"/>
  <c r="J130" i="57"/>
  <c r="L72" i="57"/>
  <c r="J108" i="57"/>
  <c r="J101" i="57"/>
  <c r="U71" i="57"/>
  <c r="U132" i="57"/>
  <c r="U125" i="57"/>
  <c r="AE101" i="57"/>
  <c r="AE103" i="57"/>
  <c r="AC123" i="57"/>
  <c r="AC124" i="57"/>
  <c r="U140" i="57"/>
  <c r="U139" i="57"/>
  <c r="AC107" i="57"/>
  <c r="U84" i="57"/>
  <c r="AG144" i="57"/>
  <c r="U60" i="57"/>
  <c r="U36" i="57"/>
  <c r="U47" i="57"/>
  <c r="U119" i="57"/>
  <c r="J105" i="57"/>
  <c r="J100" i="57"/>
  <c r="J107" i="57"/>
  <c r="AE102" i="57"/>
  <c r="AC130" i="57"/>
  <c r="U138" i="57"/>
  <c r="AE21" i="57"/>
  <c r="AE57" i="57"/>
  <c r="AC132" i="57"/>
  <c r="U131" i="57"/>
  <c r="U58" i="57"/>
  <c r="X43" i="57"/>
  <c r="X75" i="57"/>
  <c r="U114" i="57"/>
  <c r="AE42" i="57"/>
  <c r="AE39" i="57"/>
  <c r="AE125" i="57"/>
  <c r="AE65" i="57"/>
  <c r="X31" i="57"/>
  <c r="AE47" i="57"/>
  <c r="U34" i="57"/>
  <c r="AE45" i="57"/>
  <c r="AE16" i="57"/>
  <c r="F20" i="57"/>
  <c r="P59" i="57"/>
  <c r="R32" i="57"/>
  <c r="P119" i="57"/>
  <c r="U120" i="57"/>
  <c r="U115" i="57"/>
  <c r="U116" i="57"/>
  <c r="H81" i="57"/>
  <c r="U70" i="57"/>
  <c r="F135" i="57"/>
  <c r="P127" i="57"/>
  <c r="H142" i="57"/>
  <c r="F16" i="57"/>
  <c r="F18" i="57"/>
  <c r="F87" i="57"/>
  <c r="U82" i="57"/>
  <c r="AG78" i="57"/>
  <c r="U46" i="57"/>
  <c r="X76" i="57"/>
  <c r="X81" i="57"/>
  <c r="U112" i="57"/>
  <c r="X19" i="57"/>
  <c r="U143" i="57"/>
  <c r="X140" i="57"/>
  <c r="F24" i="57"/>
  <c r="F39" i="57"/>
  <c r="X84" i="57"/>
  <c r="U113" i="57"/>
  <c r="F63" i="57"/>
  <c r="AG126" i="57"/>
  <c r="W27" i="57"/>
  <c r="W34" i="57"/>
  <c r="AG41" i="57"/>
  <c r="AG102" i="57"/>
  <c r="AG114" i="57"/>
  <c r="AG57" i="57"/>
  <c r="AG53" i="57"/>
  <c r="AG55" i="57"/>
  <c r="AG60" i="57"/>
  <c r="AG90" i="57"/>
  <c r="AG58" i="57"/>
  <c r="AG56" i="57"/>
  <c r="W88" i="57"/>
  <c r="AG48" i="57"/>
  <c r="AG84" i="57"/>
  <c r="AG141" i="57"/>
  <c r="AG140" i="57"/>
  <c r="AG96" i="57"/>
  <c r="AG120" i="57"/>
  <c r="AG143" i="57"/>
  <c r="AG137" i="57"/>
  <c r="AG108" i="57"/>
  <c r="AG138" i="57"/>
  <c r="AG142" i="57"/>
  <c r="R52" i="57"/>
  <c r="H47" i="57"/>
  <c r="H48" i="57"/>
  <c r="H89" i="57"/>
  <c r="H113" i="57"/>
  <c r="H43" i="57"/>
  <c r="H45" i="57"/>
  <c r="H125" i="57"/>
  <c r="R88" i="57"/>
  <c r="H41" i="57"/>
  <c r="R64" i="57"/>
  <c r="AH17" i="57"/>
  <c r="Y42" i="57"/>
  <c r="H102" i="57"/>
  <c r="H101" i="57"/>
  <c r="Y127" i="57"/>
  <c r="H130" i="57"/>
  <c r="P107" i="57"/>
  <c r="Y72" i="57"/>
  <c r="Y65" i="57"/>
  <c r="Y70" i="57"/>
  <c r="H93" i="57"/>
  <c r="P128" i="57"/>
  <c r="H118" i="57"/>
  <c r="Y18" i="57"/>
  <c r="H108" i="57"/>
  <c r="Y91" i="57"/>
  <c r="Y67" i="57"/>
  <c r="Y68" i="57"/>
  <c r="P131" i="57"/>
  <c r="P124" i="57"/>
  <c r="P125" i="57"/>
  <c r="Y30" i="57"/>
  <c r="Y103" i="57"/>
  <c r="H106" i="57"/>
  <c r="Y69" i="57"/>
  <c r="P35" i="57"/>
  <c r="P130" i="57"/>
  <c r="P126" i="57"/>
  <c r="P71" i="57"/>
  <c r="P83" i="57"/>
  <c r="R34" i="57"/>
  <c r="R35" i="57"/>
  <c r="R124" i="57"/>
  <c r="R112" i="57"/>
  <c r="R30" i="57"/>
  <c r="R33" i="57"/>
  <c r="C77" i="57"/>
  <c r="R100" i="57"/>
  <c r="C43" i="57"/>
  <c r="R29" i="57"/>
  <c r="W124" i="57"/>
  <c r="W100" i="57"/>
  <c r="W15" i="57"/>
  <c r="W33" i="57"/>
  <c r="W30" i="57"/>
  <c r="W64" i="57"/>
  <c r="W35" i="57"/>
  <c r="W32" i="57"/>
  <c r="U24" i="57"/>
  <c r="U111" i="57"/>
  <c r="U63" i="57"/>
  <c r="AE87" i="57"/>
  <c r="AE56" i="57"/>
  <c r="T80" i="57"/>
  <c r="Q94" i="57"/>
  <c r="F41" i="57"/>
  <c r="Q118" i="57"/>
  <c r="Q117" i="57"/>
  <c r="U23" i="57"/>
  <c r="U16" i="57"/>
  <c r="AE91" i="57"/>
  <c r="U39" i="57"/>
  <c r="Q58" i="57"/>
  <c r="Q120" i="57"/>
  <c r="Q116" i="57"/>
  <c r="AE44" i="57"/>
  <c r="U123" i="57"/>
  <c r="Q46" i="57"/>
  <c r="AE105" i="57"/>
  <c r="U135" i="57"/>
  <c r="Q131" i="57"/>
  <c r="U19" i="57"/>
  <c r="U18" i="57"/>
  <c r="U22" i="57"/>
  <c r="AE89" i="57"/>
  <c r="Q119" i="57"/>
  <c r="Q114" i="57"/>
  <c r="Q113" i="57"/>
  <c r="AE129" i="57"/>
  <c r="Q22" i="57"/>
  <c r="U27" i="57"/>
  <c r="AE90" i="57"/>
  <c r="Q70" i="57"/>
  <c r="U51" i="57"/>
  <c r="U17" i="57"/>
  <c r="U15" i="57"/>
  <c r="AE95" i="57"/>
  <c r="AE93" i="57"/>
  <c r="Q106" i="57"/>
  <c r="Q111" i="57"/>
  <c r="Q115" i="57"/>
  <c r="Q143" i="57"/>
  <c r="AE20" i="57"/>
  <c r="AD23" i="57"/>
  <c r="C78" i="57"/>
  <c r="C81" i="57"/>
  <c r="C19" i="57"/>
  <c r="C83" i="57"/>
  <c r="C104" i="57"/>
  <c r="C128" i="57"/>
  <c r="C76" i="57"/>
  <c r="C80" i="57"/>
  <c r="C75" i="57"/>
  <c r="C92" i="57"/>
  <c r="H70" i="57"/>
  <c r="J114" i="57"/>
  <c r="J138" i="57"/>
  <c r="J58" i="57"/>
  <c r="H91" i="57"/>
  <c r="H139" i="57"/>
  <c r="J66" i="57"/>
  <c r="J60" i="57"/>
  <c r="H69" i="57"/>
  <c r="W112" i="57"/>
  <c r="AC125" i="57"/>
  <c r="AC45" i="57"/>
  <c r="AE35" i="57"/>
  <c r="AE64" i="57"/>
  <c r="AC72" i="57"/>
  <c r="AC41" i="57"/>
  <c r="AE124" i="57"/>
  <c r="AC16" i="57"/>
  <c r="AC42" i="57"/>
  <c r="AC39" i="57"/>
  <c r="N141" i="57"/>
  <c r="AE32" i="57"/>
  <c r="AE15" i="57"/>
  <c r="AC53" i="57"/>
  <c r="AC89" i="57"/>
  <c r="AC65" i="57"/>
  <c r="AC28" i="57"/>
  <c r="AC44" i="57"/>
  <c r="AC47" i="57"/>
  <c r="N142" i="57"/>
  <c r="AC101" i="57"/>
  <c r="AE88" i="57"/>
  <c r="AC40" i="57"/>
  <c r="AE100" i="57"/>
  <c r="AC46" i="57"/>
  <c r="Z137" i="57"/>
  <c r="F127" i="57"/>
  <c r="F129" i="57"/>
  <c r="F144" i="57"/>
  <c r="Z141" i="57"/>
  <c r="F126" i="57"/>
  <c r="F125" i="57"/>
  <c r="Z84" i="57"/>
  <c r="Z132" i="57"/>
  <c r="F123" i="57"/>
  <c r="Z96" i="57"/>
  <c r="Z48" i="57"/>
  <c r="F47" i="57"/>
  <c r="Z142" i="57"/>
  <c r="Z140" i="57"/>
  <c r="Z144" i="57"/>
  <c r="F71" i="57"/>
  <c r="O75" i="57"/>
  <c r="Z136" i="57"/>
  <c r="Z139" i="57"/>
  <c r="Z138" i="57"/>
  <c r="O16" i="57"/>
  <c r="F23" i="57"/>
  <c r="F95" i="57"/>
  <c r="Z36" i="57"/>
  <c r="F132" i="57"/>
  <c r="Z108" i="57"/>
  <c r="Z60" i="57"/>
  <c r="Z72" i="57"/>
  <c r="F138" i="57"/>
  <c r="F53" i="57"/>
  <c r="Z24" i="57"/>
  <c r="Z135" i="57"/>
  <c r="O20" i="57"/>
  <c r="AC106" i="57"/>
  <c r="N24" i="57"/>
  <c r="AC142" i="57"/>
  <c r="N108" i="57"/>
  <c r="N143" i="57"/>
  <c r="N140" i="57"/>
  <c r="N132" i="57"/>
  <c r="AE28" i="57"/>
  <c r="AE30" i="57"/>
  <c r="AE52" i="57"/>
  <c r="W47" i="57"/>
  <c r="N72" i="57"/>
  <c r="N84" i="57"/>
  <c r="N36" i="57"/>
  <c r="N96" i="57"/>
  <c r="AC144" i="57"/>
  <c r="AE40" i="57"/>
  <c r="N135" i="57"/>
  <c r="N138" i="57"/>
  <c r="AE33" i="57"/>
  <c r="N120" i="57"/>
  <c r="N144" i="57"/>
  <c r="N139" i="57"/>
  <c r="N136" i="57"/>
  <c r="AE29" i="57"/>
  <c r="H72" i="57"/>
  <c r="H67" i="57"/>
  <c r="J102" i="57"/>
  <c r="J56" i="57"/>
  <c r="J54" i="57"/>
  <c r="H127" i="57"/>
  <c r="AD135" i="57"/>
  <c r="J52" i="57"/>
  <c r="J51" i="57"/>
  <c r="J57" i="57"/>
  <c r="H65" i="57"/>
  <c r="H71" i="57"/>
  <c r="H66" i="57"/>
  <c r="AD123" i="57"/>
  <c r="H115" i="57"/>
  <c r="J90" i="57"/>
  <c r="J17" i="57"/>
  <c r="H103" i="57"/>
  <c r="J29" i="57"/>
  <c r="J126" i="57"/>
  <c r="H79" i="57"/>
  <c r="H42" i="57"/>
  <c r="J59" i="57"/>
  <c r="J53" i="57"/>
  <c r="H68" i="57"/>
  <c r="S21" i="57"/>
  <c r="S142" i="57"/>
  <c r="S107" i="57"/>
  <c r="S57" i="57"/>
  <c r="AD51" i="57"/>
  <c r="AD63" i="57"/>
  <c r="AD99" i="57"/>
  <c r="AD17" i="57"/>
  <c r="AD18" i="57"/>
  <c r="AD111" i="57"/>
  <c r="AD21" i="57"/>
  <c r="AD22" i="57"/>
  <c r="AC24" i="57"/>
  <c r="AC135" i="57"/>
  <c r="F51" i="57"/>
  <c r="AC48" i="57"/>
  <c r="F66" i="57"/>
  <c r="F17" i="57"/>
  <c r="AC108" i="57"/>
  <c r="AC36" i="57"/>
  <c r="AC136" i="57"/>
  <c r="AC138" i="57"/>
  <c r="AC141" i="57"/>
  <c r="F60" i="57"/>
  <c r="F54" i="57"/>
  <c r="AC60" i="57"/>
  <c r="AC96" i="57"/>
  <c r="AC139" i="57"/>
  <c r="AC137" i="57"/>
  <c r="F59" i="57"/>
  <c r="F56" i="57"/>
  <c r="S99" i="57"/>
  <c r="S106" i="57"/>
  <c r="S108" i="57"/>
  <c r="S118" i="57"/>
  <c r="S81" i="57"/>
  <c r="S103" i="57"/>
  <c r="S104" i="57"/>
  <c r="S102" i="57"/>
  <c r="S130" i="57"/>
  <c r="O39" i="57"/>
  <c r="O135" i="57"/>
  <c r="O87" i="57"/>
  <c r="O19" i="57"/>
  <c r="G142" i="57"/>
  <c r="W16" i="57"/>
  <c r="T20" i="57"/>
  <c r="T91" i="57"/>
  <c r="B132" i="57"/>
  <c r="AA124" i="57"/>
  <c r="B71" i="57"/>
  <c r="AC143" i="57"/>
  <c r="X55" i="57"/>
  <c r="B123" i="57"/>
  <c r="W40" i="57"/>
  <c r="W89" i="57"/>
  <c r="T44" i="57"/>
  <c r="W28" i="57"/>
  <c r="W65" i="57"/>
  <c r="T87" i="57"/>
  <c r="T92" i="57"/>
  <c r="T93" i="57"/>
  <c r="T32" i="57"/>
  <c r="X57" i="57"/>
  <c r="B126" i="57"/>
  <c r="B128" i="57"/>
  <c r="B107" i="57"/>
  <c r="B47" i="57"/>
  <c r="W46" i="57"/>
  <c r="W125" i="57"/>
  <c r="T141" i="57"/>
  <c r="W113" i="57"/>
  <c r="B83" i="57"/>
  <c r="T88" i="57"/>
  <c r="T90" i="57"/>
  <c r="T96" i="57"/>
  <c r="T56" i="57"/>
  <c r="X51" i="57"/>
  <c r="B124" i="57"/>
  <c r="T68" i="57"/>
  <c r="B59" i="57"/>
  <c r="B35" i="57"/>
  <c r="W42" i="57"/>
  <c r="B23" i="57"/>
  <c r="T89" i="57"/>
  <c r="B125" i="57"/>
  <c r="B127" i="57"/>
  <c r="B130" i="57"/>
  <c r="W101" i="57"/>
  <c r="W45" i="57"/>
  <c r="W39" i="57"/>
  <c r="G33" i="57"/>
  <c r="G130" i="57"/>
  <c r="G99" i="57"/>
  <c r="G104" i="57"/>
  <c r="G118" i="57"/>
  <c r="G100" i="57"/>
  <c r="G102" i="57"/>
  <c r="G108" i="57"/>
  <c r="G57" i="57"/>
  <c r="G107" i="57"/>
  <c r="G106" i="57"/>
  <c r="G81" i="57"/>
  <c r="G21" i="57"/>
  <c r="D87" i="57"/>
  <c r="X53" i="57"/>
  <c r="X56" i="57"/>
  <c r="X29" i="57"/>
  <c r="X41" i="57"/>
  <c r="X102" i="57"/>
  <c r="D39" i="57"/>
  <c r="X78" i="57"/>
  <c r="X60" i="57"/>
  <c r="X52" i="57"/>
  <c r="X90" i="57"/>
  <c r="X17" i="57"/>
  <c r="AC118" i="57"/>
  <c r="AA76" i="57"/>
  <c r="K53" i="57"/>
  <c r="K89" i="57"/>
  <c r="K46" i="57"/>
  <c r="K65" i="57"/>
  <c r="K40" i="57"/>
  <c r="K125" i="57"/>
  <c r="K45" i="57"/>
  <c r="K42" i="57"/>
  <c r="K16" i="57"/>
  <c r="K47" i="57"/>
  <c r="K44" i="57"/>
  <c r="K113" i="57"/>
  <c r="K28" i="57"/>
  <c r="K41" i="57"/>
  <c r="K39" i="57"/>
  <c r="AA33" i="57"/>
  <c r="D15" i="57"/>
  <c r="AC111" i="57"/>
  <c r="D21" i="57"/>
  <c r="AC70" i="57"/>
  <c r="AA15" i="57"/>
  <c r="AC117" i="57"/>
  <c r="D111" i="57"/>
  <c r="D19" i="57"/>
  <c r="AC114" i="57"/>
  <c r="AC119" i="57"/>
  <c r="AC120" i="57"/>
  <c r="AA100" i="57"/>
  <c r="AA32" i="57"/>
  <c r="AA31" i="57"/>
  <c r="AC94" i="57"/>
  <c r="D63" i="57"/>
  <c r="AA36" i="57"/>
  <c r="D18" i="57"/>
  <c r="D16" i="57"/>
  <c r="AA64" i="57"/>
  <c r="AA136" i="57"/>
  <c r="D123" i="57"/>
  <c r="AC22" i="57"/>
  <c r="AC34" i="57"/>
  <c r="AC115" i="57"/>
  <c r="AC131" i="57"/>
  <c r="D27" i="57"/>
  <c r="D75" i="57"/>
  <c r="AA27" i="57"/>
  <c r="D20" i="57"/>
  <c r="AA35" i="57"/>
  <c r="AA30" i="57"/>
  <c r="D23" i="57"/>
  <c r="D22" i="57"/>
  <c r="AA88" i="57"/>
  <c r="AC112" i="57"/>
  <c r="AC113" i="57"/>
  <c r="U83" i="61"/>
  <c r="P59" i="61"/>
  <c r="AC144" i="61"/>
  <c r="M15" i="61"/>
  <c r="E29" i="61"/>
  <c r="E52" i="61"/>
  <c r="Y36" i="61"/>
  <c r="Y27" i="61"/>
  <c r="AE99" i="61"/>
  <c r="Q55" i="61"/>
  <c r="N96" i="61"/>
  <c r="N80" i="61"/>
  <c r="T92" i="61"/>
  <c r="W27" i="61"/>
  <c r="F47" i="61"/>
  <c r="L16" i="61"/>
  <c r="AA128" i="61"/>
  <c r="E56" i="61"/>
  <c r="E138" i="61"/>
  <c r="F125" i="61"/>
  <c r="Q78" i="61"/>
  <c r="U87" i="61"/>
  <c r="N135" i="61"/>
  <c r="AF31" i="61"/>
  <c r="U89" i="61"/>
  <c r="Y35" i="61"/>
  <c r="N87" i="61"/>
  <c r="U123" i="61"/>
  <c r="Y88" i="61"/>
  <c r="P53" i="61"/>
  <c r="Q141" i="61"/>
  <c r="F42" i="61"/>
  <c r="AA125" i="61"/>
  <c r="L24" i="61"/>
  <c r="T84" i="61"/>
  <c r="Y19" i="61"/>
  <c r="AE115" i="61"/>
  <c r="AE111" i="61"/>
  <c r="E35" i="61"/>
  <c r="Q84" i="61"/>
  <c r="U92" i="61"/>
  <c r="Q128" i="61"/>
  <c r="T80" i="61"/>
  <c r="Q80" i="61"/>
  <c r="Q83" i="61"/>
  <c r="Q79" i="61"/>
  <c r="U125" i="61"/>
  <c r="Q140" i="61"/>
  <c r="Q139" i="61"/>
  <c r="T140" i="61"/>
  <c r="U80" i="61"/>
  <c r="Y15" i="61"/>
  <c r="I96" i="61"/>
  <c r="Y124" i="61"/>
  <c r="Y132" i="61"/>
  <c r="I60" i="61"/>
  <c r="D18" i="61"/>
  <c r="D91" i="61"/>
  <c r="AD125" i="61"/>
  <c r="Y32" i="61"/>
  <c r="D76" i="61"/>
  <c r="T77" i="61"/>
  <c r="F127" i="61"/>
  <c r="Y24" i="61"/>
  <c r="T89" i="61"/>
  <c r="D79" i="61"/>
  <c r="E124" i="61"/>
  <c r="AF27" i="61"/>
  <c r="E126" i="61"/>
  <c r="E132" i="61"/>
  <c r="P41" i="61"/>
  <c r="AA123" i="61"/>
  <c r="R27" i="61"/>
  <c r="Q56" i="61"/>
  <c r="N139" i="61"/>
  <c r="F48" i="61"/>
  <c r="N91" i="61"/>
  <c r="F132" i="61"/>
  <c r="AF36" i="61"/>
  <c r="D124" i="61"/>
  <c r="N141" i="61"/>
  <c r="J23" i="61"/>
  <c r="AC137" i="61"/>
  <c r="AE113" i="61"/>
  <c r="N92" i="61"/>
  <c r="L20" i="61"/>
  <c r="I87" i="61"/>
  <c r="U128" i="61"/>
  <c r="T137" i="61"/>
  <c r="D15" i="61"/>
  <c r="J83" i="61"/>
  <c r="U77" i="61"/>
  <c r="E144" i="61"/>
  <c r="AC139" i="61"/>
  <c r="AF32" i="61"/>
  <c r="G128" i="61"/>
  <c r="Y128" i="61"/>
  <c r="Y31" i="61"/>
  <c r="U75" i="61"/>
  <c r="M19" i="61"/>
  <c r="I92" i="61"/>
  <c r="O80" i="61"/>
  <c r="O92" i="61"/>
  <c r="E123" i="61"/>
  <c r="X66" i="61"/>
  <c r="X68" i="61"/>
  <c r="X63" i="61"/>
  <c r="B88" i="61"/>
  <c r="B96" i="61"/>
  <c r="B90" i="61"/>
  <c r="B95" i="61"/>
  <c r="P16" i="61"/>
  <c r="P23" i="61"/>
  <c r="T20" i="61"/>
  <c r="T19" i="61"/>
  <c r="T16" i="61"/>
  <c r="T24" i="61"/>
  <c r="S68" i="61"/>
  <c r="S67" i="61"/>
  <c r="S63" i="61"/>
  <c r="M76" i="61"/>
  <c r="M75" i="61"/>
  <c r="T75" i="61"/>
  <c r="AA16" i="61"/>
  <c r="AA19" i="61"/>
  <c r="AA23" i="61"/>
  <c r="V96" i="61"/>
  <c r="AA75" i="61"/>
  <c r="AA83" i="61"/>
  <c r="AA77" i="61"/>
  <c r="T87" i="61"/>
  <c r="K51" i="61"/>
  <c r="S79" i="61"/>
  <c r="I24" i="61"/>
  <c r="I17" i="61"/>
  <c r="I20" i="61"/>
  <c r="I19" i="61"/>
  <c r="AA47" i="61"/>
  <c r="AA43" i="61"/>
  <c r="AA39" i="61"/>
  <c r="Y76" i="61"/>
  <c r="Y84" i="61"/>
  <c r="Y80" i="61"/>
  <c r="Y75" i="61"/>
  <c r="Y83" i="61"/>
  <c r="I51" i="61"/>
  <c r="T135" i="61"/>
  <c r="L48" i="61"/>
  <c r="L47" i="61"/>
  <c r="L39" i="61"/>
  <c r="L44" i="61"/>
  <c r="N67" i="61"/>
  <c r="N63" i="61"/>
  <c r="N68" i="61"/>
  <c r="N72" i="61"/>
  <c r="AE46" i="61"/>
  <c r="AE39" i="61"/>
  <c r="AE42" i="61"/>
  <c r="AE45" i="61"/>
  <c r="Y92" i="61"/>
  <c r="C23" i="61"/>
  <c r="C20" i="61"/>
  <c r="C19" i="61"/>
  <c r="AC127" i="61"/>
  <c r="AC132" i="61"/>
  <c r="AC125" i="61"/>
  <c r="G75" i="61"/>
  <c r="G83" i="61"/>
  <c r="P47" i="61"/>
  <c r="I80" i="61"/>
  <c r="I75" i="61"/>
  <c r="I84" i="61"/>
  <c r="I78" i="61"/>
  <c r="Z24" i="61"/>
  <c r="Z23" i="61"/>
  <c r="AC71" i="61"/>
  <c r="AC72" i="61"/>
  <c r="AC65" i="61"/>
  <c r="AF24" i="61"/>
  <c r="AF20" i="61"/>
  <c r="AF19" i="61"/>
  <c r="AF15" i="61"/>
  <c r="E32" i="61"/>
  <c r="H96" i="61"/>
  <c r="H92" i="61"/>
  <c r="S92" i="61"/>
  <c r="S87" i="61"/>
  <c r="S91" i="61"/>
  <c r="AF136" i="61"/>
  <c r="AF135" i="61"/>
  <c r="AF140" i="61"/>
  <c r="AF141" i="61"/>
  <c r="H141" i="61"/>
  <c r="H140" i="61"/>
  <c r="B138" i="61"/>
  <c r="B136" i="61"/>
  <c r="B144" i="61"/>
  <c r="B141" i="61"/>
  <c r="B56" i="61"/>
  <c r="AD16" i="61"/>
  <c r="AD24" i="61"/>
  <c r="AD23" i="61"/>
  <c r="AD17" i="61"/>
  <c r="Q72" i="61"/>
  <c r="Q67" i="61"/>
  <c r="Q68" i="61"/>
  <c r="Q66" i="61"/>
  <c r="Q71" i="61"/>
  <c r="AC48" i="61"/>
  <c r="AC47" i="61"/>
  <c r="AC39" i="61"/>
  <c r="AC42" i="61"/>
  <c r="AD51" i="61"/>
  <c r="M31" i="61"/>
  <c r="M27" i="61"/>
  <c r="AE16" i="61"/>
  <c r="AE21" i="61"/>
  <c r="AE22" i="61"/>
  <c r="AE18" i="61"/>
  <c r="C129" i="61"/>
  <c r="C128" i="61"/>
  <c r="F137" i="61"/>
  <c r="F144" i="61"/>
  <c r="F139" i="61"/>
  <c r="E23" i="61"/>
  <c r="E20" i="61"/>
  <c r="E24" i="61"/>
  <c r="E17" i="61"/>
  <c r="E15" i="61"/>
  <c r="E135" i="61"/>
  <c r="X17" i="61"/>
  <c r="X18" i="61"/>
  <c r="X15" i="61"/>
  <c r="L96" i="61"/>
  <c r="L95" i="61"/>
  <c r="L89" i="61"/>
  <c r="L87" i="61"/>
  <c r="W19" i="61"/>
  <c r="W23" i="61"/>
  <c r="W15" i="61"/>
  <c r="R23" i="61"/>
  <c r="R15" i="61"/>
  <c r="W75" i="61"/>
  <c r="Q54" i="61"/>
  <c r="Z135" i="61"/>
  <c r="S20" i="61"/>
  <c r="L137" i="61"/>
  <c r="L144" i="61"/>
  <c r="L135" i="61"/>
  <c r="L141" i="61"/>
  <c r="B132" i="61"/>
  <c r="L129" i="61"/>
  <c r="F71" i="61"/>
  <c r="F72" i="61"/>
  <c r="F65" i="61"/>
  <c r="Q96" i="61"/>
  <c r="Q92" i="61"/>
  <c r="Q91" i="61"/>
  <c r="Q95" i="61"/>
  <c r="Q90" i="61"/>
  <c r="N75" i="61"/>
  <c r="D27" i="61"/>
  <c r="D32" i="61"/>
  <c r="D30" i="61"/>
  <c r="D31" i="61"/>
  <c r="D35" i="61"/>
  <c r="T48" i="61"/>
  <c r="T43" i="61"/>
  <c r="T39" i="61"/>
  <c r="T44" i="61"/>
  <c r="J128" i="61"/>
  <c r="J123" i="61"/>
  <c r="AG129" i="61"/>
  <c r="AG132" i="61"/>
  <c r="AG144" i="61"/>
  <c r="AG95" i="61"/>
  <c r="AF76" i="61"/>
  <c r="AF75" i="61"/>
  <c r="AF84" i="61"/>
  <c r="I140" i="61"/>
  <c r="I135" i="61"/>
  <c r="I141" i="61"/>
  <c r="I138" i="61"/>
  <c r="Y135" i="61"/>
  <c r="Y144" i="61"/>
  <c r="Y141" i="61"/>
  <c r="Y140" i="61"/>
  <c r="Y136" i="61"/>
  <c r="U39" i="61"/>
  <c r="U44" i="61"/>
  <c r="U43" i="61"/>
  <c r="U47" i="61"/>
  <c r="P123" i="61"/>
  <c r="P125" i="61"/>
  <c r="E51" i="61"/>
  <c r="E88" i="61"/>
  <c r="E96" i="61"/>
  <c r="E90" i="61"/>
  <c r="E95" i="61"/>
  <c r="E87" i="61"/>
  <c r="E141" i="61"/>
  <c r="E129" i="61"/>
  <c r="AD135" i="61"/>
  <c r="AD138" i="61"/>
  <c r="AD137" i="61"/>
  <c r="AD144" i="61"/>
  <c r="C95" i="61"/>
  <c r="C92" i="61"/>
  <c r="C87" i="61"/>
  <c r="K23" i="61"/>
  <c r="K17" i="61"/>
  <c r="X54" i="61"/>
  <c r="AD132" i="61"/>
  <c r="H80" i="61"/>
  <c r="H84" i="61"/>
  <c r="AE69" i="61"/>
  <c r="AE63" i="61"/>
  <c r="AE65" i="61"/>
  <c r="AE70" i="61"/>
  <c r="S80" i="61"/>
  <c r="I55" i="61"/>
  <c r="V141" i="61"/>
  <c r="S18" i="61"/>
  <c r="C83" i="61"/>
  <c r="C80" i="61"/>
  <c r="C75" i="61"/>
  <c r="AD47" i="61"/>
  <c r="AD41" i="61"/>
  <c r="AD39" i="61"/>
  <c r="AD48" i="61"/>
  <c r="U20" i="61"/>
  <c r="U23" i="61"/>
  <c r="U16" i="61"/>
  <c r="U19" i="61"/>
  <c r="N18" i="61"/>
  <c r="N19" i="61"/>
  <c r="N20" i="61"/>
  <c r="N24" i="61"/>
  <c r="B129" i="61"/>
  <c r="K123" i="61"/>
  <c r="AC16" i="61"/>
  <c r="R123" i="61"/>
  <c r="B32" i="61"/>
  <c r="B36" i="61"/>
  <c r="AD60" i="61"/>
  <c r="D68" i="61"/>
  <c r="D64" i="61"/>
  <c r="D63" i="61"/>
  <c r="D67" i="61"/>
  <c r="D71" i="61"/>
  <c r="AF80" i="61"/>
  <c r="AF92" i="61"/>
  <c r="AF88" i="61"/>
  <c r="AF87" i="61"/>
  <c r="AF96" i="61"/>
  <c r="C123" i="61"/>
  <c r="AH23" i="61" l="1"/>
  <c r="AG35" i="61"/>
  <c r="AG88" i="57"/>
  <c r="AH36" i="57"/>
  <c r="AH70" i="57"/>
  <c r="AG36" i="61"/>
  <c r="AH82" i="57"/>
  <c r="AH46" i="57"/>
  <c r="AG124" i="61"/>
  <c r="AG88" i="61"/>
  <c r="AH113" i="57"/>
  <c r="AH115" i="57"/>
  <c r="AH53" i="57"/>
  <c r="AI27" i="57"/>
  <c r="AI76" i="57"/>
  <c r="AH66" i="57"/>
  <c r="AI31" i="57"/>
  <c r="AI20" i="57"/>
  <c r="AI92" i="57"/>
  <c r="AI22" i="57"/>
  <c r="AI16" i="57"/>
  <c r="AI67" i="57"/>
  <c r="AI39" i="57"/>
  <c r="AI77" i="57"/>
  <c r="AH123" i="61"/>
  <c r="AH143" i="57"/>
  <c r="AH120" i="57"/>
  <c r="AH95" i="61"/>
  <c r="AH59" i="61"/>
  <c r="AH94" i="57"/>
  <c r="AH44" i="57"/>
  <c r="AH68" i="57"/>
  <c r="AG23" i="61"/>
  <c r="AG20" i="61"/>
  <c r="AG87" i="61"/>
  <c r="AH20" i="57"/>
  <c r="AH96" i="57"/>
  <c r="AG123" i="61"/>
  <c r="AH92" i="57"/>
  <c r="AH89" i="57"/>
  <c r="AG135" i="61"/>
  <c r="AH87" i="57"/>
  <c r="AH141" i="57"/>
  <c r="AH117" i="57"/>
  <c r="AH80" i="57"/>
  <c r="AH90" i="57"/>
  <c r="AG83" i="61"/>
  <c r="AH41" i="57"/>
  <c r="AH138" i="57"/>
  <c r="AH114" i="57"/>
  <c r="AG80" i="61"/>
  <c r="AH87" i="61"/>
  <c r="AG19" i="61"/>
  <c r="AG100" i="57"/>
  <c r="AG124" i="57"/>
  <c r="AI55" i="57"/>
  <c r="AI43" i="57"/>
  <c r="AI75" i="57"/>
  <c r="AI63" i="57"/>
  <c r="AI78" i="57"/>
  <c r="AI19" i="57"/>
  <c r="AI21" i="57"/>
  <c r="AG31" i="57"/>
  <c r="AG32" i="57"/>
  <c r="AI111" i="57"/>
  <c r="AG40" i="57"/>
  <c r="AG76" i="57"/>
  <c r="AG140" i="61"/>
  <c r="AG106" i="22"/>
  <c r="AG128" i="61"/>
  <c r="AH55" i="57"/>
  <c r="AH56" i="57"/>
  <c r="AH58" i="57"/>
  <c r="AG136" i="57"/>
  <c r="AG29" i="57"/>
  <c r="AG52" i="57"/>
  <c r="AG92" i="61"/>
  <c r="AH20" i="61"/>
  <c r="AI80" i="57"/>
  <c r="AH78" i="57"/>
  <c r="AH54" i="57"/>
  <c r="AH60" i="57"/>
  <c r="AG36" i="57"/>
  <c r="AI15" i="57"/>
  <c r="AH129" i="61"/>
  <c r="AG31" i="61"/>
  <c r="AI87" i="57"/>
  <c r="AG75" i="61"/>
  <c r="AI51" i="57"/>
  <c r="AG33" i="57"/>
  <c r="AI18" i="57"/>
  <c r="AG112" i="57"/>
  <c r="AI17" i="57"/>
  <c r="AG35" i="57"/>
  <c r="AG34" i="57"/>
  <c r="AI82" i="57"/>
  <c r="AH96" i="61"/>
  <c r="AH120" i="22"/>
  <c r="AG87" i="57"/>
  <c r="AH56" i="61"/>
  <c r="AH138" i="61"/>
  <c r="AH30" i="57"/>
  <c r="AH52" i="57"/>
  <c r="AG135" i="57"/>
  <c r="AH64" i="57"/>
  <c r="AH24" i="61"/>
  <c r="AG15" i="57"/>
  <c r="AH76" i="57"/>
  <c r="AH90" i="61"/>
  <c r="AH135" i="61"/>
  <c r="AG99" i="57"/>
  <c r="AG23" i="57"/>
  <c r="AG16" i="57"/>
  <c r="AG19" i="57"/>
  <c r="AG20" i="57"/>
  <c r="AG39" i="57"/>
  <c r="AG94" i="22"/>
  <c r="AH66" i="61"/>
  <c r="AH136" i="57"/>
  <c r="AH32" i="57"/>
  <c r="AH88" i="57"/>
  <c r="AH31" i="57"/>
  <c r="AH27" i="57"/>
  <c r="AH34" i="57"/>
  <c r="AH141" i="61"/>
  <c r="AH51" i="61"/>
  <c r="AG22" i="57"/>
  <c r="AG111" i="57"/>
  <c r="AG75" i="57"/>
  <c r="AH132" i="61"/>
  <c r="AH144" i="61"/>
  <c r="AH126" i="61"/>
  <c r="AH29" i="57"/>
  <c r="AG51" i="57"/>
  <c r="AG17" i="57"/>
  <c r="AH112" i="57"/>
  <c r="AH40" i="57"/>
  <c r="AH15" i="57"/>
  <c r="AG24" i="57"/>
  <c r="AH17" i="61"/>
  <c r="AG123" i="57"/>
  <c r="AG27" i="57"/>
  <c r="AH60" i="61"/>
  <c r="AH136" i="61"/>
  <c r="AI79" i="57"/>
  <c r="AI116" i="57"/>
  <c r="AG116" i="22"/>
  <c r="AH93" i="22"/>
  <c r="AG109" i="22"/>
  <c r="AI81" i="57"/>
  <c r="AH118" i="22"/>
  <c r="AG96" i="22"/>
  <c r="AH113" i="22"/>
  <c r="AH131" i="14"/>
  <c r="AG126" i="14"/>
  <c r="AH126" i="14"/>
  <c r="AH121" i="14"/>
  <c r="AH125" i="14"/>
  <c r="AF130" i="14"/>
  <c r="AG130" i="14"/>
  <c r="AH128" i="22"/>
  <c r="AG125" i="14"/>
  <c r="AC118" i="14"/>
  <c r="AG118" i="14"/>
  <c r="AG131" i="14"/>
  <c r="AG114" i="22"/>
  <c r="AH114" i="22"/>
  <c r="AG115" i="22"/>
  <c r="AH115" i="22"/>
  <c r="AG122" i="22"/>
  <c r="AH122" i="22"/>
  <c r="AG121" i="22"/>
  <c r="AH121" i="22"/>
  <c r="AH123" i="22"/>
  <c r="AH126" i="22"/>
  <c r="AH130" i="22"/>
  <c r="AG112" i="22"/>
  <c r="AH112" i="22"/>
  <c r="AH131" i="22"/>
  <c r="AH125" i="22"/>
  <c r="AG113" i="22"/>
  <c r="AF127" i="22"/>
  <c r="AG127" i="22"/>
  <c r="AG100" i="22"/>
  <c r="AG131" i="22"/>
  <c r="AH94" i="22"/>
  <c r="AD117" i="22"/>
  <c r="AG117" i="22"/>
  <c r="AE120" i="22"/>
  <c r="AG120" i="22"/>
  <c r="AF128" i="22"/>
  <c r="AG128" i="22"/>
  <c r="AF119" i="22"/>
  <c r="AG119" i="22"/>
  <c r="AG130" i="22"/>
  <c r="AG118" i="22"/>
  <c r="AH106" i="22"/>
  <c r="AG126" i="22"/>
  <c r="AG123" i="22"/>
  <c r="AG92" i="22"/>
  <c r="AH92" i="22"/>
  <c r="AH109" i="22"/>
  <c r="AH101" i="22"/>
  <c r="AH104" i="22"/>
  <c r="AH105" i="22"/>
  <c r="AH108" i="22"/>
  <c r="AH103" i="22"/>
  <c r="AH96" i="22"/>
  <c r="AH91" i="22"/>
  <c r="AH90" i="22"/>
  <c r="AH98" i="22"/>
  <c r="AH95" i="22"/>
  <c r="AH99" i="22"/>
  <c r="AG91" i="22"/>
  <c r="AG108" i="22"/>
  <c r="AG93" i="22"/>
  <c r="AG104" i="22"/>
  <c r="AG101" i="22"/>
  <c r="AH98" i="14"/>
  <c r="AH109" i="14"/>
  <c r="AG97" i="22"/>
  <c r="AG90" i="22"/>
  <c r="AG105" i="22"/>
  <c r="AH96" i="14"/>
  <c r="AD98" i="22"/>
  <c r="AG98" i="22"/>
  <c r="AG95" i="22"/>
  <c r="AG101" i="14"/>
  <c r="AH101" i="14"/>
  <c r="AH103" i="14"/>
  <c r="AG108" i="14"/>
  <c r="AH108" i="14"/>
  <c r="AH10" i="61"/>
  <c r="AH119" i="61" s="1"/>
  <c r="AH105" i="14"/>
  <c r="AH94" i="14"/>
  <c r="AG104" i="14"/>
  <c r="AH9" i="61"/>
  <c r="AH21" i="61" s="1"/>
  <c r="AH104" i="14"/>
  <c r="AH7" i="61"/>
  <c r="AH128" i="61" s="1"/>
  <c r="AH99" i="14"/>
  <c r="AG32" i="61"/>
  <c r="AG27" i="61"/>
  <c r="AG15" i="61"/>
  <c r="AG94" i="14"/>
  <c r="AG76" i="61"/>
  <c r="AG98" i="14"/>
  <c r="AG109" i="14"/>
  <c r="AG10" i="61"/>
  <c r="AG120" i="61" s="1"/>
  <c r="AG105" i="14"/>
  <c r="AG96" i="14"/>
  <c r="AG103" i="14"/>
  <c r="AG99" i="14"/>
  <c r="X107" i="22"/>
  <c r="AK115" i="57"/>
  <c r="AK116" i="57"/>
  <c r="AK120" i="57"/>
  <c r="O17" i="57"/>
  <c r="C58" i="61"/>
  <c r="E112" i="22"/>
  <c r="P113" i="22"/>
  <c r="O138" i="57"/>
  <c r="O55" i="57"/>
  <c r="O78" i="57"/>
  <c r="O60" i="57"/>
  <c r="O53" i="57"/>
  <c r="O90" i="57"/>
  <c r="O56" i="57"/>
  <c r="O51" i="57"/>
  <c r="O59" i="57"/>
  <c r="AK94" i="57"/>
  <c r="AK111" i="57"/>
  <c r="AK58" i="57"/>
  <c r="C140" i="57"/>
  <c r="C141" i="57"/>
  <c r="C96" i="57"/>
  <c r="E99" i="61"/>
  <c r="K80" i="61"/>
  <c r="E33" i="61"/>
  <c r="AK119" i="57"/>
  <c r="C24" i="61"/>
  <c r="E142" i="61"/>
  <c r="E21" i="61"/>
  <c r="E105" i="61"/>
  <c r="E130" i="61"/>
  <c r="C36" i="57"/>
  <c r="C48" i="57"/>
  <c r="C142" i="57"/>
  <c r="C132" i="57"/>
  <c r="C24" i="57"/>
  <c r="C108" i="57"/>
  <c r="C135" i="57"/>
  <c r="C136" i="57"/>
  <c r="AD113" i="61"/>
  <c r="C84" i="57"/>
  <c r="C144" i="57"/>
  <c r="C60" i="57"/>
  <c r="C137" i="57"/>
  <c r="AK131" i="57"/>
  <c r="AK70" i="57"/>
  <c r="AK34" i="57"/>
  <c r="AK118" i="57"/>
  <c r="AK113" i="57"/>
  <c r="AK143" i="57"/>
  <c r="AK117" i="57"/>
  <c r="AK22" i="57"/>
  <c r="AK112" i="57"/>
  <c r="AK114" i="57"/>
  <c r="AK106" i="57"/>
  <c r="AK46" i="57"/>
  <c r="AD94" i="22"/>
  <c r="R122" i="22"/>
  <c r="AD143" i="61"/>
  <c r="R94" i="22"/>
  <c r="E22" i="61"/>
  <c r="L42" i="61"/>
  <c r="L143" i="57"/>
  <c r="R119" i="61"/>
  <c r="C119" i="61"/>
  <c r="X123" i="61"/>
  <c r="AA107" i="14"/>
  <c r="AE118" i="57"/>
  <c r="M34" i="61"/>
  <c r="B84" i="61"/>
  <c r="AE131" i="57"/>
  <c r="AE94" i="57"/>
  <c r="T78" i="61"/>
  <c r="AE111" i="57"/>
  <c r="Y17" i="61"/>
  <c r="Y60" i="61"/>
  <c r="AD58" i="61"/>
  <c r="AE106" i="57"/>
  <c r="U87" i="57"/>
  <c r="AE114" i="57"/>
  <c r="I109" i="14"/>
  <c r="V125" i="22"/>
  <c r="L109" i="14"/>
  <c r="F115" i="61"/>
  <c r="AD46" i="61"/>
  <c r="AD22" i="61"/>
  <c r="M112" i="61"/>
  <c r="AE112" i="57"/>
  <c r="AE70" i="57"/>
  <c r="AE117" i="57"/>
  <c r="AL34" i="61"/>
  <c r="F70" i="61"/>
  <c r="B80" i="61"/>
  <c r="AD111" i="61"/>
  <c r="AD119" i="61"/>
  <c r="T51" i="61"/>
  <c r="M82" i="61"/>
  <c r="AE34" i="57"/>
  <c r="AE46" i="57"/>
  <c r="AE119" i="57"/>
  <c r="U96" i="57"/>
  <c r="AL117" i="61"/>
  <c r="AL22" i="61"/>
  <c r="M22" i="61"/>
  <c r="AC107" i="14"/>
  <c r="M115" i="61"/>
  <c r="AA104" i="22"/>
  <c r="AD114" i="61"/>
  <c r="M116" i="61"/>
  <c r="AE58" i="57"/>
  <c r="AB113" i="57"/>
  <c r="AD120" i="61"/>
  <c r="AA17" i="61"/>
  <c r="B92" i="61"/>
  <c r="AE115" i="57"/>
  <c r="AE113" i="57"/>
  <c r="U141" i="57"/>
  <c r="U88" i="57"/>
  <c r="Y56" i="61"/>
  <c r="Y114" i="14"/>
  <c r="AB92" i="22"/>
  <c r="E93" i="61"/>
  <c r="E107" i="61"/>
  <c r="E100" i="61"/>
  <c r="L141" i="57"/>
  <c r="B15" i="61"/>
  <c r="B23" i="61"/>
  <c r="B143" i="57"/>
  <c r="B82" i="57"/>
  <c r="F126" i="22"/>
  <c r="E120" i="61"/>
  <c r="C111" i="61"/>
  <c r="R131" i="61"/>
  <c r="C82" i="61"/>
  <c r="R112" i="61"/>
  <c r="C112" i="61"/>
  <c r="W55" i="61"/>
  <c r="C116" i="61"/>
  <c r="C131" i="61"/>
  <c r="R111" i="61"/>
  <c r="R22" i="61"/>
  <c r="W52" i="61"/>
  <c r="AE98" i="22"/>
  <c r="R58" i="61"/>
  <c r="W58" i="61"/>
  <c r="C94" i="61"/>
  <c r="E91" i="61"/>
  <c r="W17" i="61"/>
  <c r="C117" i="61"/>
  <c r="W29" i="61"/>
  <c r="W78" i="61"/>
  <c r="K117" i="61"/>
  <c r="O122" i="14"/>
  <c r="AA112" i="22"/>
  <c r="D119" i="14"/>
  <c r="P92" i="14"/>
  <c r="Q104" i="22"/>
  <c r="X120" i="22"/>
  <c r="E57" i="61"/>
  <c r="E108" i="61"/>
  <c r="M92" i="61"/>
  <c r="M88" i="61"/>
  <c r="AK144" i="61"/>
  <c r="Z108" i="22"/>
  <c r="F92" i="22"/>
  <c r="D92" i="22"/>
  <c r="AE116" i="22"/>
  <c r="I118" i="22"/>
  <c r="X114" i="22"/>
  <c r="K109" i="14"/>
  <c r="X63" i="57"/>
  <c r="K131" i="61"/>
  <c r="AJ136" i="61"/>
  <c r="L88" i="57"/>
  <c r="AK84" i="61"/>
  <c r="AB108" i="22"/>
  <c r="U117" i="61"/>
  <c r="R120" i="22"/>
  <c r="AC104" i="22"/>
  <c r="R100" i="22"/>
  <c r="E106" i="61"/>
  <c r="E143" i="61"/>
  <c r="E112" i="61"/>
  <c r="B94" i="22"/>
  <c r="E111" i="61"/>
  <c r="E34" i="61"/>
  <c r="E117" i="61"/>
  <c r="E131" i="61"/>
  <c r="Z130" i="22"/>
  <c r="C105" i="22"/>
  <c r="B75" i="61"/>
  <c r="E118" i="61"/>
  <c r="E94" i="61"/>
  <c r="E58" i="61"/>
  <c r="E119" i="61"/>
  <c r="B24" i="61"/>
  <c r="S71" i="61"/>
  <c r="K63" i="61"/>
  <c r="B17" i="61"/>
  <c r="B51" i="61"/>
  <c r="AJ36" i="61"/>
  <c r="B123" i="61"/>
  <c r="AK135" i="61"/>
  <c r="V24" i="57"/>
  <c r="M87" i="61"/>
  <c r="V18" i="57"/>
  <c r="X18" i="57"/>
  <c r="Y117" i="61"/>
  <c r="B116" i="57"/>
  <c r="L119" i="57"/>
  <c r="AJ24" i="61"/>
  <c r="X65" i="57"/>
  <c r="L95" i="57"/>
  <c r="L80" i="57"/>
  <c r="AK132" i="61"/>
  <c r="O92" i="14"/>
  <c r="F119" i="14"/>
  <c r="AK138" i="61"/>
  <c r="S4" i="61"/>
  <c r="S16" i="61" s="1"/>
  <c r="V120" i="22"/>
  <c r="R92" i="14"/>
  <c r="S92" i="14"/>
  <c r="AJ144" i="61"/>
  <c r="E92" i="22"/>
  <c r="L108" i="14"/>
  <c r="T113" i="14"/>
  <c r="R104" i="22"/>
  <c r="C92" i="22"/>
  <c r="AJ132" i="61"/>
  <c r="AB96" i="22"/>
  <c r="D105" i="22"/>
  <c r="U46" i="61"/>
  <c r="U82" i="61"/>
  <c r="K18" i="61"/>
  <c r="M80" i="61"/>
  <c r="L96" i="57"/>
  <c r="L20" i="57"/>
  <c r="AK96" i="61"/>
  <c r="AJ135" i="61"/>
  <c r="Y22" i="61"/>
  <c r="L22" i="57"/>
  <c r="M20" i="61"/>
  <c r="V87" i="57"/>
  <c r="L113" i="57"/>
  <c r="D135" i="61"/>
  <c r="AK24" i="61"/>
  <c r="L32" i="57"/>
  <c r="L129" i="57"/>
  <c r="L68" i="57"/>
  <c r="L92" i="57"/>
  <c r="L91" i="57"/>
  <c r="L89" i="57"/>
  <c r="AK140" i="61"/>
  <c r="K127" i="61"/>
  <c r="Q113" i="14"/>
  <c r="H119" i="14"/>
  <c r="S120" i="22"/>
  <c r="Z122" i="14"/>
  <c r="Y106" i="14"/>
  <c r="X102" i="14"/>
  <c r="T104" i="22"/>
  <c r="AN87" i="14"/>
  <c r="AR87" i="14" s="1"/>
  <c r="G114" i="22"/>
  <c r="B18" i="61"/>
  <c r="U113" i="61"/>
  <c r="D136" i="61"/>
  <c r="U111" i="61"/>
  <c r="U22" i="61"/>
  <c r="E69" i="61"/>
  <c r="B20" i="61"/>
  <c r="S95" i="61"/>
  <c r="B87" i="61"/>
  <c r="U116" i="61"/>
  <c r="X54" i="57"/>
  <c r="B27" i="61"/>
  <c r="L87" i="57"/>
  <c r="AK141" i="61"/>
  <c r="B34" i="57"/>
  <c r="D84" i="61"/>
  <c r="W112" i="14"/>
  <c r="Q92" i="14"/>
  <c r="AD122" i="14"/>
  <c r="B112" i="14"/>
  <c r="Z120" i="22"/>
  <c r="AA106" i="14"/>
  <c r="AA102" i="14"/>
  <c r="V104" i="22"/>
  <c r="Y130" i="22"/>
  <c r="B120" i="22"/>
  <c r="Z92" i="22"/>
  <c r="I130" i="22"/>
  <c r="O104" i="14"/>
  <c r="AD92" i="22"/>
  <c r="P70" i="61"/>
  <c r="AD100" i="14"/>
  <c r="T9" i="61"/>
  <c r="T102" i="61" s="1"/>
  <c r="J100" i="22"/>
  <c r="C102" i="22"/>
  <c r="D118" i="22"/>
  <c r="P114" i="61"/>
  <c r="P131" i="61"/>
  <c r="P22" i="61"/>
  <c r="S116" i="22"/>
  <c r="P58" i="61"/>
  <c r="P119" i="61"/>
  <c r="E118" i="22"/>
  <c r="I36" i="61"/>
  <c r="L91" i="61"/>
  <c r="P111" i="61"/>
  <c r="P46" i="61"/>
  <c r="L65" i="61"/>
  <c r="B66" i="61"/>
  <c r="C132" i="61"/>
  <c r="E54" i="61"/>
  <c r="E70" i="61"/>
  <c r="L72" i="61"/>
  <c r="B72" i="61"/>
  <c r="AF92" i="22"/>
  <c r="AE92" i="22"/>
  <c r="X90" i="14"/>
  <c r="AC92" i="22"/>
  <c r="M124" i="22"/>
  <c r="C141" i="61"/>
  <c r="M95" i="22"/>
  <c r="Z131" i="22"/>
  <c r="AF114" i="22"/>
  <c r="P99" i="22"/>
  <c r="B103" i="22"/>
  <c r="Y109" i="14"/>
  <c r="D112" i="22"/>
  <c r="AE71" i="61"/>
  <c r="G132" i="61"/>
  <c r="P109" i="22"/>
  <c r="AE105" i="22"/>
  <c r="AC98" i="22"/>
  <c r="Q126" i="22"/>
  <c r="M125" i="22"/>
  <c r="F101" i="14"/>
  <c r="W109" i="14"/>
  <c r="H78" i="61"/>
  <c r="C56" i="61"/>
  <c r="AA52" i="57"/>
  <c r="B39" i="61"/>
  <c r="B89" i="61"/>
  <c r="B125" i="61"/>
  <c r="AF98" i="22"/>
  <c r="B40" i="61"/>
  <c r="I105" i="14"/>
  <c r="C112" i="22"/>
  <c r="Y100" i="22"/>
  <c r="B104" i="22"/>
  <c r="Q100" i="22"/>
  <c r="J95" i="22"/>
  <c r="X116" i="22"/>
  <c r="AE122" i="22"/>
  <c r="M126" i="22"/>
  <c r="AN26" i="14"/>
  <c r="AR26" i="14" s="1"/>
  <c r="AC114" i="22"/>
  <c r="U92" i="57"/>
  <c r="B78" i="61"/>
  <c r="AL89" i="61"/>
  <c r="Q123" i="14"/>
  <c r="U94" i="14"/>
  <c r="P120" i="22"/>
  <c r="AF97" i="22"/>
  <c r="Y53" i="61"/>
  <c r="AB65" i="57"/>
  <c r="R102" i="14"/>
  <c r="Y116" i="22"/>
  <c r="V120" i="14"/>
  <c r="AA130" i="22"/>
  <c r="Q118" i="22"/>
  <c r="T60" i="61"/>
  <c r="F113" i="61"/>
  <c r="J122" i="22"/>
  <c r="B119" i="22"/>
  <c r="Y138" i="61"/>
  <c r="F143" i="61"/>
  <c r="X127" i="61"/>
  <c r="Y78" i="61"/>
  <c r="Y41" i="61"/>
  <c r="Y52" i="61"/>
  <c r="AA53" i="61"/>
  <c r="T55" i="61"/>
  <c r="AA55" i="61"/>
  <c r="U20" i="57"/>
  <c r="U117" i="57"/>
  <c r="U94" i="57"/>
  <c r="B76" i="61"/>
  <c r="AL88" i="61"/>
  <c r="AL20" i="61"/>
  <c r="AL94" i="61"/>
  <c r="AB46" i="57"/>
  <c r="T90" i="61"/>
  <c r="U80" i="57"/>
  <c r="AB47" i="57"/>
  <c r="AB41" i="57"/>
  <c r="AB43" i="57"/>
  <c r="T56" i="61"/>
  <c r="AB53" i="57"/>
  <c r="B128" i="61"/>
  <c r="R7" i="61"/>
  <c r="R116" i="61" s="1"/>
  <c r="W94" i="14"/>
  <c r="T119" i="14"/>
  <c r="B55" i="61"/>
  <c r="Z116" i="22"/>
  <c r="AF105" i="14"/>
  <c r="AB130" i="22"/>
  <c r="AD105" i="14"/>
  <c r="O119" i="14"/>
  <c r="C113" i="14"/>
  <c r="P123" i="14"/>
  <c r="R118" i="22"/>
  <c r="R123" i="14"/>
  <c r="M102" i="14"/>
  <c r="AD107" i="14"/>
  <c r="AN36" i="14"/>
  <c r="AR36" i="14" s="1"/>
  <c r="D97" i="22"/>
  <c r="AB107" i="14"/>
  <c r="X114" i="14"/>
  <c r="Z114" i="14"/>
  <c r="H106" i="22"/>
  <c r="V116" i="22"/>
  <c r="P119" i="22"/>
  <c r="I106" i="22"/>
  <c r="F131" i="61"/>
  <c r="S94" i="14"/>
  <c r="N91" i="22"/>
  <c r="AN29" i="14"/>
  <c r="AR29" i="14" s="1"/>
  <c r="AA78" i="61"/>
  <c r="Y40" i="61"/>
  <c r="AA51" i="61"/>
  <c r="Y16" i="61"/>
  <c r="Y55" i="61"/>
  <c r="Y29" i="61"/>
  <c r="F46" i="61"/>
  <c r="U95" i="57"/>
  <c r="U129" i="57"/>
  <c r="Y51" i="61"/>
  <c r="Y90" i="61"/>
  <c r="AL87" i="61"/>
  <c r="AL111" i="61"/>
  <c r="AB101" i="57"/>
  <c r="W116" i="22"/>
  <c r="B83" i="61"/>
  <c r="AA116" i="22"/>
  <c r="P118" i="22"/>
  <c r="E113" i="14"/>
  <c r="T118" i="22"/>
  <c r="T94" i="14"/>
  <c r="W107" i="22"/>
  <c r="N102" i="14"/>
  <c r="AE107" i="14"/>
  <c r="F119" i="61"/>
  <c r="Q131" i="22"/>
  <c r="AF11" i="61"/>
  <c r="AF123" i="61" s="1"/>
  <c r="W114" i="14"/>
  <c r="AE127" i="22"/>
  <c r="U120" i="14"/>
  <c r="S120" i="14"/>
  <c r="O120" i="22"/>
  <c r="K106" i="22"/>
  <c r="N124" i="22"/>
  <c r="X23" i="61"/>
  <c r="Z22" i="61"/>
  <c r="T53" i="61"/>
  <c r="T41" i="61"/>
  <c r="T42" i="61"/>
  <c r="B140" i="61"/>
  <c r="T17" i="61"/>
  <c r="B19" i="61"/>
  <c r="U32" i="57"/>
  <c r="AB77" i="57"/>
  <c r="AB42" i="57"/>
  <c r="AB125" i="57"/>
  <c r="AB114" i="14"/>
  <c r="V94" i="14"/>
  <c r="AA114" i="14"/>
  <c r="T120" i="22"/>
  <c r="W120" i="14"/>
  <c r="S118" i="22"/>
  <c r="M94" i="14"/>
  <c r="P102" i="14"/>
  <c r="O102" i="14"/>
  <c r="AL91" i="61"/>
  <c r="T120" i="14"/>
  <c r="B97" i="22"/>
  <c r="AC124" i="22"/>
  <c r="N128" i="22"/>
  <c r="K122" i="22"/>
  <c r="X94" i="14"/>
  <c r="S101" i="22"/>
  <c r="K115" i="61"/>
  <c r="H128" i="22"/>
  <c r="J109" i="14"/>
  <c r="T126" i="22"/>
  <c r="H66" i="61"/>
  <c r="B90" i="22"/>
  <c r="L92" i="61"/>
  <c r="B44" i="61"/>
  <c r="Y65" i="61"/>
  <c r="X144" i="57"/>
  <c r="K114" i="61"/>
  <c r="B28" i="61"/>
  <c r="B137" i="61"/>
  <c r="B41" i="61"/>
  <c r="B43" i="61"/>
  <c r="AA137" i="61"/>
  <c r="G48" i="61"/>
  <c r="I114" i="61"/>
  <c r="J128" i="22"/>
  <c r="AD99" i="22"/>
  <c r="X92" i="14"/>
  <c r="G105" i="22"/>
  <c r="Z109" i="22"/>
  <c r="S109" i="22"/>
  <c r="G84" i="61"/>
  <c r="B16" i="61"/>
  <c r="X23" i="57"/>
  <c r="K22" i="61"/>
  <c r="G140" i="61"/>
  <c r="K111" i="61"/>
  <c r="G24" i="61"/>
  <c r="H90" i="61"/>
  <c r="B48" i="61"/>
  <c r="B47" i="61"/>
  <c r="C17" i="61"/>
  <c r="Z71" i="61"/>
  <c r="AA135" i="61"/>
  <c r="B77" i="61"/>
  <c r="O94" i="57"/>
  <c r="C114" i="61"/>
  <c r="R109" i="22"/>
  <c r="S126" i="22"/>
  <c r="K128" i="22"/>
  <c r="E101" i="22"/>
  <c r="O44" i="61"/>
  <c r="C78" i="61"/>
  <c r="C90" i="61"/>
  <c r="L140" i="61"/>
  <c r="O43" i="61"/>
  <c r="C55" i="61"/>
  <c r="H55" i="61"/>
  <c r="C51" i="61"/>
  <c r="H56" i="61"/>
  <c r="X132" i="57"/>
  <c r="X125" i="57"/>
  <c r="X95" i="57"/>
  <c r="X123" i="57"/>
  <c r="X129" i="57"/>
  <c r="AK15" i="61"/>
  <c r="X124" i="57"/>
  <c r="AH15" i="61"/>
  <c r="AE129" i="22"/>
  <c r="M91" i="22"/>
  <c r="AA99" i="22"/>
  <c r="AB99" i="22"/>
  <c r="P131" i="22"/>
  <c r="V119" i="22"/>
  <c r="I101" i="22"/>
  <c r="Z106" i="22"/>
  <c r="X126" i="57"/>
  <c r="X128" i="57"/>
  <c r="AK36" i="61"/>
  <c r="AH29" i="61"/>
  <c r="AH127" i="61"/>
  <c r="F114" i="22"/>
  <c r="N123" i="22"/>
  <c r="D101" i="22"/>
  <c r="AF120" i="22"/>
  <c r="U94" i="22"/>
  <c r="C98" i="22"/>
  <c r="X35" i="57"/>
  <c r="H138" i="61"/>
  <c r="O77" i="61"/>
  <c r="M55" i="61"/>
  <c r="X59" i="57"/>
  <c r="X130" i="57"/>
  <c r="X83" i="57"/>
  <c r="X107" i="57"/>
  <c r="AK52" i="61"/>
  <c r="C59" i="61"/>
  <c r="L123" i="22"/>
  <c r="K123" i="22"/>
  <c r="AE128" i="22"/>
  <c r="H126" i="61"/>
  <c r="G60" i="61"/>
  <c r="D128" i="22"/>
  <c r="E114" i="22"/>
  <c r="I90" i="22"/>
  <c r="B101" i="22"/>
  <c r="M29" i="61"/>
  <c r="AK136" i="61"/>
  <c r="I99" i="22"/>
  <c r="AK35" i="61"/>
  <c r="AK27" i="61"/>
  <c r="G109" i="14"/>
  <c r="AF96" i="14"/>
  <c r="M121" i="22"/>
  <c r="I122" i="22"/>
  <c r="F128" i="22"/>
  <c r="G128" i="22"/>
  <c r="AA17" i="57"/>
  <c r="P71" i="61"/>
  <c r="AB92" i="61"/>
  <c r="P42" i="61"/>
  <c r="P65" i="61"/>
  <c r="AA87" i="61"/>
  <c r="T65" i="61"/>
  <c r="D90" i="61"/>
  <c r="D56" i="61"/>
  <c r="D59" i="61"/>
  <c r="K48" i="57"/>
  <c r="T72" i="61"/>
  <c r="H122" i="22"/>
  <c r="D66" i="61"/>
  <c r="AB55" i="61"/>
  <c r="E105" i="14"/>
  <c r="AB119" i="22"/>
  <c r="Y58" i="61"/>
  <c r="J59" i="61"/>
  <c r="T54" i="61"/>
  <c r="T79" i="61"/>
  <c r="C84" i="61"/>
  <c r="C96" i="61"/>
  <c r="T139" i="61"/>
  <c r="T68" i="61"/>
  <c r="T18" i="61"/>
  <c r="T91" i="61"/>
  <c r="C135" i="61"/>
  <c r="AB79" i="61"/>
  <c r="AB56" i="61"/>
  <c r="P66" i="61"/>
  <c r="AJ30" i="61"/>
  <c r="AB19" i="61"/>
  <c r="T117" i="14"/>
  <c r="Y114" i="22"/>
  <c r="W101" i="14"/>
  <c r="AB98" i="14"/>
  <c r="R106" i="22"/>
  <c r="T66" i="61"/>
  <c r="D29" i="61"/>
  <c r="T63" i="61"/>
  <c r="P115" i="61"/>
  <c r="AE41" i="61"/>
  <c r="AA80" i="61"/>
  <c r="AA119" i="61"/>
  <c r="P54" i="61"/>
  <c r="AD108" i="22"/>
  <c r="AE108" i="22"/>
  <c r="Q96" i="14"/>
  <c r="AB67" i="61"/>
  <c r="M78" i="61"/>
  <c r="M90" i="61"/>
  <c r="Y111" i="61"/>
  <c r="V15" i="57"/>
  <c r="V51" i="57"/>
  <c r="V22" i="57"/>
  <c r="V20" i="57"/>
  <c r="V135" i="57"/>
  <c r="V23" i="57"/>
  <c r="V19" i="57"/>
  <c r="D96" i="61"/>
  <c r="B113" i="57"/>
  <c r="V39" i="57"/>
  <c r="X64" i="57"/>
  <c r="X30" i="57"/>
  <c r="B46" i="57"/>
  <c r="X103" i="57"/>
  <c r="AD130" i="14"/>
  <c r="D121" i="14"/>
  <c r="D144" i="61"/>
  <c r="AI12" i="57"/>
  <c r="AI72" i="57" s="1"/>
  <c r="S112" i="22"/>
  <c r="F105" i="14"/>
  <c r="R119" i="22"/>
  <c r="B127" i="14"/>
  <c r="AB122" i="14"/>
  <c r="N126" i="22"/>
  <c r="V112" i="14"/>
  <c r="L122" i="22"/>
  <c r="C121" i="14"/>
  <c r="L122" i="14"/>
  <c r="K125" i="22"/>
  <c r="AC106" i="14"/>
  <c r="K95" i="22"/>
  <c r="AD106" i="14"/>
  <c r="AB106" i="14"/>
  <c r="AA100" i="14"/>
  <c r="AB102" i="14"/>
  <c r="AN78" i="14"/>
  <c r="AR78" i="14" s="1"/>
  <c r="AC7" i="61"/>
  <c r="AC128" i="61" s="1"/>
  <c r="J108" i="14"/>
  <c r="V90" i="14"/>
  <c r="Y131" i="61"/>
  <c r="Y114" i="61"/>
  <c r="S83" i="61"/>
  <c r="S128" i="61"/>
  <c r="U113" i="14"/>
  <c r="X119" i="22"/>
  <c r="Y119" i="22"/>
  <c r="I108" i="14"/>
  <c r="D126" i="22"/>
  <c r="T101" i="22"/>
  <c r="AD91" i="22"/>
  <c r="L108" i="22"/>
  <c r="Y104" i="14"/>
  <c r="H95" i="22"/>
  <c r="D121" i="22"/>
  <c r="Z112" i="14"/>
  <c r="S129" i="61"/>
  <c r="I18" i="61"/>
  <c r="H68" i="61"/>
  <c r="B131" i="57"/>
  <c r="X91" i="57"/>
  <c r="Y143" i="61"/>
  <c r="I136" i="61"/>
  <c r="D36" i="61"/>
  <c r="Y46" i="61"/>
  <c r="M114" i="61"/>
  <c r="I64" i="61"/>
  <c r="X127" i="57"/>
  <c r="X71" i="57"/>
  <c r="X67" i="57"/>
  <c r="X68" i="57"/>
  <c r="B111" i="57"/>
  <c r="S23" i="61"/>
  <c r="V27" i="57"/>
  <c r="AL19" i="61"/>
  <c r="V75" i="57"/>
  <c r="V123" i="57"/>
  <c r="V17" i="57"/>
  <c r="V16" i="57"/>
  <c r="D24" i="61"/>
  <c r="D141" i="61"/>
  <c r="Y94" i="61"/>
  <c r="B114" i="57"/>
  <c r="B120" i="57"/>
  <c r="B106" i="57"/>
  <c r="B112" i="57"/>
  <c r="B58" i="57"/>
  <c r="X72" i="57"/>
  <c r="X139" i="57"/>
  <c r="D132" i="61"/>
  <c r="AE130" i="14"/>
  <c r="AE122" i="14"/>
  <c r="H10" i="61"/>
  <c r="H112" i="61" s="1"/>
  <c r="I63" i="61"/>
  <c r="P122" i="14"/>
  <c r="AC122" i="14"/>
  <c r="U112" i="14"/>
  <c r="M122" i="14"/>
  <c r="G119" i="14"/>
  <c r="Y90" i="14"/>
  <c r="Z100" i="14"/>
  <c r="AE100" i="14"/>
  <c r="AN24" i="14"/>
  <c r="AR24" i="14" s="1"/>
  <c r="K108" i="22"/>
  <c r="AC102" i="14"/>
  <c r="U90" i="14"/>
  <c r="Y116" i="61"/>
  <c r="K122" i="14"/>
  <c r="Y119" i="61"/>
  <c r="B121" i="14"/>
  <c r="S113" i="14"/>
  <c r="H108" i="14"/>
  <c r="D140" i="61"/>
  <c r="S90" i="22"/>
  <c r="G126" i="22"/>
  <c r="P101" i="22"/>
  <c r="D72" i="61"/>
  <c r="I15" i="61"/>
  <c r="M51" i="61"/>
  <c r="M58" i="61"/>
  <c r="Y82" i="61"/>
  <c r="Y120" i="61"/>
  <c r="Y112" i="61"/>
  <c r="M52" i="61"/>
  <c r="M56" i="61"/>
  <c r="B119" i="57"/>
  <c r="X66" i="57"/>
  <c r="X79" i="57"/>
  <c r="B22" i="57"/>
  <c r="AL80" i="61"/>
  <c r="AL92" i="61"/>
  <c r="V63" i="57"/>
  <c r="B118" i="57"/>
  <c r="B70" i="57"/>
  <c r="X42" i="57"/>
  <c r="V113" i="14"/>
  <c r="M108" i="14"/>
  <c r="K108" i="14"/>
  <c r="Y112" i="14"/>
  <c r="R113" i="14"/>
  <c r="I54" i="61"/>
  <c r="X115" i="57"/>
  <c r="B94" i="57"/>
  <c r="X112" i="14"/>
  <c r="V21" i="57"/>
  <c r="AB100" i="14"/>
  <c r="E119" i="14"/>
  <c r="R101" i="22"/>
  <c r="Y102" i="14"/>
  <c r="W90" i="14"/>
  <c r="S132" i="61"/>
  <c r="R112" i="22"/>
  <c r="O125" i="22"/>
  <c r="V106" i="22"/>
  <c r="AC142" i="61"/>
  <c r="AC101" i="61"/>
  <c r="B79" i="61"/>
  <c r="E63" i="61"/>
  <c r="B30" i="61"/>
  <c r="AB66" i="61"/>
  <c r="L71" i="61"/>
  <c r="Z70" i="61"/>
  <c r="Z65" i="61"/>
  <c r="B68" i="61"/>
  <c r="D54" i="61"/>
  <c r="AA95" i="61"/>
  <c r="M108" i="22"/>
  <c r="Z114" i="22"/>
  <c r="W114" i="22"/>
  <c r="J130" i="22"/>
  <c r="V117" i="14"/>
  <c r="E139" i="61"/>
  <c r="E18" i="61"/>
  <c r="AA44" i="61"/>
  <c r="AA20" i="61"/>
  <c r="Z115" i="61"/>
  <c r="E127" i="61"/>
  <c r="AE54" i="61"/>
  <c r="E64" i="61"/>
  <c r="E68" i="61"/>
  <c r="E103" i="61"/>
  <c r="E115" i="61"/>
  <c r="B127" i="61"/>
  <c r="B54" i="61"/>
  <c r="AB68" i="61"/>
  <c r="Z18" i="61"/>
  <c r="L63" i="61"/>
  <c r="Z72" i="61"/>
  <c r="B71" i="61"/>
  <c r="B64" i="61"/>
  <c r="AE53" i="61"/>
  <c r="Z139" i="61"/>
  <c r="D78" i="61"/>
  <c r="L18" i="61"/>
  <c r="D52" i="61"/>
  <c r="AA141" i="61"/>
  <c r="AA114" i="22"/>
  <c r="E101" i="14"/>
  <c r="T90" i="22"/>
  <c r="X93" i="22"/>
  <c r="E71" i="61"/>
  <c r="B42" i="61"/>
  <c r="B65" i="61"/>
  <c r="AB54" i="61"/>
  <c r="E72" i="61"/>
  <c r="E66" i="61"/>
  <c r="AE66" i="61"/>
  <c r="L139" i="61"/>
  <c r="B139" i="61"/>
  <c r="L68" i="61"/>
  <c r="Z127" i="61"/>
  <c r="B63" i="61"/>
  <c r="B67" i="61"/>
  <c r="W82" i="61"/>
  <c r="D138" i="61"/>
  <c r="D60" i="61"/>
  <c r="AB114" i="22"/>
  <c r="J90" i="22"/>
  <c r="K90" i="22"/>
  <c r="D105" i="14"/>
  <c r="I103" i="22"/>
  <c r="J103" i="22"/>
  <c r="N122" i="22"/>
  <c r="M122" i="22"/>
  <c r="P122" i="22"/>
  <c r="Q122" i="22"/>
  <c r="Y128" i="14"/>
  <c r="Z128" i="14"/>
  <c r="AC128" i="14"/>
  <c r="AB128" i="14"/>
  <c r="B125" i="22"/>
  <c r="F125" i="22"/>
  <c r="X124" i="14"/>
  <c r="AB124" i="14"/>
  <c r="Y124" i="14"/>
  <c r="AC124" i="14"/>
  <c r="Z124" i="14"/>
  <c r="AA124" i="14"/>
  <c r="D115" i="14"/>
  <c r="AN71" i="14"/>
  <c r="AR71" i="14" s="1"/>
  <c r="C115" i="14"/>
  <c r="E115" i="14"/>
  <c r="F3" i="57"/>
  <c r="F29" i="57" s="1"/>
  <c r="B115" i="14"/>
  <c r="F115" i="14"/>
  <c r="S91" i="22"/>
  <c r="T91" i="22"/>
  <c r="V91" i="22"/>
  <c r="Q91" i="22"/>
  <c r="R91" i="22"/>
  <c r="Q123" i="22"/>
  <c r="G91" i="14"/>
  <c r="AE94" i="22"/>
  <c r="AC94" i="22"/>
  <c r="AC103" i="22"/>
  <c r="AD103" i="22"/>
  <c r="X129" i="22"/>
  <c r="W129" i="22"/>
  <c r="R121" i="22"/>
  <c r="P121" i="22"/>
  <c r="U128" i="22"/>
  <c r="AA113" i="22"/>
  <c r="X113" i="22"/>
  <c r="AF109" i="22"/>
  <c r="AE109" i="22"/>
  <c r="C120" i="22"/>
  <c r="D120" i="22"/>
  <c r="AB106" i="22"/>
  <c r="AA90" i="22"/>
  <c r="AD90" i="22"/>
  <c r="J51" i="61"/>
  <c r="J17" i="61"/>
  <c r="D55" i="61"/>
  <c r="D17" i="61"/>
  <c r="D126" i="61"/>
  <c r="AE58" i="61"/>
  <c r="AE51" i="61"/>
  <c r="AA56" i="61"/>
  <c r="AA129" i="61"/>
  <c r="AA90" i="61"/>
  <c r="AA89" i="61"/>
  <c r="AH9" i="57"/>
  <c r="AH130" i="57" s="1"/>
  <c r="AD126" i="14"/>
  <c r="AF126" i="14"/>
  <c r="AC126" i="14"/>
  <c r="AE126" i="14"/>
  <c r="W106" i="22"/>
  <c r="U106" i="22"/>
  <c r="T106" i="22"/>
  <c r="S106" i="22"/>
  <c r="O6" i="61"/>
  <c r="O91" i="61" s="1"/>
  <c r="O96" i="14"/>
  <c r="M96" i="14"/>
  <c r="V7" i="61"/>
  <c r="V81" i="61" s="1"/>
  <c r="U99" i="14"/>
  <c r="T99" i="14"/>
  <c r="S94" i="22"/>
  <c r="P94" i="22"/>
  <c r="AA132" i="61"/>
  <c r="AA144" i="61"/>
  <c r="AM2" i="61"/>
  <c r="AM99" i="61" s="1"/>
  <c r="AM3" i="61"/>
  <c r="AM28" i="61" s="1"/>
  <c r="AN79" i="14"/>
  <c r="AR79" i="14" s="1"/>
  <c r="Y123" i="14"/>
  <c r="V123" i="14"/>
  <c r="T123" i="14"/>
  <c r="X123" i="14"/>
  <c r="U123" i="14"/>
  <c r="H91" i="14"/>
  <c r="H2" i="61"/>
  <c r="H15" i="61" s="1"/>
  <c r="C91" i="14"/>
  <c r="E91" i="14"/>
  <c r="F91" i="14"/>
  <c r="N118" i="22"/>
  <c r="K118" i="22"/>
  <c r="L118" i="22"/>
  <c r="O118" i="22"/>
  <c r="M118" i="22"/>
  <c r="J118" i="22"/>
  <c r="B90" i="14"/>
  <c r="C90" i="14"/>
  <c r="AN84" i="14"/>
  <c r="AR84" i="14" s="1"/>
  <c r="M128" i="14"/>
  <c r="N128" i="14"/>
  <c r="L128" i="14"/>
  <c r="Q128" i="14"/>
  <c r="O128" i="14"/>
  <c r="P128" i="14"/>
  <c r="D10" i="61"/>
  <c r="D46" i="61" s="1"/>
  <c r="C105" i="14"/>
  <c r="O113" i="57"/>
  <c r="O120" i="57"/>
  <c r="O143" i="57"/>
  <c r="O82" i="57"/>
  <c r="O117" i="57"/>
  <c r="O22" i="57"/>
  <c r="O46" i="57"/>
  <c r="O58" i="57"/>
  <c r="AG6" i="57"/>
  <c r="AG30" i="57" s="1"/>
  <c r="AD118" i="14"/>
  <c r="AF118" i="14"/>
  <c r="F3" i="61"/>
  <c r="F88" i="61" s="1"/>
  <c r="E93" i="14"/>
  <c r="AN27" i="14"/>
  <c r="AR27" i="14" s="1"/>
  <c r="B93" i="14"/>
  <c r="C93" i="14"/>
  <c r="F93" i="14"/>
  <c r="AA84" i="61"/>
  <c r="AD128" i="14"/>
  <c r="AB94" i="22"/>
  <c r="Q94" i="22"/>
  <c r="D93" i="14"/>
  <c r="P123" i="22"/>
  <c r="Q105" i="22"/>
  <c r="X95" i="22"/>
  <c r="O98" i="14"/>
  <c r="L115" i="57"/>
  <c r="L117" i="57"/>
  <c r="L82" i="57"/>
  <c r="L131" i="57"/>
  <c r="L116" i="57"/>
  <c r="L112" i="57"/>
  <c r="L120" i="57"/>
  <c r="L94" i="57"/>
  <c r="L34" i="57"/>
  <c r="L70" i="57"/>
  <c r="L111" i="57"/>
  <c r="K71" i="61"/>
  <c r="K54" i="61"/>
  <c r="S123" i="22"/>
  <c r="AH36" i="61"/>
  <c r="AH27" i="61"/>
  <c r="AH88" i="61"/>
  <c r="AH52" i="61"/>
  <c r="AH124" i="61"/>
  <c r="AH35" i="61"/>
  <c r="AH32" i="61"/>
  <c r="J127" i="22"/>
  <c r="G127" i="22"/>
  <c r="V102" i="22"/>
  <c r="U102" i="22"/>
  <c r="AA128" i="22"/>
  <c r="AD128" i="22"/>
  <c r="AC128" i="22"/>
  <c r="AB128" i="22"/>
  <c r="Y128" i="22"/>
  <c r="Z128" i="22"/>
  <c r="M106" i="14"/>
  <c r="P106" i="14"/>
  <c r="Q106" i="14"/>
  <c r="O106" i="14"/>
  <c r="G105" i="14"/>
  <c r="K105" i="14"/>
  <c r="H105" i="14"/>
  <c r="L105" i="14"/>
  <c r="J105" i="14"/>
  <c r="AA106" i="22"/>
  <c r="AD106" i="22"/>
  <c r="AC106" i="22"/>
  <c r="Y106" i="22"/>
  <c r="D119" i="22"/>
  <c r="G119" i="22"/>
  <c r="E119" i="22"/>
  <c r="AB4" i="61"/>
  <c r="AB101" i="61" s="1"/>
  <c r="AA92" i="14"/>
  <c r="AB92" i="14"/>
  <c r="Z92" i="14"/>
  <c r="W92" i="14"/>
  <c r="L126" i="14"/>
  <c r="K126" i="14"/>
  <c r="I126" i="14"/>
  <c r="AN82" i="14"/>
  <c r="AR82" i="14" s="1"/>
  <c r="H126" i="14"/>
  <c r="G126" i="14"/>
  <c r="AA48" i="61"/>
  <c r="AA140" i="61"/>
  <c r="O111" i="57"/>
  <c r="O114" i="57"/>
  <c r="AA96" i="61"/>
  <c r="L9" i="57"/>
  <c r="L45" i="57" s="1"/>
  <c r="AE118" i="14"/>
  <c r="O122" i="22"/>
  <c r="AB118" i="14"/>
  <c r="L106" i="14"/>
  <c r="AE57" i="61"/>
  <c r="Y92" i="14"/>
  <c r="AN40" i="14"/>
  <c r="AR40" i="14" s="1"/>
  <c r="AA128" i="14"/>
  <c r="D125" i="22"/>
  <c r="F27" i="61"/>
  <c r="Q92" i="22"/>
  <c r="AC98" i="14"/>
  <c r="AA98" i="14"/>
  <c r="V101" i="14"/>
  <c r="AF90" i="22"/>
  <c r="T109" i="14"/>
  <c r="S127" i="22"/>
  <c r="Q115" i="22"/>
  <c r="H102" i="22"/>
  <c r="M99" i="14"/>
  <c r="J123" i="22"/>
  <c r="M102" i="22"/>
  <c r="G117" i="22"/>
  <c r="X121" i="22"/>
  <c r="V112" i="22"/>
  <c r="Q99" i="14"/>
  <c r="AA136" i="61"/>
  <c r="AE52" i="61"/>
  <c r="R90" i="22"/>
  <c r="V131" i="61"/>
  <c r="H103" i="22"/>
  <c r="Z91" i="22"/>
  <c r="K97" i="22"/>
  <c r="G67" i="61"/>
  <c r="G139" i="61"/>
  <c r="G71" i="61"/>
  <c r="G79" i="61"/>
  <c r="O119" i="22"/>
  <c r="U124" i="22"/>
  <c r="E108" i="22"/>
  <c r="W111" i="61"/>
  <c r="AB91" i="61"/>
  <c r="AE23" i="61"/>
  <c r="AA114" i="61"/>
  <c r="H67" i="61"/>
  <c r="AE127" i="61"/>
  <c r="AE123" i="61"/>
  <c r="U33" i="57"/>
  <c r="AL96" i="57"/>
  <c r="AJ64" i="61"/>
  <c r="AJ63" i="61"/>
  <c r="I91" i="61"/>
  <c r="AJ72" i="61"/>
  <c r="AJ139" i="61"/>
  <c r="T130" i="22"/>
  <c r="W117" i="14"/>
  <c r="D98" i="22"/>
  <c r="Z98" i="14"/>
  <c r="F109" i="22"/>
  <c r="H139" i="61"/>
  <c r="I79" i="61"/>
  <c r="AE125" i="61"/>
  <c r="AB80" i="61"/>
  <c r="H79" i="61"/>
  <c r="I111" i="61"/>
  <c r="AB90" i="61"/>
  <c r="I67" i="61"/>
  <c r="I82" i="61"/>
  <c r="I22" i="61"/>
  <c r="H72" i="61"/>
  <c r="H54" i="61"/>
  <c r="I72" i="61"/>
  <c r="AA29" i="57"/>
  <c r="U57" i="57"/>
  <c r="AJ18" i="61"/>
  <c r="AD130" i="22"/>
  <c r="AJ71" i="61"/>
  <c r="V130" i="22"/>
  <c r="U117" i="14"/>
  <c r="S117" i="14"/>
  <c r="W130" i="22"/>
  <c r="U101" i="14"/>
  <c r="I139" i="61"/>
  <c r="H91" i="61"/>
  <c r="AE47" i="61"/>
  <c r="AL90" i="57"/>
  <c r="I68" i="61"/>
  <c r="AL87" i="57"/>
  <c r="AL32" i="57"/>
  <c r="X130" i="22"/>
  <c r="N119" i="22"/>
  <c r="AF112" i="22"/>
  <c r="AC112" i="22"/>
  <c r="AE112" i="22"/>
  <c r="AD112" i="22"/>
  <c r="AE104" i="14"/>
  <c r="AF9" i="61"/>
  <c r="AF93" i="61" s="1"/>
  <c r="AF104" i="14"/>
  <c r="AA104" i="14"/>
  <c r="D117" i="22"/>
  <c r="F117" i="22"/>
  <c r="E117" i="22"/>
  <c r="F90" i="22"/>
  <c r="G90" i="22"/>
  <c r="D90" i="22"/>
  <c r="E90" i="22"/>
  <c r="K94" i="22"/>
  <c r="M94" i="22"/>
  <c r="N94" i="22"/>
  <c r="AE95" i="22"/>
  <c r="AF95" i="22"/>
  <c r="AB126" i="22"/>
  <c r="AC126" i="22"/>
  <c r="AE126" i="22"/>
  <c r="AA126" i="22"/>
  <c r="AD126" i="22"/>
  <c r="AE101" i="14"/>
  <c r="AD101" i="14"/>
  <c r="AF101" i="14"/>
  <c r="AC101" i="14"/>
  <c r="E95" i="22"/>
  <c r="G95" i="22"/>
  <c r="D95" i="22"/>
  <c r="I108" i="22"/>
  <c r="H108" i="22"/>
  <c r="B121" i="22"/>
  <c r="C121" i="22"/>
  <c r="V131" i="22"/>
  <c r="U131" i="22"/>
  <c r="X131" i="22"/>
  <c r="S131" i="22"/>
  <c r="T131" i="22"/>
  <c r="X100" i="22"/>
  <c r="S100" i="22"/>
  <c r="V100" i="22"/>
  <c r="U100" i="22"/>
  <c r="T100" i="22"/>
  <c r="AC121" i="22"/>
  <c r="AB121" i="22"/>
  <c r="AE121" i="22"/>
  <c r="AA121" i="22"/>
  <c r="AD121" i="22"/>
  <c r="M104" i="14"/>
  <c r="N104" i="14"/>
  <c r="I104" i="14"/>
  <c r="N9" i="61"/>
  <c r="N103" i="61" s="1"/>
  <c r="K117" i="14"/>
  <c r="G117" i="14"/>
  <c r="AN73" i="14"/>
  <c r="AR73" i="14" s="1"/>
  <c r="J117" i="14"/>
  <c r="I117" i="14"/>
  <c r="AD97" i="22"/>
  <c r="AE97" i="22"/>
  <c r="G8" i="57"/>
  <c r="G68" i="57" s="1"/>
  <c r="F125" i="14"/>
  <c r="E125" i="14"/>
  <c r="D125" i="14"/>
  <c r="AN81" i="14"/>
  <c r="AR81" i="14" s="1"/>
  <c r="I102" i="22"/>
  <c r="F102" i="22"/>
  <c r="V99" i="22"/>
  <c r="W99" i="22"/>
  <c r="X99" i="22"/>
  <c r="T99" i="22"/>
  <c r="S91" i="14"/>
  <c r="U91" i="14"/>
  <c r="Q91" i="14"/>
  <c r="R91" i="14"/>
  <c r="V91" i="14"/>
  <c r="T91" i="14"/>
  <c r="V2" i="61"/>
  <c r="V16" i="61" s="1"/>
  <c r="F123" i="22"/>
  <c r="I123" i="22"/>
  <c r="G123" i="22"/>
  <c r="H123" i="22"/>
  <c r="K107" i="14"/>
  <c r="N11" i="61"/>
  <c r="N71" i="61" s="1"/>
  <c r="L107" i="14"/>
  <c r="N107" i="14"/>
  <c r="AN41" i="14"/>
  <c r="AR41" i="14" s="1"/>
  <c r="M107" i="14"/>
  <c r="J107" i="14"/>
  <c r="I107" i="14"/>
  <c r="T10" i="61"/>
  <c r="T94" i="61" s="1"/>
  <c r="T105" i="14"/>
  <c r="AC97" i="22"/>
  <c r="S10" i="61"/>
  <c r="S94" i="61" s="1"/>
  <c r="N105" i="14"/>
  <c r="O100" i="22"/>
  <c r="P100" i="22"/>
  <c r="K100" i="22"/>
  <c r="M100" i="22"/>
  <c r="L100" i="22"/>
  <c r="L67" i="61"/>
  <c r="AA46" i="61"/>
  <c r="AA22" i="61"/>
  <c r="AA113" i="61"/>
  <c r="L80" i="61"/>
  <c r="W131" i="61"/>
  <c r="AA143" i="61"/>
  <c r="U101" i="57"/>
  <c r="AL44" i="57"/>
  <c r="AH18" i="61"/>
  <c r="W105" i="14"/>
  <c r="R99" i="14"/>
  <c r="J130" i="14"/>
  <c r="AL20" i="57"/>
  <c r="M12" i="57"/>
  <c r="M137" i="57" s="1"/>
  <c r="W127" i="22"/>
  <c r="B125" i="14"/>
  <c r="AB97" i="22"/>
  <c r="C125" i="14"/>
  <c r="U9" i="61"/>
  <c r="U101" i="61" s="1"/>
  <c r="S104" i="14"/>
  <c r="R104" i="14"/>
  <c r="Q104" i="14"/>
  <c r="P104" i="14"/>
  <c r="F5" i="61"/>
  <c r="F55" i="61" s="1"/>
  <c r="B94" i="14"/>
  <c r="U93" i="57"/>
  <c r="U130" i="57"/>
  <c r="U102" i="57"/>
  <c r="U104" i="57"/>
  <c r="U105" i="57"/>
  <c r="U99" i="57"/>
  <c r="U81" i="57"/>
  <c r="V103" i="22"/>
  <c r="T103" i="22"/>
  <c r="K116" i="22"/>
  <c r="L116" i="22"/>
  <c r="E96" i="22"/>
  <c r="D96" i="22"/>
  <c r="G96" i="22"/>
  <c r="F96" i="22"/>
  <c r="K92" i="22"/>
  <c r="H92" i="22"/>
  <c r="G92" i="22"/>
  <c r="E130" i="22"/>
  <c r="D130" i="22"/>
  <c r="C130" i="22"/>
  <c r="G130" i="22"/>
  <c r="F130" i="22"/>
  <c r="B130" i="22"/>
  <c r="D99" i="14"/>
  <c r="C99" i="14"/>
  <c r="E99" i="14"/>
  <c r="B99" i="14"/>
  <c r="W22" i="61"/>
  <c r="AA82" i="61"/>
  <c r="AA117" i="61"/>
  <c r="U21" i="57"/>
  <c r="U107" i="57"/>
  <c r="U69" i="57"/>
  <c r="U108" i="57"/>
  <c r="U106" i="57"/>
  <c r="S105" i="14"/>
  <c r="AH72" i="61"/>
  <c r="Z105" i="14"/>
  <c r="O94" i="22"/>
  <c r="D129" i="22"/>
  <c r="H129" i="22"/>
  <c r="G129" i="22"/>
  <c r="C129" i="22"/>
  <c r="F129" i="22"/>
  <c r="V124" i="22"/>
  <c r="Y98" i="22"/>
  <c r="Z98" i="22"/>
  <c r="AA98" i="22"/>
  <c r="C117" i="22"/>
  <c r="L83" i="61"/>
  <c r="L128" i="61"/>
  <c r="L19" i="61"/>
  <c r="L79" i="61"/>
  <c r="L84" i="61"/>
  <c r="AH139" i="61"/>
  <c r="AH68" i="61"/>
  <c r="AH54" i="61"/>
  <c r="AH71" i="61"/>
  <c r="AH63" i="61"/>
  <c r="AH30" i="61"/>
  <c r="AH91" i="61"/>
  <c r="E104" i="14"/>
  <c r="H104" i="14"/>
  <c r="H9" i="61"/>
  <c r="H104" i="61" s="1"/>
  <c r="D104" i="14"/>
  <c r="AD100" i="22"/>
  <c r="AE100" i="22"/>
  <c r="F104" i="22"/>
  <c r="C104" i="22"/>
  <c r="D104" i="22"/>
  <c r="E104" i="22"/>
  <c r="AI55" i="61"/>
  <c r="AI78" i="61"/>
  <c r="AI56" i="61"/>
  <c r="AI90" i="61"/>
  <c r="AI17" i="61"/>
  <c r="AI51" i="61"/>
  <c r="N113" i="22"/>
  <c r="M113" i="22"/>
  <c r="O113" i="22"/>
  <c r="AI57" i="61"/>
  <c r="B126" i="22"/>
  <c r="C126" i="22"/>
  <c r="V97" i="22"/>
  <c r="X97" i="22"/>
  <c r="W97" i="22"/>
  <c r="AA97" i="22"/>
  <c r="Z97" i="22"/>
  <c r="Y97" i="22"/>
  <c r="AD131" i="22"/>
  <c r="AE131" i="22"/>
  <c r="AF131" i="22"/>
  <c r="D127" i="22"/>
  <c r="C127" i="22"/>
  <c r="N129" i="22"/>
  <c r="J129" i="22"/>
  <c r="AE94" i="14"/>
  <c r="AG5" i="61"/>
  <c r="AG60" i="61" s="1"/>
  <c r="N93" i="22"/>
  <c r="O93" i="22"/>
  <c r="Q93" i="22"/>
  <c r="P93" i="22"/>
  <c r="T97" i="14"/>
  <c r="R97" i="14"/>
  <c r="S97" i="14"/>
  <c r="P97" i="14"/>
  <c r="O97" i="14"/>
  <c r="Q97" i="14"/>
  <c r="B10" i="61"/>
  <c r="B106" i="61" s="1"/>
  <c r="B105" i="14"/>
  <c r="B108" i="22"/>
  <c r="F108" i="22"/>
  <c r="G108" i="22"/>
  <c r="C108" i="22"/>
  <c r="D108" i="22"/>
  <c r="AB129" i="14"/>
  <c r="AD129" i="14"/>
  <c r="AA129" i="14"/>
  <c r="AF11" i="57"/>
  <c r="AF83" i="57" s="1"/>
  <c r="AN85" i="14"/>
  <c r="AR85" i="14" s="1"/>
  <c r="AE129" i="14"/>
  <c r="AC129" i="14"/>
  <c r="AN86" i="14"/>
  <c r="AR86" i="14" s="1"/>
  <c r="L130" i="14"/>
  <c r="H130" i="14"/>
  <c r="M130" i="14"/>
  <c r="K130" i="14"/>
  <c r="R7" i="57"/>
  <c r="R19" i="57" s="1"/>
  <c r="M124" i="14"/>
  <c r="N124" i="14"/>
  <c r="AN80" i="14"/>
  <c r="AR80" i="14" s="1"/>
  <c r="O124" i="14"/>
  <c r="Q124" i="14"/>
  <c r="P124" i="14"/>
  <c r="R124" i="14"/>
  <c r="AA94" i="61"/>
  <c r="AA58" i="61"/>
  <c r="S4" i="57"/>
  <c r="S28" i="57" s="1"/>
  <c r="O114" i="14"/>
  <c r="AN70" i="14"/>
  <c r="AR70" i="14" s="1"/>
  <c r="P114" i="14"/>
  <c r="R114" i="14"/>
  <c r="N114" i="14"/>
  <c r="S114" i="14"/>
  <c r="AL92" i="57"/>
  <c r="AL88" i="57"/>
  <c r="AL117" i="57"/>
  <c r="AL80" i="57"/>
  <c r="AL129" i="57"/>
  <c r="AL89" i="57"/>
  <c r="AL94" i="57"/>
  <c r="AL93" i="57"/>
  <c r="K96" i="22"/>
  <c r="M96" i="22"/>
  <c r="L96" i="22"/>
  <c r="N96" i="22"/>
  <c r="J96" i="22"/>
  <c r="O96" i="22"/>
  <c r="Z112" i="22"/>
  <c r="Y112" i="22"/>
  <c r="X112" i="22"/>
  <c r="J120" i="14"/>
  <c r="G120" i="14"/>
  <c r="AN76" i="14"/>
  <c r="AR76" i="14" s="1"/>
  <c r="E120" i="14"/>
  <c r="I120" i="14"/>
  <c r="H120" i="14"/>
  <c r="C131" i="14"/>
  <c r="D131" i="14"/>
  <c r="Y127" i="14"/>
  <c r="V127" i="14"/>
  <c r="Z127" i="14"/>
  <c r="W127" i="14"/>
  <c r="AN83" i="14"/>
  <c r="AR83" i="14" s="1"/>
  <c r="AA10" i="57"/>
  <c r="AA115" i="57" s="1"/>
  <c r="X127" i="14"/>
  <c r="AA127" i="14"/>
  <c r="O99" i="14"/>
  <c r="P99" i="14"/>
  <c r="W112" i="61"/>
  <c r="W116" i="61"/>
  <c r="W114" i="61"/>
  <c r="I143" i="61"/>
  <c r="I116" i="61"/>
  <c r="L43" i="61"/>
  <c r="AA116" i="61"/>
  <c r="AA120" i="61"/>
  <c r="AA131" i="61"/>
  <c r="W34" i="61"/>
  <c r="U100" i="57"/>
  <c r="U118" i="57"/>
  <c r="U103" i="57"/>
  <c r="U45" i="57"/>
  <c r="AL105" i="57"/>
  <c r="AL141" i="57"/>
  <c r="AL56" i="57"/>
  <c r="AH64" i="61"/>
  <c r="I117" i="61"/>
  <c r="G125" i="14"/>
  <c r="H130" i="22"/>
  <c r="S124" i="22"/>
  <c r="R105" i="14"/>
  <c r="F117" i="14"/>
  <c r="I95" i="22"/>
  <c r="U103" i="22"/>
  <c r="N100" i="22"/>
  <c r="W100" i="22"/>
  <c r="X109" i="22"/>
  <c r="F95" i="22"/>
  <c r="AN25" i="14"/>
  <c r="AR25" i="14" s="1"/>
  <c r="Q101" i="14"/>
  <c r="F124" i="22"/>
  <c r="K9" i="61"/>
  <c r="K57" i="61" s="1"/>
  <c r="K104" i="14"/>
  <c r="AB125" i="22"/>
  <c r="AC125" i="22"/>
  <c r="C95" i="22"/>
  <c r="B95" i="22"/>
  <c r="AH65" i="61"/>
  <c r="W118" i="61"/>
  <c r="AD107" i="22"/>
  <c r="Y107" i="22"/>
  <c r="Z107" i="22"/>
  <c r="W124" i="22"/>
  <c r="W126" i="22"/>
  <c r="U126" i="22"/>
  <c r="W6" i="61"/>
  <c r="W103" i="61" s="1"/>
  <c r="S96" i="14"/>
  <c r="U96" i="14"/>
  <c r="AF121" i="22"/>
  <c r="H104" i="22"/>
  <c r="I104" i="22"/>
  <c r="L104" i="22"/>
  <c r="G102" i="22"/>
  <c r="E102" i="22"/>
  <c r="D102" i="22"/>
  <c r="Q103" i="22"/>
  <c r="AC100" i="22"/>
  <c r="C113" i="22"/>
  <c r="AA102" i="22"/>
  <c r="AF126" i="22"/>
  <c r="AC113" i="22"/>
  <c r="AF100" i="22"/>
  <c r="H127" i="61"/>
  <c r="C90" i="22"/>
  <c r="U108" i="22"/>
  <c r="U112" i="22"/>
  <c r="Q106" i="22"/>
  <c r="F98" i="22"/>
  <c r="X103" i="22"/>
  <c r="G121" i="22"/>
  <c r="J92" i="22"/>
  <c r="L90" i="22"/>
  <c r="W117" i="22"/>
  <c r="C128" i="22"/>
  <c r="AE113" i="22"/>
  <c r="W131" i="22"/>
  <c r="R109" i="14"/>
  <c r="Z109" i="14"/>
  <c r="J114" i="22"/>
  <c r="AN75" i="14"/>
  <c r="AR75" i="14" s="1"/>
  <c r="AB107" i="22"/>
  <c r="AA107" i="22"/>
  <c r="Y126" i="61"/>
  <c r="F122" i="22"/>
  <c r="C139" i="61"/>
  <c r="V109" i="14"/>
  <c r="B98" i="22"/>
  <c r="L94" i="22"/>
  <c r="AF94" i="14"/>
  <c r="G112" i="22"/>
  <c r="AF99" i="22"/>
  <c r="Y122" i="22"/>
  <c r="T124" i="22"/>
  <c r="C101" i="14"/>
  <c r="N130" i="22"/>
  <c r="AC122" i="22"/>
  <c r="S103" i="22"/>
  <c r="Q129" i="22"/>
  <c r="O107" i="22"/>
  <c r="B96" i="22"/>
  <c r="S105" i="22"/>
  <c r="R129" i="22"/>
  <c r="B116" i="22"/>
  <c r="AB105" i="14"/>
  <c r="L126" i="22"/>
  <c r="C131" i="22"/>
  <c r="I113" i="22"/>
  <c r="B105" i="22"/>
  <c r="D99" i="22"/>
  <c r="B127" i="22"/>
  <c r="K129" i="22"/>
  <c r="Z100" i="22"/>
  <c r="T104" i="14"/>
  <c r="T95" i="22"/>
  <c r="S95" i="22"/>
  <c r="S5" i="61"/>
  <c r="S60" i="61" s="1"/>
  <c r="P94" i="14"/>
  <c r="Y94" i="22"/>
  <c r="AA94" i="22"/>
  <c r="U125" i="22"/>
  <c r="T125" i="22"/>
  <c r="B99" i="22"/>
  <c r="C99" i="22"/>
  <c r="M119" i="22"/>
  <c r="K119" i="22"/>
  <c r="H119" i="22"/>
  <c r="AA101" i="14"/>
  <c r="AB101" i="14"/>
  <c r="Z119" i="22"/>
  <c r="AD119" i="22"/>
  <c r="AE119" i="22"/>
  <c r="O98" i="22"/>
  <c r="R98" i="22"/>
  <c r="T98" i="22"/>
  <c r="H101" i="22"/>
  <c r="F101" i="22"/>
  <c r="G101" i="22"/>
  <c r="M109" i="14"/>
  <c r="Q109" i="14"/>
  <c r="G99" i="22"/>
  <c r="H99" i="22"/>
  <c r="F99" i="22"/>
  <c r="AG9" i="61"/>
  <c r="AG21" i="61" s="1"/>
  <c r="AB104" i="14"/>
  <c r="AC104" i="14"/>
  <c r="L117" i="22"/>
  <c r="J117" i="22"/>
  <c r="M117" i="22"/>
  <c r="K117" i="22"/>
  <c r="I117" i="22"/>
  <c r="V92" i="22"/>
  <c r="Y92" i="22"/>
  <c r="W92" i="22"/>
  <c r="AA92" i="22"/>
  <c r="N101" i="22"/>
  <c r="K101" i="22"/>
  <c r="L101" i="22"/>
  <c r="F109" i="14"/>
  <c r="C123" i="22"/>
  <c r="B123" i="22"/>
  <c r="L5" i="61"/>
  <c r="L55" i="61" s="1"/>
  <c r="L94" i="14"/>
  <c r="K94" i="14"/>
  <c r="AC5" i="61"/>
  <c r="AC56" i="61" s="1"/>
  <c r="Y94" i="14"/>
  <c r="V129" i="22"/>
  <c r="U129" i="22"/>
  <c r="T129" i="22"/>
  <c r="AF104" i="22"/>
  <c r="AD104" i="22"/>
  <c r="R99" i="22"/>
  <c r="U99" i="22"/>
  <c r="Q99" i="22"/>
  <c r="Z125" i="22"/>
  <c r="X125" i="22"/>
  <c r="Y125" i="22"/>
  <c r="AA125" i="22"/>
  <c r="AA99" i="14"/>
  <c r="AE99" i="14"/>
  <c r="AF99" i="14"/>
  <c r="S99" i="14"/>
  <c r="W99" i="14"/>
  <c r="D103" i="14"/>
  <c r="G8" i="61"/>
  <c r="G141" i="61" s="1"/>
  <c r="C103" i="14"/>
  <c r="F103" i="14"/>
  <c r="E103" i="14"/>
  <c r="Q108" i="22"/>
  <c r="N108" i="22"/>
  <c r="P108" i="22"/>
  <c r="K95" i="14"/>
  <c r="I95" i="14"/>
  <c r="H95" i="14"/>
  <c r="Z7" i="61"/>
  <c r="Z77" i="61" s="1"/>
  <c r="Y99" i="14"/>
  <c r="Z99" i="14"/>
  <c r="V95" i="14"/>
  <c r="W95" i="14"/>
  <c r="S95" i="14"/>
  <c r="U95" i="14"/>
  <c r="AG6" i="61"/>
  <c r="AG18" i="61" s="1"/>
  <c r="AC96" i="14"/>
  <c r="E97" i="14"/>
  <c r="AN31" i="14"/>
  <c r="AR31" i="14" s="1"/>
  <c r="Q10" i="61"/>
  <c r="Q118" i="61" s="1"/>
  <c r="M105" i="14"/>
  <c r="AF121" i="14"/>
  <c r="AE121" i="14"/>
  <c r="T113" i="22"/>
  <c r="R113" i="22"/>
  <c r="S113" i="22"/>
  <c r="I99" i="14"/>
  <c r="J99" i="14"/>
  <c r="G99" i="14"/>
  <c r="K100" i="14"/>
  <c r="O100" i="14"/>
  <c r="AN34" i="14"/>
  <c r="AR34" i="14" s="1"/>
  <c r="P100" i="14"/>
  <c r="Z90" i="22"/>
  <c r="V90" i="22"/>
  <c r="U90" i="22"/>
  <c r="R116" i="22"/>
  <c r="T116" i="22"/>
  <c r="Q116" i="22"/>
  <c r="U116" i="22"/>
  <c r="Z119" i="61"/>
  <c r="Z143" i="61"/>
  <c r="Z120" i="61"/>
  <c r="Z131" i="61"/>
  <c r="AI11" i="61"/>
  <c r="AI35" i="61" s="1"/>
  <c r="AD108" i="14"/>
  <c r="AI12" i="61"/>
  <c r="AI138" i="61" s="1"/>
  <c r="AN42" i="14"/>
  <c r="AR42" i="14" s="1"/>
  <c r="AF108" i="14"/>
  <c r="AN69" i="14"/>
  <c r="AR69" i="14" s="1"/>
  <c r="F113" i="14"/>
  <c r="G113" i="14"/>
  <c r="H97" i="22"/>
  <c r="E97" i="22"/>
  <c r="G97" i="22"/>
  <c r="AJ10" i="61"/>
  <c r="AJ22" i="61" s="1"/>
  <c r="AE105" i="14"/>
  <c r="V98" i="22"/>
  <c r="X98" i="22"/>
  <c r="U98" i="22"/>
  <c r="AL31" i="61"/>
  <c r="AN37" i="14"/>
  <c r="AR37" i="14" s="1"/>
  <c r="AM144" i="61"/>
  <c r="AL82" i="61"/>
  <c r="X99" i="14"/>
  <c r="D123" i="22"/>
  <c r="AD129" i="22"/>
  <c r="G94" i="14"/>
  <c r="L118" i="14"/>
  <c r="Q113" i="22"/>
  <c r="AC105" i="14"/>
  <c r="S129" i="22"/>
  <c r="Q119" i="14"/>
  <c r="I119" i="22"/>
  <c r="C116" i="22"/>
  <c r="AF122" i="22"/>
  <c r="Q124" i="22"/>
  <c r="K114" i="22"/>
  <c r="J118" i="14"/>
  <c r="I114" i="22"/>
  <c r="M100" i="14"/>
  <c r="F97" i="22"/>
  <c r="Y105" i="14"/>
  <c r="R108" i="22"/>
  <c r="V99" i="14"/>
  <c r="S99" i="22"/>
  <c r="G97" i="14"/>
  <c r="X92" i="22"/>
  <c r="Z94" i="22"/>
  <c r="AC99" i="14"/>
  <c r="R94" i="14"/>
  <c r="Y90" i="22"/>
  <c r="F95" i="14"/>
  <c r="H113" i="22"/>
  <c r="J95" i="14"/>
  <c r="S109" i="14"/>
  <c r="P107" i="22"/>
  <c r="H118" i="22"/>
  <c r="G118" i="22"/>
  <c r="D116" i="22"/>
  <c r="AA120" i="22"/>
  <c r="Y120" i="22"/>
  <c r="W120" i="22"/>
  <c r="H96" i="22"/>
  <c r="I96" i="22"/>
  <c r="K130" i="22"/>
  <c r="L130" i="22"/>
  <c r="M130" i="22"/>
  <c r="N99" i="14"/>
  <c r="L99" i="14"/>
  <c r="P116" i="22"/>
  <c r="U91" i="57"/>
  <c r="U44" i="57"/>
  <c r="U56" i="57"/>
  <c r="M118" i="14"/>
  <c r="H113" i="14"/>
  <c r="Q105" i="14"/>
  <c r="AA105" i="14"/>
  <c r="AD99" i="14"/>
  <c r="H117" i="22"/>
  <c r="X105" i="14"/>
  <c r="K99" i="14"/>
  <c r="R125" i="22"/>
  <c r="C126" i="61"/>
  <c r="AN39" i="14"/>
  <c r="AR39" i="14" s="1"/>
  <c r="K118" i="14"/>
  <c r="X123" i="22"/>
  <c r="H2" i="57"/>
  <c r="H75" i="57" s="1"/>
  <c r="AD114" i="22"/>
  <c r="AD122" i="22"/>
  <c r="R124" i="22"/>
  <c r="R119" i="14"/>
  <c r="O124" i="22"/>
  <c r="J113" i="22"/>
  <c r="S119" i="14"/>
  <c r="O105" i="14"/>
  <c r="AN33" i="14"/>
  <c r="AR33" i="14" s="1"/>
  <c r="AL116" i="61"/>
  <c r="AB109" i="14"/>
  <c r="O94" i="14"/>
  <c r="K113" i="22"/>
  <c r="O130" i="22"/>
  <c r="N94" i="14"/>
  <c r="H109" i="14"/>
  <c r="P109" i="14"/>
  <c r="AN75" i="22"/>
  <c r="AR75" i="22" s="1"/>
  <c r="H99" i="14"/>
  <c r="D101" i="14"/>
  <c r="O91" i="22"/>
  <c r="F99" i="14"/>
  <c r="N109" i="14"/>
  <c r="S108" i="22"/>
  <c r="D94" i="22"/>
  <c r="H97" i="14"/>
  <c r="AE104" i="22"/>
  <c r="R103" i="22"/>
  <c r="AN74" i="14"/>
  <c r="AR74" i="14" s="1"/>
  <c r="S98" i="22"/>
  <c r="AN77" i="14"/>
  <c r="AR77" i="14" s="1"/>
  <c r="X90" i="22"/>
  <c r="N100" i="14"/>
  <c r="W98" i="22"/>
  <c r="AC109" i="14"/>
  <c r="AA109" i="14"/>
  <c r="R95" i="14"/>
  <c r="Q98" i="22"/>
  <c r="M101" i="22"/>
  <c r="F98" i="14"/>
  <c r="G98" i="14"/>
  <c r="E98" i="14"/>
  <c r="H98" i="14"/>
  <c r="D107" i="22"/>
  <c r="F107" i="22"/>
  <c r="G107" i="22"/>
  <c r="E107" i="22"/>
  <c r="C107" i="22"/>
  <c r="AL75" i="61"/>
  <c r="U90" i="57"/>
  <c r="U89" i="57"/>
  <c r="AB99" i="14"/>
  <c r="AE108" i="14"/>
  <c r="O6" i="57"/>
  <c r="O70" i="57" s="1"/>
  <c r="V105" i="14"/>
  <c r="P105" i="14"/>
  <c r="AA119" i="22"/>
  <c r="N118" i="14"/>
  <c r="AC119" i="22"/>
  <c r="AE114" i="22"/>
  <c r="L113" i="22"/>
  <c r="C94" i="14"/>
  <c r="Q94" i="14"/>
  <c r="O109" i="14"/>
  <c r="E123" i="22"/>
  <c r="U105" i="14"/>
  <c r="U113" i="22"/>
  <c r="P130" i="22"/>
  <c r="P124" i="22"/>
  <c r="W125" i="22"/>
  <c r="C94" i="22"/>
  <c r="B103" i="14"/>
  <c r="Z101" i="14"/>
  <c r="E99" i="22"/>
  <c r="J101" i="22"/>
  <c r="AD104" i="14"/>
  <c r="O108" i="22"/>
  <c r="C96" i="22"/>
  <c r="I97" i="14"/>
  <c r="D97" i="14"/>
  <c r="G103" i="14"/>
  <c r="L119" i="22"/>
  <c r="T95" i="14"/>
  <c r="P98" i="22"/>
  <c r="F116" i="22"/>
  <c r="I116" i="22"/>
  <c r="X101" i="14"/>
  <c r="Y101" i="14"/>
  <c r="AC102" i="22"/>
  <c r="X94" i="22"/>
  <c r="C60" i="61"/>
  <c r="J91" i="22"/>
  <c r="I97" i="22"/>
  <c r="B109" i="14"/>
  <c r="B128" i="22"/>
  <c r="E128" i="22"/>
  <c r="G104" i="22"/>
  <c r="G103" i="22"/>
  <c r="AB100" i="22"/>
  <c r="AA100" i="22"/>
  <c r="J119" i="22"/>
  <c r="B114" i="22"/>
  <c r="B98" i="14"/>
  <c r="I115" i="22"/>
  <c r="Z113" i="61"/>
  <c r="N107" i="22"/>
  <c r="F120" i="22"/>
  <c r="AD115" i="22"/>
  <c r="W95" i="22"/>
  <c r="E94" i="22"/>
  <c r="B106" i="22"/>
  <c r="B118" i="22"/>
  <c r="I70" i="61"/>
  <c r="S121" i="22"/>
  <c r="Y113" i="22"/>
  <c r="R101" i="14"/>
  <c r="V109" i="22"/>
  <c r="L114" i="22"/>
  <c r="B117" i="22"/>
  <c r="AE91" i="22"/>
  <c r="Y91" i="22"/>
  <c r="C104" i="14"/>
  <c r="V122" i="22"/>
  <c r="AB115" i="22"/>
  <c r="N102" i="22"/>
  <c r="Y93" i="22"/>
  <c r="AF109" i="14"/>
  <c r="P98" i="14"/>
  <c r="Q125" i="22"/>
  <c r="AF94" i="22"/>
  <c r="L98" i="14"/>
  <c r="AF96" i="22"/>
  <c r="AB118" i="22"/>
  <c r="F104" i="14"/>
  <c r="O101" i="14"/>
  <c r="AE98" i="14"/>
  <c r="X98" i="14"/>
  <c r="M129" i="22"/>
  <c r="AN35" i="14"/>
  <c r="AR35" i="14" s="1"/>
  <c r="D109" i="14"/>
  <c r="R98" i="14"/>
  <c r="K112" i="22"/>
  <c r="C96" i="14"/>
  <c r="I58" i="61"/>
  <c r="C120" i="61"/>
  <c r="AE118" i="22"/>
  <c r="Y131" i="22"/>
  <c r="E121" i="22"/>
  <c r="F121" i="22"/>
  <c r="I94" i="14"/>
  <c r="AN28" i="14"/>
  <c r="AR28" i="14" s="1"/>
  <c r="Q121" i="22"/>
  <c r="E94" i="14"/>
  <c r="I124" i="22"/>
  <c r="Y115" i="22"/>
  <c r="M114" i="22"/>
  <c r="N125" i="22"/>
  <c r="AA129" i="22"/>
  <c r="F112" i="22"/>
  <c r="F127" i="22"/>
  <c r="T109" i="22"/>
  <c r="I105" i="22"/>
  <c r="D98" i="14"/>
  <c r="R105" i="22"/>
  <c r="M93" i="22"/>
  <c r="AE106" i="22"/>
  <c r="T107" i="22"/>
  <c r="B104" i="14"/>
  <c r="K102" i="22"/>
  <c r="F94" i="22"/>
  <c r="J101" i="14"/>
  <c r="AE109" i="14"/>
  <c r="S98" i="14"/>
  <c r="AF91" i="22"/>
  <c r="L102" i="22"/>
  <c r="J94" i="22"/>
  <c r="AC90" i="22"/>
  <c r="Z95" i="22"/>
  <c r="AC94" i="14"/>
  <c r="Q98" i="14"/>
  <c r="I92" i="22"/>
  <c r="AB91" i="22"/>
  <c r="T94" i="22"/>
  <c r="H94" i="22"/>
  <c r="AB90" i="22"/>
  <c r="W91" i="22"/>
  <c r="AE102" i="61"/>
  <c r="P96" i="22"/>
  <c r="AN28" i="22"/>
  <c r="AR28" i="22" s="1"/>
  <c r="AB94" i="14"/>
  <c r="R107" i="22"/>
  <c r="AJ5" i="61"/>
  <c r="AJ54" i="61" s="1"/>
  <c r="AN30" i="22"/>
  <c r="AR30" i="22" s="1"/>
  <c r="Q96" i="22"/>
  <c r="T96" i="22"/>
  <c r="AN72" i="22"/>
  <c r="AR72" i="22" s="1"/>
  <c r="S96" i="22"/>
  <c r="K115" i="22"/>
  <c r="J55" i="61"/>
  <c r="K93" i="22"/>
  <c r="I93" i="22"/>
  <c r="AE114" i="61"/>
  <c r="K91" i="22"/>
  <c r="C106" i="22"/>
  <c r="N114" i="22"/>
  <c r="U122" i="22"/>
  <c r="J78" i="61"/>
  <c r="Z93" i="22"/>
  <c r="I91" i="22"/>
  <c r="O114" i="22"/>
  <c r="AN79" i="22"/>
  <c r="AR79" i="22" s="1"/>
  <c r="AN87" i="22"/>
  <c r="AR87" i="22" s="1"/>
  <c r="W122" i="22"/>
  <c r="AB93" i="22"/>
  <c r="AN37" i="22"/>
  <c r="AR37" i="22" s="1"/>
  <c r="Q102" i="22"/>
  <c r="I94" i="61"/>
  <c r="AF98" i="14"/>
  <c r="D9" i="61"/>
  <c r="D102" i="61" s="1"/>
  <c r="AD98" i="14"/>
  <c r="C138" i="61"/>
  <c r="I115" i="61"/>
  <c r="Z94" i="14"/>
  <c r="P114" i="22"/>
  <c r="C143" i="61"/>
  <c r="C144" i="61"/>
  <c r="H121" i="22"/>
  <c r="K124" i="22"/>
  <c r="H124" i="22"/>
  <c r="W113" i="22"/>
  <c r="H112" i="22"/>
  <c r="Z113" i="22"/>
  <c r="AF118" i="22"/>
  <c r="Q127" i="22"/>
  <c r="S125" i="22"/>
  <c r="L115" i="22"/>
  <c r="C118" i="22"/>
  <c r="AA131" i="22"/>
  <c r="K103" i="22"/>
  <c r="D94" i="14"/>
  <c r="W109" i="22"/>
  <c r="W98" i="14"/>
  <c r="AD109" i="22"/>
  <c r="M97" i="22"/>
  <c r="U109" i="22"/>
  <c r="J104" i="14"/>
  <c r="S107" i="22"/>
  <c r="AA94" i="14"/>
  <c r="AD109" i="14"/>
  <c r="E109" i="14"/>
  <c r="L104" i="14"/>
  <c r="L93" i="22"/>
  <c r="AA96" i="14"/>
  <c r="J107" i="22"/>
  <c r="AE90" i="22"/>
  <c r="W94" i="22"/>
  <c r="G9" i="61"/>
  <c r="G130" i="61" s="1"/>
  <c r="F94" i="14"/>
  <c r="X109" i="14"/>
  <c r="W90" i="22"/>
  <c r="N97" i="22"/>
  <c r="U96" i="22"/>
  <c r="V94" i="22"/>
  <c r="Q107" i="22"/>
  <c r="J115" i="22"/>
  <c r="T122" i="22"/>
  <c r="E106" i="22"/>
  <c r="S122" i="22"/>
  <c r="T128" i="22"/>
  <c r="G106" i="22"/>
  <c r="AF106" i="22"/>
  <c r="S128" i="22"/>
  <c r="G122" i="22"/>
  <c r="V128" i="22"/>
  <c r="U107" i="22"/>
  <c r="M92" i="22"/>
  <c r="Z129" i="22"/>
  <c r="AD120" i="22"/>
  <c r="AC120" i="22"/>
  <c r="AK88" i="61"/>
  <c r="P125" i="22"/>
  <c r="Q114" i="22"/>
  <c r="U109" i="14"/>
  <c r="C109" i="14"/>
  <c r="J94" i="14"/>
  <c r="E127" i="22"/>
  <c r="R128" i="22"/>
  <c r="Z96" i="14"/>
  <c r="H94" i="14"/>
  <c r="AN43" i="14"/>
  <c r="AR43" i="14" s="1"/>
  <c r="Z115" i="22"/>
  <c r="AN32" i="14"/>
  <c r="AR32" i="14" s="1"/>
  <c r="H127" i="22"/>
  <c r="R127" i="22"/>
  <c r="W115" i="22"/>
  <c r="X115" i="22"/>
  <c r="I127" i="22"/>
  <c r="N98" i="14"/>
  <c r="L91" i="22"/>
  <c r="F106" i="22"/>
  <c r="M101" i="14"/>
  <c r="G104" i="14"/>
  <c r="AD94" i="14"/>
  <c r="Y109" i="22"/>
  <c r="Z103" i="22"/>
  <c r="I94" i="22"/>
  <c r="J93" i="22"/>
  <c r="AD93" i="22"/>
  <c r="AN86" i="22"/>
  <c r="AR86" i="22" s="1"/>
  <c r="T121" i="22"/>
  <c r="AN38" i="14"/>
  <c r="AR38" i="14" s="1"/>
  <c r="Y91" i="61"/>
  <c r="Y30" i="61"/>
  <c r="Y137" i="61"/>
  <c r="Y115" i="61"/>
  <c r="Z39" i="61"/>
  <c r="Y44" i="61"/>
  <c r="Y48" i="61"/>
  <c r="Y70" i="61"/>
  <c r="C46" i="57"/>
  <c r="AI15" i="61"/>
  <c r="J98" i="14"/>
  <c r="R130" i="22"/>
  <c r="AB124" i="22"/>
  <c r="Z48" i="61"/>
  <c r="S130" i="22"/>
  <c r="P128" i="22"/>
  <c r="Y121" i="22"/>
  <c r="X126" i="22"/>
  <c r="G124" i="22"/>
  <c r="V98" i="14"/>
  <c r="D124" i="22"/>
  <c r="J126" i="22"/>
  <c r="AC118" i="22"/>
  <c r="V126" i="22"/>
  <c r="Z122" i="22"/>
  <c r="Y124" i="22"/>
  <c r="P101" i="14"/>
  <c r="X104" i="14"/>
  <c r="E98" i="22"/>
  <c r="O106" i="22"/>
  <c r="S102" i="22"/>
  <c r="Y103" i="22"/>
  <c r="E105" i="22"/>
  <c r="N106" i="22"/>
  <c r="T98" i="14"/>
  <c r="C109" i="22"/>
  <c r="L101" i="14"/>
  <c r="AB103" i="22"/>
  <c r="K104" i="22"/>
  <c r="L129" i="22"/>
  <c r="AN84" i="22"/>
  <c r="AR84" i="22" s="1"/>
  <c r="AN24" i="22"/>
  <c r="AR24" i="22" s="1"/>
  <c r="H105" i="22"/>
  <c r="AN38" i="22"/>
  <c r="AR38" i="22" s="1"/>
  <c r="O103" i="22"/>
  <c r="Y125" i="61"/>
  <c r="AC96" i="22"/>
  <c r="N103" i="22"/>
  <c r="C124" i="22"/>
  <c r="AA93" i="22"/>
  <c r="AC93" i="22"/>
  <c r="AE93" i="22"/>
  <c r="W121" i="22"/>
  <c r="Q97" i="22"/>
  <c r="AD118" i="22"/>
  <c r="G116" i="22"/>
  <c r="M90" i="22"/>
  <c r="N104" i="22"/>
  <c r="H132" i="61"/>
  <c r="Y89" i="61"/>
  <c r="Y113" i="61"/>
  <c r="Z16" i="61"/>
  <c r="Y47" i="61"/>
  <c r="Y39" i="61"/>
  <c r="AD96" i="61"/>
  <c r="Y64" i="61"/>
  <c r="Y127" i="61"/>
  <c r="M98" i="14"/>
  <c r="C98" i="14"/>
  <c r="O129" i="22"/>
  <c r="P129" i="22"/>
  <c r="O128" i="22"/>
  <c r="H126" i="22"/>
  <c r="X122" i="22"/>
  <c r="I98" i="14"/>
  <c r="Y126" i="22"/>
  <c r="AB122" i="22"/>
  <c r="Q130" i="22"/>
  <c r="U130" i="22"/>
  <c r="AA118" i="22"/>
  <c r="H116" i="22"/>
  <c r="E124" i="22"/>
  <c r="Q128" i="22"/>
  <c r="V123" i="22"/>
  <c r="W123" i="22"/>
  <c r="T101" i="14"/>
  <c r="U98" i="14"/>
  <c r="F105" i="22"/>
  <c r="R102" i="22"/>
  <c r="P102" i="22"/>
  <c r="H101" i="14"/>
  <c r="U95" i="22"/>
  <c r="T102" i="22"/>
  <c r="W103" i="22"/>
  <c r="C101" i="22"/>
  <c r="M106" i="22"/>
  <c r="S101" i="14"/>
  <c r="K101" i="14"/>
  <c r="G109" i="22"/>
  <c r="AN80" i="22"/>
  <c r="AR80" i="22" s="1"/>
  <c r="M104" i="22"/>
  <c r="O102" i="22"/>
  <c r="AN78" i="22"/>
  <c r="AR78" i="22" s="1"/>
  <c r="P97" i="22"/>
  <c r="L106" i="22"/>
  <c r="AD96" i="22"/>
  <c r="J104" i="22"/>
  <c r="M103" i="22"/>
  <c r="AF93" i="22"/>
  <c r="M128" i="22"/>
  <c r="Y28" i="61"/>
  <c r="Y43" i="61"/>
  <c r="Y42" i="61"/>
  <c r="Y66" i="61"/>
  <c r="AC113" i="61"/>
  <c r="Y123" i="22"/>
  <c r="Z9" i="61"/>
  <c r="Z99" i="61" s="1"/>
  <c r="AA124" i="22"/>
  <c r="Z104" i="14"/>
  <c r="K126" i="22"/>
  <c r="J116" i="22"/>
  <c r="AE117" i="22"/>
  <c r="T123" i="22"/>
  <c r="U121" i="22"/>
  <c r="Z124" i="22"/>
  <c r="U123" i="22"/>
  <c r="AA103" i="22"/>
  <c r="R95" i="22"/>
  <c r="H90" i="22"/>
  <c r="V104" i="14"/>
  <c r="U104" i="14"/>
  <c r="AN31" i="22"/>
  <c r="AR31" i="22" s="1"/>
  <c r="W104" i="14"/>
  <c r="I101" i="14"/>
  <c r="P106" i="22"/>
  <c r="N101" i="14"/>
  <c r="AE96" i="22"/>
  <c r="P103" i="22"/>
  <c r="V121" i="22"/>
  <c r="J105" i="22"/>
  <c r="AN39" i="22"/>
  <c r="AR39" i="22" s="1"/>
  <c r="E116" i="22"/>
  <c r="AN82" i="22"/>
  <c r="AR82" i="22" s="1"/>
  <c r="AN29" i="22"/>
  <c r="AR29" i="22" s="1"/>
  <c r="K98" i="14"/>
  <c r="D109" i="22"/>
  <c r="Y98" i="14"/>
  <c r="B101" i="14"/>
  <c r="AE99" i="22"/>
  <c r="V95" i="22"/>
  <c r="P96" i="14"/>
  <c r="Y95" i="22"/>
  <c r="G94" i="22"/>
  <c r="AN43" i="22"/>
  <c r="AR43" i="22" s="1"/>
  <c r="AJ103" i="61"/>
  <c r="AC91" i="22"/>
  <c r="AF113" i="22"/>
  <c r="J97" i="22"/>
  <c r="G125" i="22"/>
  <c r="K98" i="22"/>
  <c r="AN77" i="22"/>
  <c r="AR77" i="22" s="1"/>
  <c r="N96" i="14"/>
  <c r="C125" i="22"/>
  <c r="D106" i="22"/>
  <c r="R96" i="14"/>
  <c r="AA91" i="22"/>
  <c r="I98" i="22"/>
  <c r="AN74" i="22"/>
  <c r="AR74" i="22" s="1"/>
  <c r="AN41" i="22"/>
  <c r="AR41" i="22" s="1"/>
  <c r="L97" i="22"/>
  <c r="AN32" i="22"/>
  <c r="AR32" i="22" s="1"/>
  <c r="U101" i="22"/>
  <c r="AN40" i="22"/>
  <c r="AR40" i="22" s="1"/>
  <c r="F96" i="14"/>
  <c r="Y102" i="22"/>
  <c r="H100" i="22"/>
  <c r="AD113" i="22"/>
  <c r="R71" i="61"/>
  <c r="R70" i="61"/>
  <c r="R30" i="61"/>
  <c r="R127" i="61"/>
  <c r="U104" i="22"/>
  <c r="J125" i="22"/>
  <c r="I126" i="22"/>
  <c r="AD96" i="14"/>
  <c r="AE130" i="22"/>
  <c r="G113" i="22"/>
  <c r="AN73" i="22"/>
  <c r="AR73" i="22" s="1"/>
  <c r="AA122" i="22"/>
  <c r="B109" i="22"/>
  <c r="O97" i="22"/>
  <c r="AK79" i="61"/>
  <c r="AK66" i="61"/>
  <c r="AK91" i="61"/>
  <c r="AK127" i="61"/>
  <c r="AK139" i="61"/>
  <c r="AK72" i="61"/>
  <c r="AK63" i="61"/>
  <c r="AK68" i="61"/>
  <c r="AK71" i="61"/>
  <c r="AK54" i="61"/>
  <c r="AK18" i="61"/>
  <c r="AK67" i="61"/>
  <c r="E115" i="22"/>
  <c r="F115" i="22"/>
  <c r="E93" i="22"/>
  <c r="D93" i="22"/>
  <c r="F93" i="22"/>
  <c r="B93" i="22"/>
  <c r="C91" i="61"/>
  <c r="V48" i="61"/>
  <c r="G72" i="61"/>
  <c r="Y79" i="61"/>
  <c r="Y63" i="61"/>
  <c r="Y67" i="61"/>
  <c r="Y71" i="61"/>
  <c r="Y54" i="61"/>
  <c r="G54" i="61"/>
  <c r="G127" i="61"/>
  <c r="C63" i="61"/>
  <c r="K136" i="57"/>
  <c r="AI104" i="61"/>
  <c r="J120" i="22"/>
  <c r="D114" i="22"/>
  <c r="B112" i="22"/>
  <c r="B113" i="22"/>
  <c r="AE115" i="22"/>
  <c r="AA115" i="22"/>
  <c r="Y69" i="61"/>
  <c r="J112" i="22"/>
  <c r="W108" i="22"/>
  <c r="AE96" i="14"/>
  <c r="V96" i="14"/>
  <c r="X101" i="22"/>
  <c r="V101" i="22"/>
  <c r="AN70" i="22"/>
  <c r="AR70" i="22" s="1"/>
  <c r="W101" i="22"/>
  <c r="AN35" i="22"/>
  <c r="AR35" i="22" s="1"/>
  <c r="AN76" i="22"/>
  <c r="AR76" i="22" s="1"/>
  <c r="C114" i="22"/>
  <c r="AN36" i="22"/>
  <c r="AR36" i="22" s="1"/>
  <c r="AN33" i="22"/>
  <c r="AR33" i="22" s="1"/>
  <c r="AN27" i="22"/>
  <c r="AR27" i="22" s="1"/>
  <c r="F100" i="22"/>
  <c r="I120" i="22"/>
  <c r="S97" i="22"/>
  <c r="T97" i="22"/>
  <c r="G91" i="22"/>
  <c r="R115" i="61"/>
  <c r="C79" i="61"/>
  <c r="Y139" i="61"/>
  <c r="K119" i="61"/>
  <c r="R18" i="61"/>
  <c r="Y68" i="61"/>
  <c r="Y72" i="61"/>
  <c r="K70" i="61"/>
  <c r="K137" i="57"/>
  <c r="R64" i="61"/>
  <c r="E120" i="22"/>
  <c r="Y117" i="22"/>
  <c r="H120" i="22"/>
  <c r="G120" i="22"/>
  <c r="AF115" i="22"/>
  <c r="I100" i="22"/>
  <c r="L107" i="22"/>
  <c r="X108" i="22"/>
  <c r="AN69" i="22"/>
  <c r="AR69" i="22" s="1"/>
  <c r="AN25" i="22"/>
  <c r="AR25" i="22" s="1"/>
  <c r="V108" i="22"/>
  <c r="AB102" i="22"/>
  <c r="E103" i="22"/>
  <c r="L128" i="22"/>
  <c r="V117" i="22"/>
  <c r="X117" i="22"/>
  <c r="V127" i="22"/>
  <c r="T96" i="14"/>
  <c r="AI6" i="61"/>
  <c r="AI66" i="61" s="1"/>
  <c r="AB113" i="22"/>
  <c r="AB116" i="22"/>
  <c r="D115" i="22"/>
  <c r="S114" i="22"/>
  <c r="R114" i="22"/>
  <c r="U117" i="22"/>
  <c r="S117" i="22"/>
  <c r="T117" i="22"/>
  <c r="Z127" i="22"/>
  <c r="Y108" i="22"/>
  <c r="R63" i="61"/>
  <c r="Z117" i="22"/>
  <c r="C65" i="61"/>
  <c r="AC115" i="22"/>
  <c r="I107" i="22"/>
  <c r="K107" i="22"/>
  <c r="I112" i="22"/>
  <c r="AK70" i="61"/>
  <c r="Y101" i="22"/>
  <c r="AN42" i="22"/>
  <c r="AR42" i="22" s="1"/>
  <c r="T108" i="22"/>
  <c r="M107" i="22"/>
  <c r="C91" i="22"/>
  <c r="AN34" i="22"/>
  <c r="AR34" i="22" s="1"/>
  <c r="R65" i="61"/>
  <c r="D103" i="22"/>
  <c r="F103" i="22"/>
  <c r="C103" i="22"/>
  <c r="O92" i="22"/>
  <c r="H91" i="22"/>
  <c r="X124" i="22"/>
  <c r="B115" i="22"/>
  <c r="L112" i="22"/>
  <c r="S119" i="22"/>
  <c r="T119" i="22"/>
  <c r="R92" i="22"/>
  <c r="S92" i="22"/>
  <c r="Q119" i="22"/>
  <c r="C93" i="22"/>
  <c r="J54" i="61"/>
  <c r="J127" i="61"/>
  <c r="J67" i="61"/>
  <c r="J66" i="61"/>
  <c r="J18" i="61"/>
  <c r="J79" i="61"/>
  <c r="J63" i="61"/>
  <c r="J71" i="61"/>
  <c r="AM71" i="61"/>
  <c r="AM72" i="61"/>
  <c r="AM127" i="61"/>
  <c r="AM139" i="61"/>
  <c r="I121" i="22"/>
  <c r="E96" i="14"/>
  <c r="N92" i="22"/>
  <c r="T112" i="22"/>
  <c r="U127" i="22"/>
  <c r="N121" i="22"/>
  <c r="AC129" i="22"/>
  <c r="Y127" i="22"/>
  <c r="N115" i="22"/>
  <c r="X127" i="22"/>
  <c r="V105" i="22"/>
  <c r="X96" i="14"/>
  <c r="AN83" i="22"/>
  <c r="AR83" i="22" s="1"/>
  <c r="H98" i="22"/>
  <c r="AN85" i="22"/>
  <c r="AR85" i="22" s="1"/>
  <c r="L96" i="14"/>
  <c r="J96" i="14"/>
  <c r="B96" i="14"/>
  <c r="E100" i="22"/>
  <c r="AF116" i="22"/>
  <c r="E125" i="22"/>
  <c r="H96" i="14"/>
  <c r="H125" i="22"/>
  <c r="D131" i="22"/>
  <c r="G131" i="22"/>
  <c r="E131" i="22"/>
  <c r="F131" i="22"/>
  <c r="W104" i="22"/>
  <c r="X104" i="22"/>
  <c r="Z104" i="22"/>
  <c r="Y104" i="22"/>
  <c r="B131" i="22"/>
  <c r="P92" i="22"/>
  <c r="G96" i="14"/>
  <c r="AB129" i="22"/>
  <c r="E65" i="61"/>
  <c r="AN30" i="14"/>
  <c r="AR30" i="14" s="1"/>
  <c r="O115" i="22"/>
  <c r="Y129" i="22"/>
  <c r="X105" i="22"/>
  <c r="U105" i="22"/>
  <c r="AB96" i="14"/>
  <c r="L92" i="22"/>
  <c r="Y105" i="22"/>
  <c r="W96" i="14"/>
  <c r="AN68" i="22"/>
  <c r="AR68" i="22" s="1"/>
  <c r="AN26" i="22"/>
  <c r="AR26" i="22" s="1"/>
  <c r="AN71" i="22"/>
  <c r="AR71" i="22" s="1"/>
  <c r="T105" i="22"/>
  <c r="I96" i="14"/>
  <c r="D113" i="22"/>
  <c r="E113" i="22"/>
  <c r="AC116" i="22"/>
  <c r="AD116" i="22"/>
  <c r="X102" i="22"/>
  <c r="Z102" i="22"/>
  <c r="W102" i="22"/>
  <c r="J121" i="22"/>
  <c r="W112" i="22"/>
  <c r="K120" i="22"/>
  <c r="L121" i="22"/>
  <c r="T127" i="22"/>
  <c r="M115" i="22"/>
  <c r="W105" i="22"/>
  <c r="Y96" i="14"/>
  <c r="J98" i="22"/>
  <c r="AN81" i="22"/>
  <c r="AR81" i="22" s="1"/>
  <c r="G98" i="22"/>
  <c r="P115" i="22"/>
  <c r="D96" i="14"/>
  <c r="K96" i="14"/>
  <c r="D91" i="22"/>
  <c r="E91" i="22"/>
  <c r="AF117" i="22"/>
  <c r="E122" i="22"/>
  <c r="G100" i="22"/>
  <c r="AC107" i="22"/>
  <c r="S139" i="61"/>
  <c r="AJ39" i="61"/>
  <c r="W21" i="61"/>
  <c r="AD94" i="61"/>
  <c r="AC107" i="61"/>
  <c r="M30" i="61"/>
  <c r="R28" i="61"/>
  <c r="S103" i="61"/>
  <c r="R125" i="61"/>
  <c r="AJ21" i="61"/>
  <c r="AD20" i="61"/>
  <c r="G66" i="61"/>
  <c r="C18" i="61"/>
  <c r="AC103" i="61"/>
  <c r="C67" i="61"/>
  <c r="G126" i="61"/>
  <c r="S72" i="61"/>
  <c r="V94" i="61"/>
  <c r="AD15" i="61"/>
  <c r="C94" i="57"/>
  <c r="C113" i="57"/>
  <c r="K96" i="57"/>
  <c r="K141" i="57"/>
  <c r="K36" i="57"/>
  <c r="AK32" i="61"/>
  <c r="AI76" i="61"/>
  <c r="AA51" i="57"/>
  <c r="AI29" i="61"/>
  <c r="C111" i="57"/>
  <c r="AK30" i="61"/>
  <c r="AK124" i="61"/>
  <c r="AK29" i="61"/>
  <c r="AK76" i="61"/>
  <c r="AI32" i="61"/>
  <c r="AI31" i="61"/>
  <c r="AI88" i="61"/>
  <c r="K108" i="57"/>
  <c r="Z137" i="61"/>
  <c r="Z42" i="61"/>
  <c r="K113" i="61"/>
  <c r="K34" i="61"/>
  <c r="S140" i="61"/>
  <c r="S84" i="61"/>
  <c r="S24" i="61"/>
  <c r="V143" i="61"/>
  <c r="AD27" i="61"/>
  <c r="S144" i="61"/>
  <c r="V120" i="61"/>
  <c r="R108" i="57"/>
  <c r="S96" i="61"/>
  <c r="S141" i="61"/>
  <c r="V105" i="61"/>
  <c r="X94" i="61"/>
  <c r="X111" i="61"/>
  <c r="AA60" i="57"/>
  <c r="K143" i="57"/>
  <c r="AA66" i="57"/>
  <c r="AA57" i="57"/>
  <c r="K144" i="57"/>
  <c r="Z47" i="61"/>
  <c r="Z125" i="61"/>
  <c r="G30" i="61"/>
  <c r="K24" i="57"/>
  <c r="AI52" i="61"/>
  <c r="AA55" i="57"/>
  <c r="K120" i="57"/>
  <c r="AA78" i="57"/>
  <c r="AA138" i="57"/>
  <c r="K138" i="57"/>
  <c r="K139" i="57"/>
  <c r="AK64" i="61"/>
  <c r="K135" i="57"/>
  <c r="AE130" i="61"/>
  <c r="G70" i="61"/>
  <c r="AJ65" i="61"/>
  <c r="AJ42" i="61"/>
  <c r="AJ47" i="61"/>
  <c r="AJ137" i="61"/>
  <c r="S91" i="57"/>
  <c r="R17" i="61"/>
  <c r="V117" i="61"/>
  <c r="P23" i="57"/>
  <c r="R142" i="57"/>
  <c r="R72" i="57"/>
  <c r="S90" i="57"/>
  <c r="AJ40" i="61"/>
  <c r="S135" i="61"/>
  <c r="S142" i="61"/>
  <c r="AJ28" i="61"/>
  <c r="S96" i="57"/>
  <c r="AJ16" i="61"/>
  <c r="AJ48" i="61"/>
  <c r="AA126" i="57"/>
  <c r="K60" i="57"/>
  <c r="K72" i="57"/>
  <c r="AA54" i="57"/>
  <c r="C54" i="61"/>
  <c r="C66" i="61"/>
  <c r="C71" i="61"/>
  <c r="O39" i="61"/>
  <c r="Z46" i="61"/>
  <c r="C115" i="61"/>
  <c r="AE126" i="61"/>
  <c r="AL139" i="57"/>
  <c r="AL69" i="57"/>
  <c r="AA59" i="57"/>
  <c r="AA56" i="57"/>
  <c r="AA90" i="57"/>
  <c r="K132" i="57"/>
  <c r="C70" i="61"/>
  <c r="AE119" i="61"/>
  <c r="AE107" i="61"/>
  <c r="C127" i="61"/>
  <c r="C72" i="61"/>
  <c r="AE59" i="61"/>
  <c r="Z89" i="61"/>
  <c r="AI81" i="61"/>
  <c r="AI21" i="61"/>
  <c r="AI100" i="61"/>
  <c r="AI102" i="61"/>
  <c r="X58" i="61"/>
  <c r="X115" i="61"/>
  <c r="X22" i="61"/>
  <c r="C21" i="61"/>
  <c r="X70" i="61"/>
  <c r="O129" i="57"/>
  <c r="AL54" i="57"/>
  <c r="AI99" i="61"/>
  <c r="AI105" i="61"/>
  <c r="X34" i="61"/>
  <c r="O47" i="57"/>
  <c r="AL66" i="57"/>
  <c r="AL42" i="57"/>
  <c r="I89" i="61"/>
  <c r="AI93" i="61"/>
  <c r="AI33" i="61"/>
  <c r="T58" i="57"/>
  <c r="T22" i="57"/>
  <c r="O125" i="57"/>
  <c r="R126" i="61"/>
  <c r="AL63" i="57"/>
  <c r="E84" i="61"/>
  <c r="Z66" i="61"/>
  <c r="AD84" i="61"/>
  <c r="AD75" i="61"/>
  <c r="AD43" i="61"/>
  <c r="Z54" i="61"/>
  <c r="D55" i="57"/>
  <c r="AD140" i="61"/>
  <c r="Y105" i="61"/>
  <c r="E116" i="61"/>
  <c r="U31" i="61"/>
  <c r="Z126" i="61"/>
  <c r="Z138" i="61"/>
  <c r="W29" i="57"/>
  <c r="V129" i="61"/>
  <c r="I23" i="61"/>
  <c r="V95" i="61"/>
  <c r="I129" i="61"/>
  <c r="P144" i="61"/>
  <c r="I119" i="61"/>
  <c r="R46" i="61"/>
  <c r="AD141" i="61"/>
  <c r="G138" i="61"/>
  <c r="G78" i="61"/>
  <c r="M79" i="61"/>
  <c r="G55" i="61"/>
  <c r="K143" i="61"/>
  <c r="AK16" i="61"/>
  <c r="AD124" i="61"/>
  <c r="AM141" i="61"/>
  <c r="M64" i="61"/>
  <c r="V108" i="61"/>
  <c r="T70" i="57"/>
  <c r="G59" i="61"/>
  <c r="V46" i="61"/>
  <c r="V125" i="61"/>
  <c r="AD117" i="61"/>
  <c r="N66" i="61"/>
  <c r="X94" i="57"/>
  <c r="S21" i="61"/>
  <c r="AK65" i="61"/>
  <c r="K72" i="61"/>
  <c r="T119" i="57"/>
  <c r="N51" i="61"/>
  <c r="E92" i="61"/>
  <c r="Y102" i="61"/>
  <c r="E104" i="61"/>
  <c r="AD116" i="61"/>
  <c r="Q69" i="61"/>
  <c r="U28" i="61"/>
  <c r="AD82" i="61"/>
  <c r="Z41" i="61"/>
  <c r="Z58" i="61"/>
  <c r="O83" i="57"/>
  <c r="AD83" i="61"/>
  <c r="AK57" i="61"/>
  <c r="U15" i="61"/>
  <c r="E67" i="61"/>
  <c r="AD19" i="61"/>
  <c r="Z17" i="61"/>
  <c r="Z53" i="61"/>
  <c r="E31" i="61"/>
  <c r="E82" i="61"/>
  <c r="AD78" i="61"/>
  <c r="V126" i="61"/>
  <c r="U40" i="61"/>
  <c r="U27" i="61"/>
  <c r="P138" i="61"/>
  <c r="V119" i="61"/>
  <c r="Z114" i="61"/>
  <c r="V144" i="61"/>
  <c r="E80" i="61"/>
  <c r="I144" i="61"/>
  <c r="E75" i="61"/>
  <c r="E19" i="61"/>
  <c r="U76" i="61"/>
  <c r="V132" i="61"/>
  <c r="Z51" i="61"/>
  <c r="U34" i="61"/>
  <c r="E79" i="61"/>
  <c r="E81" i="61"/>
  <c r="E128" i="61"/>
  <c r="E83" i="61"/>
  <c r="AD77" i="61"/>
  <c r="E78" i="61"/>
  <c r="E55" i="61"/>
  <c r="Z60" i="61"/>
  <c r="E76" i="61"/>
  <c r="N82" i="61"/>
  <c r="R144" i="57"/>
  <c r="R132" i="57"/>
  <c r="R60" i="57"/>
  <c r="R141" i="57"/>
  <c r="R139" i="57"/>
  <c r="D54" i="57"/>
  <c r="R48" i="57"/>
  <c r="J108" i="61"/>
  <c r="R96" i="57"/>
  <c r="R120" i="57"/>
  <c r="R136" i="57"/>
  <c r="R138" i="57"/>
  <c r="R143" i="57"/>
  <c r="R36" i="57"/>
  <c r="D52" i="57"/>
  <c r="D102" i="57"/>
  <c r="AD136" i="61"/>
  <c r="AC115" i="61"/>
  <c r="AD87" i="61"/>
  <c r="AC119" i="61"/>
  <c r="C120" i="57"/>
  <c r="C22" i="57"/>
  <c r="C117" i="57"/>
  <c r="C114" i="57"/>
  <c r="AK28" i="61"/>
  <c r="AK44" i="61"/>
  <c r="AD35" i="61"/>
  <c r="AM96" i="61"/>
  <c r="AK89" i="61"/>
  <c r="T111" i="57"/>
  <c r="T82" i="57"/>
  <c r="T116" i="57"/>
  <c r="T143" i="57"/>
  <c r="AK48" i="61"/>
  <c r="V106" i="61"/>
  <c r="AK137" i="61"/>
  <c r="AK43" i="61"/>
  <c r="S81" i="61"/>
  <c r="R66" i="61"/>
  <c r="S107" i="61"/>
  <c r="S130" i="61"/>
  <c r="V45" i="61"/>
  <c r="V101" i="61"/>
  <c r="V113" i="61"/>
  <c r="M72" i="61"/>
  <c r="R113" i="61"/>
  <c r="N54" i="61"/>
  <c r="V44" i="61"/>
  <c r="R39" i="61"/>
  <c r="V142" i="61"/>
  <c r="AC69" i="61"/>
  <c r="AF112" i="61"/>
  <c r="AC131" i="61"/>
  <c r="M67" i="61"/>
  <c r="V89" i="61"/>
  <c r="AD95" i="61"/>
  <c r="AD34" i="61"/>
  <c r="R51" i="61"/>
  <c r="AF94" i="61"/>
  <c r="AJ99" i="61"/>
  <c r="N17" i="61"/>
  <c r="AD44" i="61"/>
  <c r="R42" i="61"/>
  <c r="R41" i="61"/>
  <c r="K24" i="61"/>
  <c r="V47" i="61"/>
  <c r="R16" i="61"/>
  <c r="AC45" i="61"/>
  <c r="AC46" i="61"/>
  <c r="S93" i="61"/>
  <c r="AF120" i="61"/>
  <c r="AD36" i="61"/>
  <c r="S69" i="61"/>
  <c r="AD56" i="61"/>
  <c r="AD92" i="61"/>
  <c r="S108" i="61"/>
  <c r="N90" i="61"/>
  <c r="C116" i="57"/>
  <c r="C119" i="57"/>
  <c r="C106" i="57"/>
  <c r="C118" i="57"/>
  <c r="R29" i="61"/>
  <c r="M18" i="61"/>
  <c r="AD29" i="61"/>
  <c r="AD31" i="61"/>
  <c r="AM91" i="61"/>
  <c r="AM68" i="61"/>
  <c r="AK39" i="61"/>
  <c r="T34" i="57"/>
  <c r="T120" i="57"/>
  <c r="T113" i="57"/>
  <c r="T118" i="57"/>
  <c r="AC99" i="61"/>
  <c r="AK53" i="61"/>
  <c r="AK47" i="61"/>
  <c r="N29" i="61"/>
  <c r="AK42" i="61"/>
  <c r="AK125" i="61"/>
  <c r="AK77" i="61"/>
  <c r="M91" i="61"/>
  <c r="V118" i="61"/>
  <c r="N58" i="61"/>
  <c r="K144" i="61"/>
  <c r="V107" i="61"/>
  <c r="R47" i="61"/>
  <c r="AD112" i="61"/>
  <c r="AD129" i="61"/>
  <c r="AD80" i="61"/>
  <c r="T94" i="57"/>
  <c r="R57" i="61"/>
  <c r="R114" i="61"/>
  <c r="S105" i="61"/>
  <c r="AD40" i="61"/>
  <c r="R40" i="61"/>
  <c r="K120" i="61"/>
  <c r="V130" i="61"/>
  <c r="AC70" i="61"/>
  <c r="AC130" i="61"/>
  <c r="V93" i="61"/>
  <c r="AD32" i="61"/>
  <c r="AD90" i="61"/>
  <c r="AD88" i="61"/>
  <c r="AD28" i="61"/>
  <c r="M66" i="61"/>
  <c r="T117" i="57"/>
  <c r="C82" i="57"/>
  <c r="C131" i="57"/>
  <c r="C143" i="57"/>
  <c r="C112" i="57"/>
  <c r="C58" i="57"/>
  <c r="S99" i="61"/>
  <c r="R52" i="61"/>
  <c r="AK40" i="61"/>
  <c r="M63" i="61"/>
  <c r="AD76" i="61"/>
  <c r="AM129" i="61"/>
  <c r="T114" i="57"/>
  <c r="T46" i="57"/>
  <c r="T106" i="57"/>
  <c r="T115" i="57"/>
  <c r="M54" i="61"/>
  <c r="M68" i="61"/>
  <c r="S104" i="61"/>
  <c r="R44" i="61"/>
  <c r="V40" i="61"/>
  <c r="N56" i="61"/>
  <c r="N55" i="61"/>
  <c r="AC34" i="61"/>
  <c r="M103" i="61"/>
  <c r="AD139" i="61"/>
  <c r="D44" i="61"/>
  <c r="M113" i="61"/>
  <c r="AM99" i="57"/>
  <c r="D42" i="61"/>
  <c r="J132" i="61"/>
  <c r="D28" i="61"/>
  <c r="P40" i="61"/>
  <c r="O75" i="61"/>
  <c r="AD136" i="57"/>
  <c r="D48" i="61"/>
  <c r="G124" i="61"/>
  <c r="M53" i="61"/>
  <c r="D137" i="61"/>
  <c r="AL136" i="61"/>
  <c r="X46" i="57"/>
  <c r="M46" i="61"/>
  <c r="D41" i="61"/>
  <c r="M39" i="61"/>
  <c r="D16" i="61"/>
  <c r="F39" i="61"/>
  <c r="F79" i="57"/>
  <c r="X116" i="57"/>
  <c r="AM130" i="61"/>
  <c r="D89" i="61"/>
  <c r="AJ128" i="61"/>
  <c r="O19" i="61"/>
  <c r="O87" i="61"/>
  <c r="AF30" i="61"/>
  <c r="AF68" i="61"/>
  <c r="Q57" i="61"/>
  <c r="O15" i="61"/>
  <c r="O20" i="61"/>
  <c r="P52" i="61"/>
  <c r="O16" i="61"/>
  <c r="Z120" i="57"/>
  <c r="P64" i="61"/>
  <c r="Z70" i="57"/>
  <c r="R21" i="61"/>
  <c r="L94" i="61"/>
  <c r="G28" i="61"/>
  <c r="S105" i="57"/>
  <c r="S93" i="57"/>
  <c r="S141" i="57"/>
  <c r="S92" i="57"/>
  <c r="V107" i="57"/>
  <c r="P15" i="57"/>
  <c r="D114" i="57"/>
  <c r="D53" i="57"/>
  <c r="D78" i="57"/>
  <c r="AG137" i="61"/>
  <c r="V136" i="61"/>
  <c r="D47" i="61"/>
  <c r="U91" i="61"/>
  <c r="AG47" i="61"/>
  <c r="F135" i="61"/>
  <c r="U36" i="61"/>
  <c r="J139" i="61"/>
  <c r="G77" i="61"/>
  <c r="G52" i="61"/>
  <c r="AC93" i="61"/>
  <c r="U67" i="61"/>
  <c r="D53" i="61"/>
  <c r="D17" i="57"/>
  <c r="D29" i="57"/>
  <c r="AF28" i="57"/>
  <c r="AL103" i="57"/>
  <c r="AL72" i="57"/>
  <c r="AL70" i="57"/>
  <c r="AL65" i="57"/>
  <c r="S56" i="57"/>
  <c r="AG44" i="61"/>
  <c r="S80" i="57"/>
  <c r="S129" i="57"/>
  <c r="S68" i="57"/>
  <c r="AM93" i="57"/>
  <c r="D56" i="57"/>
  <c r="D58" i="57"/>
  <c r="M53" i="57"/>
  <c r="AL64" i="57"/>
  <c r="W59" i="57"/>
  <c r="G114" i="61"/>
  <c r="R101" i="61"/>
  <c r="M104" i="61"/>
  <c r="D51" i="57"/>
  <c r="AD100" i="57"/>
  <c r="S95" i="57"/>
  <c r="AK104" i="61"/>
  <c r="D65" i="61"/>
  <c r="AJ104" i="61"/>
  <c r="AJ81" i="61"/>
  <c r="D43" i="61"/>
  <c r="D40" i="61"/>
  <c r="D39" i="61"/>
  <c r="O32" i="61"/>
  <c r="F63" i="61"/>
  <c r="N117" i="61"/>
  <c r="G40" i="61"/>
  <c r="U32" i="61"/>
  <c r="U35" i="61"/>
  <c r="AA45" i="61"/>
  <c r="F24" i="61"/>
  <c r="D77" i="61"/>
  <c r="AL115" i="57"/>
  <c r="AM100" i="57"/>
  <c r="S20" i="57"/>
  <c r="S87" i="57"/>
  <c r="S117" i="57"/>
  <c r="AK100" i="61"/>
  <c r="AL71" i="57"/>
  <c r="AM104" i="57"/>
  <c r="D90" i="57"/>
  <c r="AM21" i="57"/>
  <c r="M57" i="57"/>
  <c r="AL30" i="57"/>
  <c r="D59" i="57"/>
  <c r="AL68" i="57"/>
  <c r="D41" i="57"/>
  <c r="D57" i="57"/>
  <c r="D66" i="57"/>
  <c r="G58" i="61"/>
  <c r="AK101" i="61"/>
  <c r="AK45" i="61"/>
  <c r="AK103" i="61"/>
  <c r="M93" i="61"/>
  <c r="U139" i="61"/>
  <c r="X16" i="61"/>
  <c r="AF63" i="61"/>
  <c r="U115" i="61"/>
  <c r="U63" i="61"/>
  <c r="P35" i="61"/>
  <c r="AK21" i="61"/>
  <c r="AB17" i="57"/>
  <c r="M21" i="61"/>
  <c r="AF64" i="61"/>
  <c r="AM57" i="57"/>
  <c r="AM105" i="57"/>
  <c r="AM142" i="57"/>
  <c r="AK99" i="61"/>
  <c r="F103" i="57"/>
  <c r="AB19" i="57"/>
  <c r="AF66" i="61"/>
  <c r="AK120" i="61"/>
  <c r="AK108" i="61"/>
  <c r="AK107" i="61"/>
  <c r="AK102" i="61"/>
  <c r="AG77" i="61"/>
  <c r="O29" i="61"/>
  <c r="U24" i="61"/>
  <c r="P112" i="61"/>
  <c r="AF139" i="61"/>
  <c r="AF17" i="61"/>
  <c r="AC124" i="61"/>
  <c r="U68" i="61"/>
  <c r="G143" i="61"/>
  <c r="U48" i="61"/>
  <c r="I137" i="61"/>
  <c r="AF79" i="61"/>
  <c r="V34" i="61"/>
  <c r="AG125" i="61"/>
  <c r="Q64" i="61"/>
  <c r="AF51" i="61"/>
  <c r="M81" i="61"/>
  <c r="U127" i="61"/>
  <c r="U70" i="61"/>
  <c r="U71" i="61"/>
  <c r="P29" i="61"/>
  <c r="AD41" i="57"/>
  <c r="AM103" i="57"/>
  <c r="AG89" i="61"/>
  <c r="P30" i="61"/>
  <c r="AK33" i="61"/>
  <c r="AC112" i="61"/>
  <c r="P36" i="61"/>
  <c r="AG28" i="61"/>
  <c r="AK105" i="61"/>
  <c r="M99" i="61"/>
  <c r="AG16" i="61"/>
  <c r="AM102" i="57"/>
  <c r="AM81" i="57"/>
  <c r="AM45" i="57"/>
  <c r="M69" i="61"/>
  <c r="AF72" i="61"/>
  <c r="AK81" i="61"/>
  <c r="AG39" i="61"/>
  <c r="AG43" i="61"/>
  <c r="N41" i="61"/>
  <c r="N77" i="61"/>
  <c r="M105" i="61"/>
  <c r="N137" i="61"/>
  <c r="G115" i="61"/>
  <c r="U18" i="61"/>
  <c r="V32" i="61"/>
  <c r="U136" i="61"/>
  <c r="AF115" i="61"/>
  <c r="N42" i="61"/>
  <c r="U54" i="61"/>
  <c r="N89" i="61"/>
  <c r="G116" i="61"/>
  <c r="N44" i="61"/>
  <c r="G120" i="61"/>
  <c r="I48" i="61"/>
  <c r="M102" i="61"/>
  <c r="U79" i="61"/>
  <c r="Q42" i="61"/>
  <c r="AF91" i="61"/>
  <c r="K75" i="61"/>
  <c r="N16" i="61"/>
  <c r="U42" i="61"/>
  <c r="N39" i="61"/>
  <c r="G22" i="61"/>
  <c r="M33" i="61"/>
  <c r="Q30" i="61"/>
  <c r="U30" i="61"/>
  <c r="P27" i="61"/>
  <c r="AF18" i="61"/>
  <c r="AC64" i="61"/>
  <c r="G82" i="61"/>
  <c r="N65" i="61"/>
  <c r="P28" i="61"/>
  <c r="P34" i="61"/>
  <c r="M100" i="61"/>
  <c r="M57" i="61"/>
  <c r="AM69" i="57"/>
  <c r="AM33" i="57"/>
  <c r="AK93" i="61"/>
  <c r="AG40" i="61"/>
  <c r="AM108" i="57"/>
  <c r="AM107" i="57"/>
  <c r="AM130" i="57"/>
  <c r="AK142" i="61"/>
  <c r="P124" i="61"/>
  <c r="AK69" i="61"/>
  <c r="N48" i="61"/>
  <c r="AI28" i="61"/>
  <c r="AI44" i="61"/>
  <c r="AI53" i="61"/>
  <c r="AI101" i="61"/>
  <c r="AB114" i="61"/>
  <c r="AB58" i="61"/>
  <c r="J103" i="61"/>
  <c r="J104" i="61"/>
  <c r="J99" i="61"/>
  <c r="J21" i="61"/>
  <c r="AM81" i="61"/>
  <c r="AM84" i="61"/>
  <c r="L99" i="61"/>
  <c r="L130" i="61"/>
  <c r="L33" i="61"/>
  <c r="L103" i="61"/>
  <c r="L69" i="61"/>
  <c r="L93" i="61"/>
  <c r="F75" i="57"/>
  <c r="F19" i="57"/>
  <c r="F83" i="57"/>
  <c r="F80" i="57"/>
  <c r="F67" i="57"/>
  <c r="F77" i="57"/>
  <c r="F78" i="57"/>
  <c r="F43" i="57"/>
  <c r="F84" i="57"/>
  <c r="F140" i="57"/>
  <c r="F128" i="57"/>
  <c r="AM101" i="61"/>
  <c r="AM103" i="61"/>
  <c r="AM107" i="61"/>
  <c r="AM69" i="61"/>
  <c r="AM142" i="61"/>
  <c r="AM105" i="61"/>
  <c r="AM108" i="61"/>
  <c r="AM93" i="61"/>
  <c r="AM47" i="61"/>
  <c r="AM65" i="61"/>
  <c r="AM137" i="61"/>
  <c r="AM44" i="61"/>
  <c r="AM45" i="61"/>
  <c r="AM42" i="61"/>
  <c r="AM89" i="61"/>
  <c r="AM125" i="61"/>
  <c r="AM48" i="61"/>
  <c r="AA130" i="61"/>
  <c r="AA107" i="61"/>
  <c r="AA105" i="61"/>
  <c r="AA142" i="61"/>
  <c r="AA101" i="61"/>
  <c r="AA81" i="61"/>
  <c r="AA57" i="61"/>
  <c r="AA104" i="61"/>
  <c r="AA102" i="61"/>
  <c r="AA118" i="61"/>
  <c r="AA106" i="61"/>
  <c r="M89" i="61"/>
  <c r="M28" i="61"/>
  <c r="M101" i="61"/>
  <c r="M40" i="61"/>
  <c r="M41" i="61"/>
  <c r="M44" i="61"/>
  <c r="M43" i="61"/>
  <c r="M45" i="61"/>
  <c r="M77" i="61"/>
  <c r="F92" i="57"/>
  <c r="G103" i="57"/>
  <c r="AF54" i="61"/>
  <c r="AF52" i="61"/>
  <c r="AF29" i="61"/>
  <c r="AF56" i="61"/>
  <c r="AF60" i="61"/>
  <c r="AF78" i="61"/>
  <c r="AF58" i="61"/>
  <c r="AF138" i="61"/>
  <c r="AF90" i="61"/>
  <c r="X44" i="61"/>
  <c r="X28" i="61"/>
  <c r="X40" i="61"/>
  <c r="X42" i="61"/>
  <c r="X39" i="61"/>
  <c r="I113" i="61"/>
  <c r="I16" i="61"/>
  <c r="I40" i="61"/>
  <c r="I39" i="61"/>
  <c r="O108" i="57"/>
  <c r="O81" i="57"/>
  <c r="O106" i="57"/>
  <c r="O93" i="57"/>
  <c r="O105" i="57"/>
  <c r="AL17" i="61"/>
  <c r="AL90" i="61"/>
  <c r="AL52" i="61"/>
  <c r="AL51" i="61"/>
  <c r="AL56" i="61"/>
  <c r="AC36" i="61"/>
  <c r="AC33" i="61"/>
  <c r="AC100" i="61"/>
  <c r="AC28" i="61"/>
  <c r="AC136" i="61"/>
  <c r="AC30" i="61"/>
  <c r="AC35" i="61"/>
  <c r="AC40" i="61"/>
  <c r="T23" i="61"/>
  <c r="T71" i="61"/>
  <c r="T125" i="61"/>
  <c r="O76" i="61"/>
  <c r="O31" i="61"/>
  <c r="M42" i="61"/>
  <c r="M47" i="61"/>
  <c r="L142" i="61"/>
  <c r="AA99" i="61"/>
  <c r="T83" i="61"/>
  <c r="AA93" i="61"/>
  <c r="AC84" i="57"/>
  <c r="AC79" i="57"/>
  <c r="AC80" i="57"/>
  <c r="AB126" i="61"/>
  <c r="AB95" i="61"/>
  <c r="AB71" i="61"/>
  <c r="AB129" i="61"/>
  <c r="AH132" i="57"/>
  <c r="H76" i="57"/>
  <c r="H35" i="57"/>
  <c r="H124" i="57"/>
  <c r="H29" i="57"/>
  <c r="H64" i="57"/>
  <c r="AM67" i="61"/>
  <c r="AD46" i="57"/>
  <c r="AD53" i="57"/>
  <c r="AD42" i="57"/>
  <c r="AD16" i="57"/>
  <c r="AA108" i="61"/>
  <c r="X116" i="61"/>
  <c r="X78" i="61"/>
  <c r="X128" i="61"/>
  <c r="X82" i="61"/>
  <c r="X83" i="61"/>
  <c r="X75" i="61"/>
  <c r="X55" i="61"/>
  <c r="X79" i="61"/>
  <c r="X67" i="61"/>
  <c r="X19" i="61"/>
  <c r="AJ79" i="61"/>
  <c r="AJ140" i="61"/>
  <c r="AJ84" i="61"/>
  <c r="AJ19" i="61"/>
  <c r="AJ31" i="61"/>
  <c r="AJ43" i="61"/>
  <c r="AJ67" i="61"/>
  <c r="AJ75" i="61"/>
  <c r="AJ77" i="61"/>
  <c r="AJ76" i="61"/>
  <c r="F111" i="61"/>
  <c r="F23" i="61"/>
  <c r="F123" i="61"/>
  <c r="F18" i="61"/>
  <c r="F22" i="61"/>
  <c r="F16" i="61"/>
  <c r="M65" i="61"/>
  <c r="R54" i="61"/>
  <c r="K139" i="61"/>
  <c r="F99" i="61"/>
  <c r="R59" i="61"/>
  <c r="AC106" i="61"/>
  <c r="N78" i="61"/>
  <c r="N138" i="61"/>
  <c r="N53" i="61"/>
  <c r="AC143" i="61"/>
  <c r="AC108" i="61"/>
  <c r="M70" i="61"/>
  <c r="W102" i="57"/>
  <c r="H44" i="61"/>
  <c r="H65" i="61"/>
  <c r="H48" i="61"/>
  <c r="H43" i="61"/>
  <c r="H89" i="61"/>
  <c r="B69" i="61"/>
  <c r="Q137" i="61"/>
  <c r="Q41" i="61"/>
  <c r="Q48" i="61"/>
  <c r="Q44" i="61"/>
  <c r="Q47" i="61"/>
  <c r="Q45" i="61"/>
  <c r="Q40" i="61"/>
  <c r="Q65" i="61"/>
  <c r="Q89" i="61"/>
  <c r="Q53" i="61"/>
  <c r="Q125" i="61"/>
  <c r="Q43" i="61"/>
  <c r="Q130" i="61"/>
  <c r="Q142" i="61"/>
  <c r="Q93" i="61"/>
  <c r="Q102" i="61"/>
  <c r="Q101" i="61"/>
  <c r="Q108" i="61"/>
  <c r="Q107" i="61"/>
  <c r="Q103" i="61"/>
  <c r="F19" i="61"/>
  <c r="F43" i="61"/>
  <c r="F84" i="61"/>
  <c r="F77" i="61"/>
  <c r="F79" i="61"/>
  <c r="F116" i="61"/>
  <c r="F83" i="61"/>
  <c r="X130" i="61"/>
  <c r="X103" i="61"/>
  <c r="X21" i="61"/>
  <c r="AM70" i="61"/>
  <c r="W28" i="61"/>
  <c r="W77" i="61"/>
  <c r="X101" i="61"/>
  <c r="H42" i="61"/>
  <c r="F75" i="61"/>
  <c r="W60" i="61"/>
  <c r="W84" i="61"/>
  <c r="X118" i="61"/>
  <c r="Q104" i="61"/>
  <c r="AK22" i="61"/>
  <c r="L131" i="61"/>
  <c r="V29" i="61"/>
  <c r="V59" i="61"/>
  <c r="AB103" i="61"/>
  <c r="AB69" i="61"/>
  <c r="AB93" i="61"/>
  <c r="AB102" i="61"/>
  <c r="AB81" i="61"/>
  <c r="AB104" i="61"/>
  <c r="H77" i="61"/>
  <c r="F82" i="61"/>
  <c r="B105" i="61"/>
  <c r="Q81" i="61"/>
  <c r="AB105" i="61"/>
  <c r="AK111" i="61"/>
  <c r="W66" i="57"/>
  <c r="W51" i="57"/>
  <c r="W58" i="57"/>
  <c r="W41" i="57"/>
  <c r="W90" i="57"/>
  <c r="W114" i="57"/>
  <c r="W17" i="57"/>
  <c r="AR5" i="57"/>
  <c r="W52" i="57"/>
  <c r="W126" i="57"/>
  <c r="W57" i="57"/>
  <c r="W56" i="57"/>
  <c r="W53" i="57"/>
  <c r="Q29" i="61"/>
  <c r="Q52" i="61"/>
  <c r="Q32" i="61"/>
  <c r="Q88" i="61"/>
  <c r="Q33" i="61"/>
  <c r="Q35" i="61"/>
  <c r="AF77" i="61"/>
  <c r="AF39" i="61"/>
  <c r="AF16" i="61"/>
  <c r="AF137" i="61"/>
  <c r="AE35" i="61"/>
  <c r="AE100" i="61"/>
  <c r="AE33" i="61"/>
  <c r="E130" i="57"/>
  <c r="E107" i="57"/>
  <c r="L75" i="61"/>
  <c r="L36" i="61"/>
  <c r="L64" i="61"/>
  <c r="L31" i="61"/>
  <c r="L100" i="61"/>
  <c r="X59" i="61"/>
  <c r="X139" i="61"/>
  <c r="X96" i="61"/>
  <c r="X135" i="61"/>
  <c r="P17" i="57"/>
  <c r="P111" i="57"/>
  <c r="P18" i="57"/>
  <c r="Q79" i="57"/>
  <c r="Q64" i="57"/>
  <c r="W138" i="61"/>
  <c r="W120" i="61"/>
  <c r="W140" i="61"/>
  <c r="W143" i="61"/>
  <c r="W136" i="61"/>
  <c r="W24" i="61"/>
  <c r="W135" i="61"/>
  <c r="W36" i="61"/>
  <c r="J58" i="61"/>
  <c r="J115" i="61"/>
  <c r="J22" i="61"/>
  <c r="J143" i="61"/>
  <c r="J70" i="61"/>
  <c r="J111" i="61"/>
  <c r="AK143" i="61"/>
  <c r="AK118" i="61"/>
  <c r="AK112" i="61"/>
  <c r="AK46" i="61"/>
  <c r="AK94" i="61"/>
  <c r="AK117" i="61"/>
  <c r="AK34" i="61"/>
  <c r="AK114" i="61"/>
  <c r="AK106" i="61"/>
  <c r="AK115" i="61"/>
  <c r="AK113" i="61"/>
  <c r="L111" i="61"/>
  <c r="L113" i="61"/>
  <c r="L117" i="61"/>
  <c r="L115" i="61"/>
  <c r="L46" i="61"/>
  <c r="L70" i="61"/>
  <c r="F140" i="61"/>
  <c r="X102" i="61"/>
  <c r="B101" i="61"/>
  <c r="F67" i="61"/>
  <c r="W144" i="61"/>
  <c r="J131" i="61"/>
  <c r="F128" i="61"/>
  <c r="AB57" i="61"/>
  <c r="Q27" i="57"/>
  <c r="H29" i="61"/>
  <c r="G123" i="61"/>
  <c r="G34" i="61"/>
  <c r="G31" i="61"/>
  <c r="G112" i="61"/>
  <c r="G29" i="61"/>
  <c r="G76" i="61"/>
  <c r="G36" i="61"/>
  <c r="G35" i="61"/>
  <c r="G64" i="61"/>
  <c r="G136" i="61"/>
  <c r="V108" i="57"/>
  <c r="V104" i="57"/>
  <c r="V118" i="57"/>
  <c r="V130" i="57"/>
  <c r="V33" i="57"/>
  <c r="V99" i="57"/>
  <c r="V100" i="57"/>
  <c r="AD112" i="57"/>
  <c r="AD30" i="57"/>
  <c r="AD40" i="57"/>
  <c r="AD15" i="57"/>
  <c r="AD35" i="57"/>
  <c r="AD33" i="57"/>
  <c r="AD52" i="57"/>
  <c r="AD36" i="57"/>
  <c r="AD34" i="57"/>
  <c r="AD124" i="57"/>
  <c r="AD64" i="57"/>
  <c r="AD27" i="57"/>
  <c r="AL135" i="61"/>
  <c r="AL141" i="61"/>
  <c r="AL96" i="61"/>
  <c r="AB21" i="57"/>
  <c r="AB63" i="57"/>
  <c r="AB75" i="57"/>
  <c r="AB18" i="57"/>
  <c r="AB39" i="57"/>
  <c r="AB22" i="57"/>
  <c r="AB99" i="57"/>
  <c r="AB111" i="57"/>
  <c r="AB16" i="57"/>
  <c r="AB123" i="57"/>
  <c r="AB51" i="57"/>
  <c r="W53" i="61"/>
  <c r="N46" i="57"/>
  <c r="N28" i="57"/>
  <c r="N65" i="57"/>
  <c r="N47" i="57"/>
  <c r="O123" i="61"/>
  <c r="O23" i="61"/>
  <c r="O125" i="61"/>
  <c r="O130" i="61"/>
  <c r="R117" i="61"/>
  <c r="W113" i="61"/>
  <c r="X104" i="61"/>
  <c r="R99" i="61"/>
  <c r="O95" i="61"/>
  <c r="O83" i="61"/>
  <c r="N40" i="57"/>
  <c r="N89" i="57"/>
  <c r="K135" i="61"/>
  <c r="K29" i="61"/>
  <c r="O29" i="57"/>
  <c r="O112" i="57"/>
  <c r="O28" i="57"/>
  <c r="AA18" i="61"/>
  <c r="AA103" i="61"/>
  <c r="AA70" i="61"/>
  <c r="I130" i="57"/>
  <c r="I144" i="57"/>
  <c r="O132" i="57"/>
  <c r="O119" i="57"/>
  <c r="O131" i="57"/>
  <c r="O107" i="57"/>
  <c r="O95" i="57"/>
  <c r="O126" i="57"/>
  <c r="O123" i="57"/>
  <c r="O144" i="57"/>
  <c r="O128" i="57"/>
  <c r="O23" i="57"/>
  <c r="T127" i="61"/>
  <c r="T128" i="61"/>
  <c r="T123" i="61"/>
  <c r="T59" i="61"/>
  <c r="T129" i="61"/>
  <c r="T126" i="61"/>
  <c r="T95" i="61"/>
  <c r="T47" i="61"/>
  <c r="AI43" i="61"/>
  <c r="AI41" i="61"/>
  <c r="AI40" i="61"/>
  <c r="AI89" i="61"/>
  <c r="AI16" i="61"/>
  <c r="AI39" i="61"/>
  <c r="AI45" i="61"/>
  <c r="AI77" i="61"/>
  <c r="O88" i="61"/>
  <c r="O28" i="61"/>
  <c r="O40" i="61"/>
  <c r="O35" i="61"/>
  <c r="O27" i="61"/>
  <c r="AB82" i="61"/>
  <c r="AB115" i="61"/>
  <c r="AB70" i="61"/>
  <c r="AB116" i="61"/>
  <c r="AB117" i="61"/>
  <c r="AB94" i="61"/>
  <c r="J81" i="61"/>
  <c r="J102" i="61"/>
  <c r="J118" i="61"/>
  <c r="J107" i="61"/>
  <c r="J106" i="61"/>
  <c r="J57" i="61"/>
  <c r="J69" i="61"/>
  <c r="AM43" i="61"/>
  <c r="AM79" i="61"/>
  <c r="AM80" i="61"/>
  <c r="AM104" i="61"/>
  <c r="AM77" i="61"/>
  <c r="AM140" i="61"/>
  <c r="AM92" i="61"/>
  <c r="L118" i="61"/>
  <c r="L21" i="61"/>
  <c r="L108" i="61"/>
  <c r="L105" i="61"/>
  <c r="L101" i="61"/>
  <c r="L81" i="61"/>
  <c r="L107" i="61"/>
  <c r="L104" i="61"/>
  <c r="L45" i="61"/>
  <c r="R130" i="61"/>
  <c r="R106" i="61"/>
  <c r="R100" i="61"/>
  <c r="R118" i="61"/>
  <c r="R107" i="61"/>
  <c r="R105" i="61"/>
  <c r="R45" i="61"/>
  <c r="AH41" i="61"/>
  <c r="AH40" i="61"/>
  <c r="AH137" i="61"/>
  <c r="X57" i="61"/>
  <c r="X108" i="61"/>
  <c r="X107" i="61"/>
  <c r="X81" i="61"/>
  <c r="X45" i="61"/>
  <c r="X93" i="61"/>
  <c r="X100" i="61"/>
  <c r="X106" i="61"/>
  <c r="AM118" i="61"/>
  <c r="AM46" i="61"/>
  <c r="AM115" i="61"/>
  <c r="AM143" i="61"/>
  <c r="AM94" i="61"/>
  <c r="W45" i="61"/>
  <c r="W41" i="61"/>
  <c r="W47" i="61"/>
  <c r="W43" i="61"/>
  <c r="W40" i="61"/>
  <c r="W46" i="61"/>
  <c r="W39" i="61"/>
  <c r="W137" i="61"/>
  <c r="X99" i="61"/>
  <c r="O129" i="61"/>
  <c r="R20" i="61"/>
  <c r="W16" i="61"/>
  <c r="R102" i="61"/>
  <c r="O124" i="61"/>
  <c r="X69" i="61"/>
  <c r="N43" i="57"/>
  <c r="N125" i="57"/>
  <c r="AM117" i="61"/>
  <c r="K84" i="57"/>
  <c r="K76" i="57"/>
  <c r="O47" i="61"/>
  <c r="I71" i="61"/>
  <c r="I123" i="61"/>
  <c r="I131" i="61"/>
  <c r="I95" i="61"/>
  <c r="I127" i="61"/>
  <c r="I83" i="61"/>
  <c r="I128" i="61"/>
  <c r="P72" i="61"/>
  <c r="P139" i="61"/>
  <c r="P132" i="61"/>
  <c r="P143" i="61"/>
  <c r="P137" i="61"/>
  <c r="P120" i="61"/>
  <c r="P136" i="61"/>
  <c r="P60" i="61"/>
  <c r="R103" i="61"/>
  <c r="R69" i="61"/>
  <c r="N45" i="57"/>
  <c r="J117" i="61"/>
  <c r="J92" i="61"/>
  <c r="AC128" i="57"/>
  <c r="AC83" i="57"/>
  <c r="AC76" i="57"/>
  <c r="AC81" i="57"/>
  <c r="V28" i="61"/>
  <c r="V33" i="61"/>
  <c r="V88" i="61"/>
  <c r="V124" i="61"/>
  <c r="V36" i="61"/>
  <c r="V35" i="61"/>
  <c r="M87" i="57"/>
  <c r="M27" i="57"/>
  <c r="M20" i="57"/>
  <c r="M99" i="57"/>
  <c r="M16" i="57"/>
  <c r="AM120" i="61"/>
  <c r="B87" i="57"/>
  <c r="B20" i="57"/>
  <c r="B141" i="57"/>
  <c r="O112" i="61"/>
  <c r="O144" i="61"/>
  <c r="AM106" i="61"/>
  <c r="AB106" i="61"/>
  <c r="W48" i="61"/>
  <c r="J33" i="61"/>
  <c r="U114" i="61"/>
  <c r="U56" i="61"/>
  <c r="U53" i="61"/>
  <c r="U78" i="61"/>
  <c r="V58" i="61"/>
  <c r="V53" i="61"/>
  <c r="V114" i="61"/>
  <c r="V41" i="61"/>
  <c r="AL67" i="61"/>
  <c r="AL79" i="61"/>
  <c r="AL127" i="61"/>
  <c r="AL30" i="61"/>
  <c r="AL64" i="61"/>
  <c r="AL18" i="61"/>
  <c r="AL70" i="61"/>
  <c r="AL115" i="61"/>
  <c r="AL63" i="61"/>
  <c r="B33" i="61"/>
  <c r="B100" i="61"/>
  <c r="B107" i="61"/>
  <c r="B81" i="61"/>
  <c r="B99" i="61"/>
  <c r="B57" i="61"/>
  <c r="B130" i="61"/>
  <c r="B102" i="61"/>
  <c r="AH108" i="61"/>
  <c r="AM126" i="61"/>
  <c r="AM58" i="61"/>
  <c r="AM59" i="61"/>
  <c r="AM55" i="61"/>
  <c r="AM56" i="61"/>
  <c r="AM102" i="61"/>
  <c r="AM41" i="61"/>
  <c r="AM60" i="61"/>
  <c r="AM57" i="61"/>
  <c r="AM54" i="61"/>
  <c r="AM90" i="61"/>
  <c r="AM138" i="61"/>
  <c r="AM53" i="61"/>
  <c r="AM66" i="61"/>
  <c r="W33" i="61"/>
  <c r="W57" i="61"/>
  <c r="W100" i="61"/>
  <c r="W104" i="61"/>
  <c r="W102" i="61"/>
  <c r="AE82" i="61"/>
  <c r="AE84" i="61"/>
  <c r="AE81" i="61"/>
  <c r="AE116" i="61"/>
  <c r="AE104" i="61"/>
  <c r="AE78" i="61"/>
  <c r="AE77" i="61"/>
  <c r="AE83" i="61"/>
  <c r="AE55" i="61"/>
  <c r="AE128" i="61"/>
  <c r="H59" i="61"/>
  <c r="AI82" i="61"/>
  <c r="AI114" i="61"/>
  <c r="AI58" i="61"/>
  <c r="AI116" i="61"/>
  <c r="AI46" i="61"/>
  <c r="AI113" i="61"/>
  <c r="AI112" i="61"/>
  <c r="AI111" i="61"/>
  <c r="AI22" i="61"/>
  <c r="AI106" i="61"/>
  <c r="AI118" i="61"/>
  <c r="AI34" i="61"/>
  <c r="AJ130" i="61"/>
  <c r="AJ33" i="61"/>
  <c r="AJ142" i="61"/>
  <c r="AE108" i="61"/>
  <c r="AE140" i="61"/>
  <c r="AE120" i="61"/>
  <c r="AE138" i="61"/>
  <c r="AE142" i="61"/>
  <c r="AE143" i="61"/>
  <c r="AE132" i="61"/>
  <c r="AE144" i="61"/>
  <c r="AE60" i="61"/>
  <c r="H125" i="61"/>
  <c r="V60" i="61"/>
  <c r="W106" i="61"/>
  <c r="AJ45" i="61"/>
  <c r="AJ101" i="61"/>
  <c r="AJ100" i="61"/>
  <c r="AE72" i="61"/>
  <c r="V56" i="61"/>
  <c r="U29" i="61"/>
  <c r="H95" i="61"/>
  <c r="AF116" i="61"/>
  <c r="AF111" i="61"/>
  <c r="W99" i="61"/>
  <c r="AE43" i="61"/>
  <c r="AF70" i="61"/>
  <c r="V90" i="61"/>
  <c r="AE79" i="61"/>
  <c r="W108" i="61"/>
  <c r="U55" i="61"/>
  <c r="U51" i="61"/>
  <c r="B21" i="61"/>
  <c r="W81" i="61"/>
  <c r="G66" i="57"/>
  <c r="G41" i="61"/>
  <c r="L119" i="61"/>
  <c r="L82" i="61"/>
  <c r="L116" i="61"/>
  <c r="L22" i="61"/>
  <c r="L120" i="61"/>
  <c r="L106" i="61"/>
  <c r="J19" i="57"/>
  <c r="J31" i="57"/>
  <c r="J81" i="57"/>
  <c r="J78" i="57"/>
  <c r="J116" i="57"/>
  <c r="J75" i="57"/>
  <c r="J104" i="57"/>
  <c r="J55" i="57"/>
  <c r="J76" i="57"/>
  <c r="J43" i="61"/>
  <c r="J46" i="61"/>
  <c r="J65" i="61"/>
  <c r="J16" i="61"/>
  <c r="J53" i="61"/>
  <c r="J41" i="61"/>
  <c r="J113" i="61"/>
  <c r="J101" i="61"/>
  <c r="J39" i="61"/>
  <c r="J45" i="61"/>
  <c r="H128" i="61"/>
  <c r="H129" i="61"/>
  <c r="AJ108" i="61"/>
  <c r="AJ107" i="61"/>
  <c r="V138" i="61"/>
  <c r="H83" i="61"/>
  <c r="J125" i="61"/>
  <c r="B103" i="61"/>
  <c r="B142" i="61"/>
  <c r="H144" i="61"/>
  <c r="AF143" i="61"/>
  <c r="AF113" i="61"/>
  <c r="AF114" i="61"/>
  <c r="AF82" i="61"/>
  <c r="B45" i="61"/>
  <c r="AE48" i="61"/>
  <c r="B93" i="61"/>
  <c r="J47" i="61"/>
  <c r="H35" i="61"/>
  <c r="AL68" i="61"/>
  <c r="W101" i="61"/>
  <c r="R88" i="61"/>
  <c r="R93" i="61"/>
  <c r="I118" i="61"/>
  <c r="I103" i="61"/>
  <c r="V102" i="61"/>
  <c r="J42" i="61"/>
  <c r="S76" i="57"/>
  <c r="U58" i="61"/>
  <c r="J77" i="61"/>
  <c r="U41" i="61"/>
  <c r="AE24" i="61"/>
  <c r="AE19" i="61"/>
  <c r="B108" i="61"/>
  <c r="AF22" i="61"/>
  <c r="J137" i="61"/>
  <c r="AF117" i="61"/>
  <c r="W142" i="61"/>
  <c r="AE36" i="61"/>
  <c r="H71" i="61"/>
  <c r="U66" i="61"/>
  <c r="AJ69" i="61"/>
  <c r="AE137" i="61"/>
  <c r="AE139" i="61"/>
  <c r="AE135" i="61"/>
  <c r="AE75" i="61"/>
  <c r="AI94" i="61"/>
  <c r="AI117" i="61"/>
  <c r="U90" i="61"/>
  <c r="B104" i="61"/>
  <c r="R28" i="57"/>
  <c r="R40" i="57"/>
  <c r="AF39" i="57"/>
  <c r="AF77" i="57"/>
  <c r="AF101" i="57"/>
  <c r="AF40" i="57"/>
  <c r="AF46" i="57"/>
  <c r="V72" i="61"/>
  <c r="V103" i="61"/>
  <c r="AC118" i="61"/>
  <c r="J82" i="61"/>
  <c r="J116" i="61"/>
  <c r="J114" i="61"/>
  <c r="AK82" i="61"/>
  <c r="AK116" i="61"/>
  <c r="AK131" i="61"/>
  <c r="AK119" i="61"/>
  <c r="AK58" i="61"/>
  <c r="AL91" i="57"/>
  <c r="AE141" i="61"/>
  <c r="I126" i="61"/>
  <c r="I59" i="61"/>
  <c r="T132" i="61"/>
  <c r="T144" i="61"/>
  <c r="AM78" i="61"/>
  <c r="AM82" i="61"/>
  <c r="AM128" i="61"/>
  <c r="AM83" i="61"/>
  <c r="AM119" i="61"/>
  <c r="AM113" i="61"/>
  <c r="AM131" i="61"/>
  <c r="AM114" i="61"/>
  <c r="AM116" i="61"/>
  <c r="S36" i="61"/>
  <c r="Q18" i="61"/>
  <c r="H47" i="61"/>
  <c r="AL71" i="61"/>
  <c r="AL54" i="61"/>
  <c r="R53" i="61"/>
  <c r="G131" i="61"/>
  <c r="G119" i="61"/>
  <c r="K138" i="61"/>
  <c r="K60" i="61"/>
  <c r="AL95" i="61"/>
  <c r="K20" i="61"/>
  <c r="G135" i="61"/>
  <c r="P51" i="61"/>
  <c r="P63" i="61"/>
  <c r="G23" i="61"/>
  <c r="G18" i="61"/>
  <c r="X90" i="61"/>
  <c r="X91" i="61"/>
  <c r="X92" i="61"/>
  <c r="I76" i="61"/>
  <c r="H64" i="61"/>
  <c r="P15" i="61"/>
  <c r="X64" i="61"/>
  <c r="X35" i="61"/>
  <c r="G51" i="61"/>
  <c r="X124" i="61"/>
  <c r="X76" i="61"/>
  <c r="AJ32" i="61"/>
  <c r="K94" i="61"/>
  <c r="AJ87" i="61"/>
  <c r="AC27" i="61"/>
  <c r="AC15" i="61"/>
  <c r="K91" i="61"/>
  <c r="W35" i="61"/>
  <c r="K90" i="61"/>
  <c r="W124" i="61"/>
  <c r="K68" i="61"/>
  <c r="AJ95" i="61"/>
  <c r="AJ89" i="61"/>
  <c r="AL123" i="61"/>
  <c r="H40" i="61"/>
  <c r="AJ44" i="61"/>
  <c r="AJ91" i="61"/>
  <c r="AL124" i="61"/>
  <c r="AL35" i="61"/>
  <c r="AC21" i="61"/>
  <c r="M123" i="61"/>
  <c r="M106" i="61"/>
  <c r="M118" i="61"/>
  <c r="W128" i="61"/>
  <c r="AB118" i="61"/>
  <c r="AL128" i="61"/>
  <c r="AC135" i="61"/>
  <c r="M94" i="61"/>
  <c r="AC24" i="61"/>
  <c r="U126" i="61"/>
  <c r="W59" i="61"/>
  <c r="Z123" i="61"/>
  <c r="I32" i="61"/>
  <c r="I30" i="61"/>
  <c r="X32" i="61"/>
  <c r="I34" i="61"/>
  <c r="I35" i="61"/>
  <c r="X129" i="61"/>
  <c r="H76" i="61"/>
  <c r="X105" i="61"/>
  <c r="S124" i="61"/>
  <c r="S15" i="61"/>
  <c r="G19" i="61"/>
  <c r="X20" i="61"/>
  <c r="X87" i="61"/>
  <c r="X89" i="61"/>
  <c r="S32" i="61"/>
  <c r="H88" i="61"/>
  <c r="AC63" i="61"/>
  <c r="X30" i="61"/>
  <c r="AC123" i="61"/>
  <c r="G63" i="61"/>
  <c r="S64" i="61"/>
  <c r="P18" i="61"/>
  <c r="P17" i="61"/>
  <c r="G27" i="61"/>
  <c r="G111" i="61"/>
  <c r="X117" i="61"/>
  <c r="H31" i="61"/>
  <c r="W123" i="61"/>
  <c r="X80" i="61"/>
  <c r="I124" i="61"/>
  <c r="AJ93" i="61"/>
  <c r="AJ20" i="61"/>
  <c r="K96" i="61"/>
  <c r="K95" i="61"/>
  <c r="H52" i="61"/>
  <c r="AJ129" i="61"/>
  <c r="AJ68" i="61"/>
  <c r="AJ96" i="61"/>
  <c r="W130" i="61"/>
  <c r="Q39" i="61"/>
  <c r="AD55" i="61"/>
  <c r="I112" i="61"/>
  <c r="AL83" i="61"/>
  <c r="AA59" i="61"/>
  <c r="AA126" i="61"/>
  <c r="AA60" i="61"/>
  <c r="AA138" i="61"/>
  <c r="AC22" i="61"/>
  <c r="P141" i="61"/>
  <c r="V57" i="61"/>
  <c r="X29" i="61"/>
  <c r="AL84" i="61"/>
  <c r="AL119" i="61"/>
  <c r="AL131" i="61"/>
  <c r="I28" i="61"/>
  <c r="AJ105" i="61"/>
  <c r="H124" i="61"/>
  <c r="X27" i="61"/>
  <c r="I31" i="61"/>
  <c r="I29" i="61"/>
  <c r="W119" i="61"/>
  <c r="K87" i="61"/>
  <c r="G17" i="61"/>
  <c r="G15" i="61"/>
  <c r="X95" i="61"/>
  <c r="X88" i="61"/>
  <c r="H136" i="61"/>
  <c r="P39" i="61"/>
  <c r="P135" i="61"/>
  <c r="P24" i="61"/>
  <c r="X56" i="61"/>
  <c r="H32" i="61"/>
  <c r="W132" i="61"/>
  <c r="X52" i="61"/>
  <c r="X33" i="61"/>
  <c r="X112" i="61"/>
  <c r="I52" i="61"/>
  <c r="I88" i="61"/>
  <c r="X31" i="61"/>
  <c r="H36" i="61"/>
  <c r="AJ88" i="61"/>
  <c r="K129" i="61"/>
  <c r="K141" i="61"/>
  <c r="H30" i="61"/>
  <c r="AJ92" i="61"/>
  <c r="AJ80" i="61"/>
  <c r="AL129" i="61"/>
  <c r="H28" i="61"/>
  <c r="W107" i="61"/>
  <c r="W125" i="61"/>
  <c r="U119" i="61"/>
  <c r="U131" i="61"/>
  <c r="W126" i="61"/>
  <c r="X119" i="61"/>
  <c r="X131" i="61"/>
  <c r="X126" i="61"/>
  <c r="AC111" i="61"/>
  <c r="U59" i="61"/>
  <c r="M117" i="61"/>
  <c r="S123" i="61"/>
  <c r="AL23" i="61"/>
  <c r="AD126" i="61"/>
  <c r="V139" i="61"/>
  <c r="N115" i="61"/>
  <c r="V127" i="61"/>
  <c r="S33" i="61"/>
  <c r="S88" i="61"/>
  <c r="O52" i="61"/>
  <c r="N70" i="61"/>
  <c r="O78" i="61"/>
  <c r="W89" i="61"/>
  <c r="V65" i="61"/>
  <c r="AH47" i="61"/>
  <c r="V71" i="61"/>
  <c r="N111" i="61"/>
  <c r="O116" i="61"/>
  <c r="N116" i="61"/>
  <c r="N113" i="61"/>
  <c r="N120" i="61"/>
  <c r="S31" i="61"/>
  <c r="N46" i="61"/>
  <c r="S76" i="61"/>
  <c r="N143" i="61"/>
  <c r="V64" i="61"/>
  <c r="O17" i="61"/>
  <c r="O22" i="61"/>
  <c r="O51" i="61"/>
  <c r="AH89" i="61"/>
  <c r="AH44" i="61"/>
  <c r="AH28" i="61"/>
  <c r="AH16" i="61"/>
  <c r="O59" i="61"/>
  <c r="V42" i="61"/>
  <c r="AH48" i="61"/>
  <c r="O126" i="61"/>
  <c r="O34" i="61"/>
  <c r="S27" i="61"/>
  <c r="O56" i="61"/>
  <c r="N22" i="61"/>
  <c r="V30" i="61"/>
  <c r="N114" i="61"/>
  <c r="S100" i="61"/>
  <c r="O55" i="61"/>
  <c r="S35" i="61"/>
  <c r="S30" i="61"/>
  <c r="S136" i="61"/>
  <c r="V91" i="61"/>
  <c r="AH39" i="61"/>
  <c r="V115" i="61"/>
  <c r="V70" i="61"/>
  <c r="AH42" i="61"/>
  <c r="V69" i="61"/>
  <c r="AH53" i="61"/>
  <c r="AH125" i="61"/>
  <c r="AB52" i="61"/>
  <c r="AB88" i="61"/>
  <c r="AB95" i="57"/>
  <c r="AB93" i="57"/>
  <c r="AB80" i="57"/>
  <c r="AB68" i="57"/>
  <c r="AB94" i="57"/>
  <c r="C47" i="61"/>
  <c r="C46" i="61"/>
  <c r="C41" i="61"/>
  <c r="C44" i="61"/>
  <c r="C39" i="61"/>
  <c r="C42" i="61"/>
  <c r="C53" i="61"/>
  <c r="O107" i="61"/>
  <c r="O100" i="61"/>
  <c r="O99" i="61"/>
  <c r="O93" i="61"/>
  <c r="O104" i="61"/>
  <c r="O33" i="61"/>
  <c r="O105" i="61"/>
  <c r="AL40" i="61"/>
  <c r="AL28" i="61"/>
  <c r="AL16" i="61"/>
  <c r="AL39" i="61"/>
  <c r="AL44" i="61"/>
  <c r="AD93" i="61"/>
  <c r="AD105" i="61"/>
  <c r="AD100" i="61"/>
  <c r="AD101" i="61"/>
  <c r="AD99" i="61"/>
  <c r="AD108" i="61"/>
  <c r="AD45" i="61"/>
  <c r="AD118" i="61"/>
  <c r="E53" i="61"/>
  <c r="E46" i="61"/>
  <c r="E28" i="61"/>
  <c r="E47" i="61"/>
  <c r="E125" i="61"/>
  <c r="E39" i="61"/>
  <c r="E113" i="61"/>
  <c r="E40" i="61"/>
  <c r="E41" i="61"/>
  <c r="E101" i="61"/>
  <c r="F20" i="61"/>
  <c r="F89" i="61"/>
  <c r="F44" i="61"/>
  <c r="F87" i="61"/>
  <c r="F80" i="61"/>
  <c r="F68" i="61"/>
  <c r="F141" i="61"/>
  <c r="Y118" i="61"/>
  <c r="Y57" i="61"/>
  <c r="Y33" i="61"/>
  <c r="Y93" i="61"/>
  <c r="Y130" i="61"/>
  <c r="Y45" i="61"/>
  <c r="Y107" i="61"/>
  <c r="Y100" i="61"/>
  <c r="Y142" i="61"/>
  <c r="Y101" i="61"/>
  <c r="Y106" i="61"/>
  <c r="Y21" i="61"/>
  <c r="E44" i="61"/>
  <c r="C77" i="61"/>
  <c r="K16" i="61"/>
  <c r="AD142" i="61"/>
  <c r="AE124" i="61"/>
  <c r="AE112" i="61"/>
  <c r="AE76" i="61"/>
  <c r="AE40" i="61"/>
  <c r="AE29" i="61"/>
  <c r="AE28" i="61"/>
  <c r="AE30" i="61"/>
  <c r="AE31" i="61"/>
  <c r="AE64" i="61"/>
  <c r="R139" i="61"/>
  <c r="R136" i="61"/>
  <c r="R72" i="61"/>
  <c r="R135" i="61"/>
  <c r="R137" i="61"/>
  <c r="R24" i="61"/>
  <c r="R48" i="61"/>
  <c r="R144" i="61"/>
  <c r="R108" i="61"/>
  <c r="C57" i="61"/>
  <c r="C104" i="61"/>
  <c r="C99" i="61"/>
  <c r="C81" i="61"/>
  <c r="K42" i="61"/>
  <c r="K89" i="61"/>
  <c r="K39" i="61"/>
  <c r="K44" i="61"/>
  <c r="K46" i="61"/>
  <c r="K40" i="61"/>
  <c r="P56" i="57"/>
  <c r="P129" i="57"/>
  <c r="P89" i="57"/>
  <c r="P68" i="57"/>
  <c r="P94" i="57"/>
  <c r="P80" i="57"/>
  <c r="P95" i="57"/>
  <c r="P91" i="57"/>
  <c r="P117" i="57"/>
  <c r="P93" i="57"/>
  <c r="P44" i="57"/>
  <c r="P32" i="57"/>
  <c r="P92" i="57"/>
  <c r="K136" i="61"/>
  <c r="K52" i="61"/>
  <c r="K64" i="61"/>
  <c r="K124" i="61"/>
  <c r="K88" i="61"/>
  <c r="K27" i="61"/>
  <c r="K32" i="61"/>
  <c r="K112" i="61"/>
  <c r="K15" i="61"/>
  <c r="K36" i="61"/>
  <c r="K30" i="61"/>
  <c r="K28" i="61"/>
  <c r="O34" i="57"/>
  <c r="O52" i="57"/>
  <c r="O40" i="57"/>
  <c r="O88" i="57"/>
  <c r="O136" i="57"/>
  <c r="O100" i="57"/>
  <c r="O27" i="57"/>
  <c r="O124" i="57"/>
  <c r="O31" i="57"/>
  <c r="O15" i="57"/>
  <c r="O36" i="57"/>
  <c r="O35" i="57"/>
  <c r="O32" i="57"/>
  <c r="AA115" i="61"/>
  <c r="AA79" i="61"/>
  <c r="AA67" i="61"/>
  <c r="R120" i="61"/>
  <c r="Y99" i="61"/>
  <c r="R143" i="61"/>
  <c r="E45" i="57"/>
  <c r="E118" i="57"/>
  <c r="E33" i="57"/>
  <c r="E69" i="57"/>
  <c r="E99" i="57"/>
  <c r="E106" i="57"/>
  <c r="E100" i="57"/>
  <c r="E105" i="57"/>
  <c r="E93" i="57"/>
  <c r="L15" i="61"/>
  <c r="L112" i="61"/>
  <c r="L76" i="61"/>
  <c r="L35" i="61"/>
  <c r="L30" i="61"/>
  <c r="L124" i="61"/>
  <c r="L136" i="61"/>
  <c r="L28" i="61"/>
  <c r="L27" i="61"/>
  <c r="X84" i="61"/>
  <c r="X72" i="61"/>
  <c r="X48" i="61"/>
  <c r="X60" i="61"/>
  <c r="X132" i="61"/>
  <c r="X36" i="61"/>
  <c r="X140" i="61"/>
  <c r="X136" i="61"/>
  <c r="X137" i="61"/>
  <c r="X142" i="61"/>
  <c r="X138" i="61"/>
  <c r="X120" i="61"/>
  <c r="X24" i="61"/>
  <c r="X143" i="61"/>
  <c r="X34" i="57"/>
  <c r="X120" i="57"/>
  <c r="X113" i="57"/>
  <c r="X22" i="57"/>
  <c r="X117" i="57"/>
  <c r="X114" i="57"/>
  <c r="X143" i="57"/>
  <c r="X111" i="57"/>
  <c r="X119" i="57"/>
  <c r="X131" i="57"/>
  <c r="X58" i="57"/>
  <c r="X70" i="57"/>
  <c r="X82" i="57"/>
  <c r="B80" i="57"/>
  <c r="B32" i="57"/>
  <c r="B105" i="57"/>
  <c r="B129" i="57"/>
  <c r="B68" i="57"/>
  <c r="B44" i="57"/>
  <c r="B117" i="57"/>
  <c r="B92" i="57"/>
  <c r="AE120" i="57"/>
  <c r="AE24" i="57"/>
  <c r="AE141" i="57"/>
  <c r="G125" i="57"/>
  <c r="G53" i="57"/>
  <c r="G47" i="57"/>
  <c r="G43" i="57"/>
  <c r="T35" i="61"/>
  <c r="T27" i="61"/>
  <c r="T64" i="61"/>
  <c r="T30" i="61"/>
  <c r="T40" i="61"/>
  <c r="J48" i="61"/>
  <c r="J120" i="61"/>
  <c r="J72" i="61"/>
  <c r="J140" i="61"/>
  <c r="J138" i="61"/>
  <c r="J60" i="61"/>
  <c r="J135" i="61"/>
  <c r="J144" i="61"/>
  <c r="J24" i="61"/>
  <c r="J84" i="61"/>
  <c r="K31" i="61"/>
  <c r="K35" i="61"/>
  <c r="X144" i="61"/>
  <c r="C89" i="61"/>
  <c r="E89" i="61"/>
  <c r="Y103" i="61"/>
  <c r="L88" i="61"/>
  <c r="AE15" i="61"/>
  <c r="L34" i="61"/>
  <c r="J142" i="61"/>
  <c r="AE27" i="61"/>
  <c r="L40" i="61"/>
  <c r="AA42" i="61"/>
  <c r="O81" i="61"/>
  <c r="C43" i="61"/>
  <c r="R142" i="61"/>
  <c r="F96" i="61"/>
  <c r="B95" i="57"/>
  <c r="AD33" i="61"/>
  <c r="X112" i="57"/>
  <c r="B93" i="57"/>
  <c r="Y108" i="61"/>
  <c r="Y104" i="61"/>
  <c r="E16" i="61"/>
  <c r="AE34" i="61"/>
  <c r="E42" i="61"/>
  <c r="C16" i="61"/>
  <c r="C105" i="61"/>
  <c r="Y81" i="61"/>
  <c r="F92" i="61"/>
  <c r="AE136" i="61"/>
  <c r="F91" i="61"/>
  <c r="AB141" i="57"/>
  <c r="O76" i="57"/>
  <c r="P88" i="57"/>
  <c r="R36" i="61"/>
  <c r="O21" i="61"/>
  <c r="P90" i="57"/>
  <c r="X118" i="57"/>
  <c r="E21" i="57"/>
  <c r="J93" i="61"/>
  <c r="J80" i="61"/>
  <c r="C103" i="61"/>
  <c r="AD68" i="61"/>
  <c r="AD91" i="61"/>
  <c r="AD70" i="61"/>
  <c r="AD18" i="61"/>
  <c r="AD65" i="61"/>
  <c r="AD63" i="61"/>
  <c r="AD115" i="61"/>
  <c r="AD42" i="61"/>
  <c r="D108" i="57"/>
  <c r="D141" i="57"/>
  <c r="R68" i="61"/>
  <c r="R32" i="61"/>
  <c r="R94" i="61"/>
  <c r="R87" i="61"/>
  <c r="R89" i="61"/>
  <c r="H88" i="57"/>
  <c r="H100" i="57"/>
  <c r="H33" i="57"/>
  <c r="H136" i="57"/>
  <c r="H34" i="57"/>
  <c r="H31" i="57"/>
  <c r="H52" i="57"/>
  <c r="H28" i="57"/>
  <c r="H30" i="57"/>
  <c r="P116" i="61"/>
  <c r="P19" i="61"/>
  <c r="AF44" i="61"/>
  <c r="AF43" i="61"/>
  <c r="AF48" i="61"/>
  <c r="AF46" i="61"/>
  <c r="AB108" i="57"/>
  <c r="AB135" i="57"/>
  <c r="U137" i="61"/>
  <c r="U96" i="61"/>
  <c r="U72" i="61"/>
  <c r="U140" i="61"/>
  <c r="U84" i="61"/>
  <c r="G30" i="57"/>
  <c r="G64" i="57"/>
  <c r="G69" i="57"/>
  <c r="U124" i="61"/>
  <c r="U52" i="61"/>
  <c r="U64" i="61"/>
  <c r="U112" i="61"/>
  <c r="AB59" i="61"/>
  <c r="AD67" i="57"/>
  <c r="AD31" i="57"/>
  <c r="Q28" i="61"/>
  <c r="Q136" i="61"/>
  <c r="Q31" i="61"/>
  <c r="Q36" i="61"/>
  <c r="Q100" i="61"/>
  <c r="Q76" i="61"/>
  <c r="V52" i="61"/>
  <c r="V100" i="61"/>
  <c r="V112" i="61"/>
  <c r="J68" i="61"/>
  <c r="Q17" i="61"/>
  <c r="Q20" i="61"/>
  <c r="AC91" i="61"/>
  <c r="T15" i="61"/>
  <c r="I99" i="61"/>
  <c r="G45" i="57"/>
  <c r="O21" i="57"/>
  <c r="F57" i="57"/>
  <c r="N39" i="57"/>
  <c r="F130" i="57"/>
  <c r="F107" i="57"/>
  <c r="N48" i="57"/>
  <c r="N42" i="57"/>
  <c r="N113" i="57"/>
  <c r="N41" i="57"/>
  <c r="N16" i="57"/>
  <c r="AE96" i="57"/>
  <c r="P123" i="57"/>
  <c r="AD137" i="57"/>
  <c r="AD28" i="57"/>
  <c r="F21" i="57"/>
  <c r="F99" i="57"/>
  <c r="F104" i="57"/>
  <c r="O130" i="57"/>
  <c r="AE142" i="57"/>
  <c r="P99" i="57"/>
  <c r="Z114" i="57"/>
  <c r="P19" i="57"/>
  <c r="P75" i="57"/>
  <c r="O33" i="57"/>
  <c r="AF89" i="57"/>
  <c r="AF48" i="57"/>
  <c r="AF16" i="57"/>
  <c r="AF65" i="57"/>
  <c r="T28" i="61"/>
  <c r="T124" i="61"/>
  <c r="Z34" i="57"/>
  <c r="T136" i="61"/>
  <c r="P27" i="57"/>
  <c r="G39" i="57"/>
  <c r="F93" i="57"/>
  <c r="AE138" i="57"/>
  <c r="F45" i="57"/>
  <c r="O104" i="57"/>
  <c r="Z106" i="57"/>
  <c r="Z118" i="57"/>
  <c r="M114" i="57"/>
  <c r="Z58" i="57"/>
  <c r="AE72" i="57"/>
  <c r="O45" i="57"/>
  <c r="G46" i="57"/>
  <c r="G113" i="57"/>
  <c r="Z113" i="57"/>
  <c r="G65" i="57"/>
  <c r="K116" i="61"/>
  <c r="Q24" i="61"/>
  <c r="O117" i="61"/>
  <c r="I81" i="61"/>
  <c r="AC89" i="61"/>
  <c r="O82" i="61"/>
  <c r="N88" i="61"/>
  <c r="I105" i="61"/>
  <c r="K76" i="61"/>
  <c r="T76" i="61"/>
  <c r="T31" i="61"/>
  <c r="K82" i="61"/>
  <c r="AE36" i="57"/>
  <c r="N53" i="57"/>
  <c r="N101" i="57"/>
  <c r="N77" i="57"/>
  <c r="AD48" i="57"/>
  <c r="AD101" i="57"/>
  <c r="AD45" i="57"/>
  <c r="AD125" i="57"/>
  <c r="AE137" i="57"/>
  <c r="P21" i="57"/>
  <c r="G28" i="57"/>
  <c r="AE135" i="57"/>
  <c r="AF137" i="57"/>
  <c r="AF44" i="57"/>
  <c r="AF53" i="57"/>
  <c r="AF43" i="57"/>
  <c r="T36" i="61"/>
  <c r="P87" i="57"/>
  <c r="P20" i="57"/>
  <c r="AL105" i="61"/>
  <c r="O57" i="57"/>
  <c r="Z143" i="57"/>
  <c r="P22" i="57"/>
  <c r="M29" i="57"/>
  <c r="F108" i="57"/>
  <c r="Z131" i="57"/>
  <c r="G41" i="57"/>
  <c r="P63" i="57"/>
  <c r="Z22" i="57"/>
  <c r="O118" i="57"/>
  <c r="M56" i="57"/>
  <c r="Z111" i="57"/>
  <c r="AD113" i="57"/>
  <c r="G137" i="57"/>
  <c r="AE139" i="57"/>
  <c r="Q27" i="61"/>
  <c r="K19" i="61"/>
  <c r="J96" i="61"/>
  <c r="J56" i="61"/>
  <c r="Q23" i="61"/>
  <c r="O94" i="61"/>
  <c r="N32" i="61"/>
  <c r="Q75" i="61"/>
  <c r="G101" i="57"/>
  <c r="F102" i="57"/>
  <c r="AD39" i="57"/>
  <c r="AE136" i="57"/>
  <c r="N44" i="57"/>
  <c r="O99" i="57"/>
  <c r="N137" i="57"/>
  <c r="AE143" i="57"/>
  <c r="AD65" i="57"/>
  <c r="AE48" i="57"/>
  <c r="K92" i="57"/>
  <c r="F81" i="57"/>
  <c r="G40" i="57"/>
  <c r="O102" i="57"/>
  <c r="AE108" i="57"/>
  <c r="AF113" i="57"/>
  <c r="AF45" i="57"/>
  <c r="AF42" i="57"/>
  <c r="T32" i="61"/>
  <c r="T29" i="61"/>
  <c r="T52" i="61"/>
  <c r="N76" i="61"/>
  <c r="O111" i="61"/>
  <c r="T88" i="61"/>
  <c r="K92" i="61"/>
  <c r="G16" i="57"/>
  <c r="M102" i="57"/>
  <c r="AE144" i="57"/>
  <c r="AE60" i="57"/>
  <c r="M52" i="57"/>
  <c r="F142" i="57"/>
  <c r="F69" i="57"/>
  <c r="F105" i="57"/>
  <c r="P39" i="57"/>
  <c r="O101" i="57"/>
  <c r="O142" i="57"/>
  <c r="M58" i="57"/>
  <c r="M78" i="57"/>
  <c r="Z46" i="57"/>
  <c r="G48" i="57"/>
  <c r="G77" i="57"/>
  <c r="V68" i="61"/>
  <c r="F113" i="57"/>
  <c r="F108" i="61"/>
  <c r="S36" i="57"/>
  <c r="AE67" i="57"/>
  <c r="AE94" i="61"/>
  <c r="AE84" i="57"/>
  <c r="J31" i="61"/>
  <c r="S136" i="57"/>
  <c r="S52" i="57"/>
  <c r="AA125" i="57"/>
  <c r="I71" i="57"/>
  <c r="AE116" i="57"/>
  <c r="J112" i="61"/>
  <c r="S34" i="57"/>
  <c r="J124" i="61"/>
  <c r="AE20" i="61"/>
  <c r="AE68" i="61"/>
  <c r="AE95" i="61"/>
  <c r="AE43" i="57"/>
  <c r="AE140" i="57"/>
  <c r="AE79" i="57"/>
  <c r="F116" i="57"/>
  <c r="J28" i="61"/>
  <c r="F21" i="61"/>
  <c r="S35" i="57"/>
  <c r="S100" i="57"/>
  <c r="AE104" i="57"/>
  <c r="J30" i="61"/>
  <c r="J64" i="61"/>
  <c r="J27" i="61"/>
  <c r="I123" i="57"/>
  <c r="I23" i="57"/>
  <c r="S27" i="57"/>
  <c r="S112" i="57"/>
  <c r="AE56" i="61"/>
  <c r="AE89" i="61"/>
  <c r="J35" i="61"/>
  <c r="J36" i="61"/>
  <c r="Z15" i="61"/>
  <c r="AE96" i="61"/>
  <c r="AE93" i="61"/>
  <c r="AE129" i="61"/>
  <c r="T95" i="57"/>
  <c r="S33" i="57"/>
  <c r="AE83" i="57"/>
  <c r="AE55" i="57"/>
  <c r="J29" i="61"/>
  <c r="I124" i="57"/>
  <c r="S15" i="57"/>
  <c r="S31" i="57"/>
  <c r="I119" i="57"/>
  <c r="I128" i="57"/>
  <c r="I125" i="57"/>
  <c r="M137" i="61"/>
  <c r="R63" i="57"/>
  <c r="AE32" i="61"/>
  <c r="AE88" i="61"/>
  <c r="AE92" i="61"/>
  <c r="AE80" i="61"/>
  <c r="AE76" i="57"/>
  <c r="AE92" i="57"/>
  <c r="AE77" i="57"/>
  <c r="AE19" i="57"/>
  <c r="AE81" i="57"/>
  <c r="AE78" i="57"/>
  <c r="R24" i="57"/>
  <c r="J40" i="61"/>
  <c r="J34" i="61"/>
  <c r="AD91" i="57"/>
  <c r="J15" i="61"/>
  <c r="S32" i="57"/>
  <c r="S64" i="57"/>
  <c r="S30" i="57"/>
  <c r="S124" i="57"/>
  <c r="I129" i="57"/>
  <c r="I47" i="57"/>
  <c r="I107" i="57"/>
  <c r="I127" i="57"/>
  <c r="I126" i="57"/>
  <c r="J100" i="61"/>
  <c r="J136" i="61"/>
  <c r="AE105" i="61"/>
  <c r="AE87" i="61"/>
  <c r="AE90" i="61"/>
  <c r="AE91" i="61"/>
  <c r="AE44" i="61"/>
  <c r="Z64" i="61"/>
  <c r="AE117" i="61"/>
  <c r="AE31" i="57"/>
  <c r="AE80" i="57"/>
  <c r="AE82" i="57"/>
  <c r="AE75" i="57"/>
  <c r="J52" i="61"/>
  <c r="J76" i="61"/>
  <c r="S88" i="57"/>
  <c r="Z112" i="61"/>
  <c r="I35" i="57"/>
  <c r="S29" i="57"/>
  <c r="I131" i="57"/>
  <c r="I59" i="57"/>
  <c r="I83" i="57"/>
  <c r="I95" i="57"/>
  <c r="P100" i="61"/>
  <c r="P33" i="61"/>
  <c r="AD88" i="57"/>
  <c r="AM111" i="57"/>
  <c r="R99" i="57"/>
  <c r="P118" i="61"/>
  <c r="P106" i="61"/>
  <c r="R27" i="57"/>
  <c r="AM112" i="57"/>
  <c r="AD95" i="57"/>
  <c r="AD141" i="57"/>
  <c r="AD68" i="57"/>
  <c r="AD96" i="57"/>
  <c r="AD89" i="57"/>
  <c r="AD32" i="57"/>
  <c r="AD105" i="57"/>
  <c r="R20" i="57"/>
  <c r="R123" i="57"/>
  <c r="M36" i="61"/>
  <c r="Z56" i="61"/>
  <c r="Z20" i="61"/>
  <c r="M84" i="61"/>
  <c r="Z87" i="61"/>
  <c r="M60" i="61"/>
  <c r="AA36" i="61"/>
  <c r="L59" i="57"/>
  <c r="AB87" i="61"/>
  <c r="M136" i="61"/>
  <c r="W48" i="57"/>
  <c r="L90" i="57"/>
  <c r="Z91" i="61"/>
  <c r="L138" i="57"/>
  <c r="M139" i="61"/>
  <c r="F119" i="57"/>
  <c r="F131" i="57"/>
  <c r="F22" i="57"/>
  <c r="F94" i="57"/>
  <c r="F117" i="57"/>
  <c r="F46" i="57"/>
  <c r="F120" i="57"/>
  <c r="F143" i="57"/>
  <c r="F114" i="57"/>
  <c r="F111" i="57"/>
  <c r="F70" i="57"/>
  <c r="P91" i="61"/>
  <c r="F58" i="57"/>
  <c r="F82" i="57"/>
  <c r="F106" i="57"/>
  <c r="F118" i="57"/>
  <c r="P99" i="61"/>
  <c r="AB72" i="61"/>
  <c r="P57" i="61"/>
  <c r="Z90" i="61"/>
  <c r="AD20" i="57"/>
  <c r="AD44" i="57"/>
  <c r="R15" i="57"/>
  <c r="R135" i="57"/>
  <c r="L60" i="57"/>
  <c r="AM115" i="57"/>
  <c r="AD93" i="57"/>
  <c r="AD129" i="57"/>
  <c r="AA52" i="61"/>
  <c r="C136" i="61"/>
  <c r="C124" i="61"/>
  <c r="AD117" i="57"/>
  <c r="AD90" i="57"/>
  <c r="R87" i="57"/>
  <c r="R23" i="57"/>
  <c r="P107" i="61"/>
  <c r="R16" i="57"/>
  <c r="AA88" i="61"/>
  <c r="C76" i="61"/>
  <c r="AA31" i="61"/>
  <c r="M48" i="61"/>
  <c r="AA27" i="61"/>
  <c r="P45" i="61"/>
  <c r="C27" i="61"/>
  <c r="P21" i="61"/>
  <c r="P101" i="61"/>
  <c r="P102" i="61"/>
  <c r="AB51" i="61"/>
  <c r="AD87" i="57"/>
  <c r="W36" i="57"/>
  <c r="AD94" i="57"/>
  <c r="AA64" i="61"/>
  <c r="O135" i="61"/>
  <c r="W96" i="57"/>
  <c r="M135" i="61"/>
  <c r="L56" i="57"/>
  <c r="R51" i="57"/>
  <c r="L66" i="57"/>
  <c r="R111" i="57"/>
  <c r="W143" i="57"/>
  <c r="C29" i="61"/>
  <c r="AB15" i="57"/>
  <c r="P68" i="61"/>
  <c r="P95" i="61"/>
  <c r="AA34" i="61"/>
  <c r="AA76" i="61"/>
  <c r="AA112" i="61"/>
  <c r="P94" i="61"/>
  <c r="AA33" i="61"/>
  <c r="W24" i="57"/>
  <c r="W120" i="57"/>
  <c r="AA28" i="61"/>
  <c r="O36" i="61"/>
  <c r="AB63" i="61"/>
  <c r="O141" i="61"/>
  <c r="O84" i="61"/>
  <c r="AB17" i="61"/>
  <c r="W136" i="57"/>
  <c r="AA100" i="61"/>
  <c r="AA29" i="61"/>
  <c r="AA30" i="61"/>
  <c r="AB112" i="57"/>
  <c r="AI35" i="57"/>
  <c r="AB76" i="57"/>
  <c r="AB64" i="57"/>
  <c r="R22" i="57"/>
  <c r="AB24" i="61"/>
  <c r="O136" i="61"/>
  <c r="AA40" i="61"/>
  <c r="AA15" i="61"/>
  <c r="O96" i="61"/>
  <c r="P56" i="61"/>
  <c r="W137" i="57"/>
  <c r="O140" i="61"/>
  <c r="P117" i="61"/>
  <c r="AB18" i="61"/>
  <c r="AB20" i="61"/>
  <c r="AA124" i="61"/>
  <c r="AA32" i="61"/>
  <c r="AA35" i="61"/>
  <c r="O24" i="61"/>
  <c r="AI128" i="57"/>
  <c r="AB21" i="61"/>
  <c r="P20" i="61"/>
  <c r="AI123" i="57"/>
  <c r="AB30" i="57"/>
  <c r="AB124" i="57"/>
  <c r="P96" i="61"/>
  <c r="F69" i="61"/>
  <c r="F81" i="61"/>
  <c r="C36" i="61"/>
  <c r="P88" i="61"/>
  <c r="AB34" i="57"/>
  <c r="AM106" i="57"/>
  <c r="AB100" i="57"/>
  <c r="AM82" i="57"/>
  <c r="C31" i="61"/>
  <c r="P44" i="61"/>
  <c r="Z68" i="61"/>
  <c r="F101" i="61"/>
  <c r="F104" i="61"/>
  <c r="AB141" i="61"/>
  <c r="M138" i="61"/>
  <c r="Z52" i="61"/>
  <c r="T129" i="57"/>
  <c r="AM34" i="57"/>
  <c r="C30" i="61"/>
  <c r="L51" i="57"/>
  <c r="Z136" i="61"/>
  <c r="AA16" i="57"/>
  <c r="Z40" i="61"/>
  <c r="Z35" i="61"/>
  <c r="AM46" i="57"/>
  <c r="AM58" i="57"/>
  <c r="L52" i="57"/>
  <c r="L126" i="57"/>
  <c r="AB27" i="57"/>
  <c r="AB35" i="57"/>
  <c r="AA42" i="57"/>
  <c r="L55" i="57"/>
  <c r="AB31" i="57"/>
  <c r="AB33" i="57"/>
  <c r="P105" i="61"/>
  <c r="AA101" i="57"/>
  <c r="L54" i="57"/>
  <c r="AB40" i="57"/>
  <c r="AB52" i="57"/>
  <c r="Z44" i="61"/>
  <c r="AB138" i="61"/>
  <c r="AB139" i="61"/>
  <c r="P90" i="61"/>
  <c r="AA40" i="57"/>
  <c r="AM70" i="57"/>
  <c r="AM22" i="57"/>
  <c r="C32" i="61"/>
  <c r="C88" i="61"/>
  <c r="F103" i="61"/>
  <c r="AB96" i="61"/>
  <c r="F142" i="61"/>
  <c r="C15" i="61"/>
  <c r="P87" i="61"/>
  <c r="M140" i="61"/>
  <c r="P89" i="61"/>
  <c r="Z27" i="61"/>
  <c r="F45" i="61"/>
  <c r="Z30" i="61"/>
  <c r="Z29" i="61"/>
  <c r="AA28" i="57"/>
  <c r="P32" i="61"/>
  <c r="L17" i="57"/>
  <c r="Z28" i="61"/>
  <c r="M24" i="61"/>
  <c r="T126" i="57"/>
  <c r="AM114" i="57"/>
  <c r="L114" i="57"/>
  <c r="L58" i="57"/>
  <c r="L29" i="57"/>
  <c r="L41" i="57"/>
  <c r="L53" i="57"/>
  <c r="AM118" i="57"/>
  <c r="AI119" i="57"/>
  <c r="AM131" i="57"/>
  <c r="AM119" i="57"/>
  <c r="AB28" i="57"/>
  <c r="P129" i="61"/>
  <c r="P93" i="61"/>
  <c r="AM143" i="57"/>
  <c r="T71" i="57"/>
  <c r="AA47" i="57"/>
  <c r="G54" i="57"/>
  <c r="V142" i="57"/>
  <c r="V102" i="57"/>
  <c r="V103" i="57"/>
  <c r="Z34" i="61"/>
  <c r="M19" i="57"/>
  <c r="M21" i="57"/>
  <c r="T23" i="57"/>
  <c r="M23" i="57"/>
  <c r="AA39" i="57"/>
  <c r="T35" i="57"/>
  <c r="J43" i="57"/>
  <c r="M75" i="57"/>
  <c r="AA89" i="57"/>
  <c r="T123" i="57"/>
  <c r="T125" i="57"/>
  <c r="T144" i="57"/>
  <c r="AB137" i="57"/>
  <c r="X43" i="61"/>
  <c r="V105" i="57"/>
  <c r="P143" i="57"/>
  <c r="AL36" i="61"/>
  <c r="AL29" i="61"/>
  <c r="V81" i="57"/>
  <c r="Z88" i="61"/>
  <c r="V93" i="57"/>
  <c r="V106" i="57"/>
  <c r="Z36" i="61"/>
  <c r="M15" i="57"/>
  <c r="M17" i="57"/>
  <c r="J128" i="57"/>
  <c r="M51" i="57"/>
  <c r="AB136" i="57"/>
  <c r="V57" i="57"/>
  <c r="AA44" i="57"/>
  <c r="AD82" i="57"/>
  <c r="AA77" i="57"/>
  <c r="T130" i="57"/>
  <c r="M111" i="57"/>
  <c r="G63" i="57"/>
  <c r="G18" i="57"/>
  <c r="V69" i="57"/>
  <c r="I44" i="61"/>
  <c r="Z32" i="61"/>
  <c r="V45" i="57"/>
  <c r="V101" i="57"/>
  <c r="J82" i="57"/>
  <c r="M22" i="57"/>
  <c r="J83" i="57"/>
  <c r="T47" i="57"/>
  <c r="AL55" i="61"/>
  <c r="AL127" i="57"/>
  <c r="J84" i="57"/>
  <c r="J77" i="57"/>
  <c r="B91" i="57"/>
  <c r="E103" i="57"/>
  <c r="E101" i="57"/>
  <c r="E81" i="57"/>
  <c r="AL79" i="57"/>
  <c r="B90" i="57"/>
  <c r="AL139" i="61"/>
  <c r="AL67" i="57"/>
  <c r="J79" i="57"/>
  <c r="X106" i="57"/>
  <c r="R53" i="57"/>
  <c r="W78" i="57"/>
  <c r="E142" i="57"/>
  <c r="E108" i="57"/>
  <c r="AL140" i="61"/>
  <c r="B56" i="57"/>
  <c r="J67" i="57"/>
  <c r="B88" i="57"/>
  <c r="B89" i="57"/>
  <c r="B96" i="57"/>
  <c r="E104" i="57"/>
  <c r="E102" i="57"/>
  <c r="W138" i="57"/>
  <c r="AB120" i="61"/>
  <c r="AB143" i="61"/>
  <c r="AL41" i="61"/>
  <c r="AL43" i="61"/>
  <c r="AL42" i="61"/>
  <c r="AL46" i="61"/>
  <c r="AL113" i="61"/>
  <c r="AL48" i="61"/>
  <c r="AL47" i="61"/>
  <c r="AL65" i="61"/>
  <c r="AL125" i="61"/>
  <c r="AD130" i="61"/>
  <c r="AD102" i="61"/>
  <c r="AD57" i="61"/>
  <c r="AD107" i="61"/>
  <c r="E48" i="61"/>
  <c r="E137" i="61"/>
  <c r="AA71" i="61"/>
  <c r="AA66" i="61"/>
  <c r="AA68" i="61"/>
  <c r="AA139" i="61"/>
  <c r="AA72" i="61"/>
  <c r="AA127" i="61"/>
  <c r="AA54" i="61"/>
  <c r="AA91" i="61"/>
  <c r="F117" i="61"/>
  <c r="F95" i="61"/>
  <c r="F94" i="61"/>
  <c r="F129" i="61"/>
  <c r="W141" i="57"/>
  <c r="W144" i="57"/>
  <c r="J92" i="57"/>
  <c r="W132" i="57"/>
  <c r="J80" i="57"/>
  <c r="C69" i="61"/>
  <c r="AD104" i="61"/>
  <c r="AB142" i="61"/>
  <c r="AB108" i="61"/>
  <c r="E45" i="61"/>
  <c r="AL77" i="61"/>
  <c r="AA63" i="61"/>
  <c r="M142" i="61"/>
  <c r="M120" i="61"/>
  <c r="M143" i="61"/>
  <c r="M108" i="61"/>
  <c r="M96" i="61"/>
  <c r="M141" i="61"/>
  <c r="Z129" i="61"/>
  <c r="Z141" i="61"/>
  <c r="Z95" i="61"/>
  <c r="Z94" i="61"/>
  <c r="Z96" i="61"/>
  <c r="Z117" i="61"/>
  <c r="J140" i="57"/>
  <c r="AB140" i="61"/>
  <c r="AB84" i="61"/>
  <c r="E77" i="61"/>
  <c r="K125" i="61"/>
  <c r="K65" i="61"/>
  <c r="AD81" i="61"/>
  <c r="C101" i="61"/>
  <c r="C142" i="61"/>
  <c r="H41" i="61"/>
  <c r="H53" i="61"/>
  <c r="AL137" i="61"/>
  <c r="AL144" i="61"/>
  <c r="AL132" i="61"/>
  <c r="AL72" i="61"/>
  <c r="AL120" i="61"/>
  <c r="AL143" i="61"/>
  <c r="AL138" i="61"/>
  <c r="AL53" i="61"/>
  <c r="AL126" i="61"/>
  <c r="AL60" i="61"/>
  <c r="AL59" i="61"/>
  <c r="AL78" i="61"/>
  <c r="AL114" i="61"/>
  <c r="AL66" i="61"/>
  <c r="AL58" i="61"/>
  <c r="W72" i="57"/>
  <c r="M41" i="57"/>
  <c r="E43" i="61"/>
  <c r="K47" i="61"/>
  <c r="AA69" i="61"/>
  <c r="AA65" i="61"/>
  <c r="AD106" i="61"/>
  <c r="V66" i="61"/>
  <c r="V54" i="61"/>
  <c r="O53" i="61"/>
  <c r="O41" i="61"/>
  <c r="W60" i="57"/>
  <c r="W108" i="57"/>
  <c r="M90" i="57"/>
  <c r="W142" i="57"/>
  <c r="D138" i="57"/>
  <c r="W139" i="57"/>
  <c r="O131" i="61"/>
  <c r="O119" i="61"/>
  <c r="R96" i="61"/>
  <c r="R56" i="61"/>
  <c r="X77" i="61"/>
  <c r="I65" i="61"/>
  <c r="I42" i="61"/>
  <c r="I43" i="61"/>
  <c r="G115" i="57"/>
  <c r="M126" i="57"/>
  <c r="M59" i="57"/>
  <c r="R91" i="61"/>
  <c r="I46" i="61"/>
  <c r="G42" i="57"/>
  <c r="AA53" i="57"/>
  <c r="G70" i="57"/>
  <c r="AM116" i="57"/>
  <c r="P135" i="57"/>
  <c r="AM120" i="57"/>
  <c r="AA65" i="57"/>
  <c r="T124" i="57"/>
  <c r="T132" i="57"/>
  <c r="T127" i="57"/>
  <c r="G139" i="57"/>
  <c r="AA137" i="57"/>
  <c r="Z116" i="57"/>
  <c r="P16" i="57"/>
  <c r="AB123" i="61"/>
  <c r="AB111" i="61"/>
  <c r="AD80" i="57"/>
  <c r="R60" i="61"/>
  <c r="R138" i="61"/>
  <c r="C48" i="61"/>
  <c r="C125" i="61"/>
  <c r="C45" i="61"/>
  <c r="O48" i="61"/>
  <c r="O142" i="61"/>
  <c r="O60" i="61"/>
  <c r="O143" i="61"/>
  <c r="O138" i="61"/>
  <c r="O137" i="61"/>
  <c r="C107" i="61"/>
  <c r="C130" i="61"/>
  <c r="C106" i="61"/>
  <c r="C118" i="61"/>
  <c r="O45" i="61"/>
  <c r="O57" i="61"/>
  <c r="O106" i="61"/>
  <c r="O101" i="61"/>
  <c r="O102" i="61"/>
  <c r="O108" i="61"/>
  <c r="K53" i="61"/>
  <c r="K48" i="61"/>
  <c r="K137" i="61"/>
  <c r="K41" i="61"/>
  <c r="G72" i="57"/>
  <c r="G67" i="57"/>
  <c r="G71" i="57"/>
  <c r="T83" i="57"/>
  <c r="G79" i="57"/>
  <c r="T107" i="57"/>
  <c r="T128" i="57"/>
  <c r="T131" i="57"/>
  <c r="Z94" i="57"/>
  <c r="G127" i="57"/>
  <c r="Z112" i="57"/>
  <c r="Z115" i="57"/>
  <c r="P139" i="57"/>
  <c r="M123" i="57"/>
  <c r="AB22" i="61"/>
  <c r="AB23" i="61"/>
  <c r="AB128" i="61"/>
  <c r="AB99" i="61"/>
  <c r="O120" i="61"/>
  <c r="O58" i="61"/>
  <c r="O114" i="61"/>
  <c r="O118" i="61"/>
  <c r="O113" i="61"/>
  <c r="O46" i="61"/>
  <c r="O132" i="61"/>
  <c r="AA48" i="57"/>
  <c r="AA43" i="57"/>
  <c r="AA41" i="57"/>
  <c r="T59" i="57"/>
  <c r="AM113" i="57"/>
  <c r="AM94" i="57"/>
  <c r="Z82" i="57"/>
  <c r="M39" i="57"/>
  <c r="Z119" i="57"/>
  <c r="AB15" i="61"/>
  <c r="AB83" i="61"/>
  <c r="R132" i="61"/>
  <c r="C113" i="61"/>
  <c r="C108" i="61"/>
  <c r="C137" i="61"/>
  <c r="C102" i="61"/>
  <c r="X46" i="61"/>
  <c r="X125" i="61"/>
  <c r="X47" i="61"/>
  <c r="X53" i="61"/>
  <c r="X113" i="61"/>
  <c r="X41" i="61"/>
  <c r="I41" i="61"/>
  <c r="I53" i="61"/>
  <c r="I125" i="61"/>
  <c r="I47" i="61"/>
  <c r="G137" i="61"/>
  <c r="I142" i="61"/>
  <c r="AC117" i="61"/>
  <c r="P43" i="61"/>
  <c r="I21" i="61"/>
  <c r="AC96" i="61"/>
  <c r="AC88" i="61"/>
  <c r="M83" i="61"/>
  <c r="G43" i="61"/>
  <c r="P77" i="61"/>
  <c r="I130" i="61"/>
  <c r="I102" i="61"/>
  <c r="I57" i="61"/>
  <c r="I69" i="61"/>
  <c r="W96" i="61"/>
  <c r="P55" i="61"/>
  <c r="AC141" i="61"/>
  <c r="W94" i="61"/>
  <c r="M59" i="61"/>
  <c r="AC82" i="57"/>
  <c r="D135" i="57"/>
  <c r="K43" i="57"/>
  <c r="AD75" i="57"/>
  <c r="AC78" i="57"/>
  <c r="AC75" i="57"/>
  <c r="AC67" i="57"/>
  <c r="AD77" i="57"/>
  <c r="AC43" i="57"/>
  <c r="W129" i="61"/>
  <c r="AD92" i="57"/>
  <c r="Q35" i="57"/>
  <c r="M23" i="61"/>
  <c r="Q40" i="57"/>
  <c r="AL100" i="61"/>
  <c r="AD128" i="57"/>
  <c r="AC55" i="57"/>
  <c r="AD81" i="57"/>
  <c r="AD104" i="57"/>
  <c r="AL81" i="61"/>
  <c r="AL33" i="61"/>
  <c r="I33" i="61"/>
  <c r="W20" i="61"/>
  <c r="W141" i="61"/>
  <c r="G65" i="61"/>
  <c r="AC87" i="61"/>
  <c r="AC105" i="61"/>
  <c r="I108" i="61"/>
  <c r="P82" i="61"/>
  <c r="I100" i="61"/>
  <c r="M124" i="61"/>
  <c r="M126" i="61"/>
  <c r="I93" i="61"/>
  <c r="D24" i="57"/>
  <c r="K77" i="57"/>
  <c r="W77" i="57"/>
  <c r="W43" i="57"/>
  <c r="AC104" i="57"/>
  <c r="AC31" i="57"/>
  <c r="AC92" i="57"/>
  <c r="AC19" i="57"/>
  <c r="D36" i="57"/>
  <c r="W32" i="61"/>
  <c r="W44" i="61"/>
  <c r="Q28" i="57"/>
  <c r="AL99" i="61"/>
  <c r="AL93" i="61"/>
  <c r="Q30" i="57"/>
  <c r="W19" i="57"/>
  <c r="AH128" i="57"/>
  <c r="AD55" i="57"/>
  <c r="AD79" i="57"/>
  <c r="AD76" i="57"/>
  <c r="AD83" i="57"/>
  <c r="AD84" i="57"/>
  <c r="P128" i="61"/>
  <c r="AD72" i="61"/>
  <c r="G53" i="61"/>
  <c r="G42" i="61"/>
  <c r="W117" i="61"/>
  <c r="AC20" i="61"/>
  <c r="G39" i="61"/>
  <c r="G16" i="61"/>
  <c r="AC44" i="61"/>
  <c r="AC68" i="61"/>
  <c r="I104" i="61"/>
  <c r="AC129" i="61"/>
  <c r="AC94" i="61"/>
  <c r="AC95" i="61"/>
  <c r="M125" i="61"/>
  <c r="I101" i="61"/>
  <c r="I45" i="61"/>
  <c r="I106" i="61"/>
  <c r="AC32" i="61"/>
  <c r="W87" i="61"/>
  <c r="I107" i="61"/>
  <c r="AC116" i="57"/>
  <c r="AC140" i="57"/>
  <c r="AD19" i="57"/>
  <c r="AC77" i="57"/>
  <c r="W31" i="57"/>
  <c r="AD43" i="57"/>
  <c r="K31" i="57"/>
  <c r="W92" i="61"/>
  <c r="W88" i="61"/>
  <c r="W82" i="57"/>
  <c r="AD78" i="57"/>
  <c r="D144" i="57"/>
  <c r="AD140" i="57"/>
  <c r="D132" i="57"/>
  <c r="D60" i="57"/>
  <c r="AD116" i="57"/>
  <c r="AD64" i="61"/>
  <c r="P67" i="61"/>
  <c r="P84" i="61"/>
  <c r="P81" i="61"/>
  <c r="P79" i="61"/>
  <c r="P140" i="61"/>
  <c r="P75" i="61"/>
  <c r="AF53" i="61"/>
  <c r="AF41" i="61"/>
  <c r="P31" i="61"/>
  <c r="P76" i="61"/>
  <c r="W76" i="57"/>
  <c r="AB136" i="61"/>
  <c r="D120" i="57"/>
  <c r="AB36" i="57"/>
  <c r="W55" i="57"/>
  <c r="AB60" i="57"/>
  <c r="P92" i="61"/>
  <c r="D84" i="57"/>
  <c r="W81" i="57"/>
  <c r="AB84" i="57"/>
  <c r="W104" i="57"/>
  <c r="D139" i="57"/>
  <c r="D140" i="57"/>
  <c r="D72" i="57"/>
  <c r="AB139" i="57"/>
  <c r="AB144" i="57"/>
  <c r="W83" i="57"/>
  <c r="AB72" i="57"/>
  <c r="AF42" i="61"/>
  <c r="P83" i="61"/>
  <c r="M128" i="61"/>
  <c r="AB135" i="61"/>
  <c r="AB75" i="61"/>
  <c r="AL108" i="61"/>
  <c r="AL45" i="61"/>
  <c r="AL106" i="61"/>
  <c r="AL57" i="61"/>
  <c r="AL107" i="61"/>
  <c r="AL130" i="61"/>
  <c r="AL142" i="61"/>
  <c r="AL102" i="61"/>
  <c r="AL104" i="61"/>
  <c r="AL69" i="61"/>
  <c r="AL118" i="61"/>
  <c r="AL103" i="61"/>
  <c r="AL101" i="61"/>
  <c r="U144" i="61"/>
  <c r="U138" i="61"/>
  <c r="U60" i="61"/>
  <c r="U120" i="61"/>
  <c r="U143" i="61"/>
  <c r="U132" i="61"/>
  <c r="D136" i="57"/>
  <c r="W90" i="61"/>
  <c r="W105" i="61"/>
  <c r="AB100" i="61"/>
  <c r="AB112" i="61"/>
  <c r="AB24" i="57"/>
  <c r="AB32" i="61"/>
  <c r="AB27" i="61"/>
  <c r="W92" i="57"/>
  <c r="AF28" i="61"/>
  <c r="AB143" i="57"/>
  <c r="W93" i="61"/>
  <c r="AB48" i="57"/>
  <c r="W67" i="57"/>
  <c r="W84" i="57"/>
  <c r="W128" i="57"/>
  <c r="D137" i="57"/>
  <c r="W140" i="57"/>
  <c r="AB140" i="57"/>
  <c r="AB132" i="57"/>
  <c r="AB138" i="57"/>
  <c r="AF65" i="61"/>
  <c r="M127" i="61"/>
  <c r="AD79" i="61"/>
  <c r="R21" i="57"/>
  <c r="R17" i="57"/>
  <c r="R18" i="57"/>
  <c r="P142" i="61"/>
  <c r="P108" i="61"/>
  <c r="P103" i="61"/>
  <c r="P69" i="61"/>
  <c r="P104" i="61"/>
  <c r="G113" i="61"/>
  <c r="G47" i="61"/>
  <c r="G125" i="61"/>
  <c r="G46" i="61"/>
  <c r="U135" i="61"/>
  <c r="W56" i="61"/>
  <c r="W80" i="57"/>
  <c r="AD30" i="61"/>
  <c r="AF40" i="61"/>
  <c r="D96" i="57"/>
  <c r="W75" i="57"/>
  <c r="W116" i="57"/>
  <c r="W95" i="61"/>
  <c r="D143" i="57"/>
  <c r="P80" i="61"/>
  <c r="D48" i="57"/>
  <c r="D142" i="57"/>
  <c r="AB142" i="57"/>
  <c r="M71" i="61"/>
  <c r="F107" i="61"/>
  <c r="F118" i="61"/>
  <c r="F106" i="61"/>
  <c r="F105" i="61"/>
  <c r="F130" i="61"/>
  <c r="F93" i="61"/>
  <c r="AB131" i="61"/>
  <c r="AB119" i="61"/>
  <c r="AB132" i="61"/>
  <c r="AB144" i="61"/>
  <c r="AB130" i="61"/>
  <c r="AB107" i="61"/>
  <c r="AB127" i="61"/>
  <c r="R89" i="57"/>
  <c r="AI126" i="57"/>
  <c r="AI59" i="57"/>
  <c r="R46" i="57"/>
  <c r="AI23" i="57"/>
  <c r="K82" i="57"/>
  <c r="K67" i="57"/>
  <c r="R41" i="57"/>
  <c r="K128" i="57"/>
  <c r="R129" i="61"/>
  <c r="K80" i="57"/>
  <c r="H32" i="57"/>
  <c r="H36" i="57"/>
  <c r="C100" i="61"/>
  <c r="C34" i="61"/>
  <c r="R44" i="57"/>
  <c r="AI129" i="57"/>
  <c r="AI127" i="57"/>
  <c r="AI83" i="57"/>
  <c r="R47" i="57"/>
  <c r="AI107" i="57"/>
  <c r="R65" i="57"/>
  <c r="R101" i="57"/>
  <c r="R141" i="61"/>
  <c r="R95" i="61"/>
  <c r="R137" i="57"/>
  <c r="H112" i="57"/>
  <c r="AI124" i="57"/>
  <c r="C40" i="61"/>
  <c r="C35" i="61"/>
  <c r="C33" i="61"/>
  <c r="C64" i="61"/>
  <c r="C28" i="61"/>
  <c r="C52" i="61"/>
  <c r="K75" i="57"/>
  <c r="R125" i="57"/>
  <c r="K19" i="57"/>
  <c r="R39" i="57"/>
  <c r="R113" i="57"/>
  <c r="AI131" i="57"/>
  <c r="AI71" i="57"/>
  <c r="AI125" i="57"/>
  <c r="AI130" i="57"/>
  <c r="AI95" i="57"/>
  <c r="K55" i="57"/>
  <c r="R45" i="57"/>
  <c r="R42" i="57"/>
  <c r="R90" i="61"/>
  <c r="C67" i="57"/>
  <c r="P84" i="57"/>
  <c r="C127" i="57"/>
  <c r="P141" i="57"/>
  <c r="P60" i="57"/>
  <c r="C30" i="57"/>
  <c r="P138" i="57"/>
  <c r="K79" i="61"/>
  <c r="K77" i="61"/>
  <c r="K128" i="61"/>
  <c r="K43" i="61"/>
  <c r="K84" i="61"/>
  <c r="K140" i="61"/>
  <c r="K83" i="61"/>
  <c r="K55" i="61"/>
  <c r="K78" i="61"/>
  <c r="K67" i="61"/>
  <c r="P140" i="57"/>
  <c r="P142" i="57"/>
  <c r="P136" i="57"/>
  <c r="P48" i="57"/>
  <c r="C64" i="57"/>
  <c r="C65" i="57"/>
  <c r="P24" i="57"/>
  <c r="AD66" i="61"/>
  <c r="AD127" i="61"/>
  <c r="AD54" i="61"/>
  <c r="AD69" i="61"/>
  <c r="AD71" i="61"/>
  <c r="AD67" i="61"/>
  <c r="AD103" i="61"/>
  <c r="M129" i="61"/>
  <c r="M131" i="61"/>
  <c r="M107" i="61"/>
  <c r="M95" i="61"/>
  <c r="M119" i="61"/>
  <c r="M130" i="61"/>
  <c r="M144" i="61"/>
  <c r="M132" i="61"/>
  <c r="P144" i="57"/>
  <c r="P132" i="57"/>
  <c r="P108" i="57"/>
  <c r="P36" i="57"/>
  <c r="P120" i="57"/>
  <c r="P96" i="57"/>
  <c r="P137" i="57"/>
  <c r="Q87" i="61"/>
  <c r="Q123" i="61"/>
  <c r="Q15" i="61"/>
  <c r="Q16" i="61"/>
  <c r="Q135" i="61"/>
  <c r="Q99" i="61"/>
  <c r="Q63" i="61"/>
  <c r="Q21" i="61"/>
  <c r="Q19" i="61"/>
  <c r="Q51" i="61"/>
  <c r="AB30" i="61"/>
  <c r="J105" i="61"/>
  <c r="C115" i="57"/>
  <c r="C70" i="57"/>
  <c r="C69" i="57"/>
  <c r="C63" i="57"/>
  <c r="K79" i="57"/>
  <c r="K116" i="57"/>
  <c r="K83" i="57"/>
  <c r="K81" i="57"/>
  <c r="K140" i="57"/>
  <c r="K78" i="57"/>
  <c r="J87" i="61"/>
  <c r="J32" i="61"/>
  <c r="J89" i="61"/>
  <c r="J95" i="61"/>
  <c r="J141" i="61"/>
  <c r="C68" i="57"/>
  <c r="J20" i="61"/>
  <c r="C71" i="57"/>
  <c r="C54" i="57"/>
  <c r="C42" i="57"/>
  <c r="J90" i="61"/>
  <c r="J129" i="61"/>
  <c r="J88" i="61"/>
  <c r="J44" i="61"/>
  <c r="J94" i="61"/>
  <c r="J91" i="61"/>
  <c r="C79" i="57"/>
  <c r="C91" i="57"/>
  <c r="AH144" i="57"/>
  <c r="AH125" i="57"/>
  <c r="C103" i="57"/>
  <c r="C66" i="57"/>
  <c r="C72" i="57"/>
  <c r="K104" i="57"/>
  <c r="C139" i="57"/>
  <c r="AB105" i="57"/>
  <c r="AB44" i="57"/>
  <c r="AB96" i="57"/>
  <c r="AB56" i="57"/>
  <c r="Q34" i="57"/>
  <c r="AB91" i="57"/>
  <c r="AB124" i="61"/>
  <c r="AB31" i="61"/>
  <c r="AB76" i="61"/>
  <c r="Q52" i="57"/>
  <c r="Q33" i="57"/>
  <c r="Q124" i="57"/>
  <c r="AB34" i="61"/>
  <c r="AB29" i="61"/>
  <c r="AB129" i="57"/>
  <c r="AB117" i="57"/>
  <c r="AB89" i="57"/>
  <c r="AB88" i="57"/>
  <c r="AB90" i="57"/>
  <c r="AB36" i="61"/>
  <c r="Q31" i="57"/>
  <c r="Q29" i="57"/>
  <c r="Q32" i="57"/>
  <c r="Q100" i="57"/>
  <c r="Q136" i="57"/>
  <c r="AB64" i="61"/>
  <c r="AB92" i="57"/>
  <c r="AB20" i="57"/>
  <c r="AB32" i="57"/>
  <c r="AB87" i="57"/>
  <c r="Q112" i="57"/>
  <c r="AB35" i="61"/>
  <c r="Q88" i="57"/>
  <c r="Q15" i="57"/>
  <c r="Q36" i="57"/>
  <c r="Q76" i="57"/>
  <c r="AB33" i="61"/>
  <c r="N31" i="61"/>
  <c r="N30" i="61"/>
  <c r="N34" i="61"/>
  <c r="N40" i="61"/>
  <c r="N112" i="61"/>
  <c r="N64" i="61"/>
  <c r="N27" i="61"/>
  <c r="N52" i="61"/>
  <c r="N28" i="61"/>
  <c r="N136" i="61"/>
  <c r="N36" i="61"/>
  <c r="M42" i="57"/>
  <c r="M54" i="57"/>
  <c r="M69" i="57"/>
  <c r="AH126" i="57"/>
  <c r="AH129" i="57"/>
  <c r="AH83" i="57"/>
  <c r="AH124" i="57"/>
  <c r="AH35" i="57"/>
  <c r="AH123" i="57"/>
  <c r="AH47" i="57"/>
  <c r="AH131" i="57"/>
  <c r="AH95" i="57"/>
  <c r="AH59" i="57"/>
  <c r="AH23" i="57"/>
  <c r="AH127" i="57"/>
  <c r="AH119" i="57"/>
  <c r="AH71" i="57"/>
  <c r="M103" i="57"/>
  <c r="M115" i="57"/>
  <c r="M79" i="57"/>
  <c r="M66" i="57"/>
  <c r="M71" i="57"/>
  <c r="M91" i="57"/>
  <c r="M18" i="57"/>
  <c r="M64" i="57"/>
  <c r="M67" i="57"/>
  <c r="M30" i="57"/>
  <c r="M63" i="57"/>
  <c r="M127" i="57"/>
  <c r="M65" i="57"/>
  <c r="M70" i="57"/>
  <c r="AN4" i="61"/>
  <c r="AH34" i="61" l="1"/>
  <c r="AH105" i="61"/>
  <c r="AH58" i="61"/>
  <c r="AH117" i="61"/>
  <c r="AH120" i="61"/>
  <c r="AH69" i="61"/>
  <c r="AH94" i="61"/>
  <c r="AH131" i="61"/>
  <c r="Z31" i="61"/>
  <c r="AH92" i="61"/>
  <c r="AG82" i="61"/>
  <c r="AG116" i="61"/>
  <c r="AG143" i="61"/>
  <c r="AG46" i="61"/>
  <c r="AG113" i="61"/>
  <c r="AG94" i="61"/>
  <c r="H111" i="57"/>
  <c r="AH100" i="61"/>
  <c r="AH130" i="61"/>
  <c r="AH143" i="61"/>
  <c r="T93" i="61"/>
  <c r="AH45" i="61"/>
  <c r="AH99" i="61"/>
  <c r="AH106" i="61"/>
  <c r="AH46" i="61"/>
  <c r="AH113" i="61"/>
  <c r="AH101" i="61"/>
  <c r="AH33" i="61"/>
  <c r="AH107" i="61"/>
  <c r="AH103" i="61"/>
  <c r="AH102" i="61"/>
  <c r="AH57" i="61"/>
  <c r="AG112" i="61"/>
  <c r="AG119" i="61"/>
  <c r="AH115" i="61"/>
  <c r="AH111" i="61"/>
  <c r="AH70" i="61"/>
  <c r="AG117" i="61"/>
  <c r="AG34" i="61"/>
  <c r="AG111" i="61"/>
  <c r="AH142" i="61"/>
  <c r="AH118" i="61"/>
  <c r="AH93" i="61"/>
  <c r="AG131" i="61"/>
  <c r="AG22" i="61"/>
  <c r="AH114" i="61"/>
  <c r="AH22" i="61"/>
  <c r="AH112" i="61"/>
  <c r="AH83" i="61"/>
  <c r="AH55" i="61"/>
  <c r="AH80" i="61"/>
  <c r="AH43" i="61"/>
  <c r="AH76" i="61"/>
  <c r="AH19" i="61"/>
  <c r="AH31" i="61"/>
  <c r="AH104" i="61"/>
  <c r="AH116" i="61"/>
  <c r="AH75" i="61"/>
  <c r="AH84" i="61"/>
  <c r="AH78" i="61"/>
  <c r="AH67" i="61"/>
  <c r="AH81" i="61"/>
  <c r="AH77" i="61"/>
  <c r="AH82" i="61"/>
  <c r="AH79" i="61"/>
  <c r="AH140" i="61"/>
  <c r="AN7" i="61"/>
  <c r="AO7" i="61"/>
  <c r="AO4" i="61"/>
  <c r="AN6" i="61"/>
  <c r="AP4" i="61"/>
  <c r="AP7" i="61"/>
  <c r="AO6" i="61"/>
  <c r="AQ4" i="61"/>
  <c r="S43" i="61"/>
  <c r="AF125" i="61"/>
  <c r="AA46" i="57"/>
  <c r="H143" i="61"/>
  <c r="H46" i="61"/>
  <c r="Z81" i="61"/>
  <c r="F32" i="61"/>
  <c r="F56" i="61"/>
  <c r="T103" i="61"/>
  <c r="T21" i="61"/>
  <c r="AP6" i="61"/>
  <c r="M84" i="57"/>
  <c r="AB16" i="61"/>
  <c r="AB39" i="61"/>
  <c r="AG71" i="61"/>
  <c r="AF130" i="57"/>
  <c r="AB40" i="61"/>
  <c r="L100" i="57"/>
  <c r="AB28" i="61"/>
  <c r="Z118" i="61"/>
  <c r="AB125" i="61"/>
  <c r="AG72" i="61"/>
  <c r="H21" i="57"/>
  <c r="Q112" i="61"/>
  <c r="AQ7" i="61"/>
  <c r="M141" i="57"/>
  <c r="M136" i="57"/>
  <c r="AP136" i="57" s="1"/>
  <c r="M142" i="57"/>
  <c r="H23" i="57"/>
  <c r="H22" i="57"/>
  <c r="H135" i="57"/>
  <c r="AB137" i="61"/>
  <c r="AF125" i="57"/>
  <c r="L52" i="61"/>
  <c r="AJ131" i="61"/>
  <c r="AJ57" i="61"/>
  <c r="T114" i="61"/>
  <c r="L103" i="57"/>
  <c r="AB48" i="61"/>
  <c r="AF47" i="57"/>
  <c r="L93" i="57"/>
  <c r="L33" i="57"/>
  <c r="AB46" i="61"/>
  <c r="Z93" i="61"/>
  <c r="M143" i="57"/>
  <c r="M144" i="57"/>
  <c r="AA113" i="57"/>
  <c r="AR10" i="57"/>
  <c r="AJ117" i="61"/>
  <c r="AF95" i="57"/>
  <c r="L130" i="57"/>
  <c r="AG139" i="61"/>
  <c r="M139" i="57"/>
  <c r="M72" i="57"/>
  <c r="M135" i="57"/>
  <c r="M96" i="57"/>
  <c r="M140" i="57"/>
  <c r="M132" i="57"/>
  <c r="H20" i="57"/>
  <c r="L102" i="57"/>
  <c r="T34" i="61"/>
  <c r="H16" i="57"/>
  <c r="H18" i="57"/>
  <c r="H19" i="57"/>
  <c r="AO19" i="57" s="1"/>
  <c r="H39" i="57"/>
  <c r="Q111" i="61"/>
  <c r="L107" i="57"/>
  <c r="L118" i="57"/>
  <c r="T112" i="61"/>
  <c r="AJ138" i="61"/>
  <c r="AR2" i="57"/>
  <c r="AG115" i="61"/>
  <c r="Z107" i="61"/>
  <c r="M60" i="57"/>
  <c r="M24" i="57"/>
  <c r="H51" i="57"/>
  <c r="AN51" i="57" s="1"/>
  <c r="H24" i="57"/>
  <c r="L142" i="57"/>
  <c r="L21" i="57"/>
  <c r="Q22" i="61"/>
  <c r="H17" i="57"/>
  <c r="AQ17" i="57" s="1"/>
  <c r="Z108" i="61"/>
  <c r="Z106" i="61"/>
  <c r="Z100" i="61"/>
  <c r="L105" i="57"/>
  <c r="Z21" i="61"/>
  <c r="Z130" i="61"/>
  <c r="Z45" i="61"/>
  <c r="Z102" i="61"/>
  <c r="H15" i="57"/>
  <c r="L104" i="57"/>
  <c r="L99" i="57"/>
  <c r="M120" i="57"/>
  <c r="M138" i="57"/>
  <c r="AP138" i="57" s="1"/>
  <c r="M48" i="57"/>
  <c r="H87" i="57"/>
  <c r="M108" i="57"/>
  <c r="L57" i="57"/>
  <c r="AP57" i="57" s="1"/>
  <c r="H27" i="57"/>
  <c r="H99" i="57"/>
  <c r="H63" i="57"/>
  <c r="Q34" i="61"/>
  <c r="L101" i="57"/>
  <c r="L108" i="57"/>
  <c r="L29" i="61"/>
  <c r="AJ70" i="61"/>
  <c r="AJ59" i="61"/>
  <c r="L114" i="61"/>
  <c r="T120" i="61"/>
  <c r="AG67" i="61"/>
  <c r="AG79" i="61"/>
  <c r="AJ112" i="61"/>
  <c r="AJ34" i="61"/>
  <c r="AJ119" i="61"/>
  <c r="AJ143" i="61"/>
  <c r="AJ58" i="61"/>
  <c r="AF127" i="57"/>
  <c r="AG64" i="61"/>
  <c r="T113" i="61"/>
  <c r="AG65" i="61"/>
  <c r="AG68" i="61"/>
  <c r="L69" i="57"/>
  <c r="L81" i="57"/>
  <c r="AA118" i="57"/>
  <c r="AJ120" i="61"/>
  <c r="AG127" i="61"/>
  <c r="AF126" i="57"/>
  <c r="AR126" i="57" s="1"/>
  <c r="AG63" i="61"/>
  <c r="AJ102" i="61"/>
  <c r="L58" i="61"/>
  <c r="AG42" i="61"/>
  <c r="AJ118" i="61"/>
  <c r="T116" i="61"/>
  <c r="AG30" i="61"/>
  <c r="AG70" i="61"/>
  <c r="N142" i="61"/>
  <c r="N105" i="61"/>
  <c r="T106" i="61"/>
  <c r="AF95" i="61"/>
  <c r="T57" i="61"/>
  <c r="H63" i="61"/>
  <c r="AM30" i="61"/>
  <c r="AF35" i="61"/>
  <c r="AC19" i="61"/>
  <c r="AC67" i="61"/>
  <c r="AF124" i="61"/>
  <c r="F33" i="61"/>
  <c r="F100" i="61"/>
  <c r="V55" i="61"/>
  <c r="AF119" i="61"/>
  <c r="AM31" i="61"/>
  <c r="AC76" i="61"/>
  <c r="AG72" i="57"/>
  <c r="AC83" i="61"/>
  <c r="AF129" i="61"/>
  <c r="F136" i="57"/>
  <c r="F76" i="57"/>
  <c r="K81" i="61"/>
  <c r="AF130" i="61"/>
  <c r="V123" i="61"/>
  <c r="AM112" i="61"/>
  <c r="AM29" i="61"/>
  <c r="T69" i="61"/>
  <c r="H119" i="61"/>
  <c r="AF33" i="61"/>
  <c r="U69" i="61"/>
  <c r="S48" i="61"/>
  <c r="AF57" i="61"/>
  <c r="H45" i="61"/>
  <c r="H114" i="61"/>
  <c r="H82" i="61"/>
  <c r="R43" i="57"/>
  <c r="H99" i="61"/>
  <c r="S39" i="61"/>
  <c r="N59" i="61"/>
  <c r="H57" i="61"/>
  <c r="Z104" i="61"/>
  <c r="H102" i="61"/>
  <c r="H94" i="61"/>
  <c r="H113" i="61"/>
  <c r="H131" i="61"/>
  <c r="H116" i="61"/>
  <c r="S77" i="61"/>
  <c r="G45" i="61"/>
  <c r="AF45" i="61"/>
  <c r="U107" i="61"/>
  <c r="AF104" i="61"/>
  <c r="W65" i="61"/>
  <c r="AG127" i="57"/>
  <c r="AI120" i="57"/>
  <c r="O70" i="61"/>
  <c r="O103" i="61"/>
  <c r="S40" i="57"/>
  <c r="AP40" i="57" s="1"/>
  <c r="AI142" i="57"/>
  <c r="AI140" i="57"/>
  <c r="N35" i="61"/>
  <c r="H101" i="61"/>
  <c r="H120" i="61"/>
  <c r="H58" i="61"/>
  <c r="H115" i="61"/>
  <c r="AF101" i="61"/>
  <c r="S125" i="61"/>
  <c r="U108" i="61"/>
  <c r="U118" i="61"/>
  <c r="R75" i="57"/>
  <c r="AR75" i="57" s="1"/>
  <c r="S101" i="61"/>
  <c r="W91" i="61"/>
  <c r="AF103" i="61"/>
  <c r="H107" i="61"/>
  <c r="N144" i="61"/>
  <c r="U21" i="61"/>
  <c r="H142" i="61"/>
  <c r="H81" i="61"/>
  <c r="S89" i="61"/>
  <c r="S137" i="61"/>
  <c r="AN137" i="61" s="1"/>
  <c r="S44" i="61"/>
  <c r="H106" i="61"/>
  <c r="H118" i="61"/>
  <c r="H117" i="61"/>
  <c r="H108" i="61"/>
  <c r="R77" i="57"/>
  <c r="AF102" i="61"/>
  <c r="S47" i="61"/>
  <c r="G101" i="61"/>
  <c r="U142" i="61"/>
  <c r="U106" i="61"/>
  <c r="U102" i="61"/>
  <c r="Z80" i="61"/>
  <c r="S45" i="61"/>
  <c r="H69" i="61"/>
  <c r="AR4" i="61"/>
  <c r="W68" i="61"/>
  <c r="S40" i="61"/>
  <c r="S28" i="61"/>
  <c r="U57" i="61"/>
  <c r="AF100" i="61"/>
  <c r="AF106" i="61"/>
  <c r="N83" i="61"/>
  <c r="AI125" i="61"/>
  <c r="AR7" i="57"/>
  <c r="U105" i="61"/>
  <c r="U81" i="61"/>
  <c r="S65" i="61"/>
  <c r="S42" i="61"/>
  <c r="U130" i="61"/>
  <c r="Z92" i="61"/>
  <c r="Z76" i="61"/>
  <c r="H100" i="61"/>
  <c r="N131" i="61"/>
  <c r="W71" i="61"/>
  <c r="AF105" i="61"/>
  <c r="AF99" i="61"/>
  <c r="AI47" i="61"/>
  <c r="U104" i="61"/>
  <c r="AF142" i="61"/>
  <c r="N47" i="61"/>
  <c r="U45" i="61"/>
  <c r="AF81" i="61"/>
  <c r="L102" i="61"/>
  <c r="L57" i="61"/>
  <c r="AB45" i="61"/>
  <c r="Q46" i="61"/>
  <c r="AJ55" i="61"/>
  <c r="AB47" i="61"/>
  <c r="AJ111" i="61"/>
  <c r="AB113" i="61"/>
  <c r="AJ17" i="61"/>
  <c r="AJ51" i="61"/>
  <c r="AJ41" i="61"/>
  <c r="Q113" i="61"/>
  <c r="AA112" i="57"/>
  <c r="Q106" i="61"/>
  <c r="AJ113" i="61"/>
  <c r="AJ115" i="61"/>
  <c r="AJ116" i="61"/>
  <c r="AF59" i="57"/>
  <c r="AR59" i="57" s="1"/>
  <c r="AJ66" i="61"/>
  <c r="AJ90" i="61"/>
  <c r="AJ53" i="61"/>
  <c r="AJ94" i="61"/>
  <c r="AJ56" i="61"/>
  <c r="AJ114" i="61"/>
  <c r="AJ126" i="61"/>
  <c r="AJ60" i="61"/>
  <c r="AF129" i="57"/>
  <c r="H123" i="57"/>
  <c r="AG91" i="61"/>
  <c r="L106" i="57"/>
  <c r="AA70" i="57"/>
  <c r="AO70" i="57" s="1"/>
  <c r="AJ82" i="61"/>
  <c r="AJ78" i="61"/>
  <c r="AJ46" i="61"/>
  <c r="AR11" i="57"/>
  <c r="AJ106" i="61"/>
  <c r="AJ52" i="61"/>
  <c r="AJ29" i="61"/>
  <c r="AR9" i="57"/>
  <c r="H17" i="61"/>
  <c r="H27" i="61"/>
  <c r="H23" i="61"/>
  <c r="H24" i="61"/>
  <c r="H19" i="61"/>
  <c r="H75" i="61"/>
  <c r="T33" i="61"/>
  <c r="T100" i="61"/>
  <c r="N118" i="61"/>
  <c r="AC75" i="61"/>
  <c r="V78" i="61"/>
  <c r="AC140" i="61"/>
  <c r="AM33" i="61"/>
  <c r="AM88" i="61"/>
  <c r="AM64" i="61"/>
  <c r="AM136" i="61"/>
  <c r="AC31" i="61"/>
  <c r="AC104" i="61"/>
  <c r="AC77" i="61"/>
  <c r="AC79" i="61"/>
  <c r="T107" i="61"/>
  <c r="AM35" i="61"/>
  <c r="F31" i="61"/>
  <c r="AF144" i="61"/>
  <c r="AF71" i="61"/>
  <c r="T99" i="61"/>
  <c r="T108" i="61"/>
  <c r="T142" i="61"/>
  <c r="T81" i="61"/>
  <c r="V128" i="61"/>
  <c r="V116" i="61"/>
  <c r="H22" i="61"/>
  <c r="AC92" i="61"/>
  <c r="AF59" i="61"/>
  <c r="AH107" i="57"/>
  <c r="H111" i="61"/>
  <c r="H51" i="61"/>
  <c r="H87" i="61"/>
  <c r="H18" i="61"/>
  <c r="AF126" i="61"/>
  <c r="V79" i="61"/>
  <c r="O103" i="57"/>
  <c r="AC80" i="61"/>
  <c r="O63" i="57"/>
  <c r="N81" i="61"/>
  <c r="N108" i="61"/>
  <c r="AC84" i="61"/>
  <c r="AR11" i="61"/>
  <c r="AM52" i="61"/>
  <c r="AM40" i="61"/>
  <c r="AM124" i="61"/>
  <c r="AM76" i="61"/>
  <c r="AC81" i="61"/>
  <c r="V75" i="61"/>
  <c r="T130" i="61"/>
  <c r="O71" i="57"/>
  <c r="AC82" i="61"/>
  <c r="AC43" i="61"/>
  <c r="AM100" i="61"/>
  <c r="F76" i="61"/>
  <c r="F15" i="61"/>
  <c r="AF23" i="61"/>
  <c r="G106" i="61"/>
  <c r="AF128" i="61"/>
  <c r="AF131" i="61"/>
  <c r="Z55" i="61"/>
  <c r="T104" i="61"/>
  <c r="T101" i="61"/>
  <c r="Z43" i="61"/>
  <c r="T118" i="61"/>
  <c r="N33" i="61"/>
  <c r="H39" i="61"/>
  <c r="H21" i="61"/>
  <c r="AF107" i="61"/>
  <c r="H20" i="61"/>
  <c r="AF47" i="61"/>
  <c r="H135" i="61"/>
  <c r="H123" i="61"/>
  <c r="V67" i="61"/>
  <c r="H16" i="61"/>
  <c r="O115" i="57"/>
  <c r="N69" i="61"/>
  <c r="N45" i="61"/>
  <c r="AR3" i="61"/>
  <c r="AM34" i="61"/>
  <c r="AM36" i="61"/>
  <c r="AM27" i="61"/>
  <c r="AM32" i="61"/>
  <c r="AC116" i="61"/>
  <c r="AF132" i="61"/>
  <c r="AF83" i="61"/>
  <c r="AF127" i="61"/>
  <c r="V31" i="61"/>
  <c r="V76" i="61"/>
  <c r="F51" i="61"/>
  <c r="V104" i="61"/>
  <c r="V77" i="61"/>
  <c r="T105" i="61"/>
  <c r="T45" i="61"/>
  <c r="V83" i="61"/>
  <c r="R83" i="61"/>
  <c r="AI138" i="57"/>
  <c r="F112" i="57"/>
  <c r="AG71" i="57"/>
  <c r="S22" i="61"/>
  <c r="S111" i="61"/>
  <c r="S70" i="61"/>
  <c r="AG59" i="61"/>
  <c r="O65" i="61"/>
  <c r="AG55" i="61"/>
  <c r="AG90" i="61"/>
  <c r="AI36" i="57"/>
  <c r="AI139" i="57"/>
  <c r="D99" i="61"/>
  <c r="D104" i="61"/>
  <c r="K33" i="61"/>
  <c r="V87" i="61"/>
  <c r="AR12" i="61"/>
  <c r="S82" i="61"/>
  <c r="AG139" i="57"/>
  <c r="AG69" i="57"/>
  <c r="AG68" i="57"/>
  <c r="O71" i="61"/>
  <c r="O127" i="61"/>
  <c r="F28" i="57"/>
  <c r="O63" i="61"/>
  <c r="D69" i="61"/>
  <c r="S46" i="61"/>
  <c r="D105" i="61"/>
  <c r="AI60" i="57"/>
  <c r="AI84" i="57"/>
  <c r="O139" i="61"/>
  <c r="AG64" i="57"/>
  <c r="F40" i="57"/>
  <c r="W69" i="61"/>
  <c r="N132" i="61"/>
  <c r="W42" i="61"/>
  <c r="U103" i="61"/>
  <c r="U33" i="61"/>
  <c r="G33" i="61"/>
  <c r="W139" i="61"/>
  <c r="AM16" i="61"/>
  <c r="N125" i="61"/>
  <c r="U100" i="61"/>
  <c r="H105" i="61"/>
  <c r="R140" i="57"/>
  <c r="H130" i="61"/>
  <c r="Z78" i="61"/>
  <c r="W127" i="61"/>
  <c r="AF118" i="61"/>
  <c r="AI131" i="61"/>
  <c r="AI119" i="61"/>
  <c r="N128" i="61"/>
  <c r="AI137" i="61"/>
  <c r="U99" i="61"/>
  <c r="U93" i="61"/>
  <c r="AF69" i="61"/>
  <c r="H33" i="61"/>
  <c r="H93" i="61"/>
  <c r="N119" i="61"/>
  <c r="G21" i="61"/>
  <c r="N126" i="61"/>
  <c r="AM18" i="61"/>
  <c r="AQ6" i="61"/>
  <c r="F34" i="57"/>
  <c r="AR7" i="61"/>
  <c r="G96" i="61"/>
  <c r="AR3" i="57"/>
  <c r="R82" i="61"/>
  <c r="O30" i="61"/>
  <c r="AG66" i="57"/>
  <c r="AG65" i="57"/>
  <c r="AG63" i="57"/>
  <c r="AG70" i="57"/>
  <c r="AC102" i="61"/>
  <c r="AC57" i="61"/>
  <c r="O66" i="61"/>
  <c r="K142" i="61"/>
  <c r="F31" i="57"/>
  <c r="S117" i="61"/>
  <c r="F88" i="57"/>
  <c r="F35" i="57"/>
  <c r="AI60" i="61"/>
  <c r="AI142" i="61"/>
  <c r="AG51" i="61"/>
  <c r="R128" i="61"/>
  <c r="AI135" i="57"/>
  <c r="R31" i="61"/>
  <c r="R19" i="61"/>
  <c r="D107" i="61"/>
  <c r="D57" i="61"/>
  <c r="D93" i="61"/>
  <c r="D130" i="61"/>
  <c r="R79" i="61"/>
  <c r="R84" i="61"/>
  <c r="K104" i="61"/>
  <c r="AI48" i="57"/>
  <c r="AI144" i="57"/>
  <c r="AI108" i="57"/>
  <c r="AI136" i="57"/>
  <c r="AI24" i="57"/>
  <c r="R77" i="61"/>
  <c r="R43" i="61"/>
  <c r="AI141" i="57"/>
  <c r="O115" i="61"/>
  <c r="O72" i="61"/>
  <c r="O54" i="61"/>
  <c r="F33" i="57"/>
  <c r="AN33" i="57" s="1"/>
  <c r="R67" i="61"/>
  <c r="G44" i="61"/>
  <c r="G93" i="61"/>
  <c r="AI143" i="61"/>
  <c r="AG54" i="57"/>
  <c r="AG18" i="57"/>
  <c r="AG91" i="57"/>
  <c r="AG67" i="57"/>
  <c r="AG42" i="57"/>
  <c r="F124" i="57"/>
  <c r="AO124" i="57" s="1"/>
  <c r="F36" i="57"/>
  <c r="F27" i="57"/>
  <c r="AI135" i="61"/>
  <c r="F30" i="57"/>
  <c r="O18" i="61"/>
  <c r="AG29" i="61"/>
  <c r="O79" i="61"/>
  <c r="O67" i="61"/>
  <c r="O68" i="61"/>
  <c r="O42" i="61"/>
  <c r="AG114" i="61"/>
  <c r="R78" i="61"/>
  <c r="R80" i="61"/>
  <c r="S53" i="61"/>
  <c r="R76" i="61"/>
  <c r="R81" i="61"/>
  <c r="D108" i="61"/>
  <c r="D103" i="61"/>
  <c r="D21" i="61"/>
  <c r="D142" i="61"/>
  <c r="D118" i="61"/>
  <c r="D45" i="61"/>
  <c r="D106" i="61"/>
  <c r="R140" i="61"/>
  <c r="R55" i="61"/>
  <c r="D33" i="61"/>
  <c r="R92" i="61"/>
  <c r="S113" i="61"/>
  <c r="AI96" i="57"/>
  <c r="AI132" i="57"/>
  <c r="AI137" i="57"/>
  <c r="R75" i="61"/>
  <c r="AI143" i="57"/>
  <c r="R104" i="61"/>
  <c r="O69" i="61"/>
  <c r="F100" i="57"/>
  <c r="G68" i="61"/>
  <c r="G80" i="61"/>
  <c r="G94" i="61"/>
  <c r="S58" i="61"/>
  <c r="O64" i="61"/>
  <c r="AG103" i="57"/>
  <c r="AG79" i="57"/>
  <c r="AG115" i="57"/>
  <c r="D81" i="61"/>
  <c r="AC29" i="61"/>
  <c r="F52" i="57"/>
  <c r="AR52" i="57" s="1"/>
  <c r="F32" i="57"/>
  <c r="F15" i="57"/>
  <c r="F64" i="57"/>
  <c r="O127" i="57"/>
  <c r="N101" i="61"/>
  <c r="N107" i="61"/>
  <c r="N130" i="61"/>
  <c r="AG33" i="61"/>
  <c r="AG93" i="61"/>
  <c r="F17" i="61"/>
  <c r="G91" i="57"/>
  <c r="F57" i="61"/>
  <c r="F102" i="61"/>
  <c r="G44" i="57"/>
  <c r="O68" i="57"/>
  <c r="F90" i="61"/>
  <c r="N57" i="61"/>
  <c r="N102" i="61"/>
  <c r="N100" i="61"/>
  <c r="AG103" i="61"/>
  <c r="B118" i="61"/>
  <c r="AR8" i="57"/>
  <c r="AG118" i="61"/>
  <c r="G89" i="57"/>
  <c r="O69" i="57"/>
  <c r="O54" i="57"/>
  <c r="AP54" i="57" s="1"/>
  <c r="O67" i="57"/>
  <c r="N93" i="61"/>
  <c r="N99" i="61"/>
  <c r="N21" i="61"/>
  <c r="N104" i="61"/>
  <c r="N106" i="61"/>
  <c r="O91" i="57"/>
  <c r="F78" i="61"/>
  <c r="N23" i="61"/>
  <c r="AI130" i="61"/>
  <c r="V43" i="61"/>
  <c r="Z33" i="61"/>
  <c r="K100" i="61"/>
  <c r="S52" i="61"/>
  <c r="V63" i="61"/>
  <c r="K105" i="61"/>
  <c r="AR8" i="61"/>
  <c r="S112" i="61"/>
  <c r="G87" i="61"/>
  <c r="V51" i="61"/>
  <c r="V24" i="61"/>
  <c r="AI120" i="61"/>
  <c r="G91" i="61"/>
  <c r="AO91" i="61" s="1"/>
  <c r="G56" i="61"/>
  <c r="G95" i="61"/>
  <c r="AM15" i="61"/>
  <c r="S116" i="61"/>
  <c r="AM22" i="61"/>
  <c r="V39" i="61"/>
  <c r="AG57" i="61"/>
  <c r="S118" i="61"/>
  <c r="S120" i="61"/>
  <c r="AM21" i="61"/>
  <c r="AG41" i="61"/>
  <c r="AI132" i="61"/>
  <c r="AI136" i="61"/>
  <c r="Z69" i="61"/>
  <c r="S44" i="57"/>
  <c r="Z103" i="61"/>
  <c r="AG52" i="61"/>
  <c r="G57" i="61"/>
  <c r="AG56" i="61"/>
  <c r="AI107" i="61"/>
  <c r="AI124" i="61"/>
  <c r="AM63" i="61"/>
  <c r="K99" i="61"/>
  <c r="V82" i="61"/>
  <c r="S29" i="61"/>
  <c r="V17" i="61"/>
  <c r="AC51" i="61"/>
  <c r="V21" i="61"/>
  <c r="AR10" i="61"/>
  <c r="AR2" i="61"/>
  <c r="AC55" i="61"/>
  <c r="AC58" i="61"/>
  <c r="G117" i="61"/>
  <c r="G88" i="61"/>
  <c r="AN88" i="61" s="1"/>
  <c r="G92" i="61"/>
  <c r="AG66" i="61"/>
  <c r="S131" i="61"/>
  <c r="AR4" i="57"/>
  <c r="V15" i="61"/>
  <c r="V22" i="61"/>
  <c r="AM111" i="61"/>
  <c r="AC52" i="61"/>
  <c r="S106" i="61"/>
  <c r="S114" i="61"/>
  <c r="AI144" i="61"/>
  <c r="AI36" i="61"/>
  <c r="AI108" i="61"/>
  <c r="AI141" i="61"/>
  <c r="AR141" i="61" s="1"/>
  <c r="S89" i="57"/>
  <c r="AI24" i="61"/>
  <c r="AG78" i="61"/>
  <c r="AM87" i="61"/>
  <c r="S57" i="61"/>
  <c r="D101" i="61"/>
  <c r="Z105" i="61"/>
  <c r="Z142" i="61"/>
  <c r="Z101" i="61"/>
  <c r="D100" i="61"/>
  <c r="S41" i="61"/>
  <c r="AR9" i="61"/>
  <c r="G89" i="61"/>
  <c r="AC90" i="61"/>
  <c r="K45" i="61"/>
  <c r="AN91" i="61"/>
  <c r="K101" i="61"/>
  <c r="H34" i="61"/>
  <c r="H70" i="61"/>
  <c r="S34" i="61"/>
  <c r="K93" i="61"/>
  <c r="V135" i="61"/>
  <c r="V19" i="61"/>
  <c r="V99" i="61"/>
  <c r="AR5" i="61"/>
  <c r="G20" i="61"/>
  <c r="V27" i="61"/>
  <c r="V20" i="61"/>
  <c r="V111" i="61"/>
  <c r="V18" i="61"/>
  <c r="AC78" i="61"/>
  <c r="AC114" i="61"/>
  <c r="G32" i="61"/>
  <c r="AQ32" i="61" s="1"/>
  <c r="AG54" i="61"/>
  <c r="G129" i="61"/>
  <c r="G90" i="61"/>
  <c r="AM51" i="61"/>
  <c r="AM17" i="61"/>
  <c r="S119" i="61"/>
  <c r="V23" i="61"/>
  <c r="AM19" i="61"/>
  <c r="AM75" i="61"/>
  <c r="AI48" i="61"/>
  <c r="AG58" i="61"/>
  <c r="S143" i="61"/>
  <c r="S115" i="61"/>
  <c r="AM39" i="61"/>
  <c r="AI140" i="61"/>
  <c r="AI84" i="61"/>
  <c r="AG53" i="61"/>
  <c r="AI96" i="61"/>
  <c r="D113" i="61"/>
  <c r="AG17" i="61"/>
  <c r="AM20" i="61"/>
  <c r="AG126" i="61"/>
  <c r="AG138" i="61"/>
  <c r="K107" i="61"/>
  <c r="AI139" i="61"/>
  <c r="AM135" i="61"/>
  <c r="AB77" i="61"/>
  <c r="AB41" i="61"/>
  <c r="AB42" i="61"/>
  <c r="AB89" i="61"/>
  <c r="AB65" i="61"/>
  <c r="AB53" i="61"/>
  <c r="AB43" i="61"/>
  <c r="H103" i="61"/>
  <c r="AF21" i="61"/>
  <c r="K130" i="61"/>
  <c r="K106" i="61"/>
  <c r="S102" i="61"/>
  <c r="S138" i="61"/>
  <c r="AF108" i="61"/>
  <c r="K118" i="61"/>
  <c r="K102" i="61"/>
  <c r="K69" i="61"/>
  <c r="K21" i="61"/>
  <c r="R84" i="57"/>
  <c r="F124" i="61"/>
  <c r="F112" i="61"/>
  <c r="F35" i="61"/>
  <c r="F28" i="61"/>
  <c r="F136" i="61"/>
  <c r="F40" i="61"/>
  <c r="F64" i="61"/>
  <c r="F36" i="61"/>
  <c r="AP36" i="61" s="1"/>
  <c r="F34" i="61"/>
  <c r="F30" i="61"/>
  <c r="V140" i="61"/>
  <c r="V84" i="61"/>
  <c r="V92" i="61"/>
  <c r="V80" i="61"/>
  <c r="AH105" i="57"/>
  <c r="AH103" i="57"/>
  <c r="AH101" i="57"/>
  <c r="AH118" i="57"/>
  <c r="AH99" i="57"/>
  <c r="AH142" i="57"/>
  <c r="AH104" i="57"/>
  <c r="AH93" i="57"/>
  <c r="AH108" i="57"/>
  <c r="AH45" i="57"/>
  <c r="AH69" i="57"/>
  <c r="AH106" i="57"/>
  <c r="AH100" i="57"/>
  <c r="AH57" i="57"/>
  <c r="AH81" i="57"/>
  <c r="AH21" i="57"/>
  <c r="AH102" i="57"/>
  <c r="AH33" i="57"/>
  <c r="K108" i="61"/>
  <c r="N124" i="61"/>
  <c r="N127" i="61"/>
  <c r="K103" i="61"/>
  <c r="AB44" i="61"/>
  <c r="D82" i="61"/>
  <c r="D94" i="61"/>
  <c r="D117" i="61"/>
  <c r="D111" i="61"/>
  <c r="D34" i="61"/>
  <c r="D115" i="61"/>
  <c r="D22" i="61"/>
  <c r="D112" i="61"/>
  <c r="D120" i="61"/>
  <c r="D58" i="61"/>
  <c r="D70" i="61"/>
  <c r="D114" i="61"/>
  <c r="D131" i="61"/>
  <c r="D143" i="61"/>
  <c r="D119" i="61"/>
  <c r="D116" i="61"/>
  <c r="AM123" i="61"/>
  <c r="AM24" i="61"/>
  <c r="AM23" i="61"/>
  <c r="AF132" i="57"/>
  <c r="AF131" i="57"/>
  <c r="T22" i="61"/>
  <c r="T119" i="61"/>
  <c r="T131" i="61"/>
  <c r="T82" i="61"/>
  <c r="G118" i="61"/>
  <c r="O65" i="57"/>
  <c r="O42" i="57"/>
  <c r="AA34" i="57"/>
  <c r="AA94" i="57"/>
  <c r="AA111" i="57"/>
  <c r="AR111" i="57" s="1"/>
  <c r="AA106" i="57"/>
  <c r="AG45" i="61"/>
  <c r="AG99" i="61"/>
  <c r="AG105" i="61"/>
  <c r="AG104" i="61"/>
  <c r="AF107" i="57"/>
  <c r="AA22" i="57"/>
  <c r="AR22" i="57" s="1"/>
  <c r="AF124" i="57"/>
  <c r="G103" i="61"/>
  <c r="O64" i="57"/>
  <c r="O30" i="57"/>
  <c r="Z57" i="61"/>
  <c r="T143" i="61"/>
  <c r="AR12" i="57"/>
  <c r="AF144" i="57"/>
  <c r="AF35" i="57"/>
  <c r="AF123" i="57"/>
  <c r="T70" i="61"/>
  <c r="T117" i="61"/>
  <c r="T46" i="61"/>
  <c r="G105" i="61"/>
  <c r="T58" i="61"/>
  <c r="AR6" i="57"/>
  <c r="G100" i="61"/>
  <c r="AG130" i="61"/>
  <c r="O79" i="57"/>
  <c r="O72" i="57"/>
  <c r="AA119" i="57"/>
  <c r="AO119" i="57" s="1"/>
  <c r="AA131" i="57"/>
  <c r="AO131" i="57" s="1"/>
  <c r="AA82" i="57"/>
  <c r="AA117" i="57"/>
  <c r="AG106" i="61"/>
  <c r="AG81" i="61"/>
  <c r="AG100" i="61"/>
  <c r="AG108" i="61"/>
  <c r="AG142" i="61"/>
  <c r="AF128" i="57"/>
  <c r="AF71" i="57"/>
  <c r="AA58" i="57"/>
  <c r="AR58" i="57" s="1"/>
  <c r="O66" i="57"/>
  <c r="AP66" i="57" s="1"/>
  <c r="G69" i="61"/>
  <c r="G99" i="61"/>
  <c r="G108" i="61"/>
  <c r="AG69" i="61"/>
  <c r="O18" i="57"/>
  <c r="O139" i="57"/>
  <c r="AA114" i="57"/>
  <c r="AR114" i="57" s="1"/>
  <c r="AA143" i="57"/>
  <c r="AA116" i="57"/>
  <c r="AG101" i="61"/>
  <c r="AG102" i="61"/>
  <c r="AG107" i="61"/>
  <c r="AF119" i="57"/>
  <c r="AA120" i="57"/>
  <c r="AF23" i="57"/>
  <c r="M36" i="57"/>
  <c r="G142" i="61"/>
  <c r="B114" i="61"/>
  <c r="B119" i="61"/>
  <c r="B58" i="61"/>
  <c r="B22" i="61"/>
  <c r="B116" i="61"/>
  <c r="B82" i="61"/>
  <c r="B111" i="61"/>
  <c r="B113" i="61"/>
  <c r="B94" i="61"/>
  <c r="B46" i="61"/>
  <c r="B115" i="61"/>
  <c r="B131" i="61"/>
  <c r="B34" i="61"/>
  <c r="B70" i="61"/>
  <c r="B112" i="61"/>
  <c r="B117" i="61"/>
  <c r="B143" i="61"/>
  <c r="B120" i="61"/>
  <c r="R104" i="57"/>
  <c r="R128" i="57"/>
  <c r="R81" i="57"/>
  <c r="R82" i="57"/>
  <c r="AN82" i="57" s="1"/>
  <c r="R83" i="57"/>
  <c r="AR83" i="57" s="1"/>
  <c r="R55" i="57"/>
  <c r="AR55" i="57" s="1"/>
  <c r="R67" i="57"/>
  <c r="R78" i="57"/>
  <c r="AR78" i="57" s="1"/>
  <c r="R116" i="57"/>
  <c r="AN116" i="57" s="1"/>
  <c r="R80" i="57"/>
  <c r="R76" i="57"/>
  <c r="AR76" i="57" s="1"/>
  <c r="R31" i="57"/>
  <c r="R79" i="57"/>
  <c r="R92" i="57"/>
  <c r="F58" i="61"/>
  <c r="F126" i="61"/>
  <c r="F114" i="61"/>
  <c r="F60" i="61"/>
  <c r="F138" i="61"/>
  <c r="F29" i="61"/>
  <c r="F52" i="61"/>
  <c r="F53" i="61"/>
  <c r="F54" i="61"/>
  <c r="F59" i="61"/>
  <c r="F41" i="61"/>
  <c r="F66" i="61"/>
  <c r="G92" i="57"/>
  <c r="G87" i="57"/>
  <c r="G96" i="57"/>
  <c r="G141" i="57"/>
  <c r="G94" i="57"/>
  <c r="G32" i="57"/>
  <c r="G88" i="57"/>
  <c r="G56" i="57"/>
  <c r="AQ56" i="57" s="1"/>
  <c r="G80" i="57"/>
  <c r="G93" i="57"/>
  <c r="G117" i="57"/>
  <c r="AN117" i="57" s="1"/>
  <c r="G95" i="57"/>
  <c r="AQ95" i="57" s="1"/>
  <c r="G90" i="57"/>
  <c r="AO90" i="57" s="1"/>
  <c r="G20" i="57"/>
  <c r="G129" i="57"/>
  <c r="AQ129" i="57" s="1"/>
  <c r="G105" i="57"/>
  <c r="G107" i="61"/>
  <c r="G102" i="61"/>
  <c r="G81" i="61"/>
  <c r="G104" i="61"/>
  <c r="W30" i="61"/>
  <c r="W64" i="61"/>
  <c r="W54" i="61"/>
  <c r="W70" i="61"/>
  <c r="W18" i="61"/>
  <c r="W63" i="61"/>
  <c r="W67" i="61"/>
  <c r="W79" i="61"/>
  <c r="W66" i="61"/>
  <c r="N123" i="61"/>
  <c r="N95" i="61"/>
  <c r="N129" i="61"/>
  <c r="W72" i="61"/>
  <c r="S53" i="57"/>
  <c r="AR53" i="57" s="1"/>
  <c r="S113" i="57"/>
  <c r="S42" i="57"/>
  <c r="S125" i="57"/>
  <c r="S137" i="57"/>
  <c r="S46" i="57"/>
  <c r="S39" i="57"/>
  <c r="S101" i="57"/>
  <c r="S45" i="57"/>
  <c r="S43" i="57"/>
  <c r="S65" i="57"/>
  <c r="S41" i="57"/>
  <c r="AR41" i="57" s="1"/>
  <c r="S47" i="57"/>
  <c r="AQ47" i="57" s="1"/>
  <c r="S48" i="57"/>
  <c r="S77" i="57"/>
  <c r="AN77" i="57" s="1"/>
  <c r="S16" i="57"/>
  <c r="W115" i="61"/>
  <c r="T111" i="61"/>
  <c r="T115" i="61"/>
  <c r="Q119" i="61"/>
  <c r="Q131" i="61"/>
  <c r="Q143" i="61"/>
  <c r="Q115" i="61"/>
  <c r="Q70" i="61"/>
  <c r="Q94" i="61"/>
  <c r="Q58" i="61"/>
  <c r="Q82" i="61"/>
  <c r="Q117" i="61"/>
  <c r="Q120" i="61"/>
  <c r="Q116" i="61"/>
  <c r="Q114" i="61"/>
  <c r="L126" i="61"/>
  <c r="L56" i="61"/>
  <c r="L17" i="61"/>
  <c r="L138" i="61"/>
  <c r="L60" i="61"/>
  <c r="L90" i="61"/>
  <c r="L51" i="61"/>
  <c r="L54" i="61"/>
  <c r="L41" i="61"/>
  <c r="L53" i="61"/>
  <c r="L78" i="61"/>
  <c r="L59" i="61"/>
  <c r="L66" i="61"/>
  <c r="AC60" i="61"/>
  <c r="AC138" i="61"/>
  <c r="AC59" i="61"/>
  <c r="AC54" i="61"/>
  <c r="AC126" i="61"/>
  <c r="AC66" i="61"/>
  <c r="AC17" i="61"/>
  <c r="AC53" i="61"/>
  <c r="AC41" i="61"/>
  <c r="S55" i="61"/>
  <c r="S126" i="61"/>
  <c r="S17" i="61"/>
  <c r="S54" i="61"/>
  <c r="S56" i="61"/>
  <c r="S78" i="61"/>
  <c r="S51" i="61"/>
  <c r="S59" i="61"/>
  <c r="S66" i="61"/>
  <c r="S90" i="61"/>
  <c r="AI83" i="61"/>
  <c r="AI126" i="61"/>
  <c r="AI95" i="61"/>
  <c r="AI128" i="61"/>
  <c r="AI129" i="61"/>
  <c r="AI123" i="61"/>
  <c r="AI59" i="61"/>
  <c r="AI23" i="61"/>
  <c r="Z128" i="61"/>
  <c r="Z84" i="61"/>
  <c r="Z82" i="61"/>
  <c r="Z83" i="61"/>
  <c r="Z140" i="61"/>
  <c r="Z67" i="61"/>
  <c r="Z19" i="61"/>
  <c r="Z75" i="61"/>
  <c r="Z79" i="61"/>
  <c r="Z116" i="61"/>
  <c r="AI70" i="61"/>
  <c r="AI42" i="61"/>
  <c r="AR6" i="61"/>
  <c r="AI115" i="61"/>
  <c r="AI65" i="61"/>
  <c r="AI72" i="61"/>
  <c r="AI64" i="61"/>
  <c r="AI67" i="61"/>
  <c r="AI68" i="61"/>
  <c r="AI54" i="61"/>
  <c r="AI18" i="61"/>
  <c r="AI127" i="61"/>
  <c r="AI91" i="61"/>
  <c r="AI63" i="61"/>
  <c r="AI103" i="61"/>
  <c r="AI69" i="61"/>
  <c r="AI79" i="61"/>
  <c r="AI30" i="61"/>
  <c r="AI71" i="61"/>
  <c r="AR17" i="57"/>
  <c r="AR29" i="57"/>
  <c r="AP39" i="14"/>
  <c r="AQ39" i="14"/>
  <c r="AP25" i="22"/>
  <c r="AQ25" i="22"/>
  <c r="AQ32" i="22"/>
  <c r="AP32" i="22"/>
  <c r="AP38" i="22"/>
  <c r="AQ38" i="22"/>
  <c r="AQ30" i="22"/>
  <c r="AP30" i="22"/>
  <c r="AP30" i="14"/>
  <c r="AQ30" i="14"/>
  <c r="AP36" i="14"/>
  <c r="AQ36" i="14"/>
  <c r="AP27" i="14"/>
  <c r="AQ27" i="14"/>
  <c r="AP41" i="14"/>
  <c r="AQ41" i="14"/>
  <c r="AQ33" i="14"/>
  <c r="AP33" i="14"/>
  <c r="AP141" i="61"/>
  <c r="AO141" i="61"/>
  <c r="AN141" i="61"/>
  <c r="AP28" i="22"/>
  <c r="AQ28" i="22"/>
  <c r="AQ28" i="14"/>
  <c r="AP28" i="14"/>
  <c r="AP42" i="14"/>
  <c r="AQ42" i="14"/>
  <c r="AP26" i="14"/>
  <c r="AQ26" i="14"/>
  <c r="AQ43" i="14"/>
  <c r="AP43" i="14"/>
  <c r="AP35" i="22"/>
  <c r="AQ35" i="22"/>
  <c r="AQ33" i="22"/>
  <c r="AP33" i="22"/>
  <c r="AP42" i="22"/>
  <c r="AQ42" i="22"/>
  <c r="AQ38" i="14"/>
  <c r="AP38" i="14"/>
  <c r="AP29" i="22"/>
  <c r="AQ29" i="22"/>
  <c r="AP40" i="14"/>
  <c r="AQ40" i="14"/>
  <c r="AQ39" i="22"/>
  <c r="AP39" i="22"/>
  <c r="AP31" i="14"/>
  <c r="AQ31" i="14"/>
  <c r="AP35" i="14"/>
  <c r="AQ35" i="14"/>
  <c r="AQ41" i="22"/>
  <c r="AP41" i="22"/>
  <c r="AQ32" i="14"/>
  <c r="AP32" i="14"/>
  <c r="AP24" i="14"/>
  <c r="AQ24" i="14"/>
  <c r="AP40" i="22"/>
  <c r="AQ40" i="22"/>
  <c r="AP70" i="14"/>
  <c r="AQ70" i="14"/>
  <c r="AP77" i="14"/>
  <c r="AQ77" i="14"/>
  <c r="AQ85" i="22"/>
  <c r="AP85" i="22"/>
  <c r="AQ5" i="61"/>
  <c r="AO5" i="61"/>
  <c r="AN5" i="61"/>
  <c r="AP5" i="61"/>
  <c r="AP3" i="61"/>
  <c r="AO3" i="61"/>
  <c r="AN3" i="61"/>
  <c r="AQ3" i="61"/>
  <c r="AP12" i="61"/>
  <c r="AQ12" i="61"/>
  <c r="AN12" i="61"/>
  <c r="AO12" i="61"/>
  <c r="AP11" i="61"/>
  <c r="AO11" i="61"/>
  <c r="AN11" i="61"/>
  <c r="AQ11" i="61"/>
  <c r="AQ9" i="61"/>
  <c r="AP9" i="61"/>
  <c r="AN9" i="61"/>
  <c r="AO9" i="61"/>
  <c r="AP10" i="61"/>
  <c r="AO10" i="61"/>
  <c r="AN10" i="61"/>
  <c r="AQ10" i="61"/>
  <c r="AO8" i="61"/>
  <c r="AP8" i="61"/>
  <c r="AN8" i="61"/>
  <c r="AQ8" i="61"/>
  <c r="AO2" i="61"/>
  <c r="AQ2" i="61"/>
  <c r="AN2" i="61"/>
  <c r="AP2" i="61"/>
  <c r="AQ37" i="14"/>
  <c r="AP37" i="14"/>
  <c r="AQ27" i="22"/>
  <c r="AP27" i="22"/>
  <c r="AQ34" i="22"/>
  <c r="AP34" i="22"/>
  <c r="AQ37" i="22"/>
  <c r="AP37" i="22"/>
  <c r="AQ29" i="14"/>
  <c r="AP29" i="14"/>
  <c r="AP26" i="22"/>
  <c r="AQ26" i="22"/>
  <c r="AQ25" i="14"/>
  <c r="AP25" i="14"/>
  <c r="AP43" i="22"/>
  <c r="AQ43" i="22"/>
  <c r="AQ24" i="22"/>
  <c r="AP24" i="22"/>
  <c r="AQ34" i="14"/>
  <c r="AP34" i="14"/>
  <c r="AQ31" i="22"/>
  <c r="AP31" i="22"/>
  <c r="AQ36" i="22"/>
  <c r="AP36" i="22"/>
  <c r="AP29" i="57"/>
  <c r="AQ29" i="57"/>
  <c r="AN29" i="57"/>
  <c r="AO29" i="57"/>
  <c r="AQ78" i="22"/>
  <c r="AP78" i="22"/>
  <c r="AO59" i="57"/>
  <c r="AN59" i="57"/>
  <c r="AN126" i="57"/>
  <c r="AO126" i="57"/>
  <c r="AQ5" i="57"/>
  <c r="AP5" i="57"/>
  <c r="AN5" i="57"/>
  <c r="AO5" i="57"/>
  <c r="AQ84" i="22"/>
  <c r="AP84" i="22"/>
  <c r="AQ84" i="14"/>
  <c r="AP84" i="14"/>
  <c r="AP72" i="14"/>
  <c r="AQ72" i="14"/>
  <c r="AP12" i="57"/>
  <c r="AO12" i="57"/>
  <c r="AN12" i="57"/>
  <c r="AQ12" i="57"/>
  <c r="AQ68" i="14"/>
  <c r="AP68" i="14"/>
  <c r="AQ6" i="57"/>
  <c r="AO6" i="57"/>
  <c r="AN6" i="57"/>
  <c r="AP6" i="57"/>
  <c r="AO4" i="57"/>
  <c r="AP4" i="57"/>
  <c r="AN4" i="57"/>
  <c r="AQ4" i="57"/>
  <c r="AQ9" i="57"/>
  <c r="AO9" i="57"/>
  <c r="AN9" i="57"/>
  <c r="AP9" i="57"/>
  <c r="AQ71" i="22"/>
  <c r="AP71" i="22"/>
  <c r="AP81" i="22"/>
  <c r="AQ81" i="22"/>
  <c r="AQ78" i="14"/>
  <c r="AP78" i="14"/>
  <c r="AQ76" i="22"/>
  <c r="AP76" i="22"/>
  <c r="AQ86" i="14"/>
  <c r="AP86" i="14"/>
  <c r="AQ73" i="14"/>
  <c r="AP73" i="14"/>
  <c r="AP80" i="22"/>
  <c r="AQ80" i="22"/>
  <c r="AP82" i="22"/>
  <c r="AQ82" i="22"/>
  <c r="AQ7" i="57"/>
  <c r="AO7" i="57"/>
  <c r="AN7" i="57"/>
  <c r="AP7" i="57"/>
  <c r="AQ72" i="22"/>
  <c r="AP72" i="22"/>
  <c r="AQ87" i="22"/>
  <c r="AP87" i="22"/>
  <c r="AQ74" i="22"/>
  <c r="AP74" i="22"/>
  <c r="AQ74" i="14"/>
  <c r="AP74" i="14"/>
  <c r="AQ82" i="14"/>
  <c r="AP82" i="14"/>
  <c r="AQ71" i="14"/>
  <c r="AP71" i="14"/>
  <c r="AQ87" i="14"/>
  <c r="AP87" i="14"/>
  <c r="AQ86" i="22"/>
  <c r="AP86" i="22"/>
  <c r="AQ73" i="22"/>
  <c r="AP73" i="22"/>
  <c r="AP81" i="14"/>
  <c r="AQ81" i="14"/>
  <c r="AQ68" i="22"/>
  <c r="AP68" i="22"/>
  <c r="AQ85" i="14"/>
  <c r="AP85" i="14"/>
  <c r="AP70" i="22"/>
  <c r="AQ70" i="22"/>
  <c r="AN111" i="57"/>
  <c r="AP76" i="14"/>
  <c r="AQ76" i="14"/>
  <c r="AP79" i="14"/>
  <c r="AQ79" i="14"/>
  <c r="AP79" i="22"/>
  <c r="AQ79" i="22"/>
  <c r="AQ83" i="22"/>
  <c r="AP83" i="22"/>
  <c r="AP69" i="22"/>
  <c r="AQ69" i="22"/>
  <c r="AQ83" i="14"/>
  <c r="AP83" i="14"/>
  <c r="AP80" i="14"/>
  <c r="AQ80" i="14"/>
  <c r="AQ11" i="57"/>
  <c r="AP11" i="57"/>
  <c r="AN11" i="57"/>
  <c r="AO11" i="57"/>
  <c r="AQ8" i="57"/>
  <c r="AP8" i="57"/>
  <c r="AN8" i="57"/>
  <c r="AO8" i="57"/>
  <c r="AP3" i="57"/>
  <c r="AQ3" i="57"/>
  <c r="AN3" i="57"/>
  <c r="AO3" i="57"/>
  <c r="AP2" i="57"/>
  <c r="AO2" i="57"/>
  <c r="AN2" i="57"/>
  <c r="AQ2" i="57"/>
  <c r="AN75" i="57"/>
  <c r="AP77" i="22"/>
  <c r="AQ77" i="22"/>
  <c r="AN70" i="57"/>
  <c r="AN119" i="57"/>
  <c r="AN131" i="57"/>
  <c r="AP10" i="57"/>
  <c r="AQ10" i="57"/>
  <c r="AN10" i="57"/>
  <c r="AO10" i="57"/>
  <c r="AN58" i="57"/>
  <c r="AN114" i="57"/>
  <c r="AQ75" i="14"/>
  <c r="AP75" i="14"/>
  <c r="AQ75" i="22"/>
  <c r="AP75" i="22"/>
  <c r="AP69" i="14"/>
  <c r="AQ69" i="14"/>
  <c r="AP59" i="57" l="1"/>
  <c r="AP126" i="57"/>
  <c r="AQ141" i="61"/>
  <c r="AQ137" i="57"/>
  <c r="AP130" i="57"/>
  <c r="AP23" i="57"/>
  <c r="AQ96" i="61"/>
  <c r="AQ48" i="61"/>
  <c r="AP144" i="61"/>
  <c r="AQ60" i="57"/>
  <c r="AQ45" i="57"/>
  <c r="AQ102" i="57"/>
  <c r="AQ126" i="57"/>
  <c r="AQ59" i="57"/>
  <c r="AN65" i="61"/>
  <c r="AP111" i="57"/>
  <c r="AQ68" i="57"/>
  <c r="AO111" i="57"/>
  <c r="AO114" i="57"/>
  <c r="AO58" i="57"/>
  <c r="AQ70" i="57"/>
  <c r="AQ115" i="57"/>
  <c r="AO22" i="57"/>
  <c r="AQ125" i="57"/>
  <c r="AQ127" i="57"/>
  <c r="AQ132" i="61"/>
  <c r="AQ131" i="57"/>
  <c r="AQ132" i="57"/>
  <c r="AQ144" i="57"/>
  <c r="AQ119" i="57"/>
  <c r="AN139" i="61"/>
  <c r="AQ71" i="57"/>
  <c r="AN71" i="61"/>
  <c r="AN42" i="61"/>
  <c r="AN30" i="61"/>
  <c r="AN72" i="61"/>
  <c r="AQ35" i="57"/>
  <c r="AQ107" i="57"/>
  <c r="AN77" i="61"/>
  <c r="AN135" i="61"/>
  <c r="AN84" i="61"/>
  <c r="AN140" i="61"/>
  <c r="AP119" i="57"/>
  <c r="AP70" i="57"/>
  <c r="AN43" i="61"/>
  <c r="AP46" i="57"/>
  <c r="AP131" i="57"/>
  <c r="AP58" i="57"/>
  <c r="AP114" i="57"/>
  <c r="AP106" i="57"/>
  <c r="AO127" i="61"/>
  <c r="AO64" i="61"/>
  <c r="AN48" i="61"/>
  <c r="AQ113" i="57"/>
  <c r="AO48" i="61"/>
  <c r="AN43" i="57"/>
  <c r="AO42" i="61"/>
  <c r="AQ137" i="61"/>
  <c r="AR128" i="57"/>
  <c r="AN55" i="61"/>
  <c r="AQ114" i="57"/>
  <c r="AQ111" i="57"/>
  <c r="AN46" i="57"/>
  <c r="AN113" i="57"/>
  <c r="AN83" i="57"/>
  <c r="AN89" i="61"/>
  <c r="AN47" i="57"/>
  <c r="AN137" i="57"/>
  <c r="AN45" i="57"/>
  <c r="AN53" i="57"/>
  <c r="AN125" i="57"/>
  <c r="AN41" i="57"/>
  <c r="AN78" i="57"/>
  <c r="AQ58" i="57"/>
  <c r="AO15" i="61"/>
  <c r="AN101" i="57"/>
  <c r="AQ82" i="57"/>
  <c r="AQ116" i="57"/>
  <c r="AN128" i="57"/>
  <c r="AN55" i="57"/>
  <c r="AN67" i="61"/>
  <c r="AN67" i="57"/>
  <c r="AN19" i="61"/>
  <c r="AQ120" i="57"/>
  <c r="AN140" i="57"/>
  <c r="AQ143" i="57"/>
  <c r="AN79" i="57"/>
  <c r="AQ118" i="57"/>
  <c r="AN84" i="57"/>
  <c r="AN75" i="61"/>
  <c r="AN81" i="57"/>
  <c r="AN104" i="57"/>
  <c r="AO46" i="57"/>
  <c r="AO113" i="57"/>
  <c r="AO125" i="57"/>
  <c r="AO41" i="57"/>
  <c r="AO47" i="57"/>
  <c r="AO53" i="57"/>
  <c r="AN46" i="61"/>
  <c r="AO137" i="57"/>
  <c r="AO45" i="57"/>
  <c r="AN70" i="61"/>
  <c r="AN94" i="61"/>
  <c r="AO125" i="61"/>
  <c r="AO137" i="61"/>
  <c r="AO77" i="61"/>
  <c r="AO47" i="61"/>
  <c r="AO42" i="57"/>
  <c r="AO48" i="57"/>
  <c r="AO65" i="57"/>
  <c r="AO16" i="57"/>
  <c r="AO55" i="61"/>
  <c r="AP43" i="61"/>
  <c r="AP84" i="61"/>
  <c r="AO77" i="57"/>
  <c r="AO39" i="57"/>
  <c r="AP140" i="61"/>
  <c r="AO43" i="57"/>
  <c r="AN115" i="57"/>
  <c r="AN132" i="57"/>
  <c r="AR138" i="57"/>
  <c r="AN144" i="61"/>
  <c r="AO111" i="61"/>
  <c r="AN68" i="57"/>
  <c r="AO75" i="57"/>
  <c r="AN71" i="57"/>
  <c r="AO43" i="61"/>
  <c r="AO84" i="61"/>
  <c r="AO78" i="57"/>
  <c r="AN54" i="57"/>
  <c r="AN42" i="57"/>
  <c r="AN127" i="57"/>
  <c r="AO128" i="57"/>
  <c r="AO55" i="57"/>
  <c r="AO140" i="61"/>
  <c r="AO82" i="57"/>
  <c r="AN65" i="57"/>
  <c r="AO79" i="61"/>
  <c r="AN66" i="57"/>
  <c r="AO116" i="57"/>
  <c r="AO83" i="57"/>
  <c r="AO92" i="57"/>
  <c r="AO67" i="61"/>
  <c r="AO67" i="57"/>
  <c r="AO79" i="57"/>
  <c r="AN30" i="57"/>
  <c r="AN79" i="61"/>
  <c r="AO83" i="61"/>
  <c r="AN69" i="57"/>
  <c r="AN72" i="57"/>
  <c r="AN103" i="57"/>
  <c r="AO128" i="61"/>
  <c r="AN18" i="61"/>
  <c r="AN63" i="61"/>
  <c r="AN139" i="57"/>
  <c r="AR112" i="57"/>
  <c r="AQ77" i="61"/>
  <c r="AN132" i="61"/>
  <c r="AQ71" i="61"/>
  <c r="AN83" i="61"/>
  <c r="AP68" i="61"/>
  <c r="AO71" i="61"/>
  <c r="AN128" i="61"/>
  <c r="AN125" i="61"/>
  <c r="AN47" i="61"/>
  <c r="AQ72" i="61"/>
  <c r="AO82" i="61"/>
  <c r="AN127" i="61"/>
  <c r="AO143" i="61"/>
  <c r="AN124" i="61"/>
  <c r="AN95" i="61"/>
  <c r="AQ139" i="61"/>
  <c r="AN131" i="61"/>
  <c r="AN123" i="61"/>
  <c r="AO113" i="61"/>
  <c r="AN130" i="57"/>
  <c r="AN144" i="57"/>
  <c r="AO115" i="57"/>
  <c r="AN107" i="57"/>
  <c r="AN48" i="57"/>
  <c r="AP137" i="61"/>
  <c r="AP48" i="61"/>
  <c r="AP77" i="61"/>
  <c r="AO72" i="61"/>
  <c r="AP43" i="57"/>
  <c r="AN106" i="57"/>
  <c r="AN142" i="57"/>
  <c r="AP47" i="57"/>
  <c r="AR118" i="57"/>
  <c r="AP44" i="61"/>
  <c r="AN118" i="57"/>
  <c r="AN102" i="57"/>
  <c r="AN96" i="57"/>
  <c r="AP55" i="61"/>
  <c r="AO54" i="57"/>
  <c r="AP65" i="61"/>
  <c r="AP82" i="57"/>
  <c r="AN108" i="57"/>
  <c r="AN143" i="57"/>
  <c r="AN120" i="57"/>
  <c r="AP77" i="57"/>
  <c r="AN141" i="57"/>
  <c r="AN60" i="57"/>
  <c r="AN138" i="57"/>
  <c r="AP112" i="61"/>
  <c r="AP137" i="57"/>
  <c r="AP53" i="57"/>
  <c r="AP78" i="57"/>
  <c r="AP113" i="57"/>
  <c r="AP45" i="57"/>
  <c r="AP125" i="57"/>
  <c r="AP41" i="57"/>
  <c r="AQ92" i="61"/>
  <c r="AP44" i="57"/>
  <c r="AN36" i="57"/>
  <c r="AQ43" i="61"/>
  <c r="AQ84" i="61"/>
  <c r="AQ27" i="61"/>
  <c r="AQ140" i="61"/>
  <c r="AP75" i="57"/>
  <c r="AP29" i="61"/>
  <c r="AO65" i="61"/>
  <c r="AO127" i="57"/>
  <c r="AO71" i="57"/>
  <c r="AP128" i="57"/>
  <c r="AP55" i="57"/>
  <c r="AR46" i="57"/>
  <c r="AR57" i="57"/>
  <c r="AQ28" i="61"/>
  <c r="AN57" i="57"/>
  <c r="AP116" i="57"/>
  <c r="AP83" i="57"/>
  <c r="AQ79" i="61"/>
  <c r="AO68" i="57"/>
  <c r="AO139" i="61"/>
  <c r="AP80" i="57"/>
  <c r="AP79" i="57"/>
  <c r="AO66" i="57"/>
  <c r="AP67" i="57"/>
  <c r="AO64" i="57"/>
  <c r="AP83" i="61"/>
  <c r="AO69" i="57"/>
  <c r="AO72" i="57"/>
  <c r="AN21" i="57"/>
  <c r="AP31" i="61"/>
  <c r="AO63" i="57"/>
  <c r="AP140" i="57"/>
  <c r="AO139" i="57"/>
  <c r="AO103" i="57"/>
  <c r="AN54" i="61"/>
  <c r="AO115" i="61"/>
  <c r="AN66" i="61"/>
  <c r="AP81" i="57"/>
  <c r="AP104" i="57"/>
  <c r="AP84" i="57"/>
  <c r="AO144" i="61"/>
  <c r="AO132" i="61"/>
  <c r="AO35" i="61"/>
  <c r="AN103" i="61"/>
  <c r="AP120" i="61"/>
  <c r="AN106" i="61"/>
  <c r="AO23" i="61"/>
  <c r="AN130" i="61"/>
  <c r="AO119" i="61"/>
  <c r="AO129" i="61"/>
  <c r="AO120" i="57"/>
  <c r="AO143" i="57"/>
  <c r="AO140" i="57"/>
  <c r="AQ42" i="61"/>
  <c r="AO144" i="57"/>
  <c r="AQ40" i="57"/>
  <c r="AQ41" i="57"/>
  <c r="AO132" i="57"/>
  <c r="AO60" i="57"/>
  <c r="AO138" i="57"/>
  <c r="AQ46" i="57"/>
  <c r="AO84" i="57"/>
  <c r="AQ125" i="61"/>
  <c r="AQ53" i="57"/>
  <c r="AQ89" i="57"/>
  <c r="AO108" i="57"/>
  <c r="AQ101" i="57"/>
  <c r="AQ48" i="57"/>
  <c r="AO135" i="57"/>
  <c r="AQ65" i="57"/>
  <c r="AQ55" i="61"/>
  <c r="AQ65" i="61"/>
  <c r="AQ77" i="57"/>
  <c r="AO24" i="57"/>
  <c r="AQ42" i="57"/>
  <c r="AQ47" i="61"/>
  <c r="AQ43" i="57"/>
  <c r="AP39" i="57"/>
  <c r="AN24" i="57"/>
  <c r="AO99" i="57"/>
  <c r="AP46" i="61"/>
  <c r="AP99" i="57"/>
  <c r="AN27" i="61"/>
  <c r="AN23" i="57"/>
  <c r="AQ108" i="57"/>
  <c r="AO102" i="57"/>
  <c r="AO46" i="61"/>
  <c r="AO51" i="57"/>
  <c r="AQ139" i="57"/>
  <c r="AQ22" i="57"/>
  <c r="AP17" i="57"/>
  <c r="AR39" i="57"/>
  <c r="AQ140" i="57"/>
  <c r="AP120" i="57"/>
  <c r="AO17" i="57"/>
  <c r="AO100" i="57"/>
  <c r="AN22" i="57"/>
  <c r="AN39" i="57"/>
  <c r="AP143" i="57"/>
  <c r="AQ46" i="61"/>
  <c r="AN143" i="61"/>
  <c r="AQ143" i="61"/>
  <c r="AP143" i="61"/>
  <c r="AO104" i="57"/>
  <c r="AP72" i="61"/>
  <c r="AP115" i="57"/>
  <c r="AQ84" i="57"/>
  <c r="AP107" i="57"/>
  <c r="AP127" i="57"/>
  <c r="AP71" i="61"/>
  <c r="AP139" i="57"/>
  <c r="AN99" i="61"/>
  <c r="AN68" i="61"/>
  <c r="AQ103" i="57"/>
  <c r="AP22" i="57"/>
  <c r="AQ39" i="57"/>
  <c r="AQ75" i="57"/>
  <c r="AN63" i="57"/>
  <c r="AN17" i="57"/>
  <c r="AR51" i="57"/>
  <c r="AP105" i="57"/>
  <c r="AR140" i="57"/>
  <c r="AR77" i="57"/>
  <c r="AP19" i="57"/>
  <c r="AP118" i="57"/>
  <c r="AQ78" i="57"/>
  <c r="AN113" i="61"/>
  <c r="AP139" i="61"/>
  <c r="AQ80" i="61"/>
  <c r="AP63" i="57"/>
  <c r="AP142" i="57"/>
  <c r="AN135" i="57"/>
  <c r="AP60" i="57"/>
  <c r="AQ57" i="57"/>
  <c r="AN16" i="57"/>
  <c r="AO142" i="57"/>
  <c r="AQ24" i="57"/>
  <c r="AP69" i="57"/>
  <c r="AQ21" i="57"/>
  <c r="AQ16" i="57"/>
  <c r="AQ83" i="57"/>
  <c r="AP132" i="57"/>
  <c r="AP144" i="57"/>
  <c r="AP68" i="57"/>
  <c r="AP65" i="57"/>
  <c r="AQ142" i="57"/>
  <c r="AQ138" i="57"/>
  <c r="AO57" i="57"/>
  <c r="AQ67" i="61"/>
  <c r="AQ136" i="57"/>
  <c r="AR60" i="57"/>
  <c r="AP21" i="57"/>
  <c r="AP135" i="57"/>
  <c r="AP42" i="57"/>
  <c r="AQ128" i="57"/>
  <c r="AQ55" i="57"/>
  <c r="AN19" i="57"/>
  <c r="AN99" i="57"/>
  <c r="AQ23" i="57"/>
  <c r="AO118" i="57"/>
  <c r="AP51" i="57"/>
  <c r="AO75" i="61"/>
  <c r="AN142" i="61"/>
  <c r="AO106" i="57"/>
  <c r="AQ19" i="57"/>
  <c r="AO21" i="57"/>
  <c r="AO23" i="57"/>
  <c r="AO101" i="57"/>
  <c r="AQ51" i="57"/>
  <c r="AR19" i="57"/>
  <c r="AP67" i="61"/>
  <c r="AN115" i="61"/>
  <c r="AP16" i="57"/>
  <c r="AQ99" i="57"/>
  <c r="AO130" i="57"/>
  <c r="AO107" i="57"/>
  <c r="AO81" i="57"/>
  <c r="AP71" i="57"/>
  <c r="AP103" i="57"/>
  <c r="AP108" i="57"/>
  <c r="AP102" i="57"/>
  <c r="AP42" i="61"/>
  <c r="AP79" i="61"/>
  <c r="AR16" i="57"/>
  <c r="AR125" i="57"/>
  <c r="AR87" i="57"/>
  <c r="AR23" i="57"/>
  <c r="AQ72" i="57"/>
  <c r="AP127" i="61"/>
  <c r="AR102" i="57"/>
  <c r="AR99" i="57"/>
  <c r="AP113" i="61"/>
  <c r="AP47" i="61"/>
  <c r="AR43" i="57"/>
  <c r="AR47" i="57"/>
  <c r="AQ67" i="57"/>
  <c r="AP91" i="57"/>
  <c r="AP72" i="57"/>
  <c r="AO59" i="61"/>
  <c r="AO126" i="61"/>
  <c r="AO56" i="61"/>
  <c r="AQ76" i="57"/>
  <c r="AO138" i="61"/>
  <c r="AQ79" i="57"/>
  <c r="AQ31" i="57"/>
  <c r="AO53" i="61"/>
  <c r="AO60" i="61"/>
  <c r="AP18" i="57"/>
  <c r="AQ135" i="57"/>
  <c r="AQ81" i="57"/>
  <c r="AP112" i="57"/>
  <c r="AP101" i="57"/>
  <c r="AN117" i="61"/>
  <c r="AP24" i="57"/>
  <c r="AR24" i="57"/>
  <c r="AP35" i="57"/>
  <c r="AQ130" i="57"/>
  <c r="AQ104" i="57"/>
  <c r="AN18" i="57"/>
  <c r="AP48" i="57"/>
  <c r="AR130" i="57"/>
  <c r="AQ82" i="61"/>
  <c r="AN58" i="61"/>
  <c r="AR107" i="57"/>
  <c r="AR21" i="57"/>
  <c r="AN82" i="61"/>
  <c r="AN17" i="61"/>
  <c r="AP15" i="57"/>
  <c r="AQ27" i="57"/>
  <c r="AQ112" i="57"/>
  <c r="AO18" i="57"/>
  <c r="AQ19" i="61"/>
  <c r="AR20" i="57"/>
  <c r="AN112" i="57"/>
  <c r="AN35" i="57"/>
  <c r="AP135" i="61"/>
  <c r="AP82" i="61"/>
  <c r="AR113" i="57"/>
  <c r="AR48" i="61"/>
  <c r="AQ69" i="57"/>
  <c r="AR135" i="57"/>
  <c r="AP76" i="57"/>
  <c r="AP53" i="61"/>
  <c r="AQ59" i="61"/>
  <c r="AR54" i="57"/>
  <c r="AN33" i="61"/>
  <c r="AR15" i="57"/>
  <c r="AO54" i="61"/>
  <c r="AQ78" i="61"/>
  <c r="AQ63" i="61"/>
  <c r="AN15" i="57"/>
  <c r="AO68" i="61"/>
  <c r="AQ15" i="57"/>
  <c r="AO33" i="57"/>
  <c r="AR35" i="61"/>
  <c r="AO63" i="61"/>
  <c r="AP63" i="61"/>
  <c r="AR40" i="57"/>
  <c r="AP124" i="57"/>
  <c r="AO30" i="57"/>
  <c r="AN124" i="57"/>
  <c r="AO89" i="57"/>
  <c r="AP15" i="61"/>
  <c r="AR15" i="61"/>
  <c r="AO142" i="61"/>
  <c r="AN21" i="61"/>
  <c r="AP87" i="61"/>
  <c r="AQ106" i="57"/>
  <c r="AN136" i="57"/>
  <c r="AN119" i="61"/>
  <c r="AO123" i="61"/>
  <c r="AP27" i="61"/>
  <c r="AP123" i="61"/>
  <c r="AQ36" i="57"/>
  <c r="AR66" i="57"/>
  <c r="AN100" i="61"/>
  <c r="AO136" i="57"/>
  <c r="AO27" i="61"/>
  <c r="AQ75" i="61"/>
  <c r="AQ104" i="61"/>
  <c r="AQ113" i="61"/>
  <c r="AN31" i="57"/>
  <c r="AP125" i="61"/>
  <c r="AP75" i="61"/>
  <c r="AP115" i="61"/>
  <c r="AR139" i="57"/>
  <c r="AR132" i="61"/>
  <c r="AR136" i="57"/>
  <c r="AP119" i="61"/>
  <c r="AN101" i="61"/>
  <c r="AR127" i="57"/>
  <c r="AN45" i="61"/>
  <c r="AR68" i="57"/>
  <c r="AR32" i="61"/>
  <c r="AN56" i="61"/>
  <c r="AQ89" i="61"/>
  <c r="AQ64" i="61"/>
  <c r="AQ18" i="61"/>
  <c r="AN27" i="57"/>
  <c r="AN76" i="57"/>
  <c r="AQ33" i="57"/>
  <c r="AN91" i="57"/>
  <c r="AO120" i="61"/>
  <c r="AP32" i="61"/>
  <c r="AP23" i="61"/>
  <c r="AN35" i="61"/>
  <c r="AR68" i="61"/>
  <c r="AQ131" i="61"/>
  <c r="AR27" i="61"/>
  <c r="AP45" i="61"/>
  <c r="AO91" i="57"/>
  <c r="AP104" i="61"/>
  <c r="AP27" i="57"/>
  <c r="AQ54" i="57"/>
  <c r="AO32" i="61"/>
  <c r="AP131" i="61"/>
  <c r="AN31" i="61"/>
  <c r="AN64" i="61"/>
  <c r="AP18" i="61"/>
  <c r="AN80" i="61"/>
  <c r="AO80" i="61"/>
  <c r="AP80" i="61"/>
  <c r="AP64" i="57"/>
  <c r="AN64" i="57"/>
  <c r="AO34" i="57"/>
  <c r="AQ34" i="57"/>
  <c r="AO28" i="57"/>
  <c r="AQ28" i="57"/>
  <c r="AQ76" i="61"/>
  <c r="AP76" i="61"/>
  <c r="AO76" i="61"/>
  <c r="AO22" i="61"/>
  <c r="AQ22" i="61"/>
  <c r="AP22" i="61"/>
  <c r="AN28" i="57"/>
  <c r="AQ144" i="61"/>
  <c r="AN22" i="61"/>
  <c r="AP90" i="57"/>
  <c r="AN90" i="57"/>
  <c r="AO94" i="57"/>
  <c r="AQ94" i="57"/>
  <c r="AN94" i="57"/>
  <c r="AR120" i="57"/>
  <c r="AN40" i="61"/>
  <c r="AR40" i="61"/>
  <c r="AR87" i="61"/>
  <c r="AO87" i="61"/>
  <c r="AN87" i="61"/>
  <c r="AQ87" i="61"/>
  <c r="AO78" i="61"/>
  <c r="AN78" i="61"/>
  <c r="AP94" i="57"/>
  <c r="AN76" i="61"/>
  <c r="AR28" i="57"/>
  <c r="AQ83" i="61"/>
  <c r="AQ128" i="61"/>
  <c r="AP128" i="61"/>
  <c r="AQ16" i="61"/>
  <c r="AO16" i="61"/>
  <c r="AN16" i="61"/>
  <c r="AP16" i="61"/>
  <c r="AQ39" i="61"/>
  <c r="AP39" i="61"/>
  <c r="AO39" i="61"/>
  <c r="AN39" i="61"/>
  <c r="AR63" i="57"/>
  <c r="AP111" i="61"/>
  <c r="AQ111" i="61"/>
  <c r="AN111" i="61"/>
  <c r="AP24" i="61"/>
  <c r="AO24" i="61"/>
  <c r="AN24" i="61"/>
  <c r="AQ123" i="57"/>
  <c r="AO123" i="57"/>
  <c r="AN116" i="61"/>
  <c r="AP116" i="61"/>
  <c r="AO116" i="61"/>
  <c r="AN34" i="57"/>
  <c r="AN123" i="57"/>
  <c r="AQ64" i="57"/>
  <c r="AQ116" i="61"/>
  <c r="AN80" i="57"/>
  <c r="AO80" i="57"/>
  <c r="AN92" i="57"/>
  <c r="AQ92" i="57"/>
  <c r="AP30" i="61"/>
  <c r="AO30" i="61"/>
  <c r="AO112" i="61"/>
  <c r="AQ112" i="61"/>
  <c r="AN90" i="61"/>
  <c r="AO90" i="61"/>
  <c r="AP91" i="61"/>
  <c r="AQ91" i="61"/>
  <c r="AP34" i="57"/>
  <c r="AP123" i="57"/>
  <c r="AP28" i="57"/>
  <c r="AP92" i="57"/>
  <c r="AQ63" i="57"/>
  <c r="AN120" i="61"/>
  <c r="AN138" i="61"/>
  <c r="AQ24" i="61"/>
  <c r="AR80" i="61"/>
  <c r="AR91" i="61"/>
  <c r="AR123" i="57"/>
  <c r="AR132" i="57"/>
  <c r="AP132" i="61"/>
  <c r="AO131" i="61"/>
  <c r="AR27" i="57"/>
  <c r="AR95" i="57"/>
  <c r="AN114" i="61"/>
  <c r="AR46" i="61"/>
  <c r="AR33" i="57"/>
  <c r="AR142" i="57"/>
  <c r="AP106" i="61"/>
  <c r="AR113" i="61"/>
  <c r="AQ120" i="61"/>
  <c r="AR48" i="57"/>
  <c r="AP81" i="61"/>
  <c r="AN69" i="61"/>
  <c r="AO15" i="57"/>
  <c r="AO27" i="57"/>
  <c r="AO76" i="57"/>
  <c r="AP33" i="57"/>
  <c r="AN23" i="61"/>
  <c r="AO31" i="61"/>
  <c r="AQ68" i="61"/>
  <c r="AO18" i="61"/>
  <c r="AQ119" i="61"/>
  <c r="AR88" i="57"/>
  <c r="AR143" i="57"/>
  <c r="AO20" i="61"/>
  <c r="AQ31" i="61"/>
  <c r="AQ115" i="61"/>
  <c r="AR93" i="57"/>
  <c r="AR22" i="61"/>
  <c r="AQ35" i="61"/>
  <c r="AO101" i="61"/>
  <c r="AR144" i="61"/>
  <c r="AQ23" i="61"/>
  <c r="AR70" i="57"/>
  <c r="AR67" i="57"/>
  <c r="AO33" i="61"/>
  <c r="AR111" i="61"/>
  <c r="AR96" i="61"/>
  <c r="AN53" i="61"/>
  <c r="AP56" i="57"/>
  <c r="AR34" i="57"/>
  <c r="AO69" i="61"/>
  <c r="AR76" i="61"/>
  <c r="AR16" i="61"/>
  <c r="AP141" i="57"/>
  <c r="AR103" i="57"/>
  <c r="AR139" i="61"/>
  <c r="AR77" i="61"/>
  <c r="AQ30" i="61"/>
  <c r="AR31" i="61"/>
  <c r="AQ21" i="61"/>
  <c r="AQ51" i="61"/>
  <c r="AR47" i="61"/>
  <c r="AO117" i="61"/>
  <c r="AR137" i="61"/>
  <c r="AP58" i="61"/>
  <c r="AQ80" i="57"/>
  <c r="AN32" i="61"/>
  <c r="AP89" i="61"/>
  <c r="AQ56" i="61"/>
  <c r="AQ105" i="61"/>
  <c r="AO99" i="61"/>
  <c r="AQ91" i="57"/>
  <c r="AO112" i="57"/>
  <c r="AQ124" i="57"/>
  <c r="AO35" i="57"/>
  <c r="AN95" i="57"/>
  <c r="AQ105" i="57"/>
  <c r="AN40" i="57"/>
  <c r="AQ141" i="57"/>
  <c r="AQ52" i="57"/>
  <c r="AO21" i="61"/>
  <c r="AO135" i="61"/>
  <c r="AN51" i="61"/>
  <c r="AN15" i="61"/>
  <c r="AO81" i="61"/>
  <c r="AP19" i="61"/>
  <c r="AO66" i="61"/>
  <c r="AR55" i="61"/>
  <c r="AQ117" i="61"/>
  <c r="AR35" i="57"/>
  <c r="AR124" i="57"/>
  <c r="AP95" i="57"/>
  <c r="AO105" i="57"/>
  <c r="AO40" i="57"/>
  <c r="AP30" i="57"/>
  <c r="AN52" i="57"/>
  <c r="AN105" i="61"/>
  <c r="AQ135" i="61"/>
  <c r="AN60" i="61"/>
  <c r="AO51" i="61"/>
  <c r="AQ15" i="61"/>
  <c r="AO94" i="61"/>
  <c r="AO45" i="61"/>
  <c r="AR71" i="61"/>
  <c r="AP107" i="61"/>
  <c r="AR144" i="57"/>
  <c r="AQ30" i="57"/>
  <c r="AP118" i="61"/>
  <c r="AP21" i="61"/>
  <c r="AP117" i="61"/>
  <c r="AN56" i="57"/>
  <c r="AP52" i="57"/>
  <c r="AO105" i="61"/>
  <c r="AQ94" i="61"/>
  <c r="AQ44" i="61"/>
  <c r="AR105" i="57"/>
  <c r="AO19" i="61"/>
  <c r="AP51" i="61"/>
  <c r="AR90" i="57"/>
  <c r="AR106" i="57"/>
  <c r="AR115" i="57"/>
  <c r="AO108" i="61"/>
  <c r="AO57" i="61"/>
  <c r="AR64" i="57"/>
  <c r="AO107" i="61"/>
  <c r="AQ101" i="61"/>
  <c r="AP95" i="61"/>
  <c r="AQ118" i="61"/>
  <c r="AR30" i="57"/>
  <c r="AO93" i="61"/>
  <c r="AO130" i="61"/>
  <c r="AQ33" i="61"/>
  <c r="AO106" i="61"/>
  <c r="AP101" i="61"/>
  <c r="AO28" i="61"/>
  <c r="AQ70" i="61"/>
  <c r="AQ130" i="61"/>
  <c r="AP33" i="61"/>
  <c r="AQ127" i="61"/>
  <c r="AR84" i="57"/>
  <c r="AP100" i="57"/>
  <c r="AO36" i="57"/>
  <c r="AN96" i="61"/>
  <c r="AQ20" i="61"/>
  <c r="AR36" i="61"/>
  <c r="AR28" i="61"/>
  <c r="AR125" i="61"/>
  <c r="AO92" i="61"/>
  <c r="AR71" i="57"/>
  <c r="AR33" i="61"/>
  <c r="AP87" i="57"/>
  <c r="AQ36" i="61"/>
  <c r="AP94" i="61"/>
  <c r="AN44" i="61"/>
  <c r="AO44" i="61"/>
  <c r="AR88" i="61"/>
  <c r="AR94" i="61"/>
  <c r="AQ142" i="61"/>
  <c r="AR18" i="57"/>
  <c r="AR44" i="61"/>
  <c r="AR104" i="57"/>
  <c r="AP31" i="57"/>
  <c r="AQ100" i="57"/>
  <c r="AP93" i="61"/>
  <c r="AP96" i="61"/>
  <c r="AR140" i="61"/>
  <c r="AR32" i="57"/>
  <c r="AO31" i="57"/>
  <c r="AN100" i="57"/>
  <c r="AQ44" i="57"/>
  <c r="AN93" i="61"/>
  <c r="AO96" i="61"/>
  <c r="AR31" i="57"/>
  <c r="AP17" i="61"/>
  <c r="AR100" i="57"/>
  <c r="AR108" i="57"/>
  <c r="AP88" i="57"/>
  <c r="AO44" i="57"/>
  <c r="AR94" i="57"/>
  <c r="AR57" i="61"/>
  <c r="AQ53" i="61"/>
  <c r="AR92" i="57"/>
  <c r="AR80" i="57"/>
  <c r="AR104" i="61"/>
  <c r="AR65" i="61"/>
  <c r="AQ32" i="57"/>
  <c r="AO95" i="57"/>
  <c r="AP142" i="61"/>
  <c r="AN126" i="61"/>
  <c r="AN105" i="57"/>
  <c r="AQ18" i="57"/>
  <c r="AO141" i="57"/>
  <c r="AO56" i="57"/>
  <c r="AQ29" i="61"/>
  <c r="AP105" i="61"/>
  <c r="AN112" i="61"/>
  <c r="AQ69" i="61"/>
  <c r="AP40" i="61"/>
  <c r="AQ81" i="61"/>
  <c r="AR141" i="57"/>
  <c r="AR56" i="57"/>
  <c r="AP66" i="61"/>
  <c r="AQ60" i="61"/>
  <c r="AR137" i="57"/>
  <c r="AR116" i="57"/>
  <c r="AQ20" i="57"/>
  <c r="AP93" i="57"/>
  <c r="AO52" i="57"/>
  <c r="AP88" i="61"/>
  <c r="AP69" i="61"/>
  <c r="AR20" i="61"/>
  <c r="AQ40" i="61"/>
  <c r="AO40" i="61"/>
  <c r="AN81" i="61"/>
  <c r="AR81" i="61"/>
  <c r="AR143" i="61"/>
  <c r="AR42" i="57"/>
  <c r="AR93" i="61"/>
  <c r="AR131" i="57"/>
  <c r="AN57" i="61"/>
  <c r="AR130" i="61"/>
  <c r="AR53" i="61"/>
  <c r="AR101" i="61"/>
  <c r="AR142" i="61"/>
  <c r="AR119" i="57"/>
  <c r="AO103" i="61"/>
  <c r="AR91" i="57"/>
  <c r="AP59" i="61"/>
  <c r="AR82" i="57"/>
  <c r="AP57" i="61"/>
  <c r="AR21" i="61"/>
  <c r="AR24" i="61"/>
  <c r="AN87" i="57"/>
  <c r="AR72" i="61"/>
  <c r="AR75" i="61"/>
  <c r="AR58" i="61"/>
  <c r="AO36" i="61"/>
  <c r="AQ93" i="57"/>
  <c r="AN107" i="61"/>
  <c r="AO29" i="61"/>
  <c r="AQ57" i="61"/>
  <c r="AO95" i="61"/>
  <c r="AQ88" i="61"/>
  <c r="AP28" i="61"/>
  <c r="AR42" i="61"/>
  <c r="AO20" i="57"/>
  <c r="AQ87" i="57"/>
  <c r="AP32" i="57"/>
  <c r="AN108" i="61"/>
  <c r="AN36" i="61"/>
  <c r="AN93" i="57"/>
  <c r="AN89" i="57"/>
  <c r="AQ90" i="57"/>
  <c r="AQ107" i="61"/>
  <c r="AP130" i="61"/>
  <c r="AO118" i="61"/>
  <c r="AQ106" i="61"/>
  <c r="AQ93" i="61"/>
  <c r="AQ99" i="61"/>
  <c r="AN29" i="61"/>
  <c r="AN59" i="61"/>
  <c r="AP20" i="61"/>
  <c r="AQ95" i="61"/>
  <c r="AO88" i="61"/>
  <c r="AO58" i="61"/>
  <c r="AP35" i="61"/>
  <c r="AO104" i="61"/>
  <c r="AN104" i="61"/>
  <c r="AR29" i="61"/>
  <c r="AR118" i="61"/>
  <c r="AN28" i="61"/>
  <c r="AR89" i="57"/>
  <c r="AR72" i="57"/>
  <c r="AO89" i="61"/>
  <c r="AP64" i="61"/>
  <c r="AR127" i="61"/>
  <c r="AR95" i="61"/>
  <c r="AQ90" i="61"/>
  <c r="AP56" i="61"/>
  <c r="AR131" i="61"/>
  <c r="AN20" i="57"/>
  <c r="AN32" i="57"/>
  <c r="AP89" i="57"/>
  <c r="AN118" i="61"/>
  <c r="AN20" i="61"/>
  <c r="AP20" i="57"/>
  <c r="AO87" i="57"/>
  <c r="AO32" i="57"/>
  <c r="AO93" i="57"/>
  <c r="AQ58" i="61"/>
  <c r="AP78" i="61"/>
  <c r="AQ126" i="61"/>
  <c r="AR117" i="61"/>
  <c r="AR45" i="57"/>
  <c r="AP102" i="61"/>
  <c r="AR117" i="57"/>
  <c r="AR52" i="61"/>
  <c r="AR79" i="57"/>
  <c r="AR69" i="61"/>
  <c r="AQ108" i="61"/>
  <c r="AR81" i="57"/>
  <c r="AR101" i="57"/>
  <c r="AO34" i="61"/>
  <c r="AR136" i="61"/>
  <c r="AR89" i="61"/>
  <c r="AR135" i="61"/>
  <c r="AR39" i="61"/>
  <c r="AR129" i="61"/>
  <c r="AR45" i="61"/>
  <c r="AP99" i="61"/>
  <c r="AR120" i="61"/>
  <c r="AR112" i="61"/>
  <c r="AR43" i="61"/>
  <c r="AR119" i="61"/>
  <c r="AR105" i="61"/>
  <c r="AR106" i="61"/>
  <c r="AR51" i="61"/>
  <c r="AR56" i="61"/>
  <c r="AR107" i="61"/>
  <c r="AR123" i="61"/>
  <c r="AR41" i="61"/>
  <c r="AO117" i="57"/>
  <c r="AO129" i="57"/>
  <c r="AP114" i="61"/>
  <c r="AP60" i="61"/>
  <c r="AO102" i="61"/>
  <c r="AP41" i="61"/>
  <c r="AR65" i="57"/>
  <c r="AN41" i="61"/>
  <c r="AO70" i="61"/>
  <c r="AQ54" i="61"/>
  <c r="AR79" i="61"/>
  <c r="AP54" i="61"/>
  <c r="AR128" i="61"/>
  <c r="AR60" i="61"/>
  <c r="AQ138" i="61"/>
  <c r="AR115" i="61"/>
  <c r="AR66" i="61"/>
  <c r="AR59" i="61"/>
  <c r="AO96" i="57"/>
  <c r="AO100" i="61"/>
  <c r="AO52" i="61"/>
  <c r="AP34" i="61"/>
  <c r="AQ41" i="61"/>
  <c r="AR124" i="61"/>
  <c r="AR23" i="61"/>
  <c r="AP126" i="61"/>
  <c r="AQ66" i="57"/>
  <c r="AP124" i="61"/>
  <c r="AP136" i="61"/>
  <c r="AQ66" i="61"/>
  <c r="AR102" i="61"/>
  <c r="AP70" i="61"/>
  <c r="AP103" i="61"/>
  <c r="AR129" i="57"/>
  <c r="AR69" i="57"/>
  <c r="AN129" i="57"/>
  <c r="AN44" i="57"/>
  <c r="AQ96" i="57"/>
  <c r="AP36" i="57"/>
  <c r="AO114" i="61"/>
  <c r="AP100" i="61"/>
  <c r="AO17" i="61"/>
  <c r="AQ124" i="61"/>
  <c r="AP52" i="61"/>
  <c r="AP138" i="61"/>
  <c r="AQ102" i="61"/>
  <c r="AQ34" i="61"/>
  <c r="AP129" i="61"/>
  <c r="AO136" i="61"/>
  <c r="AR108" i="61"/>
  <c r="AQ103" i="61"/>
  <c r="AO41" i="61"/>
  <c r="AQ45" i="61"/>
  <c r="AR100" i="61"/>
  <c r="AR36" i="57"/>
  <c r="AR92" i="61"/>
  <c r="AR44" i="57"/>
  <c r="AR96" i="57"/>
  <c r="AN92" i="61"/>
  <c r="AQ117" i="57"/>
  <c r="AN88" i="57"/>
  <c r="AP117" i="57"/>
  <c r="AQ88" i="57"/>
  <c r="AP129" i="57"/>
  <c r="AP108" i="61"/>
  <c r="AP96" i="57"/>
  <c r="AQ114" i="61"/>
  <c r="AQ100" i="61"/>
  <c r="AQ17" i="61"/>
  <c r="AO124" i="61"/>
  <c r="AN52" i="61"/>
  <c r="AN102" i="61"/>
  <c r="AN34" i="61"/>
  <c r="AQ123" i="61"/>
  <c r="AN129" i="61"/>
  <c r="AN136" i="61"/>
  <c r="AR114" i="61"/>
  <c r="AR99" i="61"/>
  <c r="AP92" i="61"/>
  <c r="AR34" i="61"/>
  <c r="AR138" i="61"/>
  <c r="AR103" i="61"/>
  <c r="AR18" i="61"/>
  <c r="AR70" i="61"/>
  <c r="AR19" i="61"/>
  <c r="AR78" i="61"/>
  <c r="AO88" i="57"/>
  <c r="AQ52" i="61"/>
  <c r="AQ129" i="61"/>
  <c r="AQ136" i="61"/>
  <c r="AR30" i="61"/>
  <c r="AR63" i="61"/>
  <c r="AR64" i="61"/>
  <c r="AR116" i="61"/>
  <c r="AR84" i="61"/>
  <c r="AR83" i="61"/>
  <c r="AR17" i="61"/>
  <c r="AR67" i="61"/>
  <c r="AR82" i="61"/>
  <c r="AR126" i="61"/>
  <c r="AR54" i="61"/>
  <c r="AP90" i="61"/>
  <c r="AR90" i="61"/>
</calcChain>
</file>

<file path=xl/sharedStrings.xml><?xml version="1.0" encoding="utf-8"?>
<sst xmlns="http://schemas.openxmlformats.org/spreadsheetml/2006/main" count="1424" uniqueCount="169">
  <si>
    <t>Team</t>
  </si>
  <si>
    <t>MCI</t>
  </si>
  <si>
    <t>NEW</t>
  </si>
  <si>
    <t>TOT</t>
  </si>
  <si>
    <t>EVE</t>
  </si>
  <si>
    <t>ARS</t>
  </si>
  <si>
    <t>MUN</t>
  </si>
  <si>
    <t>CHE</t>
  </si>
  <si>
    <t>LIV</t>
  </si>
  <si>
    <t>DEF</t>
  </si>
  <si>
    <t>SOU</t>
  </si>
  <si>
    <t>SOT</t>
  </si>
  <si>
    <t>Tm</t>
  </si>
  <si>
    <t>Avg.</t>
  </si>
  <si>
    <t>Big Chances</t>
  </si>
  <si>
    <t>BC</t>
  </si>
  <si>
    <t>GS / G</t>
  </si>
  <si>
    <t>AVG</t>
  </si>
  <si>
    <t>GAPG</t>
  </si>
  <si>
    <t>GSPG</t>
  </si>
  <si>
    <t>FGAPG</t>
  </si>
  <si>
    <t>FGSPG</t>
  </si>
  <si>
    <t>@LIV</t>
  </si>
  <si>
    <t>@EVE</t>
  </si>
  <si>
    <t>@CHE</t>
  </si>
  <si>
    <t>@TOT</t>
  </si>
  <si>
    <t>@ARS</t>
  </si>
  <si>
    <t>Opp GSPG</t>
  </si>
  <si>
    <t>Opp GAPG</t>
  </si>
  <si>
    <t>Op GS</t>
  </si>
  <si>
    <t>Op GA</t>
  </si>
  <si>
    <t>Def Rtg</t>
  </si>
  <si>
    <t>Off Rtg</t>
  </si>
  <si>
    <t>Total Rtg</t>
  </si>
  <si>
    <t>Home</t>
  </si>
  <si>
    <t>OFF</t>
  </si>
  <si>
    <t>OFF RATIO</t>
  </si>
  <si>
    <t>DEF RATIO</t>
  </si>
  <si>
    <t>OPP Shots On Target</t>
  </si>
  <si>
    <t>OPP Goals</t>
  </si>
  <si>
    <t>Shots On Target</t>
  </si>
  <si>
    <t>Goals</t>
  </si>
  <si>
    <t>Games Played</t>
  </si>
  <si>
    <t>GA / G</t>
  </si>
  <si>
    <t>OPP Big Chances</t>
  </si>
  <si>
    <t>ACTIVE GA / G</t>
  </si>
  <si>
    <t>ACTIVE GS / G</t>
  </si>
  <si>
    <t>Dif</t>
  </si>
  <si>
    <t>Form GS</t>
  </si>
  <si>
    <t>Form GS Sub</t>
  </si>
  <si>
    <t>Form GA Sub</t>
  </si>
  <si>
    <t>Form GA</t>
  </si>
  <si>
    <t>GW</t>
  </si>
  <si>
    <t>CRY</t>
  </si>
  <si>
    <t>@SOU</t>
  </si>
  <si>
    <t>@CRY</t>
  </si>
  <si>
    <t>3 Wk Avg</t>
  </si>
  <si>
    <t>6 Wk Avg</t>
  </si>
  <si>
    <t>9 Wk Avg</t>
  </si>
  <si>
    <t>Avg</t>
  </si>
  <si>
    <t>@LEI</t>
  </si>
  <si>
    <t>BUR</t>
  </si>
  <si>
    <t>LEI</t>
  </si>
  <si>
    <t>WHU</t>
  </si>
  <si>
    <t>OPP SOT BC</t>
  </si>
  <si>
    <t>OPP Other BC</t>
  </si>
  <si>
    <t>SOT BC</t>
  </si>
  <si>
    <t>Other BC</t>
  </si>
  <si>
    <t>GS</t>
  </si>
  <si>
    <t>GA</t>
  </si>
  <si>
    <t>@WAT</t>
  </si>
  <si>
    <t>WAT</t>
  </si>
  <si>
    <t>@MUN</t>
  </si>
  <si>
    <t>BOU</t>
  </si>
  <si>
    <t>@BOU</t>
  </si>
  <si>
    <t>@MCI</t>
  </si>
  <si>
    <t>@BUR</t>
  </si>
  <si>
    <t>xG</t>
  </si>
  <si>
    <t>Use xG?</t>
  </si>
  <si>
    <t>XGA</t>
  </si>
  <si>
    <t>@WHU</t>
  </si>
  <si>
    <t>@NEW</t>
  </si>
  <si>
    <t>12 Wk Avg</t>
  </si>
  <si>
    <t>xG Scored</t>
  </si>
  <si>
    <t>xG Allowed</t>
  </si>
  <si>
    <t>Understat</t>
  </si>
  <si>
    <t>Understat Avg.</t>
  </si>
  <si>
    <t>FFS</t>
  </si>
  <si>
    <t>FFS Avg.</t>
  </si>
  <si>
    <t>WOL</t>
  </si>
  <si>
    <t>@WOL</t>
  </si>
  <si>
    <t>Tottenham Hotspur</t>
  </si>
  <si>
    <t>Liverpool</t>
  </si>
  <si>
    <t>Wolverhampton Wanderers</t>
  </si>
  <si>
    <t>Manchester City</t>
  </si>
  <si>
    <t>Newcastle United</t>
  </si>
  <si>
    <t>West Ham United</t>
  </si>
  <si>
    <t>Brighton and Hove Albion</t>
  </si>
  <si>
    <t>Burnley</t>
  </si>
  <si>
    <t>Bournemouth</t>
  </si>
  <si>
    <t>Crystal Palace</t>
  </si>
  <si>
    <t>Leicester City</t>
  </si>
  <si>
    <t>Southampton</t>
  </si>
  <si>
    <t>Watford</t>
  </si>
  <si>
    <t>Arsenal</t>
  </si>
  <si>
    <t>Chelsea</t>
  </si>
  <si>
    <t>Manchester United</t>
  </si>
  <si>
    <t>Everton</t>
  </si>
  <si>
    <t>Pre GA</t>
  </si>
  <si>
    <t>Pre GS</t>
  </si>
  <si>
    <t>ACTIVE GD / G</t>
  </si>
  <si>
    <t>AVL</t>
  </si>
  <si>
    <t>SHU</t>
  </si>
  <si>
    <t>NOR</t>
  </si>
  <si>
    <t>@SHU</t>
  </si>
  <si>
    <t>@NOR</t>
  </si>
  <si>
    <t>@AVL</t>
  </si>
  <si>
    <t>Aston Villa</t>
  </si>
  <si>
    <t>Norwich City</t>
  </si>
  <si>
    <t>Sheffield United</t>
  </si>
  <si>
    <t>Y</t>
  </si>
  <si>
    <t>BRI</t>
  </si>
  <si>
    <t>@BRI</t>
  </si>
  <si>
    <t>FA Cup 4th</t>
  </si>
  <si>
    <t>EPL GW25</t>
  </si>
  <si>
    <t>EPL GW26</t>
  </si>
  <si>
    <t>FA Cup R</t>
  </si>
  <si>
    <t>EPL GW27</t>
  </si>
  <si>
    <t>EUROPE</t>
  </si>
  <si>
    <t>FA Cup 5th</t>
  </si>
  <si>
    <t>LC FINAL</t>
  </si>
  <si>
    <t>EPL GW28</t>
  </si>
  <si>
    <t>EPL GW29</t>
  </si>
  <si>
    <t>EPL GW30</t>
  </si>
  <si>
    <t>FA Cup QF</t>
  </si>
  <si>
    <t>EPL GW31</t>
  </si>
  <si>
    <t>INTERNATIONAL</t>
  </si>
  <si>
    <t>EPL GW32</t>
  </si>
  <si>
    <t>EPL GW33</t>
  </si>
  <si>
    <t>EPL GW34</t>
  </si>
  <si>
    <t>DGW</t>
  </si>
  <si>
    <t>FA Cup SF</t>
  </si>
  <si>
    <t>EPL GW35</t>
  </si>
  <si>
    <t>EPL GW36</t>
  </si>
  <si>
    <t>EPL GW37</t>
  </si>
  <si>
    <t>EPL GW38</t>
  </si>
  <si>
    <t>WBA</t>
  </si>
  <si>
    <t>LC SEMI</t>
  </si>
  <si>
    <t>@BRENT</t>
  </si>
  <si>
    <t>@MILL</t>
  </si>
  <si>
    <t>OX UN</t>
  </si>
  <si>
    <t>@HULL</t>
  </si>
  <si>
    <t>FUL</t>
  </si>
  <si>
    <t>@WAT/TRN</t>
  </si>
  <si>
    <t>@BC/SHW TN</t>
  </si>
  <si>
    <t>@AT MAD</t>
  </si>
  <si>
    <t>@R MAD</t>
  </si>
  <si>
    <t>BAY MUN</t>
  </si>
  <si>
    <t>RB LEIP</t>
  </si>
  <si>
    <t>ESP</t>
  </si>
  <si>
    <t>@OLY</t>
  </si>
  <si>
    <t>@CL BRUG</t>
  </si>
  <si>
    <t>OLY</t>
  </si>
  <si>
    <t>CL BRUG</t>
  </si>
  <si>
    <t>@ESP</t>
  </si>
  <si>
    <t>AT MAD</t>
  </si>
  <si>
    <t>@RB LEIP</t>
  </si>
  <si>
    <t>@BAY MUN</t>
  </si>
  <si>
    <t>R 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</si>
</sst>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_);[Red]\(0.00\)"/>
    <numFmt numFmtId="166" formatCode="0.0_);[Red]\(0.0\)"/>
    <numFmt numFmtId="167" formatCode="0.0000"/>
    <numFmt numFmtId="168" formatCode="0.000"/>
    <numFmt numFmtId="169" formatCode="[$-409]ddd\,\ mmm\ d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18" fillId="0" borderId="0" xfId="0" applyFont="1"/>
    <xf numFmtId="0" fontId="19" fillId="34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/>
    </xf>
    <xf numFmtId="0" fontId="19" fillId="34" borderId="10" xfId="0" applyFont="1" applyFill="1" applyBorder="1" applyAlignment="1">
      <alignment horizontal="center" vertical="top" wrapText="1"/>
    </xf>
    <xf numFmtId="0" fontId="19" fillId="35" borderId="10" xfId="0" applyFont="1" applyFill="1" applyBorder="1" applyAlignment="1">
      <alignment horizontal="center" vertical="center"/>
    </xf>
    <xf numFmtId="2" fontId="18" fillId="0" borderId="0" xfId="0" applyNumberFormat="1" applyFont="1"/>
    <xf numFmtId="165" fontId="18" fillId="0" borderId="0" xfId="0" applyNumberFormat="1" applyFont="1"/>
    <xf numFmtId="0" fontId="19" fillId="33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/>
    </xf>
    <xf numFmtId="165" fontId="18" fillId="0" borderId="10" xfId="0" applyNumberFormat="1" applyFont="1" applyBorder="1" applyAlignment="1">
      <alignment horizontal="center" vertical="top"/>
    </xf>
    <xf numFmtId="0" fontId="19" fillId="38" borderId="10" xfId="0" applyFont="1" applyFill="1" applyBorder="1" applyAlignment="1">
      <alignment horizontal="center" vertical="top" wrapText="1"/>
    </xf>
    <xf numFmtId="0" fontId="19" fillId="39" borderId="10" xfId="0" applyFont="1" applyFill="1" applyBorder="1" applyAlignment="1">
      <alignment horizontal="center" vertical="top" wrapText="1"/>
    </xf>
    <xf numFmtId="167" fontId="18" fillId="0" borderId="0" xfId="0" applyNumberFormat="1" applyFont="1"/>
    <xf numFmtId="0" fontId="19" fillId="35" borderId="10" xfId="0" applyFont="1" applyFill="1" applyBorder="1" applyAlignment="1">
      <alignment horizontal="center" vertical="top"/>
    </xf>
    <xf numFmtId="0" fontId="19" fillId="37" borderId="10" xfId="0" applyFont="1" applyFill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/>
    </xf>
    <xf numFmtId="166" fontId="18" fillId="0" borderId="10" xfId="0" applyNumberFormat="1" applyFont="1" applyBorder="1" applyAlignment="1">
      <alignment horizontal="center"/>
    </xf>
    <xf numFmtId="10" fontId="18" fillId="0" borderId="10" xfId="0" applyNumberFormat="1" applyFont="1" applyBorder="1" applyAlignment="1">
      <alignment horizontal="center"/>
    </xf>
    <xf numFmtId="164" fontId="18" fillId="0" borderId="0" xfId="0" applyNumberFormat="1" applyFont="1"/>
    <xf numFmtId="164" fontId="18" fillId="0" borderId="10" xfId="0" applyNumberFormat="1" applyFont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1" fillId="0" borderId="0" xfId="0" applyFont="1"/>
    <xf numFmtId="0" fontId="21" fillId="0" borderId="10" xfId="0" quotePrefix="1" applyFont="1" applyBorder="1" applyAlignment="1">
      <alignment horizontal="center" vertical="center"/>
    </xf>
    <xf numFmtId="10" fontId="18" fillId="0" borderId="0" xfId="0" applyNumberFormat="1" applyFont="1"/>
    <xf numFmtId="1" fontId="18" fillId="0" borderId="10" xfId="0" applyNumberFormat="1" applyFont="1" applyBorder="1" applyAlignment="1">
      <alignment horizontal="center" vertical="top"/>
    </xf>
    <xf numFmtId="0" fontId="18" fillId="0" borderId="10" xfId="0" applyFont="1" applyBorder="1"/>
    <xf numFmtId="168" fontId="18" fillId="0" borderId="10" xfId="0" applyNumberFormat="1" applyFont="1" applyBorder="1"/>
    <xf numFmtId="164" fontId="19" fillId="34" borderId="10" xfId="0" applyNumberFormat="1" applyFont="1" applyFill="1" applyBorder="1" applyAlignment="1">
      <alignment horizontal="center" vertical="center"/>
    </xf>
    <xf numFmtId="164" fontId="19" fillId="35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top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top"/>
    </xf>
    <xf numFmtId="0" fontId="24" fillId="35" borderId="10" xfId="0" applyFont="1" applyFill="1" applyBorder="1" applyAlignment="1">
      <alignment horizontal="center" vertical="top"/>
    </xf>
    <xf numFmtId="0" fontId="25" fillId="0" borderId="0" xfId="0" applyFont="1" applyAlignment="1">
      <alignment horizontal="center"/>
    </xf>
    <xf numFmtId="0" fontId="24" fillId="33" borderId="10" xfId="0" applyFont="1" applyFill="1" applyBorder="1" applyAlignment="1">
      <alignment horizontal="center" vertical="center"/>
    </xf>
    <xf numFmtId="0" fontId="24" fillId="36" borderId="12" xfId="0" applyFont="1" applyFill="1" applyBorder="1" applyAlignment="1">
      <alignment horizontal="center"/>
    </xf>
    <xf numFmtId="0" fontId="24" fillId="36" borderId="0" xfId="0" applyFont="1" applyFill="1" applyAlignment="1">
      <alignment horizontal="center"/>
    </xf>
    <xf numFmtId="0" fontId="24" fillId="34" borderId="10" xfId="0" applyFont="1" applyFill="1" applyBorder="1" applyAlignment="1">
      <alignment horizontal="center" vertical="center"/>
    </xf>
    <xf numFmtId="2" fontId="25" fillId="0" borderId="10" xfId="0" applyNumberFormat="1" applyFont="1" applyBorder="1" applyAlignment="1">
      <alignment horizontal="center" vertical="top" wrapText="1"/>
    </xf>
    <xf numFmtId="0" fontId="25" fillId="0" borderId="10" xfId="0" applyFont="1" applyBorder="1" applyAlignment="1">
      <alignment horizontal="center"/>
    </xf>
    <xf numFmtId="2" fontId="25" fillId="0" borderId="10" xfId="0" applyNumberFormat="1" applyFont="1" applyBorder="1" applyAlignment="1">
      <alignment horizontal="center"/>
    </xf>
    <xf numFmtId="0" fontId="24" fillId="34" borderId="11" xfId="0" applyFont="1" applyFill="1" applyBorder="1" applyAlignment="1">
      <alignment horizontal="center" vertical="center"/>
    </xf>
    <xf numFmtId="0" fontId="24" fillId="35" borderId="11" xfId="0" applyFont="1" applyFill="1" applyBorder="1" applyAlignment="1">
      <alignment horizontal="center" vertical="center"/>
    </xf>
    <xf numFmtId="9" fontId="25" fillId="0" borderId="0" xfId="0" applyNumberFormat="1" applyFont="1" applyAlignment="1">
      <alignment horizontal="center"/>
    </xf>
    <xf numFmtId="2" fontId="25" fillId="0" borderId="10" xfId="0" applyNumberFormat="1" applyFont="1" applyBorder="1" applyAlignment="1">
      <alignment horizontal="center" vertical="center"/>
    </xf>
    <xf numFmtId="2" fontId="25" fillId="0" borderId="0" xfId="0" applyNumberFormat="1" applyFont="1" applyAlignment="1">
      <alignment horizontal="center"/>
    </xf>
    <xf numFmtId="0" fontId="25" fillId="0" borderId="10" xfId="0" quotePrefix="1" applyFont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0" fontId="27" fillId="0" borderId="10" xfId="0" quotePrefix="1" applyFont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0" fontId="28" fillId="41" borderId="10" xfId="0" applyFont="1" applyFill="1" applyBorder="1" applyAlignment="1">
      <alignment horizontal="center" vertical="center" wrapText="1"/>
    </xf>
    <xf numFmtId="0" fontId="28" fillId="42" borderId="10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2" fontId="30" fillId="0" borderId="10" xfId="0" applyNumberFormat="1" applyFont="1" applyBorder="1" applyAlignment="1">
      <alignment horizontal="center" vertical="center"/>
    </xf>
    <xf numFmtId="9" fontId="29" fillId="0" borderId="0" xfId="42" applyFont="1" applyAlignment="1">
      <alignment vertical="center"/>
    </xf>
    <xf numFmtId="0" fontId="31" fillId="34" borderId="10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10" xfId="0" quotePrefix="1" applyFont="1" applyBorder="1" applyAlignment="1">
      <alignment horizontal="center" vertical="center"/>
    </xf>
    <xf numFmtId="2" fontId="32" fillId="0" borderId="0" xfId="0" applyNumberFormat="1" applyFont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2" fontId="32" fillId="0" borderId="14" xfId="0" applyNumberFormat="1" applyFont="1" applyBorder="1" applyAlignment="1">
      <alignment horizontal="center" vertical="center"/>
    </xf>
    <xf numFmtId="2" fontId="32" fillId="0" borderId="10" xfId="0" applyNumberFormat="1" applyFont="1" applyBorder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2" fillId="0" borderId="10" xfId="0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/>
    </xf>
    <xf numFmtId="164" fontId="32" fillId="0" borderId="15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64" fontId="23" fillId="0" borderId="13" xfId="0" applyNumberFormat="1" applyFont="1" applyBorder="1" applyAlignment="1">
      <alignment horizontal="center" vertical="center"/>
    </xf>
    <xf numFmtId="2" fontId="18" fillId="0" borderId="0" xfId="0" quotePrefix="1" applyNumberFormat="1" applyFont="1" applyAlignment="1">
      <alignment horizontal="center" vertical="center"/>
    </xf>
    <xf numFmtId="2" fontId="32" fillId="0" borderId="10" xfId="0" quotePrefix="1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32" fillId="0" borderId="13" xfId="0" applyNumberFormat="1" applyFont="1" applyBorder="1" applyAlignment="1">
      <alignment horizontal="center" vertical="center"/>
    </xf>
    <xf numFmtId="0" fontId="32" fillId="0" borderId="10" xfId="0" quotePrefix="1" applyFont="1" applyFill="1" applyBorder="1" applyAlignment="1">
      <alignment horizontal="center" vertical="center"/>
    </xf>
    <xf numFmtId="2" fontId="18" fillId="0" borderId="10" xfId="0" applyNumberFormat="1" applyFont="1" applyFill="1" applyBorder="1" applyAlignment="1">
      <alignment horizontal="center" vertical="center"/>
    </xf>
    <xf numFmtId="2" fontId="32" fillId="0" borderId="10" xfId="0" quotePrefix="1" applyNumberFormat="1" applyFont="1" applyFill="1" applyBorder="1" applyAlignment="1">
      <alignment horizontal="center" vertical="center"/>
    </xf>
    <xf numFmtId="164" fontId="18" fillId="0" borderId="10" xfId="0" applyNumberFormat="1" applyFont="1" applyFill="1" applyBorder="1" applyAlignment="1">
      <alignment horizontal="center" vertical="center"/>
    </xf>
    <xf numFmtId="164" fontId="32" fillId="0" borderId="10" xfId="0" quotePrefix="1" applyNumberFormat="1" applyFont="1" applyFill="1" applyBorder="1" applyAlignment="1">
      <alignment horizontal="center" vertical="center"/>
    </xf>
    <xf numFmtId="2" fontId="32" fillId="0" borderId="0" xfId="0" applyNumberFormat="1" applyFont="1" applyFill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2" fontId="25" fillId="35" borderId="10" xfId="0" applyNumberFormat="1" applyFont="1" applyFill="1" applyBorder="1" applyAlignment="1">
      <alignment horizontal="center" vertical="center"/>
    </xf>
    <xf numFmtId="0" fontId="32" fillId="43" borderId="10" xfId="0" quotePrefix="1" applyFont="1" applyFill="1" applyBorder="1" applyAlignment="1">
      <alignment horizontal="center" vertical="center"/>
    </xf>
    <xf numFmtId="2" fontId="18" fillId="43" borderId="10" xfId="0" applyNumberFormat="1" applyFont="1" applyFill="1" applyBorder="1" applyAlignment="1">
      <alignment horizontal="center" vertical="center"/>
    </xf>
    <xf numFmtId="164" fontId="18" fillId="43" borderId="10" xfId="0" applyNumberFormat="1" applyFont="1" applyFill="1" applyBorder="1" applyAlignment="1">
      <alignment horizontal="center" vertical="center"/>
    </xf>
    <xf numFmtId="0" fontId="32" fillId="44" borderId="10" xfId="0" quotePrefix="1" applyFont="1" applyFill="1" applyBorder="1" applyAlignment="1">
      <alignment horizontal="center" vertical="center"/>
    </xf>
    <xf numFmtId="2" fontId="32" fillId="44" borderId="10" xfId="0" quotePrefix="1" applyNumberFormat="1" applyFont="1" applyFill="1" applyBorder="1" applyAlignment="1">
      <alignment horizontal="center" vertical="center"/>
    </xf>
    <xf numFmtId="164" fontId="32" fillId="44" borderId="10" xfId="0" quotePrefix="1" applyNumberFormat="1" applyFont="1" applyFill="1" applyBorder="1" applyAlignment="1">
      <alignment horizontal="center" vertical="center"/>
    </xf>
    <xf numFmtId="169" fontId="20" fillId="35" borderId="18" xfId="0" applyNumberFormat="1" applyFont="1" applyFill="1" applyBorder="1" applyAlignment="1">
      <alignment horizontal="center" vertical="center" wrapText="1"/>
    </xf>
    <xf numFmtId="0" fontId="21" fillId="0" borderId="23" xfId="0" quotePrefix="1" applyFont="1" applyBorder="1" applyAlignment="1">
      <alignment horizontal="center" vertical="center"/>
    </xf>
    <xf numFmtId="0" fontId="21" fillId="0" borderId="25" xfId="0" quotePrefix="1" applyFont="1" applyBorder="1" applyAlignment="1">
      <alignment horizontal="center" vertical="center"/>
    </xf>
    <xf numFmtId="0" fontId="21" fillId="0" borderId="26" xfId="0" quotePrefix="1" applyFont="1" applyBorder="1" applyAlignment="1">
      <alignment horizontal="center" vertical="center"/>
    </xf>
    <xf numFmtId="169" fontId="33" fillId="46" borderId="20" xfId="0" applyNumberFormat="1" applyFont="1" applyFill="1" applyBorder="1" applyAlignment="1">
      <alignment horizontal="center" vertical="center"/>
    </xf>
    <xf numFmtId="169" fontId="33" fillId="46" borderId="21" xfId="0" applyNumberFormat="1" applyFont="1" applyFill="1" applyBorder="1" applyAlignment="1">
      <alignment horizontal="center" vertical="center"/>
    </xf>
    <xf numFmtId="169" fontId="20" fillId="36" borderId="10" xfId="0" applyNumberFormat="1" applyFont="1" applyFill="1" applyBorder="1" applyAlignment="1">
      <alignment horizontal="center" vertical="center" wrapText="1"/>
    </xf>
    <xf numFmtId="169" fontId="20" fillId="34" borderId="10" xfId="0" applyNumberFormat="1" applyFont="1" applyFill="1" applyBorder="1" applyAlignment="1">
      <alignment horizontal="center" vertical="center" wrapText="1"/>
    </xf>
    <xf numFmtId="169" fontId="20" fillId="47" borderId="10" xfId="0" applyNumberFormat="1" applyFont="1" applyFill="1" applyBorder="1" applyAlignment="1">
      <alignment horizontal="center" vertical="center" wrapText="1"/>
    </xf>
    <xf numFmtId="169" fontId="20" fillId="35" borderId="10" xfId="0" applyNumberFormat="1" applyFont="1" applyFill="1" applyBorder="1" applyAlignment="1">
      <alignment horizontal="center" vertical="center" wrapText="1"/>
    </xf>
    <xf numFmtId="169" fontId="20" fillId="41" borderId="10" xfId="0" applyNumberFormat="1" applyFont="1" applyFill="1" applyBorder="1" applyAlignment="1">
      <alignment horizontal="center" vertical="center" wrapText="1"/>
    </xf>
    <xf numFmtId="169" fontId="20" fillId="34" borderId="23" xfId="0" applyNumberFormat="1" applyFont="1" applyFill="1" applyBorder="1" applyAlignment="1">
      <alignment horizontal="center" vertical="center" wrapText="1"/>
    </xf>
    <xf numFmtId="0" fontId="21" fillId="48" borderId="10" xfId="0" quotePrefix="1" applyFont="1" applyFill="1" applyBorder="1" applyAlignment="1">
      <alignment vertical="center"/>
    </xf>
    <xf numFmtId="0" fontId="21" fillId="44" borderId="10" xfId="0" quotePrefix="1" applyFont="1" applyFill="1" applyBorder="1" applyAlignment="1">
      <alignment horizontal="center" vertical="center"/>
    </xf>
    <xf numFmtId="0" fontId="21" fillId="48" borderId="25" xfId="0" quotePrefix="1" applyFont="1" applyFill="1" applyBorder="1" applyAlignment="1">
      <alignment vertical="center"/>
    </xf>
    <xf numFmtId="0" fontId="21" fillId="44" borderId="25" xfId="0" quotePrefix="1" applyFont="1" applyFill="1" applyBorder="1" applyAlignment="1">
      <alignment horizontal="center" vertical="center"/>
    </xf>
    <xf numFmtId="0" fontId="20" fillId="45" borderId="19" xfId="0" applyFont="1" applyFill="1" applyBorder="1" applyAlignment="1">
      <alignment horizontal="center" vertical="center"/>
    </xf>
    <xf numFmtId="0" fontId="20" fillId="34" borderId="22" xfId="0" applyFont="1" applyFill="1" applyBorder="1" applyAlignment="1">
      <alignment horizontal="center" vertical="center"/>
    </xf>
    <xf numFmtId="0" fontId="20" fillId="34" borderId="24" xfId="0" applyFont="1" applyFill="1" applyBorder="1" applyAlignment="1">
      <alignment horizontal="center" vertical="center"/>
    </xf>
    <xf numFmtId="0" fontId="21" fillId="0" borderId="10" xfId="0" quotePrefix="1" applyFont="1" applyFill="1" applyBorder="1" applyAlignment="1">
      <alignment horizontal="center" vertical="center"/>
    </xf>
    <xf numFmtId="0" fontId="21" fillId="44" borderId="10" xfId="0" quotePrefix="1" applyFont="1" applyFill="1" applyBorder="1" applyAlignment="1">
      <alignment horizontal="center" vertical="center"/>
    </xf>
    <xf numFmtId="0" fontId="19" fillId="40" borderId="16" xfId="0" applyFont="1" applyFill="1" applyBorder="1" applyAlignment="1">
      <alignment horizontal="center"/>
    </xf>
    <xf numFmtId="0" fontId="19" fillId="40" borderId="17" xfId="0" applyFont="1" applyFill="1" applyBorder="1" applyAlignment="1">
      <alignment horizontal="center"/>
    </xf>
    <xf numFmtId="0" fontId="19" fillId="35" borderId="16" xfId="0" applyFont="1" applyFill="1" applyBorder="1" applyAlignment="1">
      <alignment horizontal="center"/>
    </xf>
    <xf numFmtId="0" fontId="19" fillId="35" borderId="17" xfId="0" applyFont="1" applyFill="1" applyBorder="1" applyAlignment="1">
      <alignment horizontal="center"/>
    </xf>
    <xf numFmtId="169" fontId="33" fillId="46" borderId="27" xfId="0" applyNumberFormat="1" applyFont="1" applyFill="1" applyBorder="1" applyAlignment="1">
      <alignment horizontal="center" vertical="center"/>
    </xf>
    <xf numFmtId="169" fontId="33" fillId="46" borderId="28" xfId="0" applyNumberFormat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48" borderId="25" xfId="0" quotePrefix="1" applyFont="1" applyFill="1" applyBorder="1" applyAlignment="1">
      <alignment horizontal="center" vertical="center"/>
    </xf>
    <xf numFmtId="0" fontId="21" fillId="44" borderId="10" xfId="0" quotePrefix="1" applyFont="1" applyFill="1" applyBorder="1" applyAlignment="1">
      <alignment horizontal="center" vertical="center"/>
    </xf>
    <xf numFmtId="0" fontId="21" fillId="44" borderId="18" xfId="0" quotePrefix="1" applyFont="1" applyFill="1" applyBorder="1" applyAlignment="1">
      <alignment horizontal="center" vertical="center"/>
    </xf>
    <xf numFmtId="0" fontId="21" fillId="44" borderId="14" xfId="0" quotePrefix="1" applyFont="1" applyFill="1" applyBorder="1" applyAlignment="1">
      <alignment horizontal="center" vertical="center"/>
    </xf>
    <xf numFmtId="0" fontId="21" fillId="44" borderId="11" xfId="0" quotePrefix="1" applyFont="1" applyFill="1" applyBorder="1" applyAlignment="1">
      <alignment horizontal="center" vertical="center"/>
    </xf>
    <xf numFmtId="169" fontId="33" fillId="46" borderId="20" xfId="0" applyNumberFormat="1" applyFont="1" applyFill="1" applyBorder="1" applyAlignment="1">
      <alignment horizontal="center" vertical="center"/>
    </xf>
    <xf numFmtId="169" fontId="20" fillId="42" borderId="10" xfId="0" applyNumberFormat="1" applyFont="1" applyFill="1" applyBorder="1" applyAlignment="1">
      <alignment horizontal="center" vertical="center" wrapText="1"/>
    </xf>
    <xf numFmtId="0" fontId="21" fillId="45" borderId="10" xfId="0" quotePrefix="1" applyFont="1" applyFill="1" applyBorder="1" applyAlignment="1">
      <alignment horizontal="center" vertical="center"/>
    </xf>
    <xf numFmtId="0" fontId="21" fillId="45" borderId="25" xfId="0" quotePrefix="1" applyFont="1" applyFill="1" applyBorder="1" applyAlignment="1">
      <alignment horizontal="center" vertical="center"/>
    </xf>
    <xf numFmtId="0" fontId="21" fillId="49" borderId="10" xfId="0" quotePrefix="1" applyFont="1" applyFill="1" applyBorder="1" applyAlignment="1">
      <alignment horizontal="center" vertical="center"/>
    </xf>
    <xf numFmtId="0" fontId="21" fillId="49" borderId="25" xfId="0" quotePrefix="1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4"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00CC66"/>
      <color rgb="FF33CC33"/>
      <color rgb="FFCCFFCC"/>
      <color rgb="FF66FF66"/>
      <color rgb="FF66FF99"/>
      <color rgb="FFFFFF99"/>
      <color rgb="FF339933"/>
      <color rgb="FF99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LJava/2019su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sum"/>
    </sheetNames>
    <sheetDataSet>
      <sheetData sheetId="0">
        <row r="1">
          <cell r="A1" t="str">
            <v>Team</v>
          </cell>
          <cell r="B1" t="str">
            <v>OPP Passes - Final Third - Successful</v>
          </cell>
          <cell r="C1" t="str">
            <v>OPP Touches - Penalty Area</v>
          </cell>
          <cell r="D1" t="str">
            <v>OPP Goal Attempts</v>
          </cell>
          <cell r="E1" t="str">
            <v>OPP Shots - Inside Box</v>
          </cell>
          <cell r="F1" t="str">
            <v>OPP Big Chances Total</v>
          </cell>
          <cell r="G1" t="str">
            <v>OPP Shots On Target</v>
          </cell>
          <cell r="H1" t="str">
            <v>OPP xG Expected Goals</v>
          </cell>
          <cell r="I1" t="str">
            <v>OPP Goals</v>
          </cell>
          <cell r="J1" t="str">
            <v xml:space="preserve"> Passes - Final Third - Successful</v>
          </cell>
          <cell r="K1" t="str">
            <v xml:space="preserve"> Touches - Penalty Area</v>
          </cell>
          <cell r="L1" t="str">
            <v xml:space="preserve"> Goal Attempts</v>
          </cell>
          <cell r="M1" t="str">
            <v xml:space="preserve"> Shots - Inside Box</v>
          </cell>
          <cell r="N1" t="str">
            <v xml:space="preserve"> Big Chances Total</v>
          </cell>
          <cell r="O1" t="str">
            <v xml:space="preserve"> Shots On Target</v>
          </cell>
          <cell r="P1" t="str">
            <v xml:space="preserve"> xG Expected Goals</v>
          </cell>
          <cell r="Q1" t="str">
            <v xml:space="preserve"> Goals</v>
          </cell>
          <cell r="R1" t="str">
            <v xml:space="preserve"> Games Played</v>
          </cell>
          <cell r="S1" t="str">
            <v>UxG</v>
          </cell>
          <cell r="T1" t="str">
            <v>UxGA</v>
          </cell>
        </row>
        <row r="2">
          <cell r="A2" t="str">
            <v>Tottenham Hotspur</v>
          </cell>
          <cell r="B2">
            <v>1712</v>
          </cell>
          <cell r="C2">
            <v>540</v>
          </cell>
          <cell r="D2">
            <v>301</v>
          </cell>
          <cell r="E2">
            <v>191</v>
          </cell>
          <cell r="F2">
            <v>29</v>
          </cell>
          <cell r="G2">
            <v>114</v>
          </cell>
          <cell r="H2">
            <v>28.21</v>
          </cell>
          <cell r="I2">
            <v>31</v>
          </cell>
          <cell r="J2">
            <v>1871</v>
          </cell>
          <cell r="K2">
            <v>458</v>
          </cell>
          <cell r="L2">
            <v>265</v>
          </cell>
          <cell r="M2">
            <v>155</v>
          </cell>
          <cell r="N2">
            <v>39</v>
          </cell>
          <cell r="O2">
            <v>98</v>
          </cell>
          <cell r="P2">
            <v>27.949997</v>
          </cell>
          <cell r="Q2">
            <v>36</v>
          </cell>
          <cell r="R2">
            <v>22</v>
          </cell>
          <cell r="S2">
            <v>28.274547999999999</v>
          </cell>
          <cell r="T2">
            <v>27.891518000000001</v>
          </cell>
        </row>
        <row r="3">
          <cell r="A3" t="str">
            <v>Liverpool</v>
          </cell>
          <cell r="B3">
            <v>1032</v>
          </cell>
          <cell r="C3">
            <v>336</v>
          </cell>
          <cell r="D3">
            <v>198</v>
          </cell>
          <cell r="E3">
            <v>120</v>
          </cell>
          <cell r="F3">
            <v>30</v>
          </cell>
          <cell r="G3">
            <v>55</v>
          </cell>
          <cell r="H3">
            <v>18.430002000000002</v>
          </cell>
          <cell r="I3">
            <v>14</v>
          </cell>
          <cell r="J3">
            <v>2294</v>
          </cell>
          <cell r="K3">
            <v>671</v>
          </cell>
          <cell r="L3">
            <v>331</v>
          </cell>
          <cell r="M3">
            <v>241</v>
          </cell>
          <cell r="N3">
            <v>67</v>
          </cell>
          <cell r="O3">
            <v>129</v>
          </cell>
          <cell r="P3">
            <v>40.469996999999999</v>
          </cell>
          <cell r="Q3">
            <v>50</v>
          </cell>
          <cell r="R3">
            <v>21</v>
          </cell>
          <cell r="S3">
            <v>44.707389999999997</v>
          </cell>
          <cell r="T3">
            <v>18.785484</v>
          </cell>
        </row>
        <row r="4">
          <cell r="A4" t="str">
            <v>Wolverhampton Wanderers</v>
          </cell>
          <cell r="B4">
            <v>1611</v>
          </cell>
          <cell r="C4">
            <v>448</v>
          </cell>
          <cell r="D4">
            <v>254</v>
          </cell>
          <cell r="E4">
            <v>161</v>
          </cell>
          <cell r="F4">
            <v>36</v>
          </cell>
          <cell r="G4">
            <v>81</v>
          </cell>
          <cell r="H4">
            <v>25.329998</v>
          </cell>
          <cell r="I4">
            <v>28</v>
          </cell>
          <cell r="J4">
            <v>1506</v>
          </cell>
          <cell r="K4">
            <v>511</v>
          </cell>
          <cell r="L4">
            <v>280</v>
          </cell>
          <cell r="M4">
            <v>176</v>
          </cell>
          <cell r="N4">
            <v>48</v>
          </cell>
          <cell r="O4">
            <v>91</v>
          </cell>
          <cell r="P4">
            <v>31.18</v>
          </cell>
          <cell r="Q4">
            <v>31</v>
          </cell>
          <cell r="R4">
            <v>22</v>
          </cell>
          <cell r="S4">
            <v>31.122135</v>
          </cell>
          <cell r="T4">
            <v>25.014996</v>
          </cell>
        </row>
        <row r="5">
          <cell r="A5" t="str">
            <v>Sheffield United</v>
          </cell>
          <cell r="B5">
            <v>1978</v>
          </cell>
          <cell r="C5">
            <v>471</v>
          </cell>
          <cell r="D5">
            <v>245</v>
          </cell>
          <cell r="E5">
            <v>142</v>
          </cell>
          <cell r="F5">
            <v>43</v>
          </cell>
          <cell r="G5">
            <v>75</v>
          </cell>
          <cell r="H5">
            <v>27.279999</v>
          </cell>
          <cell r="I5">
            <v>21</v>
          </cell>
          <cell r="J5">
            <v>1669</v>
          </cell>
          <cell r="K5">
            <v>425</v>
          </cell>
          <cell r="L5">
            <v>221</v>
          </cell>
          <cell r="M5">
            <v>158</v>
          </cell>
          <cell r="N5">
            <v>49</v>
          </cell>
          <cell r="O5">
            <v>70</v>
          </cell>
          <cell r="P5">
            <v>27.58</v>
          </cell>
          <cell r="Q5">
            <v>24</v>
          </cell>
          <cell r="R5">
            <v>22</v>
          </cell>
          <cell r="S5">
            <v>29.064959999999999</v>
          </cell>
          <cell r="T5">
            <v>27.298266999999999</v>
          </cell>
        </row>
        <row r="6">
          <cell r="A6" t="str">
            <v>Aston Villa</v>
          </cell>
          <cell r="B6">
            <v>2357</v>
          </cell>
          <cell r="C6">
            <v>779</v>
          </cell>
          <cell r="D6">
            <v>407</v>
          </cell>
          <cell r="E6">
            <v>274</v>
          </cell>
          <cell r="F6">
            <v>63</v>
          </cell>
          <cell r="G6">
            <v>118</v>
          </cell>
          <cell r="H6">
            <v>45.700004999999997</v>
          </cell>
          <cell r="I6">
            <v>43</v>
          </cell>
          <cell r="J6">
            <v>1463</v>
          </cell>
          <cell r="K6">
            <v>433</v>
          </cell>
          <cell r="L6">
            <v>276</v>
          </cell>
          <cell r="M6">
            <v>165</v>
          </cell>
          <cell r="N6">
            <v>40</v>
          </cell>
          <cell r="O6">
            <v>97</v>
          </cell>
          <cell r="P6">
            <v>27.74</v>
          </cell>
          <cell r="Q6">
            <v>28</v>
          </cell>
          <cell r="R6">
            <v>22</v>
          </cell>
          <cell r="S6">
            <v>28.270163</v>
          </cell>
          <cell r="T6">
            <v>45.953457</v>
          </cell>
        </row>
        <row r="7">
          <cell r="A7" t="str">
            <v>Manchester City</v>
          </cell>
          <cell r="B7">
            <v>953</v>
          </cell>
          <cell r="C7">
            <v>318</v>
          </cell>
          <cell r="D7">
            <v>174</v>
          </cell>
          <cell r="E7">
            <v>123</v>
          </cell>
          <cell r="F7">
            <v>39</v>
          </cell>
          <cell r="G7">
            <v>72</v>
          </cell>
          <cell r="H7">
            <v>24.019998999999999</v>
          </cell>
          <cell r="I7">
            <v>25</v>
          </cell>
          <cell r="J7">
            <v>3489</v>
          </cell>
          <cell r="K7">
            <v>959</v>
          </cell>
          <cell r="L7">
            <v>435</v>
          </cell>
          <cell r="M7">
            <v>298</v>
          </cell>
          <cell r="N7">
            <v>84</v>
          </cell>
          <cell r="O7">
            <v>155</v>
          </cell>
          <cell r="P7">
            <v>53.850002000000003</v>
          </cell>
          <cell r="Q7">
            <v>62</v>
          </cell>
          <cell r="R7">
            <v>22</v>
          </cell>
          <cell r="S7">
            <v>58.956584999999997</v>
          </cell>
          <cell r="T7">
            <v>23.503017</v>
          </cell>
        </row>
        <row r="8">
          <cell r="A8" t="str">
            <v>Newcastle United</v>
          </cell>
          <cell r="B8">
            <v>2710</v>
          </cell>
          <cell r="C8">
            <v>624</v>
          </cell>
          <cell r="D8">
            <v>342</v>
          </cell>
          <cell r="E8">
            <v>227</v>
          </cell>
          <cell r="F8">
            <v>55</v>
          </cell>
          <cell r="G8">
            <v>122</v>
          </cell>
          <cell r="H8">
            <v>39.649997999999997</v>
          </cell>
          <cell r="I8">
            <v>34</v>
          </cell>
          <cell r="J8">
            <v>900</v>
          </cell>
          <cell r="K8">
            <v>315</v>
          </cell>
          <cell r="L8">
            <v>216</v>
          </cell>
          <cell r="M8">
            <v>123</v>
          </cell>
          <cell r="N8">
            <v>29</v>
          </cell>
          <cell r="O8">
            <v>72</v>
          </cell>
          <cell r="P8">
            <v>17.940000000000001</v>
          </cell>
          <cell r="Q8">
            <v>21</v>
          </cell>
          <cell r="R8">
            <v>22</v>
          </cell>
          <cell r="S8">
            <v>18.006233000000002</v>
          </cell>
          <cell r="T8">
            <v>39.647480000000002</v>
          </cell>
        </row>
        <row r="9">
          <cell r="A9" t="str">
            <v>Brighton and Hove Albion</v>
          </cell>
          <cell r="B9">
            <v>1493</v>
          </cell>
          <cell r="C9">
            <v>535</v>
          </cell>
          <cell r="D9">
            <v>286</v>
          </cell>
          <cell r="E9">
            <v>193</v>
          </cell>
          <cell r="F9">
            <v>50</v>
          </cell>
          <cell r="G9">
            <v>109</v>
          </cell>
          <cell r="H9">
            <v>32.520000000000003</v>
          </cell>
          <cell r="I9">
            <v>30</v>
          </cell>
          <cell r="J9">
            <v>1752</v>
          </cell>
          <cell r="K9">
            <v>482</v>
          </cell>
          <cell r="L9">
            <v>277</v>
          </cell>
          <cell r="M9">
            <v>172</v>
          </cell>
          <cell r="N9">
            <v>39</v>
          </cell>
          <cell r="O9">
            <v>90</v>
          </cell>
          <cell r="P9">
            <v>28.08</v>
          </cell>
          <cell r="Q9">
            <v>25</v>
          </cell>
          <cell r="R9">
            <v>22</v>
          </cell>
          <cell r="S9">
            <v>29.807933999999999</v>
          </cell>
          <cell r="T9">
            <v>34.864708</v>
          </cell>
        </row>
        <row r="10">
          <cell r="A10" t="str">
            <v>West Ham United</v>
          </cell>
          <cell r="B10">
            <v>1511</v>
          </cell>
          <cell r="C10">
            <v>515</v>
          </cell>
          <cell r="D10">
            <v>265</v>
          </cell>
          <cell r="E10">
            <v>192</v>
          </cell>
          <cell r="F10">
            <v>68</v>
          </cell>
          <cell r="G10">
            <v>110</v>
          </cell>
          <cell r="H10">
            <v>37.539997</v>
          </cell>
          <cell r="I10">
            <v>33</v>
          </cell>
          <cell r="J10">
            <v>1638</v>
          </cell>
          <cell r="K10">
            <v>449</v>
          </cell>
          <cell r="L10">
            <v>226</v>
          </cell>
          <cell r="M10">
            <v>158</v>
          </cell>
          <cell r="N10">
            <v>31</v>
          </cell>
          <cell r="O10">
            <v>92</v>
          </cell>
          <cell r="P10">
            <v>25.97</v>
          </cell>
          <cell r="Q10">
            <v>25</v>
          </cell>
          <cell r="R10">
            <v>21</v>
          </cell>
          <cell r="S10">
            <v>24.508382999999998</v>
          </cell>
          <cell r="T10">
            <v>40.846961999999998</v>
          </cell>
        </row>
        <row r="11">
          <cell r="A11" t="str">
            <v>Burnley</v>
          </cell>
          <cell r="B11">
            <v>1951</v>
          </cell>
          <cell r="C11">
            <v>513</v>
          </cell>
          <cell r="D11">
            <v>293</v>
          </cell>
          <cell r="E11">
            <v>168</v>
          </cell>
          <cell r="F11">
            <v>39</v>
          </cell>
          <cell r="G11">
            <v>97</v>
          </cell>
          <cell r="H11">
            <v>29.39</v>
          </cell>
          <cell r="I11">
            <v>37</v>
          </cell>
          <cell r="J11">
            <v>901</v>
          </cell>
          <cell r="K11">
            <v>353</v>
          </cell>
          <cell r="L11">
            <v>220</v>
          </cell>
          <cell r="M11">
            <v>150</v>
          </cell>
          <cell r="N11">
            <v>45</v>
          </cell>
          <cell r="O11">
            <v>67</v>
          </cell>
          <cell r="P11">
            <v>27.180002000000002</v>
          </cell>
          <cell r="Q11">
            <v>24</v>
          </cell>
          <cell r="R11">
            <v>22</v>
          </cell>
          <cell r="S11">
            <v>27.660408</v>
          </cell>
          <cell r="T11">
            <v>30.441514999999999</v>
          </cell>
        </row>
        <row r="12">
          <cell r="A12" t="str">
            <v>Norwich City</v>
          </cell>
          <cell r="B12">
            <v>2265</v>
          </cell>
          <cell r="C12">
            <v>694</v>
          </cell>
          <cell r="D12">
            <v>348</v>
          </cell>
          <cell r="E12">
            <v>228</v>
          </cell>
          <cell r="F12">
            <v>54</v>
          </cell>
          <cell r="G12">
            <v>123</v>
          </cell>
          <cell r="H12">
            <v>39.28</v>
          </cell>
          <cell r="I12">
            <v>45</v>
          </cell>
          <cell r="J12">
            <v>1573</v>
          </cell>
          <cell r="K12">
            <v>465</v>
          </cell>
          <cell r="L12">
            <v>253</v>
          </cell>
          <cell r="M12">
            <v>161</v>
          </cell>
          <cell r="N12">
            <v>28</v>
          </cell>
          <cell r="O12">
            <v>87</v>
          </cell>
          <cell r="P12">
            <v>22.989998</v>
          </cell>
          <cell r="Q12">
            <v>22</v>
          </cell>
          <cell r="R12">
            <v>22</v>
          </cell>
          <cell r="S12">
            <v>22.731753999999999</v>
          </cell>
          <cell r="T12">
            <v>41.934780000000003</v>
          </cell>
        </row>
        <row r="13">
          <cell r="A13" t="str">
            <v>Bournemouth</v>
          </cell>
          <cell r="B13">
            <v>1837</v>
          </cell>
          <cell r="C13">
            <v>590</v>
          </cell>
          <cell r="D13">
            <v>328</v>
          </cell>
          <cell r="E13">
            <v>196</v>
          </cell>
          <cell r="F13">
            <v>48</v>
          </cell>
          <cell r="G13">
            <v>106</v>
          </cell>
          <cell r="H13">
            <v>35.089995999999999</v>
          </cell>
          <cell r="I13">
            <v>35</v>
          </cell>
          <cell r="J13">
            <v>1272</v>
          </cell>
          <cell r="K13">
            <v>395</v>
          </cell>
          <cell r="L13">
            <v>227</v>
          </cell>
          <cell r="M13">
            <v>140</v>
          </cell>
          <cell r="N13">
            <v>31</v>
          </cell>
          <cell r="O13">
            <v>71</v>
          </cell>
          <cell r="P13">
            <v>23.160001999999999</v>
          </cell>
          <cell r="Q13">
            <v>20</v>
          </cell>
          <cell r="R13">
            <v>22</v>
          </cell>
          <cell r="S13">
            <v>23.314205000000001</v>
          </cell>
          <cell r="T13">
            <v>35.569927</v>
          </cell>
        </row>
        <row r="14">
          <cell r="A14" t="str">
            <v>Crystal Palace</v>
          </cell>
          <cell r="B14">
            <v>1868</v>
          </cell>
          <cell r="C14">
            <v>532</v>
          </cell>
          <cell r="D14">
            <v>290</v>
          </cell>
          <cell r="E14">
            <v>190</v>
          </cell>
          <cell r="F14">
            <v>47</v>
          </cell>
          <cell r="G14">
            <v>93</v>
          </cell>
          <cell r="H14">
            <v>34.130000000000003</v>
          </cell>
          <cell r="I14">
            <v>24</v>
          </cell>
          <cell r="J14">
            <v>1288</v>
          </cell>
          <cell r="K14">
            <v>488</v>
          </cell>
          <cell r="L14">
            <v>213</v>
          </cell>
          <cell r="M14">
            <v>138</v>
          </cell>
          <cell r="N14">
            <v>23</v>
          </cell>
          <cell r="O14">
            <v>69</v>
          </cell>
          <cell r="P14">
            <v>21.410001999999999</v>
          </cell>
          <cell r="Q14">
            <v>20</v>
          </cell>
          <cell r="R14">
            <v>22</v>
          </cell>
          <cell r="S14">
            <v>20.014652000000002</v>
          </cell>
          <cell r="T14">
            <v>33.646410000000003</v>
          </cell>
        </row>
        <row r="15">
          <cell r="A15" t="str">
            <v>Southampton</v>
          </cell>
          <cell r="B15">
            <v>1682</v>
          </cell>
          <cell r="C15">
            <v>573</v>
          </cell>
          <cell r="D15">
            <v>283</v>
          </cell>
          <cell r="E15">
            <v>189</v>
          </cell>
          <cell r="F15">
            <v>47</v>
          </cell>
          <cell r="G15">
            <v>106</v>
          </cell>
          <cell r="H15">
            <v>29.289999000000002</v>
          </cell>
          <cell r="I15">
            <v>39</v>
          </cell>
          <cell r="J15">
            <v>1171</v>
          </cell>
          <cell r="K15">
            <v>466</v>
          </cell>
          <cell r="L15">
            <v>274</v>
          </cell>
          <cell r="M15">
            <v>166</v>
          </cell>
          <cell r="N15">
            <v>46</v>
          </cell>
          <cell r="O15">
            <v>96</v>
          </cell>
          <cell r="P15">
            <v>34.49</v>
          </cell>
          <cell r="Q15">
            <v>27</v>
          </cell>
          <cell r="R15">
            <v>22</v>
          </cell>
          <cell r="S15">
            <v>33.575145999999997</v>
          </cell>
          <cell r="T15">
            <v>31.320893999999999</v>
          </cell>
        </row>
        <row r="16">
          <cell r="A16" t="str">
            <v>Leicester City</v>
          </cell>
          <cell r="B16">
            <v>1468</v>
          </cell>
          <cell r="C16">
            <v>442</v>
          </cell>
          <cell r="D16">
            <v>238</v>
          </cell>
          <cell r="E16">
            <v>154</v>
          </cell>
          <cell r="F16">
            <v>38</v>
          </cell>
          <cell r="G16">
            <v>81</v>
          </cell>
          <cell r="H16">
            <v>27.05</v>
          </cell>
          <cell r="I16">
            <v>21</v>
          </cell>
          <cell r="J16">
            <v>1955</v>
          </cell>
          <cell r="K16">
            <v>582</v>
          </cell>
          <cell r="L16">
            <v>301</v>
          </cell>
          <cell r="M16">
            <v>190</v>
          </cell>
          <cell r="N16">
            <v>58</v>
          </cell>
          <cell r="O16">
            <v>116</v>
          </cell>
          <cell r="P16">
            <v>37.26</v>
          </cell>
          <cell r="Q16">
            <v>47</v>
          </cell>
          <cell r="R16">
            <v>22</v>
          </cell>
          <cell r="S16">
            <v>35.295611999999998</v>
          </cell>
          <cell r="T16">
            <v>28.912400000000002</v>
          </cell>
        </row>
        <row r="17">
          <cell r="A17" t="str">
            <v>Watford</v>
          </cell>
          <cell r="B17">
            <v>1817</v>
          </cell>
          <cell r="C17">
            <v>503</v>
          </cell>
          <cell r="D17">
            <v>279</v>
          </cell>
          <cell r="E17">
            <v>177</v>
          </cell>
          <cell r="F17">
            <v>48</v>
          </cell>
          <cell r="G17">
            <v>102</v>
          </cell>
          <cell r="H17">
            <v>34.5</v>
          </cell>
          <cell r="I17">
            <v>34</v>
          </cell>
          <cell r="J17">
            <v>1374</v>
          </cell>
          <cell r="K17">
            <v>505</v>
          </cell>
          <cell r="L17">
            <v>260</v>
          </cell>
          <cell r="M17">
            <v>162</v>
          </cell>
          <cell r="N17">
            <v>37</v>
          </cell>
          <cell r="O17">
            <v>74</v>
          </cell>
          <cell r="P17">
            <v>27.56</v>
          </cell>
          <cell r="Q17">
            <v>20</v>
          </cell>
          <cell r="R17">
            <v>22</v>
          </cell>
          <cell r="S17">
            <v>28.383669000000001</v>
          </cell>
          <cell r="T17">
            <v>34.343955999999999</v>
          </cell>
        </row>
        <row r="18">
          <cell r="A18" t="str">
            <v>Arsenal</v>
          </cell>
          <cell r="B18">
            <v>1723</v>
          </cell>
          <cell r="C18">
            <v>565</v>
          </cell>
          <cell r="D18">
            <v>328</v>
          </cell>
          <cell r="E18">
            <v>193</v>
          </cell>
          <cell r="F18">
            <v>35</v>
          </cell>
          <cell r="G18">
            <v>113</v>
          </cell>
          <cell r="H18">
            <v>29.33</v>
          </cell>
          <cell r="I18">
            <v>31</v>
          </cell>
          <cell r="J18">
            <v>1842</v>
          </cell>
          <cell r="K18">
            <v>553</v>
          </cell>
          <cell r="L18">
            <v>253</v>
          </cell>
          <cell r="M18">
            <v>174</v>
          </cell>
          <cell r="N18">
            <v>37</v>
          </cell>
          <cell r="O18">
            <v>87</v>
          </cell>
          <cell r="P18">
            <v>28.100003999999998</v>
          </cell>
          <cell r="Q18">
            <v>29</v>
          </cell>
          <cell r="R18">
            <v>22</v>
          </cell>
          <cell r="S18">
            <v>28.735997999999999</v>
          </cell>
          <cell r="T18">
            <v>30.169492999999999</v>
          </cell>
        </row>
        <row r="19">
          <cell r="A19" t="str">
            <v>Chelsea</v>
          </cell>
          <cell r="B19">
            <v>1162</v>
          </cell>
          <cell r="C19">
            <v>379</v>
          </cell>
          <cell r="D19">
            <v>198</v>
          </cell>
          <cell r="E19">
            <v>135</v>
          </cell>
          <cell r="F19">
            <v>37</v>
          </cell>
          <cell r="G19">
            <v>66</v>
          </cell>
          <cell r="H19">
            <v>23.219996999999999</v>
          </cell>
          <cell r="I19">
            <v>29</v>
          </cell>
          <cell r="J19">
            <v>2288</v>
          </cell>
          <cell r="K19">
            <v>614</v>
          </cell>
          <cell r="L19">
            <v>362</v>
          </cell>
          <cell r="M19">
            <v>241</v>
          </cell>
          <cell r="N19">
            <v>59</v>
          </cell>
          <cell r="O19">
            <v>127</v>
          </cell>
          <cell r="P19">
            <v>39.499996000000003</v>
          </cell>
          <cell r="Q19">
            <v>39</v>
          </cell>
          <cell r="R19">
            <v>22</v>
          </cell>
          <cell r="S19">
            <v>43.125889999999998</v>
          </cell>
          <cell r="T19">
            <v>24.763655</v>
          </cell>
        </row>
        <row r="20">
          <cell r="A20" t="str">
            <v>Manchester United</v>
          </cell>
          <cell r="B20">
            <v>1501</v>
          </cell>
          <cell r="C20">
            <v>449</v>
          </cell>
          <cell r="D20">
            <v>221</v>
          </cell>
          <cell r="E20">
            <v>130</v>
          </cell>
          <cell r="F20">
            <v>33</v>
          </cell>
          <cell r="G20">
            <v>82</v>
          </cell>
          <cell r="H20">
            <v>22.470002999999998</v>
          </cell>
          <cell r="I20">
            <v>25</v>
          </cell>
          <cell r="J20">
            <v>2231</v>
          </cell>
          <cell r="K20">
            <v>542</v>
          </cell>
          <cell r="L20">
            <v>324</v>
          </cell>
          <cell r="M20">
            <v>172</v>
          </cell>
          <cell r="N20">
            <v>50</v>
          </cell>
          <cell r="O20">
            <v>126</v>
          </cell>
          <cell r="P20">
            <v>37.699997000000003</v>
          </cell>
          <cell r="Q20">
            <v>36</v>
          </cell>
          <cell r="R20">
            <v>22</v>
          </cell>
          <cell r="S20">
            <v>38.992446999999999</v>
          </cell>
          <cell r="T20">
            <v>22.003124</v>
          </cell>
        </row>
        <row r="21">
          <cell r="A21" t="str">
            <v>Everton</v>
          </cell>
          <cell r="B21">
            <v>1274</v>
          </cell>
          <cell r="C21">
            <v>442</v>
          </cell>
          <cell r="D21">
            <v>233</v>
          </cell>
          <cell r="E21">
            <v>160</v>
          </cell>
          <cell r="F21">
            <v>44</v>
          </cell>
          <cell r="G21">
            <v>87</v>
          </cell>
          <cell r="H21">
            <v>27.9</v>
          </cell>
          <cell r="I21">
            <v>32</v>
          </cell>
          <cell r="J21">
            <v>1428</v>
          </cell>
          <cell r="K21">
            <v>582</v>
          </cell>
          <cell r="L21">
            <v>297</v>
          </cell>
          <cell r="M21">
            <v>203</v>
          </cell>
          <cell r="N21">
            <v>43</v>
          </cell>
          <cell r="O21">
            <v>98</v>
          </cell>
          <cell r="P21">
            <v>30.220001</v>
          </cell>
          <cell r="Q21">
            <v>25</v>
          </cell>
          <cell r="R21">
            <v>22</v>
          </cell>
          <cell r="S21">
            <v>31.063347</v>
          </cell>
          <cell r="T21">
            <v>28.699425000000002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I27"/>
  <sheetViews>
    <sheetView workbookViewId="0">
      <pane xSplit="4" topLeftCell="E1" activePane="topRight" state="frozen"/>
      <selection activeCell="C55" sqref="C55"/>
      <selection pane="topRight" activeCell="V12" sqref="V12"/>
    </sheetView>
  </sheetViews>
  <sheetFormatPr defaultColWidth="9.109375" defaultRowHeight="12" x14ac:dyDescent="0.25"/>
  <cols>
    <col min="1" max="3" width="9.109375" style="1" hidden="1" customWidth="1"/>
    <col min="4" max="4" width="6.77734375" style="1" customWidth="1"/>
    <col min="5" max="15" width="5.77734375" style="1" customWidth="1"/>
    <col min="16" max="29" width="6.77734375" style="1" customWidth="1"/>
    <col min="30" max="30" width="2.77734375" style="1" customWidth="1"/>
    <col min="31" max="34" width="5.33203125" style="1" customWidth="1"/>
    <col min="35" max="36" width="9.109375" style="1" customWidth="1"/>
    <col min="37" max="16384" width="9.109375" style="1"/>
  </cols>
  <sheetData>
    <row r="1" spans="1:35" ht="48" x14ac:dyDescent="0.25">
      <c r="B1" s="1" t="s">
        <v>108</v>
      </c>
      <c r="C1" s="1" t="s">
        <v>109</v>
      </c>
      <c r="D1" s="4" t="s">
        <v>0</v>
      </c>
      <c r="E1" s="4" t="s">
        <v>44</v>
      </c>
      <c r="F1" s="4" t="s">
        <v>38</v>
      </c>
      <c r="G1" s="4" t="s">
        <v>64</v>
      </c>
      <c r="H1" s="4" t="s">
        <v>65</v>
      </c>
      <c r="I1" s="4" t="s">
        <v>39</v>
      </c>
      <c r="J1" s="4" t="s">
        <v>14</v>
      </c>
      <c r="K1" s="4" t="s">
        <v>40</v>
      </c>
      <c r="L1" s="4" t="s">
        <v>66</v>
      </c>
      <c r="M1" s="4" t="s">
        <v>67</v>
      </c>
      <c r="N1" s="4" t="s">
        <v>41</v>
      </c>
      <c r="O1" s="4" t="s">
        <v>42</v>
      </c>
      <c r="P1" s="4" t="s">
        <v>16</v>
      </c>
      <c r="Q1" s="4" t="s">
        <v>43</v>
      </c>
      <c r="R1" s="10" t="s">
        <v>77</v>
      </c>
      <c r="S1" s="10" t="s">
        <v>47</v>
      </c>
      <c r="T1" s="10" t="s">
        <v>79</v>
      </c>
      <c r="U1" s="10" t="s">
        <v>47</v>
      </c>
      <c r="V1" s="14" t="s">
        <v>49</v>
      </c>
      <c r="W1" s="14" t="s">
        <v>48</v>
      </c>
      <c r="X1" s="14" t="s">
        <v>47</v>
      </c>
      <c r="Y1" s="14" t="s">
        <v>50</v>
      </c>
      <c r="Z1" s="14" t="s">
        <v>51</v>
      </c>
      <c r="AA1" s="14" t="s">
        <v>47</v>
      </c>
      <c r="AB1" s="13" t="s">
        <v>45</v>
      </c>
      <c r="AC1" s="13" t="s">
        <v>46</v>
      </c>
      <c r="AI1" s="13" t="s">
        <v>110</v>
      </c>
    </row>
    <row r="2" spans="1:35" x14ac:dyDescent="0.25">
      <c r="A2" s="1" t="s">
        <v>104</v>
      </c>
      <c r="D2" s="32" t="str">
        <f>Schedule!A2</f>
        <v>ARS</v>
      </c>
      <c r="E2" s="11">
        <f>VLOOKUP($A2,'[1]2019sum'!$A$1:$T$21,6,FALSE)</f>
        <v>35</v>
      </c>
      <c r="F2" s="11">
        <f>VLOOKUP($A2,'[1]2019sum'!$A$1:$T$21,7,FALSE)</f>
        <v>113</v>
      </c>
      <c r="G2" s="27">
        <f>0.5304*(0.3748*E2+1.1738)</f>
        <v>7.5803707200000003</v>
      </c>
      <c r="H2" s="27">
        <f>E2-G2</f>
        <v>27.419629279999999</v>
      </c>
      <c r="I2" s="11">
        <f>VLOOKUP($A2,'[1]2019sum'!$A$1:$T$21,9,FALSE)</f>
        <v>31</v>
      </c>
      <c r="J2" s="11">
        <f>VLOOKUP($A2,'[1]2019sum'!$A$1:$T$21,14,FALSE)</f>
        <v>37</v>
      </c>
      <c r="K2" s="11">
        <f>VLOOKUP($A2,'[1]2019sum'!$A$1:$T$21,15,FALSE)</f>
        <v>87</v>
      </c>
      <c r="L2" s="27">
        <f>0.6847*(0.4555*J2-12.437)</f>
        <v>3.0239775500000006</v>
      </c>
      <c r="M2" s="27">
        <f>J2-L2</f>
        <v>33.976022450000002</v>
      </c>
      <c r="N2" s="11">
        <f>VLOOKUP($A2,'[1]2019sum'!$A$1:$T$21,17,FALSE)</f>
        <v>29</v>
      </c>
      <c r="O2" s="11">
        <f>VLOOKUP($A2,'[1]2019sum'!$A$1:$T$21,18,FALSE)</f>
        <v>22</v>
      </c>
      <c r="P2" s="12">
        <f>N2/O2</f>
        <v>1.3181818181818181</v>
      </c>
      <c r="Q2" s="12">
        <f>I2/O2</f>
        <v>1.4090909090909092</v>
      </c>
      <c r="R2" s="12">
        <f>VLOOKUP(D2,xG!$B$2:$G$21,6,FALSE)</f>
        <v>1.2917273181818181</v>
      </c>
      <c r="S2" s="12">
        <f>P2-R2</f>
        <v>2.6454500000000047E-2</v>
      </c>
      <c r="T2" s="12">
        <f>VLOOKUP(D2,xG!$B$24:$G$43,6,FALSE)</f>
        <v>1.3522612045454543</v>
      </c>
      <c r="U2" s="12">
        <f>T2-Q2</f>
        <v>-5.6829704545454884E-2</v>
      </c>
      <c r="V2" s="12">
        <f>($AF$3*K2+$AF$4*J2)/O2</f>
        <v>6.8227272727272741</v>
      </c>
      <c r="W2" s="12">
        <f t="shared" ref="W2:W22" si="0">(V2/$V$22)*$P$22</f>
        <v>1.2375130213252878</v>
      </c>
      <c r="X2" s="12">
        <f>P2-W2</f>
        <v>8.0668796856530278E-2</v>
      </c>
      <c r="Y2" s="12">
        <f>($AH$3*F2+$AH$4*E2)/O2</f>
        <v>5.2634090909090911</v>
      </c>
      <c r="Z2" s="12">
        <f t="shared" ref="Z2:Z22" si="1">(Y2/$Y$22)*$P$22</f>
        <v>1.4292571617655616</v>
      </c>
      <c r="AA2" s="12">
        <f>Z2-Q2</f>
        <v>2.0166252674652441E-2</v>
      </c>
      <c r="AB2" s="12">
        <f>IF(X$25="Y",AVERAGE(T2,Z2),IF(X$25="N",Z2,IF(X$25="Only",T2,B2)))</f>
        <v>1.3907591831555079</v>
      </c>
      <c r="AC2" s="12">
        <f>IF(X$25="Y",AVERAGE(R2,W2),IF(X$25="N",W2,IF(X$25="Only",R2,C2)))</f>
        <v>1.2646201697535528</v>
      </c>
      <c r="AD2" s="26"/>
      <c r="AE2" s="118" t="s">
        <v>68</v>
      </c>
      <c r="AF2" s="119"/>
      <c r="AG2" s="120" t="s">
        <v>69</v>
      </c>
      <c r="AH2" s="121"/>
      <c r="AI2" s="7">
        <f>AC2-AB2</f>
        <v>-0.1261390134019551</v>
      </c>
    </row>
    <row r="3" spans="1:35" x14ac:dyDescent="0.25">
      <c r="A3" s="1" t="s">
        <v>117</v>
      </c>
      <c r="D3" s="32" t="str">
        <f>Schedule!A3</f>
        <v>AVL</v>
      </c>
      <c r="E3" s="11">
        <f>VLOOKUP($A3,'[1]2019sum'!$A$1:$T$21,6,FALSE)</f>
        <v>63</v>
      </c>
      <c r="F3" s="11">
        <f>VLOOKUP($A3,'[1]2019sum'!$A$1:$T$21,7,FALSE)</f>
        <v>118</v>
      </c>
      <c r="G3" s="27">
        <f t="shared" ref="G3:G21" si="2">0.5304*(0.3748*E3+1.1738)</f>
        <v>13.14660048</v>
      </c>
      <c r="H3" s="27">
        <f t="shared" ref="H3:H21" si="3">E3-G3</f>
        <v>49.853399519999996</v>
      </c>
      <c r="I3" s="11">
        <f>VLOOKUP($A3,'[1]2019sum'!$A$1:$T$21,9,FALSE)</f>
        <v>43</v>
      </c>
      <c r="J3" s="11">
        <f>VLOOKUP($A3,'[1]2019sum'!$A$1:$T$21,14,FALSE)</f>
        <v>40</v>
      </c>
      <c r="K3" s="11">
        <f>VLOOKUP($A3,'[1]2019sum'!$A$1:$T$21,15,FALSE)</f>
        <v>97</v>
      </c>
      <c r="L3" s="27">
        <f t="shared" ref="L3:L21" si="4">0.6847*(0.4555*J3-12.437)</f>
        <v>3.9596200999999995</v>
      </c>
      <c r="M3" s="27">
        <f t="shared" ref="M3:M21" si="5">J3-L3</f>
        <v>36.040379899999998</v>
      </c>
      <c r="N3" s="11">
        <f>VLOOKUP($A3,'[1]2019sum'!$A$1:$T$21,17,FALSE)</f>
        <v>28</v>
      </c>
      <c r="O3" s="11">
        <f>VLOOKUP($A3,'[1]2019sum'!$A$1:$T$21,18,FALSE)</f>
        <v>22</v>
      </c>
      <c r="P3" s="12">
        <f t="shared" ref="P3:P21" si="6">N3/O3</f>
        <v>1.2727272727272727</v>
      </c>
      <c r="Q3" s="12">
        <f t="shared" ref="Q3:Q21" si="7">I3/O3</f>
        <v>1.9545454545454546</v>
      </c>
      <c r="R3" s="12">
        <f>VLOOKUP(D3,xG!$B$2:$G$21,6,FALSE)</f>
        <v>1.2729582499999998</v>
      </c>
      <c r="S3" s="12">
        <f t="shared" ref="S3:S22" si="8">P3-R3</f>
        <v>-2.3097727272713975E-4</v>
      </c>
      <c r="T3" s="12">
        <f>VLOOKUP(D3,xG!$B$24:$G$43,6,FALSE)</f>
        <v>2.0830332272727272</v>
      </c>
      <c r="U3" s="12">
        <f t="shared" ref="U3:U22" si="9">T3-Q3</f>
        <v>0.12848777272727263</v>
      </c>
      <c r="V3" s="12">
        <f t="shared" ref="V3:V22" si="10">($AF$3*K3+$AF$4*J3)/O3</f>
        <v>7.5500000000000007</v>
      </c>
      <c r="W3" s="12">
        <f t="shared" si="0"/>
        <v>1.3694264679688892</v>
      </c>
      <c r="X3" s="12">
        <f t="shared" ref="X3:X22" si="11">P3-W3</f>
        <v>-9.669919524161652E-2</v>
      </c>
      <c r="Y3" s="12">
        <f t="shared" ref="Y3:Y22" si="12">($AH$3*F3+$AH$4*E3)/O3</f>
        <v>6.6986363636363642</v>
      </c>
      <c r="Z3" s="12">
        <f t="shared" si="1"/>
        <v>1.8189872440899073</v>
      </c>
      <c r="AA3" s="12">
        <f t="shared" ref="AA3:AA22" si="13">Z3-Q3</f>
        <v>-0.13555821045554728</v>
      </c>
      <c r="AB3" s="12">
        <f t="shared" ref="AB3:AB21" si="14">IF(X$25="Y",AVERAGE(T3,Z3),IF(X$25="N",Z3,IF(X$25="Only",T3,B3)))</f>
        <v>1.9510102356813173</v>
      </c>
      <c r="AC3" s="12">
        <f t="shared" ref="AC3:AC21" si="15">IF(X$25="Y",AVERAGE(R3,W3),IF(X$25="N",W3,IF(X$25="Only",R3,C3)))</f>
        <v>1.3211923589844445</v>
      </c>
      <c r="AD3" s="26"/>
      <c r="AE3" s="28" t="s">
        <v>11</v>
      </c>
      <c r="AF3" s="29">
        <v>1.3</v>
      </c>
      <c r="AG3" s="28" t="s">
        <v>11</v>
      </c>
      <c r="AH3" s="29">
        <v>0.71499999999999997</v>
      </c>
      <c r="AI3" s="7">
        <f t="shared" ref="AI3:AI22" si="16">AC3-AB3</f>
        <v>-0.62981787669687272</v>
      </c>
    </row>
    <row r="4" spans="1:35" x14ac:dyDescent="0.25">
      <c r="A4" s="1" t="s">
        <v>99</v>
      </c>
      <c r="D4" s="32" t="str">
        <f>Schedule!A4</f>
        <v>BOU</v>
      </c>
      <c r="E4" s="11">
        <f>VLOOKUP($A4,'[1]2019sum'!$A$1:$T$21,6,FALSE)</f>
        <v>48</v>
      </c>
      <c r="F4" s="11">
        <f>VLOOKUP($A4,'[1]2019sum'!$A$1:$T$21,7,FALSE)</f>
        <v>106</v>
      </c>
      <c r="G4" s="27">
        <f t="shared" si="2"/>
        <v>10.164691680000001</v>
      </c>
      <c r="H4" s="27">
        <f t="shared" si="3"/>
        <v>37.835308319999996</v>
      </c>
      <c r="I4" s="11">
        <f>VLOOKUP($A4,'[1]2019sum'!$A$1:$T$21,9,FALSE)</f>
        <v>35</v>
      </c>
      <c r="J4" s="11">
        <f>VLOOKUP($A4,'[1]2019sum'!$A$1:$T$21,14,FALSE)</f>
        <v>31</v>
      </c>
      <c r="K4" s="11">
        <f>VLOOKUP($A4,'[1]2019sum'!$A$1:$T$21,15,FALSE)</f>
        <v>71</v>
      </c>
      <c r="L4" s="27">
        <f t="shared" si="4"/>
        <v>1.1526924500000002</v>
      </c>
      <c r="M4" s="27">
        <f t="shared" si="5"/>
        <v>29.84730755</v>
      </c>
      <c r="N4" s="11">
        <f>VLOOKUP($A4,'[1]2019sum'!$A$1:$T$21,17,FALSE)</f>
        <v>20</v>
      </c>
      <c r="O4" s="11">
        <f>VLOOKUP($A4,'[1]2019sum'!$A$1:$T$21,18,FALSE)</f>
        <v>22</v>
      </c>
      <c r="P4" s="12">
        <f t="shared" si="6"/>
        <v>0.90909090909090906</v>
      </c>
      <c r="Q4" s="12">
        <f t="shared" si="7"/>
        <v>1.5909090909090908</v>
      </c>
      <c r="R4" s="12">
        <f>VLOOKUP(D4,xG!$B$2:$G$21,6,FALSE)</f>
        <v>1.0562319772727273</v>
      </c>
      <c r="S4" s="12">
        <f t="shared" si="8"/>
        <v>-0.14714106818181827</v>
      </c>
      <c r="T4" s="12">
        <f>VLOOKUP(D4,xG!$B$24:$G$43,6,FALSE)</f>
        <v>1.6059073409090909</v>
      </c>
      <c r="U4" s="12">
        <f t="shared" si="9"/>
        <v>1.4998250000000102E-2</v>
      </c>
      <c r="V4" s="12">
        <f t="shared" si="10"/>
        <v>5.6045454545454545</v>
      </c>
      <c r="W4" s="12">
        <f t="shared" si="0"/>
        <v>1.0165579981972548</v>
      </c>
      <c r="X4" s="12">
        <f t="shared" si="11"/>
        <v>-0.10746708910634573</v>
      </c>
      <c r="Y4" s="12">
        <f t="shared" si="12"/>
        <v>5.6268181818181811</v>
      </c>
      <c r="Z4" s="12">
        <f t="shared" si="1"/>
        <v>1.5279394106391364</v>
      </c>
      <c r="AA4" s="12">
        <f t="shared" si="13"/>
        <v>-6.296968026995442E-2</v>
      </c>
      <c r="AB4" s="12">
        <f t="shared" si="14"/>
        <v>1.5669233757741137</v>
      </c>
      <c r="AC4" s="12">
        <f t="shared" si="15"/>
        <v>1.0363949877349912</v>
      </c>
      <c r="AD4" s="26"/>
      <c r="AE4" s="28" t="s">
        <v>15</v>
      </c>
      <c r="AF4" s="29">
        <v>1</v>
      </c>
      <c r="AG4" s="28" t="s">
        <v>15</v>
      </c>
      <c r="AH4" s="29">
        <v>1</v>
      </c>
      <c r="AI4" s="7">
        <f t="shared" si="16"/>
        <v>-0.5305283880391225</v>
      </c>
    </row>
    <row r="5" spans="1:35" x14ac:dyDescent="0.25">
      <c r="A5" s="1" t="s">
        <v>97</v>
      </c>
      <c r="D5" s="32" t="str">
        <f>Schedule!A5</f>
        <v>BRI</v>
      </c>
      <c r="E5" s="11">
        <f>VLOOKUP($A5,'[1]2019sum'!$A$1:$T$21,6,FALSE)</f>
        <v>50</v>
      </c>
      <c r="F5" s="11">
        <f>VLOOKUP($A5,'[1]2019sum'!$A$1:$T$21,7,FALSE)</f>
        <v>109</v>
      </c>
      <c r="G5" s="27">
        <f t="shared" si="2"/>
        <v>10.562279520000001</v>
      </c>
      <c r="H5" s="27">
        <f t="shared" si="3"/>
        <v>39.437720479999996</v>
      </c>
      <c r="I5" s="11">
        <f>VLOOKUP($A5,'[1]2019sum'!$A$1:$T$21,9,FALSE)</f>
        <v>30</v>
      </c>
      <c r="J5" s="11">
        <f>VLOOKUP($A5,'[1]2019sum'!$A$1:$T$21,14,FALSE)</f>
        <v>39</v>
      </c>
      <c r="K5" s="11">
        <f>VLOOKUP($A5,'[1]2019sum'!$A$1:$T$21,15,FALSE)</f>
        <v>90</v>
      </c>
      <c r="L5" s="27">
        <f t="shared" si="4"/>
        <v>3.6477392500000017</v>
      </c>
      <c r="M5" s="27">
        <f t="shared" si="5"/>
        <v>35.352260749999999</v>
      </c>
      <c r="N5" s="11">
        <f>VLOOKUP($A5,'[1]2019sum'!$A$1:$T$21,17,FALSE)</f>
        <v>25</v>
      </c>
      <c r="O5" s="11">
        <f>VLOOKUP($A5,'[1]2019sum'!$A$1:$T$21,18,FALSE)</f>
        <v>22</v>
      </c>
      <c r="P5" s="12">
        <f t="shared" si="6"/>
        <v>1.1363636363636365</v>
      </c>
      <c r="Q5" s="12">
        <f t="shared" si="7"/>
        <v>1.3636363636363635</v>
      </c>
      <c r="R5" s="12">
        <f>VLOOKUP(D5,xG!$B$2:$G$21,6,FALSE)</f>
        <v>1.3156348636363635</v>
      </c>
      <c r="S5" s="12">
        <f t="shared" si="8"/>
        <v>-0.17927122727272704</v>
      </c>
      <c r="T5" s="12">
        <f>VLOOKUP(D5,xG!$B$24:$G$43,6,FALSE)</f>
        <v>1.5314706363636366</v>
      </c>
      <c r="U5" s="12">
        <f t="shared" si="9"/>
        <v>0.16783427272727303</v>
      </c>
      <c r="V5" s="12">
        <f t="shared" si="10"/>
        <v>7.0909090909090908</v>
      </c>
      <c r="W5" s="12">
        <f t="shared" si="0"/>
        <v>1.2861561047751155</v>
      </c>
      <c r="X5" s="12">
        <f t="shared" si="11"/>
        <v>-0.14979246841147908</v>
      </c>
      <c r="Y5" s="12">
        <f t="shared" si="12"/>
        <v>5.8152272727272729</v>
      </c>
      <c r="Z5" s="12">
        <f t="shared" si="1"/>
        <v>1.5791011269094271</v>
      </c>
      <c r="AA5" s="12">
        <f t="shared" si="13"/>
        <v>0.21546476327306352</v>
      </c>
      <c r="AB5" s="12">
        <f t="shared" si="14"/>
        <v>1.5552858816365318</v>
      </c>
      <c r="AC5" s="12">
        <f t="shared" si="15"/>
        <v>1.3008954842057396</v>
      </c>
      <c r="AD5" s="26"/>
      <c r="AI5" s="7">
        <f t="shared" si="16"/>
        <v>-0.25439039743079217</v>
      </c>
    </row>
    <row r="6" spans="1:35" x14ac:dyDescent="0.25">
      <c r="A6" s="1" t="s">
        <v>98</v>
      </c>
      <c r="D6" s="32" t="str">
        <f>Schedule!A6</f>
        <v>BUR</v>
      </c>
      <c r="E6" s="11">
        <f>VLOOKUP($A6,'[1]2019sum'!$A$1:$T$21,6,FALSE)</f>
        <v>39</v>
      </c>
      <c r="F6" s="11">
        <f>VLOOKUP($A6,'[1]2019sum'!$A$1:$T$21,7,FALSE)</f>
        <v>97</v>
      </c>
      <c r="G6" s="27">
        <f t="shared" si="2"/>
        <v>8.3755463999999993</v>
      </c>
      <c r="H6" s="27">
        <f t="shared" si="3"/>
        <v>30.624453600000002</v>
      </c>
      <c r="I6" s="11">
        <f>VLOOKUP($A6,'[1]2019sum'!$A$1:$T$21,9,FALSE)</f>
        <v>37</v>
      </c>
      <c r="J6" s="11">
        <f>VLOOKUP($A6,'[1]2019sum'!$A$1:$T$21,14,FALSE)</f>
        <v>45</v>
      </c>
      <c r="K6" s="11">
        <f>VLOOKUP($A6,'[1]2019sum'!$A$1:$T$21,15,FALSE)</f>
        <v>67</v>
      </c>
      <c r="L6" s="27">
        <f t="shared" si="4"/>
        <v>5.5190243500000014</v>
      </c>
      <c r="M6" s="27">
        <f t="shared" si="5"/>
        <v>39.480975649999998</v>
      </c>
      <c r="N6" s="11">
        <f>VLOOKUP($A6,'[1]2019sum'!$A$1:$T$21,17,FALSE)</f>
        <v>24</v>
      </c>
      <c r="O6" s="11">
        <f>VLOOKUP($A6,'[1]2019sum'!$A$1:$T$21,18,FALSE)</f>
        <v>22</v>
      </c>
      <c r="P6" s="12">
        <f t="shared" si="6"/>
        <v>1.0909090909090908</v>
      </c>
      <c r="Q6" s="12">
        <f t="shared" si="7"/>
        <v>1.6818181818181819</v>
      </c>
      <c r="R6" s="12">
        <f>VLOOKUP(D6,xG!$B$2:$G$21,6,FALSE)</f>
        <v>1.2463729545454547</v>
      </c>
      <c r="S6" s="12">
        <f t="shared" si="8"/>
        <v>-0.15546386363636389</v>
      </c>
      <c r="T6" s="12">
        <f>VLOOKUP(D6,xG!$B$24:$G$43,6,FALSE)</f>
        <v>1.3598071590909091</v>
      </c>
      <c r="U6" s="12">
        <f t="shared" si="9"/>
        <v>-0.32201102272727278</v>
      </c>
      <c r="V6" s="12">
        <f t="shared" si="10"/>
        <v>6.0045454545454557</v>
      </c>
      <c r="W6" s="12">
        <f t="shared" si="0"/>
        <v>1.0891103938512359</v>
      </c>
      <c r="X6" s="12">
        <f t="shared" si="11"/>
        <v>1.7986970578549588E-3</v>
      </c>
      <c r="Y6" s="12">
        <f t="shared" si="12"/>
        <v>4.9252272727272732</v>
      </c>
      <c r="Z6" s="12">
        <f t="shared" si="1"/>
        <v>1.337425275384148</v>
      </c>
      <c r="AA6" s="12">
        <f t="shared" si="13"/>
        <v>-0.34439290643403386</v>
      </c>
      <c r="AB6" s="12">
        <f t="shared" si="14"/>
        <v>1.3486162172375287</v>
      </c>
      <c r="AC6" s="12">
        <f t="shared" si="15"/>
        <v>1.1677416741983453</v>
      </c>
      <c r="AD6" s="26"/>
      <c r="AI6" s="7">
        <f t="shared" si="16"/>
        <v>-0.18087454303918338</v>
      </c>
    </row>
    <row r="7" spans="1:35" x14ac:dyDescent="0.25">
      <c r="A7" s="1" t="s">
        <v>105</v>
      </c>
      <c r="D7" s="32" t="str">
        <f>Schedule!A7</f>
        <v>CHE</v>
      </c>
      <c r="E7" s="11">
        <f>VLOOKUP($A7,'[1]2019sum'!$A$1:$T$21,6,FALSE)</f>
        <v>37</v>
      </c>
      <c r="F7" s="11">
        <f>VLOOKUP($A7,'[1]2019sum'!$A$1:$T$21,7,FALSE)</f>
        <v>66</v>
      </c>
      <c r="G7" s="27">
        <f t="shared" si="2"/>
        <v>7.9779585600000003</v>
      </c>
      <c r="H7" s="27">
        <f t="shared" si="3"/>
        <v>29.022041439999999</v>
      </c>
      <c r="I7" s="11">
        <f>VLOOKUP($A7,'[1]2019sum'!$A$1:$T$21,9,FALSE)</f>
        <v>29</v>
      </c>
      <c r="J7" s="11">
        <f>VLOOKUP($A7,'[1]2019sum'!$A$1:$T$21,14,FALSE)</f>
        <v>59</v>
      </c>
      <c r="K7" s="11">
        <f>VLOOKUP($A7,'[1]2019sum'!$A$1:$T$21,15,FALSE)</f>
        <v>127</v>
      </c>
      <c r="L7" s="27">
        <f t="shared" si="4"/>
        <v>9.885356250000001</v>
      </c>
      <c r="M7" s="27">
        <f t="shared" si="5"/>
        <v>49.114643749999999</v>
      </c>
      <c r="N7" s="11">
        <f>VLOOKUP($A7,'[1]2019sum'!$A$1:$T$21,17,FALSE)</f>
        <v>39</v>
      </c>
      <c r="O7" s="11">
        <f>VLOOKUP($A7,'[1]2019sum'!$A$1:$T$21,18,FALSE)</f>
        <v>22</v>
      </c>
      <c r="P7" s="12">
        <f t="shared" si="6"/>
        <v>1.7727272727272727</v>
      </c>
      <c r="Q7" s="12">
        <f t="shared" si="7"/>
        <v>1.3181818181818181</v>
      </c>
      <c r="R7" s="12">
        <f>VLOOKUP(D7,xG!$B$2:$G$21,6,FALSE)</f>
        <v>1.8778610454545455</v>
      </c>
      <c r="S7" s="12">
        <f t="shared" si="8"/>
        <v>-0.10513377272727276</v>
      </c>
      <c r="T7" s="12">
        <f>VLOOKUP(D7,xG!$B$24:$G$43,6,FALSE)</f>
        <v>1.0905375454545454</v>
      </c>
      <c r="U7" s="12">
        <f t="shared" si="9"/>
        <v>-0.22764427272727272</v>
      </c>
      <c r="V7" s="12">
        <f t="shared" si="10"/>
        <v>10.186363636363636</v>
      </c>
      <c r="W7" s="12">
        <f t="shared" si="0"/>
        <v>1.8476127120519448</v>
      </c>
      <c r="X7" s="12">
        <f t="shared" si="11"/>
        <v>-7.4885439324672065E-2</v>
      </c>
      <c r="Y7" s="12">
        <f t="shared" si="12"/>
        <v>3.8268181818181817</v>
      </c>
      <c r="Z7" s="12">
        <f t="shared" si="1"/>
        <v>1.0391567895767746</v>
      </c>
      <c r="AA7" s="12">
        <f t="shared" si="13"/>
        <v>-0.27902502860504352</v>
      </c>
      <c r="AB7" s="12">
        <f t="shared" si="14"/>
        <v>1.0648471675156599</v>
      </c>
      <c r="AC7" s="12">
        <f t="shared" si="15"/>
        <v>1.8627368787532452</v>
      </c>
      <c r="AD7" s="26"/>
      <c r="AI7" s="7">
        <f t="shared" si="16"/>
        <v>0.79788971123758534</v>
      </c>
    </row>
    <row r="8" spans="1:35" x14ac:dyDescent="0.25">
      <c r="A8" s="1" t="s">
        <v>100</v>
      </c>
      <c r="D8" s="32" t="str">
        <f>Schedule!A8</f>
        <v>CRY</v>
      </c>
      <c r="E8" s="11">
        <f>VLOOKUP($A8,'[1]2019sum'!$A$1:$T$21,6,FALSE)</f>
        <v>47</v>
      </c>
      <c r="F8" s="11">
        <f>VLOOKUP($A8,'[1]2019sum'!$A$1:$T$21,7,FALSE)</f>
        <v>93</v>
      </c>
      <c r="G8" s="27">
        <f>0.5304*(0.3748*E8+1.1738)</f>
        <v>9.9658977600000007</v>
      </c>
      <c r="H8" s="27">
        <f t="shared" si="3"/>
        <v>37.034102239999996</v>
      </c>
      <c r="I8" s="11">
        <f>VLOOKUP($A8,'[1]2019sum'!$A$1:$T$21,9,FALSE)</f>
        <v>24</v>
      </c>
      <c r="J8" s="11">
        <f>VLOOKUP($A8,'[1]2019sum'!$A$1:$T$21,14,FALSE)</f>
        <v>23</v>
      </c>
      <c r="K8" s="11">
        <f>VLOOKUP($A8,'[1]2019sum'!$A$1:$T$21,15,FALSE)</f>
        <v>69</v>
      </c>
      <c r="L8" s="27">
        <f t="shared" si="4"/>
        <v>-1.3423543499999997</v>
      </c>
      <c r="M8" s="27">
        <f t="shared" si="5"/>
        <v>24.342354350000001</v>
      </c>
      <c r="N8" s="11">
        <f>VLOOKUP($A8,'[1]2019sum'!$A$1:$T$21,17,FALSE)</f>
        <v>20</v>
      </c>
      <c r="O8" s="11">
        <f>VLOOKUP($A8,'[1]2019sum'!$A$1:$T$21,18,FALSE)</f>
        <v>22</v>
      </c>
      <c r="P8" s="12">
        <f t="shared" si="6"/>
        <v>0.90909090909090906</v>
      </c>
      <c r="Q8" s="12">
        <f t="shared" si="7"/>
        <v>1.0909090909090908</v>
      </c>
      <c r="R8" s="12">
        <f>VLOOKUP(D8,xG!$B$2:$G$21,6,FALSE)</f>
        <v>0.94146940909090904</v>
      </c>
      <c r="S8" s="12">
        <f t="shared" si="8"/>
        <v>-3.2378499999999977E-2</v>
      </c>
      <c r="T8" s="12">
        <f>VLOOKUP(D8,xG!$B$24:$G$43,6,FALSE)</f>
        <v>1.5403729545454548</v>
      </c>
      <c r="U8" s="12">
        <f t="shared" si="9"/>
        <v>0.44946386363636393</v>
      </c>
      <c r="V8" s="12">
        <f t="shared" si="10"/>
        <v>5.122727272727273</v>
      </c>
      <c r="W8" s="12">
        <f t="shared" si="0"/>
        <v>0.92916533979586891</v>
      </c>
      <c r="X8" s="12">
        <f t="shared" si="11"/>
        <v>-2.0074430704959845E-2</v>
      </c>
      <c r="Y8" s="12">
        <f t="shared" si="12"/>
        <v>5.1588636363636358</v>
      </c>
      <c r="Z8" s="12">
        <f t="shared" si="1"/>
        <v>1.4008682721584038</v>
      </c>
      <c r="AA8" s="12">
        <f t="shared" si="13"/>
        <v>0.30995918124931299</v>
      </c>
      <c r="AB8" s="12">
        <f t="shared" si="14"/>
        <v>1.4706206133519293</v>
      </c>
      <c r="AC8" s="12">
        <f t="shared" si="15"/>
        <v>0.93531737444338892</v>
      </c>
      <c r="AD8" s="26"/>
      <c r="AI8" s="7">
        <f t="shared" si="16"/>
        <v>-0.53530323890854037</v>
      </c>
    </row>
    <row r="9" spans="1:35" x14ac:dyDescent="0.25">
      <c r="A9" s="1" t="s">
        <v>107</v>
      </c>
      <c r="D9" s="32" t="str">
        <f>Schedule!A9</f>
        <v>EVE</v>
      </c>
      <c r="E9" s="11">
        <f>VLOOKUP($A9,'[1]2019sum'!$A$1:$T$21,6,FALSE)</f>
        <v>44</v>
      </c>
      <c r="F9" s="11">
        <f>VLOOKUP($A9,'[1]2019sum'!$A$1:$T$21,7,FALSE)</f>
        <v>87</v>
      </c>
      <c r="G9" s="27">
        <f t="shared" si="2"/>
        <v>9.3695159999999991</v>
      </c>
      <c r="H9" s="27">
        <f t="shared" si="3"/>
        <v>34.630484000000003</v>
      </c>
      <c r="I9" s="11">
        <f>VLOOKUP($A9,'[1]2019sum'!$A$1:$T$21,9,FALSE)</f>
        <v>32</v>
      </c>
      <c r="J9" s="11">
        <f>VLOOKUP($A9,'[1]2019sum'!$A$1:$T$21,14,FALSE)</f>
        <v>43</v>
      </c>
      <c r="K9" s="11">
        <f>VLOOKUP($A9,'[1]2019sum'!$A$1:$T$21,15,FALSE)</f>
        <v>98</v>
      </c>
      <c r="L9" s="27">
        <f t="shared" si="4"/>
        <v>4.8952626500000012</v>
      </c>
      <c r="M9" s="27">
        <f t="shared" si="5"/>
        <v>38.104737350000001</v>
      </c>
      <c r="N9" s="11">
        <f>VLOOKUP($A9,'[1]2019sum'!$A$1:$T$21,17,FALSE)</f>
        <v>25</v>
      </c>
      <c r="O9" s="11">
        <f>VLOOKUP($A9,'[1]2019sum'!$A$1:$T$21,18,FALSE)</f>
        <v>22</v>
      </c>
      <c r="P9" s="12">
        <f t="shared" si="6"/>
        <v>1.1363636363636365</v>
      </c>
      <c r="Q9" s="12">
        <f t="shared" si="7"/>
        <v>1.4545454545454546</v>
      </c>
      <c r="R9" s="12">
        <f>VLOOKUP(D9,xG!$B$2:$G$21,6,FALSE)</f>
        <v>1.3928033636363635</v>
      </c>
      <c r="S9" s="12">
        <f t="shared" si="8"/>
        <v>-0.25643972727272701</v>
      </c>
      <c r="T9" s="12">
        <f>VLOOKUP(D9,xG!$B$24:$G$43,6,FALSE)</f>
        <v>1.2863505681818181</v>
      </c>
      <c r="U9" s="12">
        <f t="shared" si="9"/>
        <v>-0.16819488636363644</v>
      </c>
      <c r="V9" s="12">
        <f t="shared" si="10"/>
        <v>7.745454545454546</v>
      </c>
      <c r="W9" s="12">
        <f t="shared" si="0"/>
        <v>1.404878206754357</v>
      </c>
      <c r="X9" s="12">
        <f t="shared" si="11"/>
        <v>-0.26851457039072057</v>
      </c>
      <c r="Y9" s="12">
        <f t="shared" si="12"/>
        <v>4.8274999999999997</v>
      </c>
      <c r="Z9" s="12">
        <f t="shared" si="1"/>
        <v>1.3108878350991964</v>
      </c>
      <c r="AA9" s="12">
        <f t="shared" si="13"/>
        <v>-0.14365761944625821</v>
      </c>
      <c r="AB9" s="12">
        <f t="shared" si="14"/>
        <v>1.2986192016405074</v>
      </c>
      <c r="AC9" s="12">
        <f t="shared" si="15"/>
        <v>1.3988407851953601</v>
      </c>
      <c r="AD9" s="26"/>
      <c r="AI9" s="7">
        <f t="shared" si="16"/>
        <v>0.10022158355485278</v>
      </c>
    </row>
    <row r="10" spans="1:35" x14ac:dyDescent="0.25">
      <c r="A10" s="1" t="s">
        <v>101</v>
      </c>
      <c r="D10" s="32" t="str">
        <f>Schedule!A10</f>
        <v>LEI</v>
      </c>
      <c r="E10" s="11">
        <f>VLOOKUP($A10,'[1]2019sum'!$A$1:$T$21,6,FALSE)</f>
        <v>38</v>
      </c>
      <c r="F10" s="11">
        <f>VLOOKUP($A10,'[1]2019sum'!$A$1:$T$21,7,FALSE)</f>
        <v>81</v>
      </c>
      <c r="G10" s="27">
        <f t="shared" si="2"/>
        <v>8.1767524799999993</v>
      </c>
      <c r="H10" s="27">
        <f t="shared" si="3"/>
        <v>29.823247520000002</v>
      </c>
      <c r="I10" s="11">
        <f>VLOOKUP($A10,'[1]2019sum'!$A$1:$T$21,9,FALSE)</f>
        <v>21</v>
      </c>
      <c r="J10" s="11">
        <f>VLOOKUP($A10,'[1]2019sum'!$A$1:$T$21,14,FALSE)</f>
        <v>58</v>
      </c>
      <c r="K10" s="11">
        <f>VLOOKUP($A10,'[1]2019sum'!$A$1:$T$21,15,FALSE)</f>
        <v>116</v>
      </c>
      <c r="L10" s="27">
        <f t="shared" si="4"/>
        <v>9.5734753999999995</v>
      </c>
      <c r="M10" s="27">
        <f t="shared" si="5"/>
        <v>48.4265246</v>
      </c>
      <c r="N10" s="11">
        <f>VLOOKUP($A10,'[1]2019sum'!$A$1:$T$21,17,FALSE)</f>
        <v>47</v>
      </c>
      <c r="O10" s="11">
        <f>VLOOKUP($A10,'[1]2019sum'!$A$1:$T$21,18,FALSE)</f>
        <v>22</v>
      </c>
      <c r="P10" s="12">
        <f t="shared" si="6"/>
        <v>2.1363636363636362</v>
      </c>
      <c r="Q10" s="12">
        <f t="shared" si="7"/>
        <v>0.95454545454545459</v>
      </c>
      <c r="R10" s="12">
        <f>VLOOKUP(D10,xG!$B$2:$G$21,6,FALSE)</f>
        <v>1.6489911818181817</v>
      </c>
      <c r="S10" s="12">
        <f t="shared" si="8"/>
        <v>0.48737245454545453</v>
      </c>
      <c r="T10" s="12">
        <f>VLOOKUP(D10,xG!$B$24:$G$43,6,FALSE)</f>
        <v>1.2718727272727273</v>
      </c>
      <c r="U10" s="12">
        <f t="shared" si="9"/>
        <v>0.31732727272727268</v>
      </c>
      <c r="V10" s="12">
        <f t="shared" si="10"/>
        <v>9.4909090909090921</v>
      </c>
      <c r="W10" s="12">
        <f t="shared" si="0"/>
        <v>1.7214704786990012</v>
      </c>
      <c r="X10" s="12">
        <f t="shared" si="11"/>
        <v>0.41489315766463508</v>
      </c>
      <c r="Y10" s="12">
        <f t="shared" si="12"/>
        <v>4.3597727272727269</v>
      </c>
      <c r="Z10" s="12">
        <f t="shared" si="1"/>
        <v>1.1838784115958703</v>
      </c>
      <c r="AA10" s="12">
        <f t="shared" si="13"/>
        <v>0.22933295705041568</v>
      </c>
      <c r="AB10" s="12">
        <f t="shared" si="14"/>
        <v>1.2278755694342989</v>
      </c>
      <c r="AC10" s="12">
        <f t="shared" si="15"/>
        <v>1.6852308302585914</v>
      </c>
      <c r="AD10" s="26"/>
      <c r="AI10" s="7">
        <f t="shared" si="16"/>
        <v>0.45735526082429256</v>
      </c>
    </row>
    <row r="11" spans="1:35" x14ac:dyDescent="0.25">
      <c r="A11" s="1" t="s">
        <v>92</v>
      </c>
      <c r="D11" s="32" t="str">
        <f>Schedule!A11</f>
        <v>LIV</v>
      </c>
      <c r="E11" s="11">
        <f>VLOOKUP($A11,'[1]2019sum'!$A$1:$T$21,6,FALSE)</f>
        <v>30</v>
      </c>
      <c r="F11" s="11">
        <f>VLOOKUP($A11,'[1]2019sum'!$A$1:$T$21,7,FALSE)</f>
        <v>55</v>
      </c>
      <c r="G11" s="27">
        <f t="shared" si="2"/>
        <v>6.5864011199999997</v>
      </c>
      <c r="H11" s="27">
        <f t="shared" si="3"/>
        <v>23.413598880000002</v>
      </c>
      <c r="I11" s="11">
        <f>VLOOKUP($A11,'[1]2019sum'!$A$1:$T$21,9,FALSE)</f>
        <v>14</v>
      </c>
      <c r="J11" s="11">
        <f>VLOOKUP($A11,'[1]2019sum'!$A$1:$T$21,14,FALSE)</f>
        <v>67</v>
      </c>
      <c r="K11" s="11">
        <f>VLOOKUP($A11,'[1]2019sum'!$A$1:$T$21,15,FALSE)</f>
        <v>129</v>
      </c>
      <c r="L11" s="27">
        <f t="shared" si="4"/>
        <v>12.380403049999998</v>
      </c>
      <c r="M11" s="27">
        <f t="shared" si="5"/>
        <v>54.619596950000002</v>
      </c>
      <c r="N11" s="11">
        <f>VLOOKUP($A11,'[1]2019sum'!$A$1:$T$21,17,FALSE)</f>
        <v>50</v>
      </c>
      <c r="O11" s="11">
        <f>VLOOKUP($A11,'[1]2019sum'!$A$1:$T$21,18,FALSE)</f>
        <v>21</v>
      </c>
      <c r="P11" s="12">
        <f t="shared" si="6"/>
        <v>2.3809523809523809</v>
      </c>
      <c r="Q11" s="12">
        <f t="shared" si="7"/>
        <v>0.66666666666666663</v>
      </c>
      <c r="R11" s="12">
        <f>VLOOKUP(D11,xG!$B$2:$G$21,6,FALSE)</f>
        <v>2.0280330238095239</v>
      </c>
      <c r="S11" s="12">
        <f t="shared" si="8"/>
        <v>0.35291935714285705</v>
      </c>
      <c r="T11" s="12">
        <f>VLOOKUP(D11,xG!$B$24:$G$43,6,FALSE)</f>
        <v>0.88608300000000007</v>
      </c>
      <c r="U11" s="12">
        <f t="shared" si="9"/>
        <v>0.21941633333333344</v>
      </c>
      <c r="V11" s="12">
        <f t="shared" si="10"/>
        <v>11.176190476190477</v>
      </c>
      <c r="W11" s="12">
        <f t="shared" si="0"/>
        <v>2.0271484833320614</v>
      </c>
      <c r="X11" s="12">
        <f t="shared" si="11"/>
        <v>0.3538038976203195</v>
      </c>
      <c r="Y11" s="12">
        <f t="shared" si="12"/>
        <v>3.3011904761904756</v>
      </c>
      <c r="Z11" s="12">
        <f t="shared" si="1"/>
        <v>0.89642474087693791</v>
      </c>
      <c r="AA11" s="12">
        <f t="shared" si="13"/>
        <v>0.22975807421027128</v>
      </c>
      <c r="AB11" s="12">
        <f t="shared" si="14"/>
        <v>0.89125387043846893</v>
      </c>
      <c r="AC11" s="12">
        <f t="shared" si="15"/>
        <v>2.0275907535707924</v>
      </c>
      <c r="AD11" s="26"/>
      <c r="AI11" s="7">
        <f t="shared" si="16"/>
        <v>1.1363368831323235</v>
      </c>
    </row>
    <row r="12" spans="1:35" x14ac:dyDescent="0.25">
      <c r="A12" s="1" t="s">
        <v>94</v>
      </c>
      <c r="D12" s="32" t="str">
        <f>Schedule!A12</f>
        <v>MCI</v>
      </c>
      <c r="E12" s="11">
        <f>VLOOKUP($A12,'[1]2019sum'!$A$1:$T$21,6,FALSE)</f>
        <v>39</v>
      </c>
      <c r="F12" s="11">
        <f>VLOOKUP($A12,'[1]2019sum'!$A$1:$T$21,7,FALSE)</f>
        <v>72</v>
      </c>
      <c r="G12" s="27">
        <f t="shared" si="2"/>
        <v>8.3755463999999993</v>
      </c>
      <c r="H12" s="27">
        <f t="shared" si="3"/>
        <v>30.624453600000002</v>
      </c>
      <c r="I12" s="11">
        <f>VLOOKUP($A12,'[1]2019sum'!$A$1:$T$21,9,FALSE)</f>
        <v>25</v>
      </c>
      <c r="J12" s="11">
        <f>VLOOKUP($A12,'[1]2019sum'!$A$1:$T$21,14,FALSE)</f>
        <v>84</v>
      </c>
      <c r="K12" s="11">
        <f>VLOOKUP($A12,'[1]2019sum'!$A$1:$T$21,15,FALSE)</f>
        <v>155</v>
      </c>
      <c r="L12" s="27">
        <f t="shared" si="4"/>
        <v>17.682377500000001</v>
      </c>
      <c r="M12" s="27">
        <f t="shared" si="5"/>
        <v>66.317622499999999</v>
      </c>
      <c r="N12" s="11">
        <f>VLOOKUP($A12,'[1]2019sum'!$A$1:$T$21,17,FALSE)</f>
        <v>62</v>
      </c>
      <c r="O12" s="11">
        <f>VLOOKUP($A12,'[1]2019sum'!$A$1:$T$21,18,FALSE)</f>
        <v>22</v>
      </c>
      <c r="P12" s="12">
        <f t="shared" si="6"/>
        <v>2.8181818181818183</v>
      </c>
      <c r="Q12" s="12">
        <f t="shared" si="7"/>
        <v>1.1363636363636365</v>
      </c>
      <c r="R12" s="12">
        <f>VLOOKUP(D12,xG!$B$2:$G$21,6,FALSE)</f>
        <v>2.5637860681818179</v>
      </c>
      <c r="S12" s="12">
        <f t="shared" si="8"/>
        <v>0.25439575000000048</v>
      </c>
      <c r="T12" s="12">
        <f>VLOOKUP(D12,xG!$B$24:$G$43,6,FALSE)</f>
        <v>1.0800685454545453</v>
      </c>
      <c r="U12" s="12">
        <f t="shared" si="9"/>
        <v>-5.6295090909091128E-2</v>
      </c>
      <c r="V12" s="12">
        <f t="shared" si="10"/>
        <v>12.977272727272727</v>
      </c>
      <c r="W12" s="12">
        <f t="shared" si="0"/>
        <v>2.353830563546766</v>
      </c>
      <c r="X12" s="12">
        <f t="shared" si="11"/>
        <v>0.46435125463505234</v>
      </c>
      <c r="Y12" s="12">
        <f t="shared" si="12"/>
        <v>4.1127272727272723</v>
      </c>
      <c r="Z12" s="12">
        <f t="shared" si="1"/>
        <v>1.1167942311546093</v>
      </c>
      <c r="AA12" s="12">
        <f t="shared" si="13"/>
        <v>-1.9569405209027169E-2</v>
      </c>
      <c r="AB12" s="12">
        <f t="shared" si="14"/>
        <v>1.0984313883045773</v>
      </c>
      <c r="AC12" s="12">
        <f t="shared" si="15"/>
        <v>2.4588083158642919</v>
      </c>
      <c r="AD12" s="26"/>
      <c r="AI12" s="7">
        <f t="shared" si="16"/>
        <v>1.3603769275597146</v>
      </c>
    </row>
    <row r="13" spans="1:35" x14ac:dyDescent="0.25">
      <c r="A13" s="1" t="s">
        <v>106</v>
      </c>
      <c r="D13" s="32" t="str">
        <f>Schedule!A13</f>
        <v>MUN</v>
      </c>
      <c r="E13" s="11">
        <f>VLOOKUP($A13,'[1]2019sum'!$A$1:$T$21,6,FALSE)</f>
        <v>33</v>
      </c>
      <c r="F13" s="11">
        <f>VLOOKUP($A13,'[1]2019sum'!$A$1:$T$21,7,FALSE)</f>
        <v>82</v>
      </c>
      <c r="G13" s="27">
        <f t="shared" si="2"/>
        <v>7.1827828800000004</v>
      </c>
      <c r="H13" s="27">
        <f t="shared" si="3"/>
        <v>25.817217119999999</v>
      </c>
      <c r="I13" s="11">
        <f>VLOOKUP($A13,'[1]2019sum'!$A$1:$T$21,9,FALSE)</f>
        <v>25</v>
      </c>
      <c r="J13" s="11">
        <f>VLOOKUP($A13,'[1]2019sum'!$A$1:$T$21,14,FALSE)</f>
        <v>50</v>
      </c>
      <c r="K13" s="11">
        <f>VLOOKUP($A13,'[1]2019sum'!$A$1:$T$21,15,FALSE)</f>
        <v>126</v>
      </c>
      <c r="L13" s="27">
        <f t="shared" si="4"/>
        <v>7.0784286000000014</v>
      </c>
      <c r="M13" s="27">
        <f t="shared" si="5"/>
        <v>42.921571399999998</v>
      </c>
      <c r="N13" s="11">
        <f>VLOOKUP($A13,'[1]2019sum'!$A$1:$T$21,17,FALSE)</f>
        <v>36</v>
      </c>
      <c r="O13" s="11">
        <f>VLOOKUP($A13,'[1]2019sum'!$A$1:$T$21,18,FALSE)</f>
        <v>22</v>
      </c>
      <c r="P13" s="12">
        <f t="shared" si="6"/>
        <v>1.6363636363636365</v>
      </c>
      <c r="Q13" s="12">
        <f t="shared" si="7"/>
        <v>1.1363636363636365</v>
      </c>
      <c r="R13" s="12">
        <f>VLOOKUP(D13,xG!$B$2:$G$21,6,FALSE)</f>
        <v>1.7430100909090909</v>
      </c>
      <c r="S13" s="12">
        <f t="shared" si="8"/>
        <v>-0.10664645454545441</v>
      </c>
      <c r="T13" s="12">
        <f>VLOOKUP(D13,xG!$B$24:$G$43,6,FALSE)</f>
        <v>1.0107528863636364</v>
      </c>
      <c r="U13" s="12">
        <f t="shared" si="9"/>
        <v>-0.1256107500000001</v>
      </c>
      <c r="V13" s="12">
        <f t="shared" si="10"/>
        <v>9.7181818181818187</v>
      </c>
      <c r="W13" s="12">
        <f t="shared" si="0"/>
        <v>1.7626934307751265</v>
      </c>
      <c r="X13" s="12">
        <f t="shared" si="11"/>
        <v>-0.12632979441149006</v>
      </c>
      <c r="Y13" s="12">
        <f t="shared" si="12"/>
        <v>4.165</v>
      </c>
      <c r="Z13" s="12">
        <f t="shared" si="1"/>
        <v>1.1309886759581882</v>
      </c>
      <c r="AA13" s="12">
        <f t="shared" si="13"/>
        <v>-5.3749604054482703E-3</v>
      </c>
      <c r="AB13" s="12">
        <f t="shared" si="14"/>
        <v>1.0708707811609122</v>
      </c>
      <c r="AC13" s="12">
        <f t="shared" si="15"/>
        <v>1.7528517608421086</v>
      </c>
      <c r="AD13" s="26"/>
      <c r="AI13" s="7">
        <f t="shared" si="16"/>
        <v>0.68198097968119642</v>
      </c>
    </row>
    <row r="14" spans="1:35" x14ac:dyDescent="0.25">
      <c r="A14" s="1" t="s">
        <v>95</v>
      </c>
      <c r="D14" s="32" t="str">
        <f>Schedule!A14</f>
        <v>NEW</v>
      </c>
      <c r="E14" s="11">
        <f>VLOOKUP($A14,'[1]2019sum'!$A$1:$T$21,6,FALSE)</f>
        <v>55</v>
      </c>
      <c r="F14" s="11">
        <f>VLOOKUP($A14,'[1]2019sum'!$A$1:$T$21,7,FALSE)</f>
        <v>122</v>
      </c>
      <c r="G14" s="27">
        <f t="shared" si="2"/>
        <v>11.55624912</v>
      </c>
      <c r="H14" s="27">
        <f t="shared" si="3"/>
        <v>43.443750879999996</v>
      </c>
      <c r="I14" s="11">
        <f>VLOOKUP($A14,'[1]2019sum'!$A$1:$T$21,9,FALSE)</f>
        <v>34</v>
      </c>
      <c r="J14" s="11">
        <f>VLOOKUP($A14,'[1]2019sum'!$A$1:$T$21,14,FALSE)</f>
        <v>29</v>
      </c>
      <c r="K14" s="11">
        <f>VLOOKUP($A14,'[1]2019sum'!$A$1:$T$21,15,FALSE)</f>
        <v>72</v>
      </c>
      <c r="L14" s="27">
        <f t="shared" si="4"/>
        <v>0.52893075000000056</v>
      </c>
      <c r="M14" s="27">
        <f t="shared" si="5"/>
        <v>28.471069249999999</v>
      </c>
      <c r="N14" s="11">
        <f>VLOOKUP($A14,'[1]2019sum'!$A$1:$T$21,17,FALSE)</f>
        <v>21</v>
      </c>
      <c r="O14" s="11">
        <f>VLOOKUP($A14,'[1]2019sum'!$A$1:$T$21,18,FALSE)</f>
        <v>22</v>
      </c>
      <c r="P14" s="12">
        <f t="shared" si="6"/>
        <v>0.95454545454545459</v>
      </c>
      <c r="Q14" s="12">
        <f t="shared" si="7"/>
        <v>1.5454545454545454</v>
      </c>
      <c r="R14" s="12">
        <f>VLOOKUP(D14,xG!$B$2:$G$21,6,FALSE)</f>
        <v>0.81695984090909102</v>
      </c>
      <c r="S14" s="12">
        <f t="shared" si="8"/>
        <v>0.13758561363636357</v>
      </c>
      <c r="T14" s="12">
        <f>VLOOKUP(D14,xG!$B$24:$G$43,6,FALSE)</f>
        <v>1.802215409090909</v>
      </c>
      <c r="U14" s="12">
        <f t="shared" si="9"/>
        <v>0.25676086363636363</v>
      </c>
      <c r="V14" s="12">
        <f t="shared" si="10"/>
        <v>5.5727272727272732</v>
      </c>
      <c r="W14" s="12">
        <f t="shared" si="0"/>
        <v>1.0107867849065975</v>
      </c>
      <c r="X14" s="12">
        <f t="shared" si="11"/>
        <v>-5.6241330361142872E-2</v>
      </c>
      <c r="Y14" s="12">
        <f t="shared" si="12"/>
        <v>6.4649999999999999</v>
      </c>
      <c r="Z14" s="12">
        <f t="shared" si="1"/>
        <v>1.7555442473156508</v>
      </c>
      <c r="AA14" s="12">
        <f t="shared" si="13"/>
        <v>0.21008970186110543</v>
      </c>
      <c r="AB14" s="12">
        <f t="shared" si="14"/>
        <v>1.7788798282032801</v>
      </c>
      <c r="AC14" s="12">
        <f t="shared" si="15"/>
        <v>0.91387331290784424</v>
      </c>
      <c r="AD14" s="26"/>
      <c r="AI14" s="7">
        <f t="shared" si="16"/>
        <v>-0.86500651529543582</v>
      </c>
    </row>
    <row r="15" spans="1:35" x14ac:dyDescent="0.25">
      <c r="A15" s="1" t="s">
        <v>118</v>
      </c>
      <c r="D15" s="32" t="str">
        <f>Schedule!A15</f>
        <v>NOR</v>
      </c>
      <c r="E15" s="11">
        <f>VLOOKUP($A15,'[1]2019sum'!$A$1:$T$21,6,FALSE)</f>
        <v>54</v>
      </c>
      <c r="F15" s="11">
        <f>VLOOKUP($A15,'[1]2019sum'!$A$1:$T$21,7,FALSE)</f>
        <v>123</v>
      </c>
      <c r="G15" s="27">
        <f t="shared" si="2"/>
        <v>11.3574552</v>
      </c>
      <c r="H15" s="27">
        <f t="shared" si="3"/>
        <v>42.642544799999996</v>
      </c>
      <c r="I15" s="11">
        <f>VLOOKUP($A15,'[1]2019sum'!$A$1:$T$21,9,FALSE)</f>
        <v>45</v>
      </c>
      <c r="J15" s="11">
        <f>VLOOKUP($A15,'[1]2019sum'!$A$1:$T$21,14,FALSE)</f>
        <v>28</v>
      </c>
      <c r="K15" s="11">
        <f>VLOOKUP($A15,'[1]2019sum'!$A$1:$T$21,15,FALSE)</f>
        <v>87</v>
      </c>
      <c r="L15" s="27">
        <f t="shared" si="4"/>
        <v>0.21704990000000132</v>
      </c>
      <c r="M15" s="27">
        <f t="shared" si="5"/>
        <v>27.782950099999997</v>
      </c>
      <c r="N15" s="11">
        <f>VLOOKUP($A15,'[1]2019sum'!$A$1:$T$21,17,FALSE)</f>
        <v>22</v>
      </c>
      <c r="O15" s="11">
        <f>VLOOKUP($A15,'[1]2019sum'!$A$1:$T$21,18,FALSE)</f>
        <v>22</v>
      </c>
      <c r="P15" s="12">
        <f t="shared" si="6"/>
        <v>1</v>
      </c>
      <c r="Q15" s="12">
        <f t="shared" si="7"/>
        <v>2.0454545454545454</v>
      </c>
      <c r="R15" s="12">
        <f>VLOOKUP(D15,xG!$B$2:$G$21,6,FALSE)</f>
        <v>1.039130727272727</v>
      </c>
      <c r="S15" s="12">
        <f t="shared" si="8"/>
        <v>-3.9130727272727039E-2</v>
      </c>
      <c r="T15" s="12">
        <f>VLOOKUP(D15,xG!$B$24:$G$43,6,FALSE)</f>
        <v>1.8457904545454547</v>
      </c>
      <c r="U15" s="12">
        <f t="shared" si="9"/>
        <v>-0.19966409090909076</v>
      </c>
      <c r="V15" s="12">
        <f t="shared" si="10"/>
        <v>6.4136363636363649</v>
      </c>
      <c r="W15" s="12">
        <f t="shared" si="0"/>
        <v>1.1633117075882617</v>
      </c>
      <c r="X15" s="12">
        <f t="shared" si="11"/>
        <v>-0.16331170758826175</v>
      </c>
      <c r="Y15" s="12">
        <f t="shared" si="12"/>
        <v>6.4520454545454546</v>
      </c>
      <c r="Z15" s="12">
        <f t="shared" si="1"/>
        <v>1.7520264936034597</v>
      </c>
      <c r="AA15" s="12">
        <f t="shared" si="13"/>
        <v>-0.29342805185108567</v>
      </c>
      <c r="AB15" s="12">
        <f t="shared" si="14"/>
        <v>1.7989084740744572</v>
      </c>
      <c r="AC15" s="12">
        <f t="shared" si="15"/>
        <v>1.1012212174304943</v>
      </c>
      <c r="AD15" s="26"/>
      <c r="AI15" s="7">
        <f t="shared" si="16"/>
        <v>-0.69768725664396292</v>
      </c>
    </row>
    <row r="16" spans="1:35" x14ac:dyDescent="0.25">
      <c r="A16" s="1" t="s">
        <v>119</v>
      </c>
      <c r="D16" s="32" t="str">
        <f>Schedule!A16</f>
        <v>SHU</v>
      </c>
      <c r="E16" s="11">
        <f>VLOOKUP($A16,'[1]2019sum'!$A$1:$T$21,6,FALSE)</f>
        <v>43</v>
      </c>
      <c r="F16" s="11">
        <f>VLOOKUP($A16,'[1]2019sum'!$A$1:$T$21,7,FALSE)</f>
        <v>75</v>
      </c>
      <c r="G16" s="27">
        <f t="shared" si="2"/>
        <v>9.1707220800000009</v>
      </c>
      <c r="H16" s="27">
        <f t="shared" si="3"/>
        <v>33.829277919999996</v>
      </c>
      <c r="I16" s="11">
        <f>VLOOKUP($A16,'[1]2019sum'!$A$1:$T$21,9,FALSE)</f>
        <v>21</v>
      </c>
      <c r="J16" s="11">
        <f>VLOOKUP($A16,'[1]2019sum'!$A$1:$T$21,14,FALSE)</f>
        <v>49</v>
      </c>
      <c r="K16" s="11">
        <f>VLOOKUP($A16,'[1]2019sum'!$A$1:$T$21,15,FALSE)</f>
        <v>70</v>
      </c>
      <c r="L16" s="27">
        <f t="shared" si="4"/>
        <v>6.7665477500000009</v>
      </c>
      <c r="M16" s="27">
        <f t="shared" si="5"/>
        <v>42.233452249999999</v>
      </c>
      <c r="N16" s="11">
        <f>VLOOKUP($A16,'[1]2019sum'!$A$1:$T$21,17,FALSE)</f>
        <v>24</v>
      </c>
      <c r="O16" s="11">
        <f>VLOOKUP($A16,'[1]2019sum'!$A$1:$T$21,18,FALSE)</f>
        <v>22</v>
      </c>
      <c r="P16" s="12">
        <f t="shared" si="6"/>
        <v>1.0909090909090908</v>
      </c>
      <c r="Q16" s="12">
        <f t="shared" si="7"/>
        <v>0.95454545454545459</v>
      </c>
      <c r="R16" s="12">
        <f>VLOOKUP(D16,xG!$B$2:$G$21,6,FALSE)</f>
        <v>1.2873854545454546</v>
      </c>
      <c r="S16" s="12">
        <f t="shared" si="8"/>
        <v>-0.19647636363636378</v>
      </c>
      <c r="T16" s="12">
        <f>VLOOKUP(D16,xG!$B$24:$G$43,6,FALSE)</f>
        <v>1.2404151363636364</v>
      </c>
      <c r="U16" s="12">
        <f t="shared" si="9"/>
        <v>0.28586968181818184</v>
      </c>
      <c r="V16" s="12">
        <f t="shared" si="10"/>
        <v>6.3636363636363633</v>
      </c>
      <c r="W16" s="12">
        <f t="shared" si="0"/>
        <v>1.1542426581315139</v>
      </c>
      <c r="X16" s="12">
        <f t="shared" si="11"/>
        <v>-6.3333567222423115E-2</v>
      </c>
      <c r="Y16" s="12">
        <f t="shared" si="12"/>
        <v>4.3920454545454541</v>
      </c>
      <c r="Z16" s="12">
        <f t="shared" si="1"/>
        <v>1.192641938387645</v>
      </c>
      <c r="AA16" s="12">
        <f t="shared" si="13"/>
        <v>0.2380964838421904</v>
      </c>
      <c r="AB16" s="12">
        <f t="shared" si="14"/>
        <v>1.2165285373756407</v>
      </c>
      <c r="AC16" s="12">
        <f t="shared" si="15"/>
        <v>1.2208140563384844</v>
      </c>
      <c r="AD16" s="26"/>
      <c r="AI16" s="7">
        <f t="shared" si="16"/>
        <v>4.2855189628436818E-3</v>
      </c>
    </row>
    <row r="17" spans="1:35" x14ac:dyDescent="0.25">
      <c r="A17" s="1" t="s">
        <v>102</v>
      </c>
      <c r="D17" s="32" t="str">
        <f>Schedule!A17</f>
        <v>SOU</v>
      </c>
      <c r="E17" s="11">
        <f>VLOOKUP($A17,'[1]2019sum'!$A$1:$T$21,6,FALSE)</f>
        <v>47</v>
      </c>
      <c r="F17" s="11">
        <f>VLOOKUP($A17,'[1]2019sum'!$A$1:$T$21,7,FALSE)</f>
        <v>106</v>
      </c>
      <c r="G17" s="27">
        <f t="shared" si="2"/>
        <v>9.9658977600000007</v>
      </c>
      <c r="H17" s="27">
        <f t="shared" si="3"/>
        <v>37.034102239999996</v>
      </c>
      <c r="I17" s="11">
        <f>VLOOKUP($A17,'[1]2019sum'!$A$1:$T$21,9,FALSE)</f>
        <v>39</v>
      </c>
      <c r="J17" s="11">
        <f>VLOOKUP($A17,'[1]2019sum'!$A$1:$T$21,14,FALSE)</f>
        <v>46</v>
      </c>
      <c r="K17" s="11">
        <f>VLOOKUP($A17,'[1]2019sum'!$A$1:$T$21,15,FALSE)</f>
        <v>96</v>
      </c>
      <c r="L17" s="27">
        <f t="shared" si="4"/>
        <v>5.8309052000000001</v>
      </c>
      <c r="M17" s="27">
        <f t="shared" si="5"/>
        <v>40.169094799999996</v>
      </c>
      <c r="N17" s="11">
        <f>VLOOKUP($A17,'[1]2019sum'!$A$1:$T$21,17,FALSE)</f>
        <v>27</v>
      </c>
      <c r="O17" s="11">
        <f>VLOOKUP($A17,'[1]2019sum'!$A$1:$T$21,18,FALSE)</f>
        <v>22</v>
      </c>
      <c r="P17" s="12">
        <f t="shared" si="6"/>
        <v>1.2272727272727273</v>
      </c>
      <c r="Q17" s="12">
        <f t="shared" si="7"/>
        <v>1.7727272727272727</v>
      </c>
      <c r="R17" s="12">
        <f>VLOOKUP(D17,xG!$B$2:$G$21,6,FALSE)</f>
        <v>1.5469351363636363</v>
      </c>
      <c r="S17" s="12">
        <f t="shared" si="8"/>
        <v>-0.31966240909090904</v>
      </c>
      <c r="T17" s="12">
        <f>VLOOKUP(D17,xG!$B$24:$G$43,6,FALSE)</f>
        <v>1.3775202954545454</v>
      </c>
      <c r="U17" s="12">
        <f t="shared" si="9"/>
        <v>-0.39520697727272736</v>
      </c>
      <c r="V17" s="12">
        <f t="shared" si="10"/>
        <v>7.7636363636363646</v>
      </c>
      <c r="W17" s="12">
        <f t="shared" si="0"/>
        <v>1.4081760429204473</v>
      </c>
      <c r="X17" s="12">
        <f t="shared" si="11"/>
        <v>-0.18090331564772</v>
      </c>
      <c r="Y17" s="12">
        <f t="shared" si="12"/>
        <v>5.5813636363636361</v>
      </c>
      <c r="Z17" s="12">
        <f t="shared" si="1"/>
        <v>1.5155964151577639</v>
      </c>
      <c r="AA17" s="12">
        <f t="shared" si="13"/>
        <v>-0.25713085756950882</v>
      </c>
      <c r="AB17" s="12">
        <f t="shared" si="14"/>
        <v>1.4465583553061547</v>
      </c>
      <c r="AC17" s="12">
        <f t="shared" si="15"/>
        <v>1.4775555896420418</v>
      </c>
      <c r="AD17" s="26"/>
      <c r="AI17" s="7">
        <f t="shared" si="16"/>
        <v>3.0997234335887081E-2</v>
      </c>
    </row>
    <row r="18" spans="1:35" x14ac:dyDescent="0.25">
      <c r="A18" s="1" t="s">
        <v>91</v>
      </c>
      <c r="D18" s="32" t="str">
        <f>Schedule!A18</f>
        <v>TOT</v>
      </c>
      <c r="E18" s="11">
        <f>VLOOKUP($A18,'[1]2019sum'!$A$1:$T$21,6,FALSE)</f>
        <v>29</v>
      </c>
      <c r="F18" s="11">
        <f>VLOOKUP($A18,'[1]2019sum'!$A$1:$T$21,7,FALSE)</f>
        <v>114</v>
      </c>
      <c r="G18" s="27">
        <f t="shared" si="2"/>
        <v>6.3876072000000006</v>
      </c>
      <c r="H18" s="27">
        <f t="shared" si="3"/>
        <v>22.612392799999999</v>
      </c>
      <c r="I18" s="11">
        <f>VLOOKUP($A18,'[1]2019sum'!$A$1:$T$21,9,FALSE)</f>
        <v>31</v>
      </c>
      <c r="J18" s="11">
        <f>VLOOKUP($A18,'[1]2019sum'!$A$1:$T$21,14,FALSE)</f>
        <v>39</v>
      </c>
      <c r="K18" s="11">
        <f>VLOOKUP($A18,'[1]2019sum'!$A$1:$T$21,15,FALSE)</f>
        <v>98</v>
      </c>
      <c r="L18" s="27">
        <f t="shared" si="4"/>
        <v>3.6477392500000017</v>
      </c>
      <c r="M18" s="27">
        <f t="shared" si="5"/>
        <v>35.352260749999999</v>
      </c>
      <c r="N18" s="11">
        <f>VLOOKUP($A18,'[1]2019sum'!$A$1:$T$21,17,FALSE)</f>
        <v>36</v>
      </c>
      <c r="O18" s="11">
        <f>VLOOKUP($A18,'[1]2019sum'!$A$1:$T$21,18,FALSE)</f>
        <v>22</v>
      </c>
      <c r="P18" s="12">
        <f t="shared" si="6"/>
        <v>1.6363636363636365</v>
      </c>
      <c r="Q18" s="12">
        <f t="shared" si="7"/>
        <v>1.4090909090909092</v>
      </c>
      <c r="R18" s="12">
        <f>VLOOKUP(D18,xG!$B$2:$G$21,6,FALSE)</f>
        <v>1.2778305681818183</v>
      </c>
      <c r="S18" s="12">
        <f t="shared" si="8"/>
        <v>0.35853306818181818</v>
      </c>
      <c r="T18" s="12">
        <f>VLOOKUP(D18,xG!$B$24:$G$43,6,FALSE)</f>
        <v>1.2750344999999998</v>
      </c>
      <c r="U18" s="12">
        <f t="shared" si="9"/>
        <v>-0.13405640909090932</v>
      </c>
      <c r="V18" s="12">
        <f t="shared" si="10"/>
        <v>7.5636363636363635</v>
      </c>
      <c r="W18" s="12">
        <f t="shared" si="0"/>
        <v>1.3718998450934565</v>
      </c>
      <c r="X18" s="12">
        <f t="shared" si="11"/>
        <v>0.26446379127017994</v>
      </c>
      <c r="Y18" s="12">
        <f t="shared" si="12"/>
        <v>5.0231818181818175</v>
      </c>
      <c r="Z18" s="12">
        <f t="shared" si="1"/>
        <v>1.3640244306465059</v>
      </c>
      <c r="AA18" s="12">
        <f t="shared" si="13"/>
        <v>-4.5066478444403257E-2</v>
      </c>
      <c r="AB18" s="12">
        <f t="shared" si="14"/>
        <v>1.319529465323253</v>
      </c>
      <c r="AC18" s="12">
        <f t="shared" si="15"/>
        <v>1.3248652066376374</v>
      </c>
      <c r="AD18" s="26"/>
      <c r="AI18" s="7">
        <f t="shared" si="16"/>
        <v>5.3357413143844123E-3</v>
      </c>
    </row>
    <row r="19" spans="1:35" x14ac:dyDescent="0.25">
      <c r="A19" s="1" t="s">
        <v>103</v>
      </c>
      <c r="D19" s="32" t="str">
        <f>Schedule!A19</f>
        <v>WAT</v>
      </c>
      <c r="E19" s="11">
        <f>VLOOKUP($A19,'[1]2019sum'!$A$1:$T$21,6,FALSE)</f>
        <v>48</v>
      </c>
      <c r="F19" s="11">
        <f>VLOOKUP($A19,'[1]2019sum'!$A$1:$T$21,7,FALSE)</f>
        <v>102</v>
      </c>
      <c r="G19" s="27">
        <f t="shared" si="2"/>
        <v>10.164691680000001</v>
      </c>
      <c r="H19" s="27">
        <f t="shared" si="3"/>
        <v>37.835308319999996</v>
      </c>
      <c r="I19" s="11">
        <f>VLOOKUP($A19,'[1]2019sum'!$A$1:$T$21,9,FALSE)</f>
        <v>34</v>
      </c>
      <c r="J19" s="11">
        <f>VLOOKUP($A19,'[1]2019sum'!$A$1:$T$21,14,FALSE)</f>
        <v>37</v>
      </c>
      <c r="K19" s="11">
        <f>VLOOKUP($A19,'[1]2019sum'!$A$1:$T$21,15,FALSE)</f>
        <v>74</v>
      </c>
      <c r="L19" s="27">
        <f t="shared" si="4"/>
        <v>3.0239775500000006</v>
      </c>
      <c r="M19" s="27">
        <f t="shared" si="5"/>
        <v>33.976022450000002</v>
      </c>
      <c r="N19" s="11">
        <f>VLOOKUP($A19,'[1]2019sum'!$A$1:$T$21,17,FALSE)</f>
        <v>20</v>
      </c>
      <c r="O19" s="11">
        <f>VLOOKUP($A19,'[1]2019sum'!$A$1:$T$21,18,FALSE)</f>
        <v>22</v>
      </c>
      <c r="P19" s="12">
        <f t="shared" si="6"/>
        <v>0.90909090909090906</v>
      </c>
      <c r="Q19" s="12">
        <f t="shared" si="7"/>
        <v>1.5454545454545454</v>
      </c>
      <c r="R19" s="12">
        <f>VLOOKUP(D19,xG!$B$2:$G$21,6,FALSE)</f>
        <v>1.2714470227272727</v>
      </c>
      <c r="S19" s="12">
        <f t="shared" si="8"/>
        <v>-0.36235611363636366</v>
      </c>
      <c r="T19" s="12">
        <f>VLOOKUP(D19,xG!$B$24:$G$43,6,FALSE)</f>
        <v>1.5646353636363637</v>
      </c>
      <c r="U19" s="12">
        <f t="shared" si="9"/>
        <v>1.9180818181818271E-2</v>
      </c>
      <c r="V19" s="12">
        <f t="shared" si="10"/>
        <v>6.0545454545454538</v>
      </c>
      <c r="W19" s="12">
        <f t="shared" si="0"/>
        <v>1.0981794433079832</v>
      </c>
      <c r="X19" s="12">
        <f t="shared" si="11"/>
        <v>-0.18908853421707417</v>
      </c>
      <c r="Y19" s="12">
        <f t="shared" si="12"/>
        <v>5.4968181818181812</v>
      </c>
      <c r="Z19" s="12">
        <f t="shared" si="1"/>
        <v>1.4926384435624105</v>
      </c>
      <c r="AA19" s="12">
        <f t="shared" si="13"/>
        <v>-5.2816101892134926E-2</v>
      </c>
      <c r="AB19" s="12">
        <f t="shared" si="14"/>
        <v>1.528636903599387</v>
      </c>
      <c r="AC19" s="12">
        <f t="shared" si="15"/>
        <v>1.184813233017628</v>
      </c>
      <c r="AD19" s="26"/>
      <c r="AI19" s="7">
        <f t="shared" si="16"/>
        <v>-0.343823670581759</v>
      </c>
    </row>
    <row r="20" spans="1:35" x14ac:dyDescent="0.25">
      <c r="A20" s="1" t="s">
        <v>96</v>
      </c>
      <c r="D20" s="32" t="str">
        <f>Schedule!A20</f>
        <v>WHU</v>
      </c>
      <c r="E20" s="11">
        <f>VLOOKUP($A20,'[1]2019sum'!$A$1:$T$21,6,FALSE)</f>
        <v>68</v>
      </c>
      <c r="F20" s="11">
        <f>VLOOKUP($A20,'[1]2019sum'!$A$1:$T$21,7,FALSE)</f>
        <v>110</v>
      </c>
      <c r="G20" s="27">
        <f t="shared" si="2"/>
        <v>14.140570080000002</v>
      </c>
      <c r="H20" s="27">
        <f t="shared" si="3"/>
        <v>53.859429919999997</v>
      </c>
      <c r="I20" s="11">
        <f>VLOOKUP($A20,'[1]2019sum'!$A$1:$T$21,9,FALSE)</f>
        <v>33</v>
      </c>
      <c r="J20" s="11">
        <f>VLOOKUP($A20,'[1]2019sum'!$A$1:$T$21,14,FALSE)</f>
        <v>31</v>
      </c>
      <c r="K20" s="11">
        <f>VLOOKUP($A20,'[1]2019sum'!$A$1:$T$21,15,FALSE)</f>
        <v>92</v>
      </c>
      <c r="L20" s="27">
        <f t="shared" si="4"/>
        <v>1.1526924500000002</v>
      </c>
      <c r="M20" s="27">
        <f t="shared" si="5"/>
        <v>29.84730755</v>
      </c>
      <c r="N20" s="11">
        <f>VLOOKUP($A20,'[1]2019sum'!$A$1:$T$21,17,FALSE)</f>
        <v>25</v>
      </c>
      <c r="O20" s="11">
        <f>VLOOKUP($A20,'[1]2019sum'!$A$1:$T$21,18,FALSE)</f>
        <v>21</v>
      </c>
      <c r="P20" s="12">
        <f t="shared" si="6"/>
        <v>1.1904761904761905</v>
      </c>
      <c r="Q20" s="12">
        <f t="shared" si="7"/>
        <v>1.5714285714285714</v>
      </c>
      <c r="R20" s="12">
        <f>VLOOKUP(D20,xG!$B$2:$G$21,6,FALSE)</f>
        <v>1.2018662619047618</v>
      </c>
      <c r="S20" s="12">
        <f t="shared" si="8"/>
        <v>-1.1390071428571291E-2</v>
      </c>
      <c r="T20" s="12">
        <f>VLOOKUP(D20,xG!$B$24:$G$43,6,FALSE)</f>
        <v>1.8663561666666666</v>
      </c>
      <c r="U20" s="12">
        <f t="shared" si="9"/>
        <v>0.2949275952380952</v>
      </c>
      <c r="V20" s="12">
        <f t="shared" si="10"/>
        <v>7.1714285714285726</v>
      </c>
      <c r="W20" s="12">
        <f t="shared" si="0"/>
        <v>1.3007608077963717</v>
      </c>
      <c r="X20" s="12">
        <f t="shared" si="11"/>
        <v>-0.11028461732018124</v>
      </c>
      <c r="Y20" s="12">
        <f t="shared" si="12"/>
        <v>6.9833333333333325</v>
      </c>
      <c r="Z20" s="12">
        <f t="shared" si="1"/>
        <v>1.8962955391215717</v>
      </c>
      <c r="AA20" s="12">
        <f t="shared" si="13"/>
        <v>0.32486696769300027</v>
      </c>
      <c r="AB20" s="12">
        <f t="shared" si="14"/>
        <v>1.8813258528941192</v>
      </c>
      <c r="AC20" s="12">
        <f t="shared" si="15"/>
        <v>1.2513135348505666</v>
      </c>
      <c r="AD20" s="26"/>
      <c r="AI20" s="7">
        <f t="shared" si="16"/>
        <v>-0.63001231804355262</v>
      </c>
    </row>
    <row r="21" spans="1:35" x14ac:dyDescent="0.25">
      <c r="A21" s="1" t="s">
        <v>93</v>
      </c>
      <c r="D21" s="32" t="str">
        <f>Schedule!A21</f>
        <v>WOL</v>
      </c>
      <c r="E21" s="11">
        <f>VLOOKUP($A21,'[1]2019sum'!$A$1:$T$21,6,FALSE)</f>
        <v>36</v>
      </c>
      <c r="F21" s="11">
        <f>VLOOKUP($A21,'[1]2019sum'!$A$1:$T$21,7,FALSE)</f>
        <v>81</v>
      </c>
      <c r="G21" s="27">
        <f t="shared" si="2"/>
        <v>7.7791646400000003</v>
      </c>
      <c r="H21" s="27">
        <f t="shared" si="3"/>
        <v>28.220835359999999</v>
      </c>
      <c r="I21" s="11">
        <f>VLOOKUP($A21,'[1]2019sum'!$A$1:$T$21,9,FALSE)</f>
        <v>28</v>
      </c>
      <c r="J21" s="11">
        <f>VLOOKUP($A21,'[1]2019sum'!$A$1:$T$21,14,FALSE)</f>
        <v>48</v>
      </c>
      <c r="K21" s="11">
        <f>VLOOKUP($A21,'[1]2019sum'!$A$1:$T$21,15,FALSE)</f>
        <v>91</v>
      </c>
      <c r="L21" s="27">
        <f t="shared" si="4"/>
        <v>6.4546669000000003</v>
      </c>
      <c r="M21" s="27">
        <f t="shared" si="5"/>
        <v>41.545333100000001</v>
      </c>
      <c r="N21" s="11">
        <f>VLOOKUP($A21,'[1]2019sum'!$A$1:$T$21,17,FALSE)</f>
        <v>31</v>
      </c>
      <c r="O21" s="11">
        <f>VLOOKUP($A21,'[1]2019sum'!$A$1:$T$21,18,FALSE)</f>
        <v>22</v>
      </c>
      <c r="P21" s="12">
        <f t="shared" si="6"/>
        <v>1.4090909090909092</v>
      </c>
      <c r="Q21" s="12">
        <f t="shared" si="7"/>
        <v>1.2727272727272727</v>
      </c>
      <c r="R21" s="12">
        <f>VLOOKUP(D21,xG!$B$2:$G$21,6,FALSE)</f>
        <v>1.4159576136363636</v>
      </c>
      <c r="S21" s="12">
        <f t="shared" si="8"/>
        <v>-6.8667045454544606E-3</v>
      </c>
      <c r="T21" s="12">
        <f>VLOOKUP(D21,xG!$B$24:$G$43,6,FALSE)</f>
        <v>1.1442044090909089</v>
      </c>
      <c r="U21" s="12">
        <f t="shared" si="9"/>
        <v>-0.12852286363636378</v>
      </c>
      <c r="V21" s="12">
        <f t="shared" si="10"/>
        <v>7.5590909090909095</v>
      </c>
      <c r="W21" s="12">
        <f t="shared" si="0"/>
        <v>1.3710753860519342</v>
      </c>
      <c r="X21" s="12">
        <f t="shared" si="11"/>
        <v>3.801552303897493E-2</v>
      </c>
      <c r="Y21" s="12">
        <f t="shared" si="12"/>
        <v>4.2688636363636361</v>
      </c>
      <c r="Z21" s="12">
        <f t="shared" si="1"/>
        <v>1.1591924206331248</v>
      </c>
      <c r="AA21" s="12">
        <f t="shared" si="13"/>
        <v>-0.11353485209414793</v>
      </c>
      <c r="AB21" s="12">
        <f t="shared" si="14"/>
        <v>1.1516984148620169</v>
      </c>
      <c r="AC21" s="12">
        <f t="shared" si="15"/>
        <v>1.3935164998441489</v>
      </c>
      <c r="AD21" s="26"/>
      <c r="AI21" s="7">
        <f t="shared" si="16"/>
        <v>0.24181808498213209</v>
      </c>
    </row>
    <row r="22" spans="1:35" x14ac:dyDescent="0.25">
      <c r="B22" s="1">
        <v>1.36</v>
      </c>
      <c r="C22" s="1">
        <v>1.36</v>
      </c>
      <c r="E22" s="27">
        <f t="shared" ref="E22:O22" si="17">SUM(E2:E21)</f>
        <v>883</v>
      </c>
      <c r="F22" s="27">
        <f t="shared" si="17"/>
        <v>1912</v>
      </c>
      <c r="G22" s="27">
        <f t="shared" si="17"/>
        <v>187.98670176000002</v>
      </c>
      <c r="H22" s="27">
        <f t="shared" si="17"/>
        <v>695.01329824000004</v>
      </c>
      <c r="I22" s="27">
        <f t="shared" si="17"/>
        <v>611</v>
      </c>
      <c r="J22" s="27">
        <f t="shared" si="17"/>
        <v>883</v>
      </c>
      <c r="K22" s="27">
        <f t="shared" si="17"/>
        <v>1912</v>
      </c>
      <c r="L22" s="27">
        <f t="shared" si="17"/>
        <v>105.07851255000001</v>
      </c>
      <c r="M22" s="27">
        <f t="shared" si="17"/>
        <v>777.92148744999997</v>
      </c>
      <c r="N22" s="27">
        <f t="shared" si="17"/>
        <v>611</v>
      </c>
      <c r="O22" s="27">
        <f t="shared" si="17"/>
        <v>438</v>
      </c>
      <c r="P22" s="12">
        <f>N22/O22</f>
        <v>1.3949771689497716</v>
      </c>
      <c r="Q22" s="12">
        <f>I22/O22</f>
        <v>1.3949771689497716</v>
      </c>
      <c r="R22" s="12">
        <f>AVERAGE(R2:R21)</f>
        <v>1.4118196086038963</v>
      </c>
      <c r="S22" s="12">
        <f t="shared" si="8"/>
        <v>-1.6842439654124686E-2</v>
      </c>
      <c r="T22" s="12">
        <f>AVERAGE(T2:T21)</f>
        <v>1.4107344765151513</v>
      </c>
      <c r="U22" s="12">
        <f t="shared" si="9"/>
        <v>1.575730756537963E-2</v>
      </c>
      <c r="V22" s="12">
        <f t="shared" si="10"/>
        <v>7.6908675799086756</v>
      </c>
      <c r="W22" s="12">
        <f t="shared" si="0"/>
        <v>1.3949771689497716</v>
      </c>
      <c r="X22" s="12">
        <f t="shared" si="11"/>
        <v>0</v>
      </c>
      <c r="Y22" s="12">
        <f t="shared" si="12"/>
        <v>5.1371689497716897</v>
      </c>
      <c r="Z22" s="12">
        <f t="shared" si="1"/>
        <v>1.3949771689497716</v>
      </c>
      <c r="AA22" s="12">
        <f t="shared" si="13"/>
        <v>0</v>
      </c>
      <c r="AB22" s="12">
        <f>P22</f>
        <v>1.3949771689497716</v>
      </c>
      <c r="AC22" s="12">
        <f>AB22</f>
        <v>1.3949771689497716</v>
      </c>
      <c r="AD22" s="26"/>
      <c r="AI22" s="7">
        <f t="shared" si="16"/>
        <v>0</v>
      </c>
    </row>
    <row r="23" spans="1:35" x14ac:dyDescent="0.25">
      <c r="Y23" s="6"/>
      <c r="AC23" s="6"/>
    </row>
    <row r="24" spans="1:35" x14ac:dyDescent="0.25">
      <c r="AC24" s="7"/>
    </row>
    <row r="25" spans="1:35" x14ac:dyDescent="0.25">
      <c r="W25" s="1" t="s">
        <v>78</v>
      </c>
      <c r="X25" s="1" t="s">
        <v>120</v>
      </c>
    </row>
    <row r="26" spans="1:35" ht="14.4" x14ac:dyDescent="0.3">
      <c r="V26"/>
      <c r="W26"/>
      <c r="X26"/>
      <c r="Y26"/>
    </row>
    <row r="27" spans="1:35" ht="14.4" x14ac:dyDescent="0.3">
      <c r="R27" s="15"/>
      <c r="T27" s="15"/>
      <c r="V27"/>
      <c r="W27"/>
      <c r="X27"/>
      <c r="Y27"/>
    </row>
  </sheetData>
  <sortState ref="A2:A21">
    <sortCondition ref="A2"/>
  </sortState>
  <mergeCells count="2">
    <mergeCell ref="AE2:AF2"/>
    <mergeCell ref="AG2:AH2"/>
  </mergeCells>
  <conditionalFormatting sqref="S2">
    <cfRule type="cellIs" dxfId="203" priority="11" operator="notBetween">
      <formula>0.2</formula>
      <formula>-0.2</formula>
    </cfRule>
  </conditionalFormatting>
  <conditionalFormatting sqref="S3:S22">
    <cfRule type="cellIs" dxfId="202" priority="10" operator="notBetween">
      <formula>0.2</formula>
      <formula>-0.2</formula>
    </cfRule>
  </conditionalFormatting>
  <conditionalFormatting sqref="U2">
    <cfRule type="cellIs" dxfId="201" priority="9" operator="notBetween">
      <formula>0.2</formula>
      <formula>-0.2</formula>
    </cfRule>
  </conditionalFormatting>
  <conditionalFormatting sqref="AA3:AA22">
    <cfRule type="cellIs" dxfId="200" priority="1" operator="notBetween">
      <formula>0.2</formula>
      <formula>-0.2</formula>
    </cfRule>
  </conditionalFormatting>
  <conditionalFormatting sqref="U3:U22">
    <cfRule type="cellIs" dxfId="199" priority="7" operator="notBetween">
      <formula>0.2</formula>
      <formula>-0.2</formula>
    </cfRule>
  </conditionalFormatting>
  <conditionalFormatting sqref="X2">
    <cfRule type="cellIs" dxfId="198" priority="4" operator="notBetween">
      <formula>0.2</formula>
      <formula>-0.2</formula>
    </cfRule>
  </conditionalFormatting>
  <conditionalFormatting sqref="X3:X22">
    <cfRule type="cellIs" dxfId="197" priority="3" operator="notBetween">
      <formula>0.2</formula>
      <formula>-0.2</formula>
    </cfRule>
  </conditionalFormatting>
  <conditionalFormatting sqref="AA2">
    <cfRule type="cellIs" dxfId="196" priority="2" operator="notBetween">
      <formula>0.2</formula>
      <formula>-0.2</formula>
    </cfRule>
  </conditionalFormatting>
  <dataValidations count="1">
    <dataValidation type="list" allowBlank="1" showInputMessage="1" showErrorMessage="1" sqref="X25" xr:uid="{00000000-0002-0000-0000-000000000000}">
      <formula1>"Y, N, Pre, Only"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22"/>
  <sheetViews>
    <sheetView zoomScaleNormal="100" workbookViewId="0">
      <pane xSplit="1" topLeftCell="C1" activePane="topRight" state="frozen"/>
      <selection pane="topRight" activeCell="J11" sqref="J11"/>
    </sheetView>
  </sheetViews>
  <sheetFormatPr defaultRowHeight="10.199999999999999" x14ac:dyDescent="0.2"/>
  <cols>
    <col min="1" max="1" width="3.88671875" style="24" bestFit="1" customWidth="1"/>
    <col min="2" max="2" width="8.109375" style="24" bestFit="1" customWidth="1"/>
    <col min="3" max="3" width="9" style="24" bestFit="1" customWidth="1"/>
    <col min="4" max="4" width="7.44140625" style="24" bestFit="1" customWidth="1"/>
    <col min="5" max="5" width="8.21875" style="24" customWidth="1"/>
    <col min="6" max="8" width="7" style="24" bestFit="1" customWidth="1"/>
    <col min="9" max="9" width="7.77734375" style="24" bestFit="1" customWidth="1"/>
    <col min="10" max="10" width="7.44140625" style="24" bestFit="1" customWidth="1"/>
    <col min="11" max="11" width="7.77734375" style="24" bestFit="1" customWidth="1"/>
    <col min="12" max="12" width="4.33203125" style="24" bestFit="1" customWidth="1"/>
    <col min="13" max="13" width="7.109375" style="24" bestFit="1" customWidth="1"/>
    <col min="14" max="14" width="7.88671875" style="24" bestFit="1" customWidth="1"/>
    <col min="15" max="15" width="7" style="24" bestFit="1" customWidth="1"/>
    <col min="16" max="16" width="8.6640625" style="24" bestFit="1" customWidth="1"/>
    <col min="17" max="17" width="7.6640625" style="24" bestFit="1" customWidth="1"/>
    <col min="18" max="18" width="8.6640625" style="24" bestFit="1" customWidth="1"/>
    <col min="19" max="20" width="7" style="24" bestFit="1" customWidth="1"/>
    <col min="21" max="22" width="8.33203125" style="24" customWidth="1"/>
    <col min="23" max="24" width="7" style="24" bestFit="1" customWidth="1"/>
    <col min="25" max="25" width="7.44140625" style="24" bestFit="1" customWidth="1"/>
    <col min="26" max="26" width="7.77734375" style="24" bestFit="1" customWidth="1"/>
    <col min="27" max="27" width="6.6640625" style="24" bestFit="1" customWidth="1"/>
    <col min="28" max="28" width="7" style="24" bestFit="1" customWidth="1"/>
    <col min="29" max="29" width="7.77734375" style="24" bestFit="1" customWidth="1"/>
    <col min="30" max="30" width="7.44140625" style="24" bestFit="1" customWidth="1"/>
    <col min="31" max="31" width="7.77734375" style="24" bestFit="1" customWidth="1"/>
    <col min="32" max="32" width="7" style="24" bestFit="1" customWidth="1"/>
    <col min="33" max="33" width="7.33203125" style="24" bestFit="1" customWidth="1"/>
    <col min="34" max="34" width="7" style="24" bestFit="1" customWidth="1"/>
    <col min="35" max="35" width="8.109375" style="24" bestFit="1" customWidth="1"/>
    <col min="36" max="36" width="7.77734375" style="24" bestFit="1" customWidth="1"/>
    <col min="37" max="53" width="8.77734375" style="24" customWidth="1"/>
    <col min="54" max="16384" width="8.88671875" style="24"/>
  </cols>
  <sheetData>
    <row r="1" spans="1:36" ht="14.4" customHeight="1" x14ac:dyDescent="0.2">
      <c r="A1" s="113"/>
      <c r="B1" s="101">
        <v>43852</v>
      </c>
      <c r="C1" s="101">
        <v>43854</v>
      </c>
      <c r="D1" s="122">
        <v>43858</v>
      </c>
      <c r="E1" s="123"/>
      <c r="F1" s="101">
        <v>43862</v>
      </c>
      <c r="G1" s="101">
        <v>43865</v>
      </c>
      <c r="H1" s="101">
        <v>43869</v>
      </c>
      <c r="I1" s="101">
        <v>43879</v>
      </c>
      <c r="J1" s="101">
        <v>43883</v>
      </c>
      <c r="K1" s="101">
        <v>43886</v>
      </c>
      <c r="L1" s="122">
        <v>43889</v>
      </c>
      <c r="M1" s="123"/>
      <c r="N1" s="101">
        <v>43894</v>
      </c>
      <c r="O1" s="101"/>
      <c r="P1" s="101">
        <v>43901</v>
      </c>
      <c r="Q1" s="101">
        <v>43904</v>
      </c>
      <c r="R1" s="101">
        <v>43908</v>
      </c>
      <c r="S1" s="130">
        <v>43911</v>
      </c>
      <c r="T1" s="130"/>
      <c r="U1" s="130">
        <v>43913</v>
      </c>
      <c r="V1" s="130"/>
      <c r="W1" s="101">
        <v>43925</v>
      </c>
      <c r="X1" s="101">
        <v>43928</v>
      </c>
      <c r="Y1" s="101">
        <v>43932</v>
      </c>
      <c r="Z1" s="101">
        <v>43935</v>
      </c>
      <c r="AA1" s="130">
        <v>43939</v>
      </c>
      <c r="AB1" s="130"/>
      <c r="AC1" s="101">
        <v>43942</v>
      </c>
      <c r="AD1" s="101">
        <v>43946</v>
      </c>
      <c r="AE1" s="101">
        <v>43949</v>
      </c>
      <c r="AF1" s="101">
        <v>43953</v>
      </c>
      <c r="AG1" s="101">
        <v>43958</v>
      </c>
      <c r="AH1" s="101">
        <v>43960</v>
      </c>
      <c r="AI1" s="101">
        <v>43963</v>
      </c>
      <c r="AJ1" s="102">
        <v>43967</v>
      </c>
    </row>
    <row r="2" spans="1:36" ht="20.399999999999999" x14ac:dyDescent="0.2">
      <c r="A2" s="114" t="s">
        <v>12</v>
      </c>
      <c r="B2" s="104" t="s">
        <v>124</v>
      </c>
      <c r="C2" s="106" t="s">
        <v>123</v>
      </c>
      <c r="D2" s="103" t="s">
        <v>147</v>
      </c>
      <c r="E2" s="107" t="s">
        <v>140</v>
      </c>
      <c r="F2" s="104" t="s">
        <v>124</v>
      </c>
      <c r="G2" s="97" t="s">
        <v>126</v>
      </c>
      <c r="H2" s="104" t="s">
        <v>125</v>
      </c>
      <c r="I2" s="105" t="s">
        <v>128</v>
      </c>
      <c r="J2" s="104" t="s">
        <v>127</v>
      </c>
      <c r="K2" s="105" t="s">
        <v>128</v>
      </c>
      <c r="L2" s="103" t="s">
        <v>130</v>
      </c>
      <c r="M2" s="104" t="s">
        <v>131</v>
      </c>
      <c r="N2" s="106" t="s">
        <v>129</v>
      </c>
      <c r="O2" s="104" t="s">
        <v>132</v>
      </c>
      <c r="P2" s="105" t="s">
        <v>128</v>
      </c>
      <c r="Q2" s="104" t="s">
        <v>133</v>
      </c>
      <c r="R2" s="105" t="s">
        <v>128</v>
      </c>
      <c r="S2" s="106" t="s">
        <v>134</v>
      </c>
      <c r="T2" s="104" t="s">
        <v>135</v>
      </c>
      <c r="U2" s="131" t="s">
        <v>136</v>
      </c>
      <c r="V2" s="131"/>
      <c r="W2" s="104" t="s">
        <v>137</v>
      </c>
      <c r="X2" s="105" t="s">
        <v>128</v>
      </c>
      <c r="Y2" s="104" t="s">
        <v>138</v>
      </c>
      <c r="Z2" s="105" t="s">
        <v>128</v>
      </c>
      <c r="AA2" s="106" t="s">
        <v>141</v>
      </c>
      <c r="AB2" s="104" t="s">
        <v>139</v>
      </c>
      <c r="AC2" s="107" t="s">
        <v>140</v>
      </c>
      <c r="AD2" s="104" t="s">
        <v>142</v>
      </c>
      <c r="AE2" s="105" t="s">
        <v>128</v>
      </c>
      <c r="AF2" s="104" t="s">
        <v>143</v>
      </c>
      <c r="AG2" s="105" t="s">
        <v>128</v>
      </c>
      <c r="AH2" s="104" t="s">
        <v>144</v>
      </c>
      <c r="AI2" s="107" t="s">
        <v>140</v>
      </c>
      <c r="AJ2" s="108" t="s">
        <v>145</v>
      </c>
    </row>
    <row r="3" spans="1:36" x14ac:dyDescent="0.2">
      <c r="A3" s="114" t="str">
        <f>Schedule!A2</f>
        <v>ARS</v>
      </c>
      <c r="B3" s="25" t="str">
        <f>Schedule!Y2</f>
        <v>@CHE</v>
      </c>
      <c r="C3" s="25" t="s">
        <v>74</v>
      </c>
      <c r="D3" s="109"/>
      <c r="E3" s="109"/>
      <c r="F3" s="25" t="str">
        <f>Schedule!Z2</f>
        <v>@BUR</v>
      </c>
      <c r="G3" s="110"/>
      <c r="H3" s="25" t="str">
        <f>Schedule!AA2</f>
        <v>NEW</v>
      </c>
      <c r="I3" s="25" t="s">
        <v>160</v>
      </c>
      <c r="J3" s="25" t="str">
        <f>Schedule!AB2</f>
        <v>EVE</v>
      </c>
      <c r="K3" s="25" t="s">
        <v>162</v>
      </c>
      <c r="L3" s="109"/>
      <c r="M3" s="110" t="str">
        <f>Schedule!AC2</f>
        <v>@MCI</v>
      </c>
      <c r="N3" s="110"/>
      <c r="O3" s="116" t="str">
        <f>Schedule!AD2</f>
        <v>WHU</v>
      </c>
      <c r="P3" s="110"/>
      <c r="Q3" s="25" t="str">
        <f>Schedule!AE2</f>
        <v>@BRI</v>
      </c>
      <c r="R3" s="110"/>
      <c r="S3" s="110"/>
      <c r="T3" s="110" t="str">
        <f>Schedule!AF2</f>
        <v>@SOU</v>
      </c>
      <c r="U3" s="132"/>
      <c r="V3" s="132"/>
      <c r="W3" s="25" t="str">
        <f>Schedule!AG2</f>
        <v>NOR</v>
      </c>
      <c r="X3" s="110"/>
      <c r="Y3" s="25" t="str">
        <f>Schedule!AH2</f>
        <v>@WOL</v>
      </c>
      <c r="Z3" s="110"/>
      <c r="AA3" s="110"/>
      <c r="AB3" s="110" t="str">
        <f>Schedule!AI2</f>
        <v>LEI</v>
      </c>
      <c r="AC3" s="134"/>
      <c r="AD3" s="25" t="str">
        <f>Schedule!AJ2</f>
        <v>@TOT</v>
      </c>
      <c r="AE3" s="110"/>
      <c r="AF3" s="25" t="str">
        <f>Schedule!AK2</f>
        <v>LIV</v>
      </c>
      <c r="AG3" s="110"/>
      <c r="AH3" s="25" t="str">
        <f>Schedule!AL2</f>
        <v>@AVL</v>
      </c>
      <c r="AI3" s="134"/>
      <c r="AJ3" s="98" t="str">
        <f>Schedule!AM2</f>
        <v>WAT</v>
      </c>
    </row>
    <row r="4" spans="1:36" x14ac:dyDescent="0.2">
      <c r="A4" s="114" t="str">
        <f>Schedule!A3</f>
        <v>AVL</v>
      </c>
      <c r="B4" s="25" t="str">
        <f>Schedule!Y3</f>
        <v>WAT</v>
      </c>
      <c r="C4" s="109"/>
      <c r="D4" s="25" t="s">
        <v>62</v>
      </c>
      <c r="E4" s="109"/>
      <c r="F4" s="25" t="str">
        <f>Schedule!Z3</f>
        <v>@BOU</v>
      </c>
      <c r="G4" s="109"/>
      <c r="H4" s="25" t="str">
        <f>Schedule!AA3</f>
        <v>TOT</v>
      </c>
      <c r="I4" s="109"/>
      <c r="J4" s="25" t="str">
        <f>Schedule!AB3</f>
        <v>@SOU</v>
      </c>
      <c r="K4" s="109"/>
      <c r="L4" s="110"/>
      <c r="M4" s="110" t="str">
        <f>Schedule!AC3</f>
        <v>SHU</v>
      </c>
      <c r="N4" s="109"/>
      <c r="O4" s="116" t="str">
        <f>Schedule!AD3</f>
        <v>@LEI</v>
      </c>
      <c r="P4" s="109"/>
      <c r="Q4" s="25" t="str">
        <f>Schedule!AE3</f>
        <v>CHE</v>
      </c>
      <c r="R4" s="109"/>
      <c r="S4" s="109"/>
      <c r="T4" s="110" t="str">
        <f>Schedule!AF3</f>
        <v>@NEW</v>
      </c>
      <c r="U4" s="132"/>
      <c r="V4" s="132"/>
      <c r="W4" s="25" t="str">
        <f>Schedule!AG3</f>
        <v>WOL</v>
      </c>
      <c r="X4" s="109"/>
      <c r="Y4" s="25" t="str">
        <f>Schedule!AH3</f>
        <v>@LIV</v>
      </c>
      <c r="Z4" s="109"/>
      <c r="AA4" s="109"/>
      <c r="AB4" s="110" t="str">
        <f>Schedule!AI3</f>
        <v>MUN</v>
      </c>
      <c r="AC4" s="134"/>
      <c r="AD4" s="25" t="str">
        <f>Schedule!AJ3</f>
        <v>CRY</v>
      </c>
      <c r="AE4" s="109"/>
      <c r="AF4" s="25" t="str">
        <f>Schedule!AK3</f>
        <v>@EVE</v>
      </c>
      <c r="AG4" s="109"/>
      <c r="AH4" s="25" t="str">
        <f>Schedule!AL3</f>
        <v>ARS</v>
      </c>
      <c r="AI4" s="134"/>
      <c r="AJ4" s="98" t="str">
        <f>Schedule!AM3</f>
        <v>@WHU</v>
      </c>
    </row>
    <row r="5" spans="1:36" x14ac:dyDescent="0.2">
      <c r="A5" s="114" t="str">
        <f>Schedule!A4</f>
        <v>BOU</v>
      </c>
      <c r="B5" s="25" t="str">
        <f>Schedule!Y4</f>
        <v>BRI</v>
      </c>
      <c r="C5" s="25" t="s">
        <v>5</v>
      </c>
      <c r="D5" s="124"/>
      <c r="E5" s="109"/>
      <c r="F5" s="25" t="str">
        <f>Schedule!Z4</f>
        <v>AVL</v>
      </c>
      <c r="G5" s="110"/>
      <c r="H5" s="25" t="str">
        <f>Schedule!AA4</f>
        <v>@SHU</v>
      </c>
      <c r="I5" s="109"/>
      <c r="J5" s="25" t="str">
        <f>Schedule!AB4</f>
        <v>@BUR</v>
      </c>
      <c r="K5" s="109"/>
      <c r="L5" s="109"/>
      <c r="M5" s="25" t="str">
        <f>Schedule!AC4</f>
        <v>CHE</v>
      </c>
      <c r="N5" s="110"/>
      <c r="O5" s="116" t="str">
        <f>Schedule!AD4</f>
        <v>@LIV</v>
      </c>
      <c r="P5" s="109"/>
      <c r="Q5" s="25" t="str">
        <f>Schedule!AE4</f>
        <v>CRY</v>
      </c>
      <c r="R5" s="109"/>
      <c r="S5" s="110"/>
      <c r="T5" s="110" t="str">
        <f>Schedule!AF4</f>
        <v>@WOL</v>
      </c>
      <c r="U5" s="132"/>
      <c r="V5" s="132"/>
      <c r="W5" s="25" t="str">
        <f>Schedule!AG4</f>
        <v>NEW</v>
      </c>
      <c r="X5" s="109"/>
      <c r="Y5" s="25" t="str">
        <f>Schedule!AH4</f>
        <v>@MUN</v>
      </c>
      <c r="Z5" s="109"/>
      <c r="AA5" s="110"/>
      <c r="AB5" s="110" t="str">
        <f>Schedule!AI4</f>
        <v>TOT</v>
      </c>
      <c r="AC5" s="134"/>
      <c r="AD5" s="25" t="str">
        <f>Schedule!AJ4</f>
        <v>LEI</v>
      </c>
      <c r="AE5" s="109"/>
      <c r="AF5" s="25" t="str">
        <f>Schedule!AK4</f>
        <v>@MCI</v>
      </c>
      <c r="AG5" s="109"/>
      <c r="AH5" s="25" t="str">
        <f>Schedule!AL4</f>
        <v>SOU</v>
      </c>
      <c r="AI5" s="134"/>
      <c r="AJ5" s="98" t="str">
        <f>Schedule!AM4</f>
        <v>@EVE</v>
      </c>
    </row>
    <row r="6" spans="1:36" ht="15" customHeight="1" x14ac:dyDescent="0.2">
      <c r="A6" s="114" t="str">
        <f>Schedule!A5</f>
        <v>BRI</v>
      </c>
      <c r="B6" s="25" t="str">
        <f>Schedule!Y5</f>
        <v>@BOU</v>
      </c>
      <c r="C6" s="109"/>
      <c r="D6" s="124"/>
      <c r="E6" s="109"/>
      <c r="F6" s="25" t="str">
        <f>Schedule!Z5</f>
        <v>@WHU</v>
      </c>
      <c r="G6" s="109"/>
      <c r="H6" s="25" t="str">
        <f>Schedule!AA5</f>
        <v>WAT</v>
      </c>
      <c r="I6" s="109"/>
      <c r="J6" s="25" t="str">
        <f>Schedule!AB5</f>
        <v>@SHU</v>
      </c>
      <c r="K6" s="109"/>
      <c r="L6" s="109"/>
      <c r="M6" s="25" t="str">
        <f>Schedule!AC5</f>
        <v>CRY</v>
      </c>
      <c r="N6" s="109"/>
      <c r="O6" s="116" t="str">
        <f>Schedule!AD5</f>
        <v>@WOL</v>
      </c>
      <c r="P6" s="109"/>
      <c r="Q6" s="25" t="str">
        <f>Schedule!AE5</f>
        <v>ARS</v>
      </c>
      <c r="R6" s="109"/>
      <c r="S6" s="109"/>
      <c r="T6" s="110" t="str">
        <f>Schedule!AF5</f>
        <v>@LEI</v>
      </c>
      <c r="U6" s="132"/>
      <c r="V6" s="132"/>
      <c r="W6" s="25" t="str">
        <f>Schedule!AG5</f>
        <v>MUN</v>
      </c>
      <c r="X6" s="109"/>
      <c r="Y6" s="25" t="str">
        <f>Schedule!AH5</f>
        <v>@NOR</v>
      </c>
      <c r="Z6" s="109"/>
      <c r="AA6" s="109"/>
      <c r="AB6" s="110" t="str">
        <f>Schedule!AI5</f>
        <v>LIV</v>
      </c>
      <c r="AC6" s="134"/>
      <c r="AD6" s="25" t="str">
        <f>Schedule!AJ5</f>
        <v>MCI</v>
      </c>
      <c r="AE6" s="109"/>
      <c r="AF6" s="25" t="str">
        <f>Schedule!AK5</f>
        <v>@SOU</v>
      </c>
      <c r="AG6" s="109"/>
      <c r="AH6" s="25" t="str">
        <f>Schedule!AL5</f>
        <v>NEW</v>
      </c>
      <c r="AI6" s="134"/>
      <c r="AJ6" s="98" t="str">
        <f>Schedule!AM5</f>
        <v>@BUR</v>
      </c>
    </row>
    <row r="7" spans="1:36" ht="15" customHeight="1" x14ac:dyDescent="0.2">
      <c r="A7" s="114" t="str">
        <f>Schedule!A6</f>
        <v>BUR</v>
      </c>
      <c r="B7" s="25" t="str">
        <f>Schedule!Y6</f>
        <v>@MUN</v>
      </c>
      <c r="C7" s="25" t="s">
        <v>113</v>
      </c>
      <c r="D7" s="124"/>
      <c r="E7" s="109"/>
      <c r="F7" s="25" t="str">
        <f>Schedule!Z6</f>
        <v>ARS</v>
      </c>
      <c r="G7" s="126"/>
      <c r="H7" s="25" t="str">
        <f>Schedule!AA6</f>
        <v>@SOU</v>
      </c>
      <c r="I7" s="109"/>
      <c r="J7" s="25" t="str">
        <f>Schedule!AB6</f>
        <v>BOU</v>
      </c>
      <c r="K7" s="109"/>
      <c r="L7" s="109"/>
      <c r="M7" s="25" t="str">
        <f>Schedule!AC6</f>
        <v>@NEW</v>
      </c>
      <c r="N7" s="126"/>
      <c r="O7" s="116" t="str">
        <f>Schedule!AD6</f>
        <v>TOT</v>
      </c>
      <c r="P7" s="109"/>
      <c r="Q7" s="25" t="str">
        <f>Schedule!AE6</f>
        <v>@MCI</v>
      </c>
      <c r="R7" s="109"/>
      <c r="S7" s="126"/>
      <c r="T7" s="110" t="str">
        <f>Schedule!AF6</f>
        <v>WAT</v>
      </c>
      <c r="U7" s="132"/>
      <c r="V7" s="132"/>
      <c r="W7" s="25" t="str">
        <f>Schedule!AG6</f>
        <v>@CRY</v>
      </c>
      <c r="X7" s="109"/>
      <c r="Y7" s="25" t="str">
        <f>Schedule!AH6</f>
        <v>SHU</v>
      </c>
      <c r="Z7" s="109"/>
      <c r="AA7" s="126"/>
      <c r="AB7" s="110" t="str">
        <f>Schedule!AI6</f>
        <v>@WHU</v>
      </c>
      <c r="AC7" s="134"/>
      <c r="AD7" s="25" t="str">
        <f>Schedule!AJ6</f>
        <v>@LIV</v>
      </c>
      <c r="AE7" s="109"/>
      <c r="AF7" s="25" t="str">
        <f>Schedule!AK6</f>
        <v>WOL</v>
      </c>
      <c r="AG7" s="109"/>
      <c r="AH7" s="25" t="str">
        <f>Schedule!AL6</f>
        <v>@NOR</v>
      </c>
      <c r="AI7" s="134"/>
      <c r="AJ7" s="98" t="str">
        <f>Schedule!AM6</f>
        <v>BRI</v>
      </c>
    </row>
    <row r="8" spans="1:36" ht="15" customHeight="1" x14ac:dyDescent="0.2">
      <c r="A8" s="114" t="str">
        <f>Schedule!A7</f>
        <v>CHE</v>
      </c>
      <c r="B8" s="25" t="str">
        <f>Schedule!Y7</f>
        <v>ARS</v>
      </c>
      <c r="C8" s="25" t="s">
        <v>151</v>
      </c>
      <c r="D8" s="124"/>
      <c r="E8" s="109"/>
      <c r="F8" s="25" t="str">
        <f>Schedule!Z7</f>
        <v>@LEI</v>
      </c>
      <c r="G8" s="126"/>
      <c r="H8" s="25" t="str">
        <f>Schedule!AA7</f>
        <v>MUN</v>
      </c>
      <c r="I8" s="109"/>
      <c r="J8" s="25" t="str">
        <f>Schedule!AB7</f>
        <v>TOT</v>
      </c>
      <c r="K8" s="25" t="s">
        <v>157</v>
      </c>
      <c r="L8" s="109"/>
      <c r="M8" s="25" t="str">
        <f>Schedule!AC7</f>
        <v>@BOU</v>
      </c>
      <c r="N8" s="126"/>
      <c r="O8" s="116" t="str">
        <f>Schedule!AD7</f>
        <v>EVE</v>
      </c>
      <c r="P8" s="109"/>
      <c r="Q8" s="25" t="str">
        <f>Schedule!AE7</f>
        <v>@AVL</v>
      </c>
      <c r="R8" s="25" t="s">
        <v>167</v>
      </c>
      <c r="S8" s="126"/>
      <c r="T8" s="110" t="str">
        <f>Schedule!AF7</f>
        <v>MCI</v>
      </c>
      <c r="U8" s="132"/>
      <c r="V8" s="132"/>
      <c r="W8" s="25" t="str">
        <f>Schedule!AG7</f>
        <v>@WHU</v>
      </c>
      <c r="X8" s="110"/>
      <c r="Y8" s="25" t="str">
        <f>Schedule!AH7</f>
        <v>WAT</v>
      </c>
      <c r="Z8" s="110"/>
      <c r="AA8" s="126"/>
      <c r="AB8" s="110" t="str">
        <f>Schedule!AI7</f>
        <v>@CRY</v>
      </c>
      <c r="AC8" s="134"/>
      <c r="AD8" s="25" t="str">
        <f>Schedule!AJ7</f>
        <v>@SHU</v>
      </c>
      <c r="AE8" s="110"/>
      <c r="AF8" s="25" t="str">
        <f>Schedule!AK7</f>
        <v>NOR</v>
      </c>
      <c r="AG8" s="110"/>
      <c r="AH8" s="25" t="str">
        <f>Schedule!AL7</f>
        <v>@LIV</v>
      </c>
      <c r="AI8" s="134"/>
      <c r="AJ8" s="98" t="str">
        <f>Schedule!AM7</f>
        <v>WOL</v>
      </c>
    </row>
    <row r="9" spans="1:36" ht="15" customHeight="1" x14ac:dyDescent="0.2">
      <c r="A9" s="114" t="str">
        <f>Schedule!A8</f>
        <v>CRY</v>
      </c>
      <c r="B9" s="25" t="str">
        <f>Schedule!Y8</f>
        <v>SOU</v>
      </c>
      <c r="C9" s="124"/>
      <c r="D9" s="124"/>
      <c r="E9" s="109"/>
      <c r="F9" s="25" t="str">
        <f>Schedule!Z8</f>
        <v>SHU</v>
      </c>
      <c r="G9" s="124"/>
      <c r="H9" s="25" t="str">
        <f>Schedule!AA8</f>
        <v>@EVE</v>
      </c>
      <c r="I9" s="109"/>
      <c r="J9" s="25" t="str">
        <f>Schedule!AB8</f>
        <v>NEW</v>
      </c>
      <c r="K9" s="109"/>
      <c r="L9" s="109"/>
      <c r="M9" s="25" t="str">
        <f>Schedule!AC8</f>
        <v>@BRI</v>
      </c>
      <c r="N9" s="124"/>
      <c r="O9" s="116" t="str">
        <f>Schedule!AD8</f>
        <v>WAT</v>
      </c>
      <c r="P9" s="109"/>
      <c r="Q9" s="25" t="str">
        <f>Schedule!AE8</f>
        <v>@BOU</v>
      </c>
      <c r="R9" s="109"/>
      <c r="S9" s="124"/>
      <c r="T9" s="110" t="str">
        <f>Schedule!AF8</f>
        <v>@LIV</v>
      </c>
      <c r="U9" s="132"/>
      <c r="V9" s="132"/>
      <c r="W9" s="25" t="str">
        <f>Schedule!AG8</f>
        <v>BUR</v>
      </c>
      <c r="X9" s="109"/>
      <c r="Y9" s="25" t="str">
        <f>Schedule!AH8</f>
        <v>@LEI</v>
      </c>
      <c r="Z9" s="109"/>
      <c r="AA9" s="124"/>
      <c r="AB9" s="110" t="str">
        <f>Schedule!AI8</f>
        <v>CHE</v>
      </c>
      <c r="AC9" s="134"/>
      <c r="AD9" s="25" t="str">
        <f>Schedule!AJ8</f>
        <v>@AVL</v>
      </c>
      <c r="AE9" s="109"/>
      <c r="AF9" s="25" t="str">
        <f>Schedule!AK8</f>
        <v>MUN</v>
      </c>
      <c r="AG9" s="109"/>
      <c r="AH9" s="25" t="str">
        <f>Schedule!AL8</f>
        <v>@WOL</v>
      </c>
      <c r="AI9" s="134"/>
      <c r="AJ9" s="98" t="str">
        <f>Schedule!AM8</f>
        <v>TOT</v>
      </c>
    </row>
    <row r="10" spans="1:36" ht="15" customHeight="1" x14ac:dyDescent="0.2">
      <c r="A10" s="114" t="str">
        <f>Schedule!A9</f>
        <v>EVE</v>
      </c>
      <c r="B10" s="25" t="str">
        <f>Schedule!Y9</f>
        <v>NEW</v>
      </c>
      <c r="C10" s="124"/>
      <c r="D10" s="124"/>
      <c r="E10" s="109"/>
      <c r="F10" s="25" t="str">
        <f>Schedule!Z9</f>
        <v>@WAT</v>
      </c>
      <c r="G10" s="124"/>
      <c r="H10" s="25" t="str">
        <f>Schedule!AA9</f>
        <v>CRY</v>
      </c>
      <c r="I10" s="109"/>
      <c r="J10" s="25" t="str">
        <f>Schedule!AB9</f>
        <v>@ARS</v>
      </c>
      <c r="K10" s="109"/>
      <c r="L10" s="109"/>
      <c r="M10" s="110" t="str">
        <f>Schedule!AC9</f>
        <v>MUN</v>
      </c>
      <c r="N10" s="124"/>
      <c r="O10" s="116" t="str">
        <f>Schedule!AD9</f>
        <v>@CHE</v>
      </c>
      <c r="P10" s="109"/>
      <c r="Q10" s="25" t="str">
        <f>Schedule!AE9</f>
        <v>LIV</v>
      </c>
      <c r="R10" s="109"/>
      <c r="S10" s="124"/>
      <c r="T10" s="110" t="str">
        <f>Schedule!AF9</f>
        <v>@NOR</v>
      </c>
      <c r="U10" s="132"/>
      <c r="V10" s="132"/>
      <c r="W10" s="25" t="str">
        <f>Schedule!AG9</f>
        <v>LEI</v>
      </c>
      <c r="X10" s="109"/>
      <c r="Y10" s="25" t="str">
        <f>Schedule!AH9</f>
        <v>@TOT</v>
      </c>
      <c r="Z10" s="109"/>
      <c r="AA10" s="124"/>
      <c r="AB10" s="110" t="str">
        <f>Schedule!AI9</f>
        <v>SOU</v>
      </c>
      <c r="AC10" s="134"/>
      <c r="AD10" s="25" t="str">
        <f>Schedule!AJ9</f>
        <v>@WOL</v>
      </c>
      <c r="AE10" s="109"/>
      <c r="AF10" s="25" t="str">
        <f>Schedule!AK9</f>
        <v>AVL</v>
      </c>
      <c r="AG10" s="109"/>
      <c r="AH10" s="25" t="str">
        <f>Schedule!AL9</f>
        <v>@SHU</v>
      </c>
      <c r="AI10" s="134"/>
      <c r="AJ10" s="98" t="str">
        <f>Schedule!AM9</f>
        <v>BOU</v>
      </c>
    </row>
    <row r="11" spans="1:36" x14ac:dyDescent="0.2">
      <c r="A11" s="114" t="str">
        <f>Schedule!A10</f>
        <v>LEI</v>
      </c>
      <c r="B11" s="25" t="str">
        <f>Schedule!Y10</f>
        <v>WHU</v>
      </c>
      <c r="C11" s="25" t="s">
        <v>148</v>
      </c>
      <c r="D11" s="25" t="s">
        <v>116</v>
      </c>
      <c r="E11" s="109"/>
      <c r="F11" s="25" t="str">
        <f>Schedule!Z10</f>
        <v>CHE</v>
      </c>
      <c r="G11" s="127"/>
      <c r="H11" s="25" t="str">
        <f>Schedule!AA10</f>
        <v>@WOL</v>
      </c>
      <c r="I11" s="109"/>
      <c r="J11" s="25" t="str">
        <f>Schedule!AB10</f>
        <v>MCI</v>
      </c>
      <c r="K11" s="109"/>
      <c r="L11" s="110"/>
      <c r="M11" s="110" t="str">
        <f>Schedule!AC10</f>
        <v>@NOR</v>
      </c>
      <c r="N11" s="127"/>
      <c r="O11" s="116" t="str">
        <f>Schedule!AD10</f>
        <v>AVL</v>
      </c>
      <c r="P11" s="109"/>
      <c r="Q11" s="25" t="str">
        <f>Schedule!AE10</f>
        <v>@WAT</v>
      </c>
      <c r="R11" s="109"/>
      <c r="S11" s="127"/>
      <c r="T11" s="110" t="str">
        <f>Schedule!AF10</f>
        <v>BRI</v>
      </c>
      <c r="U11" s="132"/>
      <c r="V11" s="132"/>
      <c r="W11" s="25" t="str">
        <f>Schedule!AG10</f>
        <v>@EVE</v>
      </c>
      <c r="X11" s="109"/>
      <c r="Y11" s="25" t="str">
        <f>Schedule!AH10</f>
        <v>CRY</v>
      </c>
      <c r="Z11" s="109"/>
      <c r="AA11" s="127"/>
      <c r="AB11" s="110" t="str">
        <f>Schedule!AI10</f>
        <v>@ARS</v>
      </c>
      <c r="AC11" s="134"/>
      <c r="AD11" s="25" t="str">
        <f>Schedule!AJ10</f>
        <v>@BOU</v>
      </c>
      <c r="AE11" s="109"/>
      <c r="AF11" s="25" t="str">
        <f>Schedule!AK10</f>
        <v>SHU</v>
      </c>
      <c r="AG11" s="109"/>
      <c r="AH11" s="25" t="str">
        <f>Schedule!AL10</f>
        <v>@TOT</v>
      </c>
      <c r="AI11" s="134"/>
      <c r="AJ11" s="98" t="str">
        <f>Schedule!AM10</f>
        <v>MUN</v>
      </c>
    </row>
    <row r="12" spans="1:36" x14ac:dyDescent="0.2">
      <c r="A12" s="114" t="str">
        <f>Schedule!A11</f>
        <v>LIV</v>
      </c>
      <c r="B12" s="25" t="str">
        <f>Schedule!Y11</f>
        <v>@WOL</v>
      </c>
      <c r="C12" s="25" t="s">
        <v>154</v>
      </c>
      <c r="D12" s="109"/>
      <c r="E12" s="25" t="s">
        <v>80</v>
      </c>
      <c r="F12" s="25" t="str">
        <f>Schedule!Z11</f>
        <v>SOU</v>
      </c>
      <c r="G12" s="128"/>
      <c r="H12" s="25" t="str">
        <f>Schedule!AA11</f>
        <v>@NOR</v>
      </c>
      <c r="I12" s="25" t="s">
        <v>155</v>
      </c>
      <c r="J12" s="25" t="str">
        <f>Schedule!AB11</f>
        <v>WHU</v>
      </c>
      <c r="K12" s="109"/>
      <c r="L12" s="109"/>
      <c r="M12" s="25" t="str">
        <f>Schedule!AC11</f>
        <v>@WAT</v>
      </c>
      <c r="N12" s="128"/>
      <c r="O12" s="116" t="str">
        <f>Schedule!AD11</f>
        <v>BOU</v>
      </c>
      <c r="P12" s="25" t="s">
        <v>165</v>
      </c>
      <c r="Q12" s="25" t="str">
        <f>Schedule!AE11</f>
        <v>@EVE</v>
      </c>
      <c r="R12" s="109"/>
      <c r="S12" s="128"/>
      <c r="T12" s="110" t="str">
        <f>Schedule!AF11</f>
        <v>CRY</v>
      </c>
      <c r="U12" s="132"/>
      <c r="V12" s="132"/>
      <c r="W12" s="25" t="str">
        <f>Schedule!AG11</f>
        <v>@MCI</v>
      </c>
      <c r="X12" s="126"/>
      <c r="Y12" s="25" t="str">
        <f>Schedule!AH11</f>
        <v>AVL</v>
      </c>
      <c r="Z12" s="126"/>
      <c r="AA12" s="128"/>
      <c r="AB12" s="110" t="str">
        <f>Schedule!AI11</f>
        <v>@BRI</v>
      </c>
      <c r="AC12" s="134"/>
      <c r="AD12" s="25" t="str">
        <f>Schedule!AJ11</f>
        <v>BUR</v>
      </c>
      <c r="AE12" s="126"/>
      <c r="AF12" s="25" t="str">
        <f>Schedule!AK11</f>
        <v>@ARS</v>
      </c>
      <c r="AG12" s="126"/>
      <c r="AH12" s="25" t="str">
        <f>Schedule!AL11</f>
        <v>CHE</v>
      </c>
      <c r="AI12" s="134"/>
      <c r="AJ12" s="98" t="str">
        <f>Schedule!AM11</f>
        <v>@NEW</v>
      </c>
    </row>
    <row r="13" spans="1:36" x14ac:dyDescent="0.2">
      <c r="A13" s="114" t="str">
        <f>Schedule!A12</f>
        <v>MCI</v>
      </c>
      <c r="B13" s="25" t="str">
        <f>Schedule!Y12</f>
        <v>@SHU</v>
      </c>
      <c r="C13" s="25" t="s">
        <v>152</v>
      </c>
      <c r="D13" s="25" t="s">
        <v>6</v>
      </c>
      <c r="E13" s="109"/>
      <c r="F13" s="25" t="str">
        <f>Schedule!Z12</f>
        <v>@TOT</v>
      </c>
      <c r="G13" s="128"/>
      <c r="H13" s="25" t="str">
        <f>Schedule!AA12</f>
        <v>WHU</v>
      </c>
      <c r="I13" s="109"/>
      <c r="J13" s="25" t="str">
        <f>Schedule!AB12</f>
        <v>@LEI</v>
      </c>
      <c r="K13" s="25" t="s">
        <v>156</v>
      </c>
      <c r="L13" s="126"/>
      <c r="M13" s="110" t="str">
        <f>Schedule!AC12</f>
        <v>ARS</v>
      </c>
      <c r="N13" s="128"/>
      <c r="O13" s="116" t="str">
        <f>Schedule!AD12</f>
        <v>@MUN</v>
      </c>
      <c r="P13" s="109"/>
      <c r="Q13" s="25" t="str">
        <f>Schedule!AE12</f>
        <v>BUR</v>
      </c>
      <c r="R13" s="25" t="s">
        <v>168</v>
      </c>
      <c r="S13" s="128"/>
      <c r="T13" s="110" t="str">
        <f>Schedule!AF12</f>
        <v>@CHE</v>
      </c>
      <c r="U13" s="132"/>
      <c r="V13" s="132"/>
      <c r="W13" s="25" t="str">
        <f>Schedule!AG12</f>
        <v>LIV</v>
      </c>
      <c r="X13" s="126"/>
      <c r="Y13" s="25" t="str">
        <f>Schedule!AH12</f>
        <v>@SOU</v>
      </c>
      <c r="Z13" s="126"/>
      <c r="AA13" s="128"/>
      <c r="AB13" s="110" t="str">
        <f>Schedule!AI12</f>
        <v>NEW</v>
      </c>
      <c r="AC13" s="134"/>
      <c r="AD13" s="25" t="str">
        <f>Schedule!AJ12</f>
        <v>@BRI</v>
      </c>
      <c r="AE13" s="126"/>
      <c r="AF13" s="25" t="str">
        <f>Schedule!AK12</f>
        <v>BOU</v>
      </c>
      <c r="AG13" s="126"/>
      <c r="AH13" s="25" t="str">
        <f>Schedule!AL12</f>
        <v>@WAT</v>
      </c>
      <c r="AI13" s="134"/>
      <c r="AJ13" s="98" t="str">
        <f>Schedule!AM12</f>
        <v>NOR</v>
      </c>
    </row>
    <row r="14" spans="1:36" x14ac:dyDescent="0.2">
      <c r="A14" s="114" t="str">
        <f>Schedule!A13</f>
        <v>MUN</v>
      </c>
      <c r="B14" s="25" t="str">
        <f>Schedule!Y13</f>
        <v>BUR</v>
      </c>
      <c r="C14" s="116" t="s">
        <v>153</v>
      </c>
      <c r="D14" s="25" t="s">
        <v>75</v>
      </c>
      <c r="E14" s="109"/>
      <c r="F14" s="25" t="str">
        <f>Schedule!Z13</f>
        <v>WOL</v>
      </c>
      <c r="G14" s="128"/>
      <c r="H14" s="25" t="str">
        <f>Schedule!AA13</f>
        <v>@CHE</v>
      </c>
      <c r="I14" s="25" t="s">
        <v>161</v>
      </c>
      <c r="J14" s="25" t="str">
        <f>Schedule!AB13</f>
        <v>WAT</v>
      </c>
      <c r="K14" s="25" t="s">
        <v>163</v>
      </c>
      <c r="L14" s="126"/>
      <c r="M14" s="110" t="str">
        <f>Schedule!AC13</f>
        <v>@EVE</v>
      </c>
      <c r="N14" s="128"/>
      <c r="O14" s="116" t="str">
        <f>Schedule!AD13</f>
        <v>MCI</v>
      </c>
      <c r="P14" s="110"/>
      <c r="Q14" s="25" t="str">
        <f>Schedule!AE13</f>
        <v>@TOT</v>
      </c>
      <c r="R14" s="110"/>
      <c r="S14" s="128"/>
      <c r="T14" s="110" t="str">
        <f>Schedule!AF13</f>
        <v>SHU</v>
      </c>
      <c r="U14" s="132"/>
      <c r="V14" s="132"/>
      <c r="W14" s="25" t="str">
        <f>Schedule!AG13</f>
        <v>@BRI</v>
      </c>
      <c r="X14" s="126"/>
      <c r="Y14" s="25" t="str">
        <f>Schedule!AH13</f>
        <v>BOU</v>
      </c>
      <c r="Z14" s="126"/>
      <c r="AA14" s="128"/>
      <c r="AB14" s="110" t="str">
        <f>Schedule!AI13</f>
        <v>@AVL</v>
      </c>
      <c r="AC14" s="134"/>
      <c r="AD14" s="25" t="str">
        <f>Schedule!AJ13</f>
        <v>SOU</v>
      </c>
      <c r="AE14" s="126"/>
      <c r="AF14" s="25" t="str">
        <f>Schedule!AK13</f>
        <v>@CRY</v>
      </c>
      <c r="AG14" s="126"/>
      <c r="AH14" s="25" t="str">
        <f>Schedule!AL13</f>
        <v>WHU</v>
      </c>
      <c r="AI14" s="134"/>
      <c r="AJ14" s="98" t="str">
        <f>Schedule!AM13</f>
        <v>@LEI</v>
      </c>
    </row>
    <row r="15" spans="1:36" x14ac:dyDescent="0.2">
      <c r="A15" s="114" t="str">
        <f>Schedule!A14</f>
        <v>NEW</v>
      </c>
      <c r="B15" s="25" t="str">
        <f>Schedule!Y14</f>
        <v>@EVE</v>
      </c>
      <c r="C15" s="116" t="s">
        <v>150</v>
      </c>
      <c r="D15" s="124"/>
      <c r="E15" s="109"/>
      <c r="F15" s="25" t="str">
        <f>Schedule!Z14</f>
        <v>NOR</v>
      </c>
      <c r="G15" s="128"/>
      <c r="H15" s="25" t="str">
        <f>Schedule!AA14</f>
        <v>@ARS</v>
      </c>
      <c r="I15" s="109"/>
      <c r="J15" s="25" t="str">
        <f>Schedule!AB14</f>
        <v>@CRY</v>
      </c>
      <c r="K15" s="109"/>
      <c r="L15" s="109"/>
      <c r="M15" s="25" t="str">
        <f>Schedule!AC14</f>
        <v>BUR</v>
      </c>
      <c r="N15" s="128"/>
      <c r="O15" s="116" t="str">
        <f>Schedule!AD14</f>
        <v>@SOU</v>
      </c>
      <c r="P15" s="109"/>
      <c r="Q15" s="25" t="str">
        <f>Schedule!AE14</f>
        <v>SHU</v>
      </c>
      <c r="R15" s="109"/>
      <c r="S15" s="128"/>
      <c r="T15" s="110" t="str">
        <f>Schedule!AF14</f>
        <v>AVL</v>
      </c>
      <c r="U15" s="132"/>
      <c r="V15" s="132"/>
      <c r="W15" s="25" t="str">
        <f>Schedule!AG14</f>
        <v>@BOU</v>
      </c>
      <c r="X15" s="109"/>
      <c r="Y15" s="25" t="str">
        <f>Schedule!AH14</f>
        <v>WHU</v>
      </c>
      <c r="Z15" s="109"/>
      <c r="AA15" s="128"/>
      <c r="AB15" s="110" t="str">
        <f>Schedule!AI14</f>
        <v>@MCI</v>
      </c>
      <c r="AC15" s="134"/>
      <c r="AD15" s="25" t="str">
        <f>Schedule!AJ14</f>
        <v>@WAT</v>
      </c>
      <c r="AE15" s="109"/>
      <c r="AF15" s="25" t="str">
        <f>Schedule!AK14</f>
        <v>TOT</v>
      </c>
      <c r="AG15" s="109"/>
      <c r="AH15" s="25" t="str">
        <f>Schedule!AL14</f>
        <v>@BRI</v>
      </c>
      <c r="AI15" s="134"/>
      <c r="AJ15" s="98" t="str">
        <f>Schedule!AM14</f>
        <v>LIV</v>
      </c>
    </row>
    <row r="16" spans="1:36" ht="15" customHeight="1" x14ac:dyDescent="0.2">
      <c r="A16" s="114" t="str">
        <f>Schedule!A15</f>
        <v>NOR</v>
      </c>
      <c r="B16" s="25" t="str">
        <f>Schedule!Y15</f>
        <v>@TOT</v>
      </c>
      <c r="C16" s="25" t="s">
        <v>76</v>
      </c>
      <c r="D16" s="124"/>
      <c r="E16" s="109"/>
      <c r="F16" s="25" t="str">
        <f>Schedule!Z15</f>
        <v>@NEW</v>
      </c>
      <c r="G16" s="128"/>
      <c r="H16" s="25" t="str">
        <f>Schedule!AA15</f>
        <v>LIV</v>
      </c>
      <c r="I16" s="109"/>
      <c r="J16" s="25" t="str">
        <f>Schedule!AB15</f>
        <v>@WOL</v>
      </c>
      <c r="K16" s="109"/>
      <c r="L16" s="109"/>
      <c r="M16" s="110" t="str">
        <f>Schedule!AC15</f>
        <v>LEI</v>
      </c>
      <c r="N16" s="128"/>
      <c r="O16" s="116" t="str">
        <f>Schedule!AD15</f>
        <v>@SHU</v>
      </c>
      <c r="P16" s="109"/>
      <c r="Q16" s="25" t="str">
        <f>Schedule!AE15</f>
        <v>SOU</v>
      </c>
      <c r="R16" s="109"/>
      <c r="S16" s="128"/>
      <c r="T16" s="110" t="str">
        <f>Schedule!AF15</f>
        <v>EVE</v>
      </c>
      <c r="U16" s="132"/>
      <c r="V16" s="132"/>
      <c r="W16" s="25" t="str">
        <f>Schedule!AG15</f>
        <v>@ARS</v>
      </c>
      <c r="X16" s="109"/>
      <c r="Y16" s="25" t="str">
        <f>Schedule!AH15</f>
        <v>BRI</v>
      </c>
      <c r="Z16" s="109"/>
      <c r="AA16" s="128"/>
      <c r="AB16" s="110" t="str">
        <f>Schedule!AI15</f>
        <v>@WAT</v>
      </c>
      <c r="AC16" s="134"/>
      <c r="AD16" s="25" t="str">
        <f>Schedule!AJ15</f>
        <v>WHU</v>
      </c>
      <c r="AE16" s="109"/>
      <c r="AF16" s="25" t="str">
        <f>Schedule!AK15</f>
        <v>@CHE</v>
      </c>
      <c r="AG16" s="109"/>
      <c r="AH16" s="25" t="str">
        <f>Schedule!AL15</f>
        <v>BUR</v>
      </c>
      <c r="AI16" s="134"/>
      <c r="AJ16" s="98" t="str">
        <f>Schedule!AM15</f>
        <v>@MCI</v>
      </c>
    </row>
    <row r="17" spans="1:36" ht="15" customHeight="1" x14ac:dyDescent="0.2">
      <c r="A17" s="114" t="str">
        <f>Schedule!A16</f>
        <v>SHU</v>
      </c>
      <c r="B17" s="25" t="str">
        <f>Schedule!Y16</f>
        <v>MCI</v>
      </c>
      <c r="C17" s="25" t="s">
        <v>149</v>
      </c>
      <c r="D17" s="124"/>
      <c r="E17" s="109"/>
      <c r="F17" s="25" t="str">
        <f>Schedule!Z16</f>
        <v>@CRY</v>
      </c>
      <c r="G17" s="128"/>
      <c r="H17" s="25" t="str">
        <f>Schedule!AA16</f>
        <v>BOU</v>
      </c>
      <c r="I17" s="109"/>
      <c r="J17" s="25" t="str">
        <f>Schedule!AB16</f>
        <v>BRI</v>
      </c>
      <c r="K17" s="109"/>
      <c r="L17" s="109"/>
      <c r="M17" s="110" t="str">
        <f>Schedule!AC16</f>
        <v>@AVL</v>
      </c>
      <c r="N17" s="128"/>
      <c r="O17" s="116" t="str">
        <f>Schedule!AD16</f>
        <v>NOR</v>
      </c>
      <c r="P17" s="109"/>
      <c r="Q17" s="25" t="str">
        <f>Schedule!AE16</f>
        <v>@NEW</v>
      </c>
      <c r="R17" s="109"/>
      <c r="S17" s="128"/>
      <c r="T17" s="110" t="str">
        <f>Schedule!AF16</f>
        <v>@MUN</v>
      </c>
      <c r="U17" s="132"/>
      <c r="V17" s="132"/>
      <c r="W17" s="25" t="str">
        <f>Schedule!AG16</f>
        <v>TOT</v>
      </c>
      <c r="X17" s="109"/>
      <c r="Y17" s="25" t="str">
        <f>Schedule!AH16</f>
        <v>@BUR</v>
      </c>
      <c r="Z17" s="109"/>
      <c r="AA17" s="128"/>
      <c r="AB17" s="110" t="str">
        <f>Schedule!AI16</f>
        <v>WOL</v>
      </c>
      <c r="AC17" s="134"/>
      <c r="AD17" s="25" t="str">
        <f>Schedule!AJ16</f>
        <v>CHE</v>
      </c>
      <c r="AE17" s="109"/>
      <c r="AF17" s="25" t="str">
        <f>Schedule!AK16</f>
        <v>@LEI</v>
      </c>
      <c r="AG17" s="109"/>
      <c r="AH17" s="25" t="str">
        <f>Schedule!AL16</f>
        <v>EVE</v>
      </c>
      <c r="AI17" s="134"/>
      <c r="AJ17" s="98" t="str">
        <f>Schedule!AM16</f>
        <v>@SOU</v>
      </c>
    </row>
    <row r="18" spans="1:36" ht="15" customHeight="1" x14ac:dyDescent="0.2">
      <c r="A18" s="114" t="str">
        <f>Schedule!A17</f>
        <v>SOU</v>
      </c>
      <c r="B18" s="25" t="str">
        <f>Schedule!Y17</f>
        <v>@CRY</v>
      </c>
      <c r="C18" s="25" t="s">
        <v>3</v>
      </c>
      <c r="D18" s="124"/>
      <c r="E18" s="109"/>
      <c r="F18" s="25" t="str">
        <f>Schedule!Z17</f>
        <v>@LIV</v>
      </c>
      <c r="G18" s="128"/>
      <c r="H18" s="25" t="str">
        <f>Schedule!AA17</f>
        <v>BUR</v>
      </c>
      <c r="I18" s="109"/>
      <c r="J18" s="25" t="str">
        <f>Schedule!AB17</f>
        <v>AVL</v>
      </c>
      <c r="K18" s="109"/>
      <c r="L18" s="109"/>
      <c r="M18" s="25" t="str">
        <f>Schedule!AC17</f>
        <v>@WHU</v>
      </c>
      <c r="N18" s="128"/>
      <c r="O18" s="116" t="str">
        <f>Schedule!AD17</f>
        <v>NEW</v>
      </c>
      <c r="P18" s="109"/>
      <c r="Q18" s="25" t="str">
        <f>Schedule!AE17</f>
        <v>@NOR</v>
      </c>
      <c r="R18" s="109"/>
      <c r="S18" s="128"/>
      <c r="T18" s="110" t="str">
        <f>Schedule!AF17</f>
        <v>ARS</v>
      </c>
      <c r="U18" s="132"/>
      <c r="V18" s="132"/>
      <c r="W18" s="25" t="str">
        <f>Schedule!AG17</f>
        <v>@WAT</v>
      </c>
      <c r="X18" s="109"/>
      <c r="Y18" s="25" t="str">
        <f>Schedule!AH17</f>
        <v>MCI</v>
      </c>
      <c r="Z18" s="109"/>
      <c r="AA18" s="128"/>
      <c r="AB18" s="110" t="str">
        <f>Schedule!AI17</f>
        <v>@EVE</v>
      </c>
      <c r="AC18" s="134"/>
      <c r="AD18" s="25" t="str">
        <f>Schedule!AJ17</f>
        <v>@MUN</v>
      </c>
      <c r="AE18" s="109"/>
      <c r="AF18" s="25" t="str">
        <f>Schedule!AK17</f>
        <v>BRI</v>
      </c>
      <c r="AG18" s="109"/>
      <c r="AH18" s="25" t="str">
        <f>Schedule!AL17</f>
        <v>@BOU</v>
      </c>
      <c r="AI18" s="134"/>
      <c r="AJ18" s="98" t="str">
        <f>Schedule!AM17</f>
        <v>SHU</v>
      </c>
    </row>
    <row r="19" spans="1:36" ht="15" customHeight="1" x14ac:dyDescent="0.2">
      <c r="A19" s="114" t="str">
        <f>Schedule!A18</f>
        <v>TOT</v>
      </c>
      <c r="B19" s="25" t="str">
        <f>Schedule!Y18</f>
        <v>NOR</v>
      </c>
      <c r="C19" s="116" t="s">
        <v>54</v>
      </c>
      <c r="D19" s="124"/>
      <c r="E19" s="109"/>
      <c r="F19" s="25" t="str">
        <f>Schedule!Z18</f>
        <v>MCI</v>
      </c>
      <c r="G19" s="128"/>
      <c r="H19" s="25" t="str">
        <f>Schedule!AA18</f>
        <v>@AVL</v>
      </c>
      <c r="I19" s="25" t="s">
        <v>158</v>
      </c>
      <c r="J19" s="25" t="str">
        <f>Schedule!AB18</f>
        <v>@CHE</v>
      </c>
      <c r="K19" s="109"/>
      <c r="L19" s="109"/>
      <c r="M19" s="25" t="str">
        <f>Schedule!AC18</f>
        <v>WOL</v>
      </c>
      <c r="N19" s="128"/>
      <c r="O19" s="116" t="str">
        <f>Schedule!AD18</f>
        <v>@BUR</v>
      </c>
      <c r="P19" s="25" t="s">
        <v>166</v>
      </c>
      <c r="Q19" s="25" t="str">
        <f>Schedule!AE18</f>
        <v>MUN</v>
      </c>
      <c r="R19" s="109"/>
      <c r="S19" s="128"/>
      <c r="T19" s="110" t="str">
        <f>Schedule!AF18</f>
        <v>WHU</v>
      </c>
      <c r="U19" s="132"/>
      <c r="V19" s="132"/>
      <c r="W19" s="25" t="str">
        <f>Schedule!AG18</f>
        <v>@SHU</v>
      </c>
      <c r="X19" s="110"/>
      <c r="Y19" s="25" t="str">
        <f>Schedule!AH18</f>
        <v>EVE</v>
      </c>
      <c r="Z19" s="110"/>
      <c r="AA19" s="128"/>
      <c r="AB19" s="110" t="str">
        <f>Schedule!AI18</f>
        <v>@BOU</v>
      </c>
      <c r="AC19" s="134"/>
      <c r="AD19" s="25" t="str">
        <f>Schedule!AJ18</f>
        <v>ARS</v>
      </c>
      <c r="AE19" s="110"/>
      <c r="AF19" s="25" t="str">
        <f>Schedule!AK18</f>
        <v>@NEW</v>
      </c>
      <c r="AG19" s="110"/>
      <c r="AH19" s="25" t="str">
        <f>Schedule!AL18</f>
        <v>LEI</v>
      </c>
      <c r="AI19" s="134"/>
      <c r="AJ19" s="98" t="str">
        <f>Schedule!AM18</f>
        <v>@CRY</v>
      </c>
    </row>
    <row r="20" spans="1:36" ht="15" customHeight="1" x14ac:dyDescent="0.2">
      <c r="A20" s="114" t="str">
        <f>Schedule!A19</f>
        <v>WAT</v>
      </c>
      <c r="B20" s="25" t="str">
        <f>Schedule!Y19</f>
        <v>@AVL</v>
      </c>
      <c r="C20" s="117" t="s">
        <v>6</v>
      </c>
      <c r="D20" s="124"/>
      <c r="E20" s="109"/>
      <c r="F20" s="25" t="str">
        <f>Schedule!Z19</f>
        <v>EVE</v>
      </c>
      <c r="G20" s="128"/>
      <c r="H20" s="25" t="str">
        <f>Schedule!AA19</f>
        <v>@BRI</v>
      </c>
      <c r="I20" s="109"/>
      <c r="J20" s="25" t="str">
        <f>Schedule!AB19</f>
        <v>@MUN</v>
      </c>
      <c r="K20" s="109"/>
      <c r="L20" s="109"/>
      <c r="M20" s="25" t="str">
        <f>Schedule!AC19</f>
        <v>LIV</v>
      </c>
      <c r="N20" s="128"/>
      <c r="O20" s="116" t="str">
        <f>Schedule!AD19</f>
        <v>@CRY</v>
      </c>
      <c r="P20" s="109"/>
      <c r="Q20" s="25" t="str">
        <f>Schedule!AE19</f>
        <v>LEI</v>
      </c>
      <c r="R20" s="109"/>
      <c r="S20" s="128"/>
      <c r="T20" s="110" t="str">
        <f>Schedule!AF19</f>
        <v>@BUR</v>
      </c>
      <c r="U20" s="132"/>
      <c r="V20" s="132"/>
      <c r="W20" s="25" t="str">
        <f>Schedule!AG19</f>
        <v>SOU</v>
      </c>
      <c r="X20" s="109"/>
      <c r="Y20" s="25" t="str">
        <f>Schedule!AH19</f>
        <v>@CHE</v>
      </c>
      <c r="Z20" s="109"/>
      <c r="AA20" s="128"/>
      <c r="AB20" s="110" t="str">
        <f>Schedule!AI19</f>
        <v>NOR</v>
      </c>
      <c r="AC20" s="134"/>
      <c r="AD20" s="25" t="str">
        <f>Schedule!AJ19</f>
        <v>NEW</v>
      </c>
      <c r="AE20" s="109"/>
      <c r="AF20" s="25" t="str">
        <f>Schedule!AK19</f>
        <v>@WHU</v>
      </c>
      <c r="AG20" s="109"/>
      <c r="AH20" s="25" t="str">
        <f>Schedule!AL19</f>
        <v>MCI</v>
      </c>
      <c r="AI20" s="134"/>
      <c r="AJ20" s="98" t="str">
        <f>Schedule!AM19</f>
        <v>@ARS</v>
      </c>
    </row>
    <row r="21" spans="1:36" ht="15" customHeight="1" x14ac:dyDescent="0.2">
      <c r="A21" s="114" t="str">
        <f>Schedule!A20</f>
        <v>WHU</v>
      </c>
      <c r="B21" s="25" t="str">
        <f>Schedule!Y20</f>
        <v>@LEI</v>
      </c>
      <c r="C21" s="25" t="s">
        <v>146</v>
      </c>
      <c r="D21" s="124"/>
      <c r="E21" s="25" t="s">
        <v>8</v>
      </c>
      <c r="F21" s="25" t="str">
        <f>Schedule!Z20</f>
        <v>BRI</v>
      </c>
      <c r="G21" s="129"/>
      <c r="H21" s="25" t="str">
        <f>Schedule!AA20</f>
        <v>@MCI</v>
      </c>
      <c r="I21" s="109"/>
      <c r="J21" s="25" t="str">
        <f>Schedule!AB20</f>
        <v>@LIV</v>
      </c>
      <c r="K21" s="109"/>
      <c r="L21" s="109"/>
      <c r="M21" s="25" t="str">
        <f>Schedule!AC20</f>
        <v>SOU</v>
      </c>
      <c r="N21" s="129"/>
      <c r="O21" s="25" t="str">
        <f>Schedule!AD20</f>
        <v>@ARS</v>
      </c>
      <c r="P21" s="109"/>
      <c r="Q21" s="25" t="str">
        <f>Schedule!AE20</f>
        <v>WOL</v>
      </c>
      <c r="R21" s="109"/>
      <c r="S21" s="129"/>
      <c r="T21" s="110" t="str">
        <f>Schedule!AF20</f>
        <v>@TOT</v>
      </c>
      <c r="U21" s="132"/>
      <c r="V21" s="132"/>
      <c r="W21" s="25" t="str">
        <f>Schedule!AG20</f>
        <v>CHE</v>
      </c>
      <c r="X21" s="109"/>
      <c r="Y21" s="25" t="str">
        <f>Schedule!AH20</f>
        <v>@NEW</v>
      </c>
      <c r="Z21" s="109"/>
      <c r="AA21" s="129"/>
      <c r="AB21" s="110" t="str">
        <f>Schedule!AI20</f>
        <v>BUR</v>
      </c>
      <c r="AC21" s="134"/>
      <c r="AD21" s="25" t="str">
        <f>Schedule!AJ20</f>
        <v>@NOR</v>
      </c>
      <c r="AE21" s="109"/>
      <c r="AF21" s="25" t="str">
        <f>Schedule!AK20</f>
        <v>WAT</v>
      </c>
      <c r="AG21" s="109"/>
      <c r="AH21" s="25" t="str">
        <f>Schedule!AL20</f>
        <v>@MUN</v>
      </c>
      <c r="AI21" s="134"/>
      <c r="AJ21" s="98" t="str">
        <f>Schedule!AM20</f>
        <v>AVL</v>
      </c>
    </row>
    <row r="22" spans="1:36" ht="15" customHeight="1" thickBot="1" x14ac:dyDescent="0.25">
      <c r="A22" s="115" t="str">
        <f>Schedule!A21</f>
        <v>WOL</v>
      </c>
      <c r="B22" s="99" t="str">
        <f>Schedule!Y21</f>
        <v>LIV</v>
      </c>
      <c r="C22" s="111"/>
      <c r="D22" s="125"/>
      <c r="E22" s="111"/>
      <c r="F22" s="99" t="str">
        <f>Schedule!Z21</f>
        <v>@MUN</v>
      </c>
      <c r="G22" s="111"/>
      <c r="H22" s="99" t="str">
        <f>Schedule!AA21</f>
        <v>LEI</v>
      </c>
      <c r="I22" s="99" t="s">
        <v>159</v>
      </c>
      <c r="J22" s="99" t="str">
        <f>Schedule!AB21</f>
        <v>NOR</v>
      </c>
      <c r="K22" s="99" t="s">
        <v>164</v>
      </c>
      <c r="L22" s="111"/>
      <c r="M22" s="99" t="str">
        <f>Schedule!AC21</f>
        <v>@TOT</v>
      </c>
      <c r="N22" s="111"/>
      <c r="O22" s="99" t="str">
        <f>Schedule!AD21</f>
        <v>BRI</v>
      </c>
      <c r="P22" s="112"/>
      <c r="Q22" s="99" t="str">
        <f>Schedule!AE21</f>
        <v>@WHU</v>
      </c>
      <c r="R22" s="112"/>
      <c r="S22" s="111"/>
      <c r="T22" s="112" t="str">
        <f>Schedule!AF21</f>
        <v>BOU</v>
      </c>
      <c r="U22" s="133"/>
      <c r="V22" s="133"/>
      <c r="W22" s="99" t="str">
        <f>Schedule!AG21</f>
        <v>@AVL</v>
      </c>
      <c r="X22" s="112"/>
      <c r="Y22" s="99" t="str">
        <f>Schedule!AH21</f>
        <v>ARS</v>
      </c>
      <c r="Z22" s="112"/>
      <c r="AA22" s="111"/>
      <c r="AB22" s="112" t="str">
        <f>Schedule!AI21</f>
        <v>@SHU</v>
      </c>
      <c r="AC22" s="135"/>
      <c r="AD22" s="99" t="str">
        <f>Schedule!AJ21</f>
        <v>EVE</v>
      </c>
      <c r="AE22" s="112"/>
      <c r="AF22" s="99" t="str">
        <f>Schedule!AK21</f>
        <v>@BUR</v>
      </c>
      <c r="AG22" s="112"/>
      <c r="AH22" s="99" t="str">
        <f>Schedule!AL21</f>
        <v>CRY</v>
      </c>
      <c r="AI22" s="135"/>
      <c r="AJ22" s="100" t="str">
        <f>Schedule!AM21</f>
        <v>@CHE</v>
      </c>
    </row>
  </sheetData>
  <mergeCells count="29">
    <mergeCell ref="AE12:AE14"/>
    <mergeCell ref="AG12:AG14"/>
    <mergeCell ref="AC3:AC22"/>
    <mergeCell ref="AI3:AI22"/>
    <mergeCell ref="G7:G8"/>
    <mergeCell ref="G9:G10"/>
    <mergeCell ref="L13:L14"/>
    <mergeCell ref="AA7:AA8"/>
    <mergeCell ref="AA9:AA10"/>
    <mergeCell ref="AA1:AB1"/>
    <mergeCell ref="X12:X14"/>
    <mergeCell ref="Z12:Z14"/>
    <mergeCell ref="S9:S10"/>
    <mergeCell ref="U1:V1"/>
    <mergeCell ref="U2:V2"/>
    <mergeCell ref="U3:V22"/>
    <mergeCell ref="S7:S8"/>
    <mergeCell ref="S1:T1"/>
    <mergeCell ref="S11:S21"/>
    <mergeCell ref="AA11:AA21"/>
    <mergeCell ref="L1:M1"/>
    <mergeCell ref="D5:D10"/>
    <mergeCell ref="D15:D22"/>
    <mergeCell ref="C9:C10"/>
    <mergeCell ref="N9:N10"/>
    <mergeCell ref="N7:N8"/>
    <mergeCell ref="G11:G21"/>
    <mergeCell ref="N11:N21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55FB-ABCC-4C90-8A05-6A323AE014AF}">
  <dimension ref="A1:I43"/>
  <sheetViews>
    <sheetView topLeftCell="B1" workbookViewId="0">
      <selection activeCell="B5" sqref="B5"/>
    </sheetView>
  </sheetViews>
  <sheetFormatPr defaultRowHeight="14.4" x14ac:dyDescent="0.3"/>
  <cols>
    <col min="1" max="1" width="8.88671875" style="56" hidden="1" customWidth="1"/>
    <col min="2" max="2" width="8.77734375" style="56" bestFit="1" customWidth="1"/>
    <col min="3" max="7" width="6.77734375" style="56" customWidth="1"/>
    <col min="8" max="8" width="8.88671875" style="56"/>
    <col min="9" max="9" width="9.88671875" style="56" customWidth="1"/>
    <col min="10" max="16384" width="8.88671875" style="56"/>
  </cols>
  <sheetData>
    <row r="1" spans="1:9" ht="24" x14ac:dyDescent="0.3">
      <c r="B1" s="53" t="s">
        <v>83</v>
      </c>
      <c r="C1" s="70" t="s">
        <v>87</v>
      </c>
      <c r="D1" s="54" t="s">
        <v>85</v>
      </c>
      <c r="E1" s="70" t="s">
        <v>88</v>
      </c>
      <c r="F1" s="54" t="s">
        <v>86</v>
      </c>
      <c r="G1" s="55" t="s">
        <v>13</v>
      </c>
    </row>
    <row r="2" spans="1:9" x14ac:dyDescent="0.25">
      <c r="A2" s="1" t="s">
        <v>104</v>
      </c>
      <c r="B2" s="74" t="str">
        <f>Schedule!A2</f>
        <v>ARS</v>
      </c>
      <c r="C2" s="57">
        <f>VLOOKUP($A2,'[1]2019sum'!$A$1:$T$21,16,FALSE)</f>
        <v>28.100003999999998</v>
      </c>
      <c r="D2" s="57">
        <f>VLOOKUP($A2,'[1]2019sum'!$A$1:$T$21,19,FALSE)</f>
        <v>28.735997999999999</v>
      </c>
      <c r="E2" s="57">
        <f>C2/'Formula Data'!$O2</f>
        <v>1.277272909090909</v>
      </c>
      <c r="F2" s="57">
        <f>D2/'Formula Data'!$O2</f>
        <v>1.3061817272727272</v>
      </c>
      <c r="G2" s="57">
        <f>AVERAGE(F2,E2)</f>
        <v>1.2917273181818181</v>
      </c>
      <c r="I2" s="58"/>
    </row>
    <row r="3" spans="1:9" x14ac:dyDescent="0.25">
      <c r="A3" s="1" t="s">
        <v>117</v>
      </c>
      <c r="B3" s="74" t="str">
        <f>Schedule!A3</f>
        <v>AVL</v>
      </c>
      <c r="C3" s="57">
        <f>VLOOKUP($A3,'[1]2019sum'!$A$1:$T$21,16,FALSE)</f>
        <v>27.74</v>
      </c>
      <c r="D3" s="57">
        <f>VLOOKUP($A3,'[1]2019sum'!$A$1:$T$21,19,FALSE)</f>
        <v>28.270163</v>
      </c>
      <c r="E3" s="57">
        <f>C3/'Formula Data'!$O3</f>
        <v>1.2609090909090908</v>
      </c>
      <c r="F3" s="57">
        <f>D3/'Formula Data'!$O3</f>
        <v>1.2850074090909092</v>
      </c>
      <c r="G3" s="57">
        <f t="shared" ref="G3:G21" si="0">AVERAGE(F3,E3)</f>
        <v>1.2729582499999998</v>
      </c>
      <c r="I3" s="58"/>
    </row>
    <row r="4" spans="1:9" x14ac:dyDescent="0.25">
      <c r="A4" s="1" t="s">
        <v>99</v>
      </c>
      <c r="B4" s="11" t="str">
        <f>Schedule!A4</f>
        <v>BOU</v>
      </c>
      <c r="C4" s="57">
        <f>VLOOKUP($A4,'[1]2019sum'!$A$1:$T$21,16,FALSE)</f>
        <v>23.160001999999999</v>
      </c>
      <c r="D4" s="57">
        <f>VLOOKUP($A4,'[1]2019sum'!$A$1:$T$21,19,FALSE)</f>
        <v>23.314205000000001</v>
      </c>
      <c r="E4" s="57">
        <f>C4/'Formula Data'!$O4</f>
        <v>1.0527273636363637</v>
      </c>
      <c r="F4" s="57">
        <f>D4/'Formula Data'!$O4</f>
        <v>1.059736590909091</v>
      </c>
      <c r="G4" s="57">
        <f t="shared" si="0"/>
        <v>1.0562319772727273</v>
      </c>
      <c r="I4" s="58"/>
    </row>
    <row r="5" spans="1:9" x14ac:dyDescent="0.25">
      <c r="A5" s="1" t="s">
        <v>97</v>
      </c>
      <c r="B5" s="74" t="str">
        <f>Schedule!A5</f>
        <v>BRI</v>
      </c>
      <c r="C5" s="57">
        <f>VLOOKUP($A5,'[1]2019sum'!$A$1:$T$21,16,FALSE)</f>
        <v>28.08</v>
      </c>
      <c r="D5" s="57">
        <f>VLOOKUP($A5,'[1]2019sum'!$A$1:$T$21,19,FALSE)</f>
        <v>29.807933999999999</v>
      </c>
      <c r="E5" s="57">
        <f>C5/'Formula Data'!$O5</f>
        <v>1.2763636363636364</v>
      </c>
      <c r="F5" s="57">
        <f>D5/'Formula Data'!$O5</f>
        <v>1.3549060909090909</v>
      </c>
      <c r="G5" s="57">
        <f t="shared" si="0"/>
        <v>1.3156348636363635</v>
      </c>
      <c r="I5" s="58"/>
    </row>
    <row r="6" spans="1:9" x14ac:dyDescent="0.25">
      <c r="A6" s="1" t="s">
        <v>98</v>
      </c>
      <c r="B6" s="74" t="str">
        <f>Schedule!A6</f>
        <v>BUR</v>
      </c>
      <c r="C6" s="57">
        <f>VLOOKUP($A6,'[1]2019sum'!$A$1:$T$21,16,FALSE)</f>
        <v>27.180002000000002</v>
      </c>
      <c r="D6" s="57">
        <f>VLOOKUP($A6,'[1]2019sum'!$A$1:$T$21,19,FALSE)</f>
        <v>27.660408</v>
      </c>
      <c r="E6" s="57">
        <f>C6/'Formula Data'!$O6</f>
        <v>1.2354546363636365</v>
      </c>
      <c r="F6" s="57">
        <f>D6/'Formula Data'!$O6</f>
        <v>1.2572912727272727</v>
      </c>
      <c r="G6" s="57">
        <f t="shared" si="0"/>
        <v>1.2463729545454547</v>
      </c>
      <c r="I6" s="58"/>
    </row>
    <row r="7" spans="1:9" x14ac:dyDescent="0.25">
      <c r="A7" s="1" t="s">
        <v>105</v>
      </c>
      <c r="B7" s="74" t="str">
        <f>Schedule!A7</f>
        <v>CHE</v>
      </c>
      <c r="C7" s="57">
        <f>VLOOKUP($A7,'[1]2019sum'!$A$1:$T$21,16,FALSE)</f>
        <v>39.499996000000003</v>
      </c>
      <c r="D7" s="57">
        <f>VLOOKUP($A7,'[1]2019sum'!$A$1:$T$21,19,FALSE)</f>
        <v>43.125889999999998</v>
      </c>
      <c r="E7" s="57">
        <f>C7/'Formula Data'!$O7</f>
        <v>1.7954543636363638</v>
      </c>
      <c r="F7" s="57">
        <f>D7/'Formula Data'!$O7</f>
        <v>1.9602677272727271</v>
      </c>
      <c r="G7" s="57">
        <f t="shared" si="0"/>
        <v>1.8778610454545455</v>
      </c>
      <c r="I7" s="58"/>
    </row>
    <row r="8" spans="1:9" x14ac:dyDescent="0.25">
      <c r="A8" s="1" t="s">
        <v>100</v>
      </c>
      <c r="B8" s="74" t="str">
        <f>Schedule!A8</f>
        <v>CRY</v>
      </c>
      <c r="C8" s="57">
        <f>VLOOKUP($A8,'[1]2019sum'!$A$1:$T$21,16,FALSE)</f>
        <v>21.410001999999999</v>
      </c>
      <c r="D8" s="57">
        <f>VLOOKUP($A8,'[1]2019sum'!$A$1:$T$21,19,FALSE)</f>
        <v>20.014652000000002</v>
      </c>
      <c r="E8" s="57">
        <f>C8/'Formula Data'!$O8</f>
        <v>0.97318190909090907</v>
      </c>
      <c r="F8" s="57">
        <f>D8/'Formula Data'!$O8</f>
        <v>0.90975690909090912</v>
      </c>
      <c r="G8" s="57">
        <f t="shared" si="0"/>
        <v>0.94146940909090904</v>
      </c>
      <c r="I8" s="58"/>
    </row>
    <row r="9" spans="1:9" x14ac:dyDescent="0.25">
      <c r="A9" s="1" t="s">
        <v>107</v>
      </c>
      <c r="B9" s="74" t="str">
        <f>Schedule!A9</f>
        <v>EVE</v>
      </c>
      <c r="C9" s="57">
        <f>VLOOKUP($A9,'[1]2019sum'!$A$1:$T$21,16,FALSE)</f>
        <v>30.220001</v>
      </c>
      <c r="D9" s="57">
        <f>VLOOKUP($A9,'[1]2019sum'!$A$1:$T$21,19,FALSE)</f>
        <v>31.063347</v>
      </c>
      <c r="E9" s="57">
        <f>C9/'Formula Data'!$O9</f>
        <v>1.373636409090909</v>
      </c>
      <c r="F9" s="57">
        <f>D9/'Formula Data'!$O9</f>
        <v>1.4119703181818182</v>
      </c>
      <c r="G9" s="57">
        <f t="shared" si="0"/>
        <v>1.3928033636363635</v>
      </c>
      <c r="I9" s="58"/>
    </row>
    <row r="10" spans="1:9" x14ac:dyDescent="0.25">
      <c r="A10" s="1" t="s">
        <v>101</v>
      </c>
      <c r="B10" s="74" t="str">
        <f>Schedule!A10</f>
        <v>LEI</v>
      </c>
      <c r="C10" s="57">
        <f>VLOOKUP($A10,'[1]2019sum'!$A$1:$T$21,16,FALSE)</f>
        <v>37.26</v>
      </c>
      <c r="D10" s="57">
        <f>VLOOKUP($A10,'[1]2019sum'!$A$1:$T$21,19,FALSE)</f>
        <v>35.295611999999998</v>
      </c>
      <c r="E10" s="57">
        <f>C10/'Formula Data'!$O10</f>
        <v>1.6936363636363636</v>
      </c>
      <c r="F10" s="57">
        <f>D10/'Formula Data'!$O10</f>
        <v>1.6043459999999998</v>
      </c>
      <c r="G10" s="57">
        <f t="shared" si="0"/>
        <v>1.6489911818181817</v>
      </c>
      <c r="I10" s="58"/>
    </row>
    <row r="11" spans="1:9" x14ac:dyDescent="0.25">
      <c r="A11" s="1" t="s">
        <v>92</v>
      </c>
      <c r="B11" s="74" t="str">
        <f>Schedule!A11</f>
        <v>LIV</v>
      </c>
      <c r="C11" s="57">
        <f>VLOOKUP($A11,'[1]2019sum'!$A$1:$T$21,16,FALSE)</f>
        <v>40.469996999999999</v>
      </c>
      <c r="D11" s="57">
        <f>VLOOKUP($A11,'[1]2019sum'!$A$1:$T$21,19,FALSE)</f>
        <v>44.707389999999997</v>
      </c>
      <c r="E11" s="57">
        <f>C11/'Formula Data'!$O11</f>
        <v>1.9271427142857143</v>
      </c>
      <c r="F11" s="57">
        <f>D11/'Formula Data'!$O11</f>
        <v>2.1289233333333333</v>
      </c>
      <c r="G11" s="57">
        <f t="shared" si="0"/>
        <v>2.0280330238095239</v>
      </c>
      <c r="I11" s="58"/>
    </row>
    <row r="12" spans="1:9" x14ac:dyDescent="0.25">
      <c r="A12" s="1" t="s">
        <v>94</v>
      </c>
      <c r="B12" s="74" t="str">
        <f>Schedule!A12</f>
        <v>MCI</v>
      </c>
      <c r="C12" s="57">
        <f>VLOOKUP($A12,'[1]2019sum'!$A$1:$T$21,16,FALSE)</f>
        <v>53.850002000000003</v>
      </c>
      <c r="D12" s="57">
        <f>VLOOKUP($A12,'[1]2019sum'!$A$1:$T$21,19,FALSE)</f>
        <v>58.956584999999997</v>
      </c>
      <c r="E12" s="57">
        <f>C12/'Formula Data'!$O12</f>
        <v>2.4477273636363637</v>
      </c>
      <c r="F12" s="57">
        <f>D12/'Formula Data'!$O12</f>
        <v>2.6798447727272725</v>
      </c>
      <c r="G12" s="57">
        <f t="shared" si="0"/>
        <v>2.5637860681818179</v>
      </c>
      <c r="I12" s="58"/>
    </row>
    <row r="13" spans="1:9" x14ac:dyDescent="0.25">
      <c r="A13" s="1" t="s">
        <v>106</v>
      </c>
      <c r="B13" s="74" t="str">
        <f>Schedule!A13</f>
        <v>MUN</v>
      </c>
      <c r="C13" s="57">
        <f>VLOOKUP($A13,'[1]2019sum'!$A$1:$T$21,16,FALSE)</f>
        <v>37.699997000000003</v>
      </c>
      <c r="D13" s="57">
        <f>VLOOKUP($A13,'[1]2019sum'!$A$1:$T$21,19,FALSE)</f>
        <v>38.992446999999999</v>
      </c>
      <c r="E13" s="57">
        <f>C13/'Formula Data'!$O13</f>
        <v>1.7136362272727275</v>
      </c>
      <c r="F13" s="57">
        <f>D13/'Formula Data'!$O13</f>
        <v>1.7723839545454545</v>
      </c>
      <c r="G13" s="57">
        <f t="shared" si="0"/>
        <v>1.7430100909090909</v>
      </c>
      <c r="I13" s="58"/>
    </row>
    <row r="14" spans="1:9" x14ac:dyDescent="0.25">
      <c r="A14" s="1" t="s">
        <v>95</v>
      </c>
      <c r="B14" s="74" t="str">
        <f>Schedule!A14</f>
        <v>NEW</v>
      </c>
      <c r="C14" s="57">
        <f>VLOOKUP($A14,'[1]2019sum'!$A$1:$T$21,16,FALSE)</f>
        <v>17.940000000000001</v>
      </c>
      <c r="D14" s="57">
        <f>VLOOKUP($A14,'[1]2019sum'!$A$1:$T$21,19,FALSE)</f>
        <v>18.006233000000002</v>
      </c>
      <c r="E14" s="57">
        <f>C14/'Formula Data'!$O14</f>
        <v>0.81545454545454554</v>
      </c>
      <c r="F14" s="57">
        <f>D14/'Formula Data'!$O14</f>
        <v>0.81846513636363649</v>
      </c>
      <c r="G14" s="57">
        <f t="shared" si="0"/>
        <v>0.81695984090909102</v>
      </c>
      <c r="I14" s="58"/>
    </row>
    <row r="15" spans="1:9" x14ac:dyDescent="0.25">
      <c r="A15" s="1" t="s">
        <v>118</v>
      </c>
      <c r="B15" s="74" t="str">
        <f>Schedule!A15</f>
        <v>NOR</v>
      </c>
      <c r="C15" s="57">
        <f>VLOOKUP($A15,'[1]2019sum'!$A$1:$T$21,16,FALSE)</f>
        <v>22.989998</v>
      </c>
      <c r="D15" s="57">
        <f>VLOOKUP($A15,'[1]2019sum'!$A$1:$T$21,19,FALSE)</f>
        <v>22.731753999999999</v>
      </c>
      <c r="E15" s="57">
        <f>C15/'Formula Data'!$O15</f>
        <v>1.044999909090909</v>
      </c>
      <c r="F15" s="57">
        <f>D15/'Formula Data'!$O15</f>
        <v>1.0332615454545453</v>
      </c>
      <c r="G15" s="57">
        <f t="shared" si="0"/>
        <v>1.039130727272727</v>
      </c>
      <c r="I15" s="58"/>
    </row>
    <row r="16" spans="1:9" x14ac:dyDescent="0.25">
      <c r="A16" s="1" t="s">
        <v>119</v>
      </c>
      <c r="B16" s="74" t="str">
        <f>Schedule!A16</f>
        <v>SHU</v>
      </c>
      <c r="C16" s="57">
        <f>VLOOKUP($A16,'[1]2019sum'!$A$1:$T$21,16,FALSE)</f>
        <v>27.58</v>
      </c>
      <c r="D16" s="57">
        <f>VLOOKUP($A16,'[1]2019sum'!$A$1:$T$21,19,FALSE)</f>
        <v>29.064959999999999</v>
      </c>
      <c r="E16" s="57">
        <f>C16/'Formula Data'!$O16</f>
        <v>1.2536363636363637</v>
      </c>
      <c r="F16" s="57">
        <f>D16/'Formula Data'!$O16</f>
        <v>1.3211345454545453</v>
      </c>
      <c r="G16" s="57">
        <f t="shared" si="0"/>
        <v>1.2873854545454546</v>
      </c>
      <c r="I16" s="58"/>
    </row>
    <row r="17" spans="1:9" x14ac:dyDescent="0.25">
      <c r="A17" s="1" t="s">
        <v>102</v>
      </c>
      <c r="B17" s="74" t="str">
        <f>Schedule!A17</f>
        <v>SOU</v>
      </c>
      <c r="C17" s="57">
        <f>VLOOKUP($A17,'[1]2019sum'!$A$1:$T$21,16,FALSE)</f>
        <v>34.49</v>
      </c>
      <c r="D17" s="57">
        <f>VLOOKUP($A17,'[1]2019sum'!$A$1:$T$21,19,FALSE)</f>
        <v>33.575145999999997</v>
      </c>
      <c r="E17" s="57">
        <f>C17/'Formula Data'!$O17</f>
        <v>1.5677272727272729</v>
      </c>
      <c r="F17" s="57">
        <f>D17/'Formula Data'!$O17</f>
        <v>1.5261429999999998</v>
      </c>
      <c r="G17" s="57">
        <f t="shared" si="0"/>
        <v>1.5469351363636363</v>
      </c>
      <c r="I17" s="58"/>
    </row>
    <row r="18" spans="1:9" x14ac:dyDescent="0.25">
      <c r="A18" s="1" t="s">
        <v>91</v>
      </c>
      <c r="B18" s="74" t="str">
        <f>Schedule!A18</f>
        <v>TOT</v>
      </c>
      <c r="C18" s="57">
        <f>VLOOKUP($A18,'[1]2019sum'!$A$1:$T$21,16,FALSE)</f>
        <v>27.949997</v>
      </c>
      <c r="D18" s="57">
        <f>VLOOKUP($A18,'[1]2019sum'!$A$1:$T$21,19,FALSE)</f>
        <v>28.274547999999999</v>
      </c>
      <c r="E18" s="57">
        <f>C18/'Formula Data'!$O18</f>
        <v>1.2704544090909091</v>
      </c>
      <c r="F18" s="57">
        <f>D18/'Formula Data'!$O18</f>
        <v>1.2852067272727272</v>
      </c>
      <c r="G18" s="57">
        <f t="shared" si="0"/>
        <v>1.2778305681818183</v>
      </c>
      <c r="I18" s="58"/>
    </row>
    <row r="19" spans="1:9" x14ac:dyDescent="0.25">
      <c r="A19" s="1" t="s">
        <v>103</v>
      </c>
      <c r="B19" s="74" t="str">
        <f>Schedule!A19</f>
        <v>WAT</v>
      </c>
      <c r="C19" s="57">
        <f>VLOOKUP($A19,'[1]2019sum'!$A$1:$T$21,16,FALSE)</f>
        <v>27.56</v>
      </c>
      <c r="D19" s="57">
        <f>VLOOKUP($A19,'[1]2019sum'!$A$1:$T$21,19,FALSE)</f>
        <v>28.383669000000001</v>
      </c>
      <c r="E19" s="57">
        <f>C19/'Formula Data'!$O19</f>
        <v>1.2527272727272727</v>
      </c>
      <c r="F19" s="57">
        <f>D19/'Formula Data'!$O19</f>
        <v>1.2901667727272728</v>
      </c>
      <c r="G19" s="57">
        <f t="shared" si="0"/>
        <v>1.2714470227272727</v>
      </c>
      <c r="I19" s="58"/>
    </row>
    <row r="20" spans="1:9" x14ac:dyDescent="0.25">
      <c r="A20" s="1" t="s">
        <v>96</v>
      </c>
      <c r="B20" s="74" t="str">
        <f>Schedule!A20</f>
        <v>WHU</v>
      </c>
      <c r="C20" s="57">
        <f>VLOOKUP($A20,'[1]2019sum'!$A$1:$T$21,16,FALSE)</f>
        <v>25.97</v>
      </c>
      <c r="D20" s="57">
        <f>VLOOKUP($A20,'[1]2019sum'!$A$1:$T$21,19,FALSE)</f>
        <v>24.508382999999998</v>
      </c>
      <c r="E20" s="57">
        <f>C20/'Formula Data'!$O20</f>
        <v>1.2366666666666666</v>
      </c>
      <c r="F20" s="57">
        <f>D20/'Formula Data'!$O20</f>
        <v>1.1670658571428572</v>
      </c>
      <c r="G20" s="57">
        <f t="shared" si="0"/>
        <v>1.2018662619047618</v>
      </c>
      <c r="I20" s="58"/>
    </row>
    <row r="21" spans="1:9" x14ac:dyDescent="0.25">
      <c r="A21" s="1" t="s">
        <v>93</v>
      </c>
      <c r="B21" s="74" t="str">
        <f>Schedule!A21</f>
        <v>WOL</v>
      </c>
      <c r="C21" s="57">
        <f>VLOOKUP($A21,'[1]2019sum'!$A$1:$T$21,16,FALSE)</f>
        <v>31.18</v>
      </c>
      <c r="D21" s="57">
        <f>VLOOKUP($A21,'[1]2019sum'!$A$1:$T$21,19,FALSE)</f>
        <v>31.122135</v>
      </c>
      <c r="E21" s="57">
        <f>C21/'Formula Data'!$O21</f>
        <v>1.4172727272727272</v>
      </c>
      <c r="F21" s="57">
        <f>D21/'Formula Data'!$O21</f>
        <v>1.4146425</v>
      </c>
      <c r="G21" s="57">
        <f t="shared" si="0"/>
        <v>1.4159576136363636</v>
      </c>
      <c r="I21" s="58"/>
    </row>
    <row r="22" spans="1:9" x14ac:dyDescent="0.3">
      <c r="B22" s="75"/>
    </row>
    <row r="23" spans="1:9" ht="24" x14ac:dyDescent="0.3">
      <c r="B23" s="53" t="s">
        <v>84</v>
      </c>
      <c r="C23" s="70" t="s">
        <v>87</v>
      </c>
      <c r="D23" s="54" t="s">
        <v>85</v>
      </c>
      <c r="E23" s="70" t="s">
        <v>88</v>
      </c>
      <c r="F23" s="54" t="s">
        <v>86</v>
      </c>
      <c r="G23" s="55" t="s">
        <v>13</v>
      </c>
    </row>
    <row r="24" spans="1:9" x14ac:dyDescent="0.25">
      <c r="A24" s="1" t="s">
        <v>104</v>
      </c>
      <c r="B24" s="74" t="str">
        <f>Schedule!A2</f>
        <v>ARS</v>
      </c>
      <c r="C24" s="57">
        <f>VLOOKUP($A2,'[1]2019sum'!$A$1:$T$21,8,FALSE)</f>
        <v>29.33</v>
      </c>
      <c r="D24" s="57">
        <f>VLOOKUP($A2,'[1]2019sum'!$A$1:$T$21,20,FALSE)</f>
        <v>30.169492999999999</v>
      </c>
      <c r="E24" s="57">
        <f>C24/'Formula Data'!$O2</f>
        <v>1.333181818181818</v>
      </c>
      <c r="F24" s="57">
        <f>D24/'Formula Data'!$O2</f>
        <v>1.3713405909090908</v>
      </c>
      <c r="G24" s="57">
        <f>AVERAGE(F24,E24)</f>
        <v>1.3522612045454543</v>
      </c>
    </row>
    <row r="25" spans="1:9" x14ac:dyDescent="0.25">
      <c r="A25" s="1" t="s">
        <v>117</v>
      </c>
      <c r="B25" s="74" t="str">
        <f>Schedule!A3</f>
        <v>AVL</v>
      </c>
      <c r="C25" s="57">
        <f>VLOOKUP($A3,'[1]2019sum'!$A$1:$T$21,8,FALSE)</f>
        <v>45.700004999999997</v>
      </c>
      <c r="D25" s="57">
        <f>VLOOKUP($A3,'[1]2019sum'!$A$1:$T$21,20,FALSE)</f>
        <v>45.953457</v>
      </c>
      <c r="E25" s="57">
        <f>C25/'Formula Data'!$O3</f>
        <v>2.0772729545454545</v>
      </c>
      <c r="F25" s="57">
        <f>D25/'Formula Data'!$O3</f>
        <v>2.0887935</v>
      </c>
      <c r="G25" s="57">
        <f t="shared" ref="G25:G43" si="1">AVERAGE(F25,E25)</f>
        <v>2.0830332272727272</v>
      </c>
    </row>
    <row r="26" spans="1:9" x14ac:dyDescent="0.25">
      <c r="A26" s="1" t="s">
        <v>99</v>
      </c>
      <c r="B26" s="74" t="str">
        <f>Schedule!A4</f>
        <v>BOU</v>
      </c>
      <c r="C26" s="57">
        <f>VLOOKUP($A4,'[1]2019sum'!$A$1:$T$21,8,FALSE)</f>
        <v>35.089995999999999</v>
      </c>
      <c r="D26" s="57">
        <f>VLOOKUP($A4,'[1]2019sum'!$A$1:$T$21,20,FALSE)</f>
        <v>35.569927</v>
      </c>
      <c r="E26" s="57">
        <f>C26/'Formula Data'!$O4</f>
        <v>1.5949998181818181</v>
      </c>
      <c r="F26" s="57">
        <f>D26/'Formula Data'!$O4</f>
        <v>1.6168148636363637</v>
      </c>
      <c r="G26" s="57">
        <f t="shared" si="1"/>
        <v>1.6059073409090909</v>
      </c>
    </row>
    <row r="27" spans="1:9" x14ac:dyDescent="0.25">
      <c r="A27" s="1" t="s">
        <v>97</v>
      </c>
      <c r="B27" s="74" t="str">
        <f>Schedule!A5</f>
        <v>BRI</v>
      </c>
      <c r="C27" s="57">
        <f>VLOOKUP($A5,'[1]2019sum'!$A$1:$T$21,8,FALSE)</f>
        <v>32.520000000000003</v>
      </c>
      <c r="D27" s="57">
        <f>VLOOKUP($A5,'[1]2019sum'!$A$1:$T$21,20,FALSE)</f>
        <v>34.864708</v>
      </c>
      <c r="E27" s="57">
        <f>C27/'Formula Data'!$O5</f>
        <v>1.4781818181818183</v>
      </c>
      <c r="F27" s="57">
        <f>D27/'Formula Data'!$O5</f>
        <v>1.5847594545454546</v>
      </c>
      <c r="G27" s="57">
        <f t="shared" si="1"/>
        <v>1.5314706363636366</v>
      </c>
    </row>
    <row r="28" spans="1:9" x14ac:dyDescent="0.25">
      <c r="A28" s="1" t="s">
        <v>98</v>
      </c>
      <c r="B28" s="74" t="str">
        <f>Schedule!A6</f>
        <v>BUR</v>
      </c>
      <c r="C28" s="57">
        <f>VLOOKUP($A6,'[1]2019sum'!$A$1:$T$21,8,FALSE)</f>
        <v>29.39</v>
      </c>
      <c r="D28" s="57">
        <f>VLOOKUP($A6,'[1]2019sum'!$A$1:$T$21,20,FALSE)</f>
        <v>30.441514999999999</v>
      </c>
      <c r="E28" s="57">
        <f>C28/'Formula Data'!$O6</f>
        <v>1.3359090909090909</v>
      </c>
      <c r="F28" s="57">
        <f>D28/'Formula Data'!$O6</f>
        <v>1.3837052272727273</v>
      </c>
      <c r="G28" s="57">
        <f t="shared" si="1"/>
        <v>1.3598071590909091</v>
      </c>
    </row>
    <row r="29" spans="1:9" x14ac:dyDescent="0.25">
      <c r="A29" s="1" t="s">
        <v>105</v>
      </c>
      <c r="B29" s="74" t="str">
        <f>Schedule!A7</f>
        <v>CHE</v>
      </c>
      <c r="C29" s="57">
        <f>VLOOKUP($A7,'[1]2019sum'!$A$1:$T$21,8,FALSE)</f>
        <v>23.219996999999999</v>
      </c>
      <c r="D29" s="57">
        <f>VLOOKUP($A7,'[1]2019sum'!$A$1:$T$21,20,FALSE)</f>
        <v>24.763655</v>
      </c>
      <c r="E29" s="57">
        <f>C29/'Formula Data'!$O7</f>
        <v>1.055454409090909</v>
      </c>
      <c r="F29" s="57">
        <f>D29/'Formula Data'!$O7</f>
        <v>1.1256206818181818</v>
      </c>
      <c r="G29" s="57">
        <f t="shared" si="1"/>
        <v>1.0905375454545454</v>
      </c>
    </row>
    <row r="30" spans="1:9" x14ac:dyDescent="0.25">
      <c r="A30" s="1" t="s">
        <v>100</v>
      </c>
      <c r="B30" s="74" t="str">
        <f>Schedule!A8</f>
        <v>CRY</v>
      </c>
      <c r="C30" s="57">
        <f>VLOOKUP($A8,'[1]2019sum'!$A$1:$T$21,8,FALSE)</f>
        <v>34.130000000000003</v>
      </c>
      <c r="D30" s="57">
        <f>VLOOKUP($A8,'[1]2019sum'!$A$1:$T$21,20,FALSE)</f>
        <v>33.646410000000003</v>
      </c>
      <c r="E30" s="57">
        <f>C30/'Formula Data'!$O8</f>
        <v>1.5513636363636365</v>
      </c>
      <c r="F30" s="57">
        <f>D30/'Formula Data'!$O8</f>
        <v>1.5293822727272728</v>
      </c>
      <c r="G30" s="57">
        <f t="shared" si="1"/>
        <v>1.5403729545454548</v>
      </c>
    </row>
    <row r="31" spans="1:9" x14ac:dyDescent="0.25">
      <c r="A31" s="1" t="s">
        <v>107</v>
      </c>
      <c r="B31" s="74" t="str">
        <f>Schedule!A9</f>
        <v>EVE</v>
      </c>
      <c r="C31" s="57">
        <f>VLOOKUP($A9,'[1]2019sum'!$A$1:$T$21,8,FALSE)</f>
        <v>27.9</v>
      </c>
      <c r="D31" s="57">
        <f>VLOOKUP($A9,'[1]2019sum'!$A$1:$T$21,20,FALSE)</f>
        <v>28.699425000000002</v>
      </c>
      <c r="E31" s="57">
        <f>C31/'Formula Data'!$O9</f>
        <v>1.2681818181818181</v>
      </c>
      <c r="F31" s="57">
        <f>D31/'Formula Data'!$O9</f>
        <v>1.3045193181818182</v>
      </c>
      <c r="G31" s="57">
        <f t="shared" si="1"/>
        <v>1.2863505681818181</v>
      </c>
    </row>
    <row r="32" spans="1:9" x14ac:dyDescent="0.25">
      <c r="A32" s="1" t="s">
        <v>101</v>
      </c>
      <c r="B32" s="74" t="str">
        <f>Schedule!A10</f>
        <v>LEI</v>
      </c>
      <c r="C32" s="57">
        <f>VLOOKUP($A10,'[1]2019sum'!$A$1:$T$21,8,FALSE)</f>
        <v>27.05</v>
      </c>
      <c r="D32" s="57">
        <f>VLOOKUP($A10,'[1]2019sum'!$A$1:$T$21,20,FALSE)</f>
        <v>28.912400000000002</v>
      </c>
      <c r="E32" s="57">
        <f>C32/'Formula Data'!$O10</f>
        <v>1.2295454545454545</v>
      </c>
      <c r="F32" s="57">
        <f>D32/'Formula Data'!$O10</f>
        <v>1.3142</v>
      </c>
      <c r="G32" s="57">
        <f t="shared" si="1"/>
        <v>1.2718727272727273</v>
      </c>
    </row>
    <row r="33" spans="1:7" x14ac:dyDescent="0.25">
      <c r="A33" s="1" t="s">
        <v>92</v>
      </c>
      <c r="B33" s="74" t="str">
        <f>Schedule!A11</f>
        <v>LIV</v>
      </c>
      <c r="C33" s="57">
        <f>VLOOKUP($A11,'[1]2019sum'!$A$1:$T$21,8,FALSE)</f>
        <v>18.430002000000002</v>
      </c>
      <c r="D33" s="57">
        <f>VLOOKUP($A11,'[1]2019sum'!$A$1:$T$21,20,FALSE)</f>
        <v>18.785484</v>
      </c>
      <c r="E33" s="57">
        <f>C33/'Formula Data'!$O11</f>
        <v>0.87761914285714293</v>
      </c>
      <c r="F33" s="57">
        <f>D33/'Formula Data'!$O11</f>
        <v>0.8945468571428572</v>
      </c>
      <c r="G33" s="57">
        <f t="shared" si="1"/>
        <v>0.88608300000000007</v>
      </c>
    </row>
    <row r="34" spans="1:7" x14ac:dyDescent="0.25">
      <c r="A34" s="1" t="s">
        <v>94</v>
      </c>
      <c r="B34" s="74" t="str">
        <f>Schedule!A12</f>
        <v>MCI</v>
      </c>
      <c r="C34" s="57">
        <f>VLOOKUP($A12,'[1]2019sum'!$A$1:$T$21,8,FALSE)</f>
        <v>24.019998999999999</v>
      </c>
      <c r="D34" s="57">
        <f>VLOOKUP($A12,'[1]2019sum'!$A$1:$T$21,20,FALSE)</f>
        <v>23.503017</v>
      </c>
      <c r="E34" s="57">
        <f>C34/'Formula Data'!$O12</f>
        <v>1.0918181363636363</v>
      </c>
      <c r="F34" s="57">
        <f>D34/'Formula Data'!$O12</f>
        <v>1.0683189545454546</v>
      </c>
      <c r="G34" s="57">
        <f t="shared" si="1"/>
        <v>1.0800685454545453</v>
      </c>
    </row>
    <row r="35" spans="1:7" x14ac:dyDescent="0.25">
      <c r="A35" s="1" t="s">
        <v>106</v>
      </c>
      <c r="B35" s="74" t="str">
        <f>Schedule!A13</f>
        <v>MUN</v>
      </c>
      <c r="C35" s="57">
        <f>VLOOKUP($A13,'[1]2019sum'!$A$1:$T$21,8,FALSE)</f>
        <v>22.470002999999998</v>
      </c>
      <c r="D35" s="57">
        <f>VLOOKUP($A13,'[1]2019sum'!$A$1:$T$21,20,FALSE)</f>
        <v>22.003124</v>
      </c>
      <c r="E35" s="57">
        <f>C35/'Formula Data'!$O13</f>
        <v>1.0213637727272726</v>
      </c>
      <c r="F35" s="57">
        <f>D35/'Formula Data'!$O13</f>
        <v>1.0001420000000001</v>
      </c>
      <c r="G35" s="57">
        <f t="shared" si="1"/>
        <v>1.0107528863636364</v>
      </c>
    </row>
    <row r="36" spans="1:7" x14ac:dyDescent="0.25">
      <c r="A36" s="1" t="s">
        <v>95</v>
      </c>
      <c r="B36" s="74" t="str">
        <f>Schedule!A14</f>
        <v>NEW</v>
      </c>
      <c r="C36" s="57">
        <f>VLOOKUP($A14,'[1]2019sum'!$A$1:$T$21,8,FALSE)</f>
        <v>39.649997999999997</v>
      </c>
      <c r="D36" s="57">
        <f>VLOOKUP($A14,'[1]2019sum'!$A$1:$T$21,20,FALSE)</f>
        <v>39.647480000000002</v>
      </c>
      <c r="E36" s="57">
        <f>C36/'Formula Data'!$O14</f>
        <v>1.8022726363636361</v>
      </c>
      <c r="F36" s="57">
        <f>D36/'Formula Data'!$O14</f>
        <v>1.802158181818182</v>
      </c>
      <c r="G36" s="57">
        <f t="shared" si="1"/>
        <v>1.802215409090909</v>
      </c>
    </row>
    <row r="37" spans="1:7" x14ac:dyDescent="0.25">
      <c r="A37" s="1" t="s">
        <v>118</v>
      </c>
      <c r="B37" s="74" t="str">
        <f>Schedule!A15</f>
        <v>NOR</v>
      </c>
      <c r="C37" s="57">
        <f>VLOOKUP($A15,'[1]2019sum'!$A$1:$T$21,8,FALSE)</f>
        <v>39.28</v>
      </c>
      <c r="D37" s="57">
        <f>VLOOKUP($A15,'[1]2019sum'!$A$1:$T$21,20,FALSE)</f>
        <v>41.934780000000003</v>
      </c>
      <c r="E37" s="57">
        <f>C37/'Formula Data'!$O15</f>
        <v>1.7854545454545454</v>
      </c>
      <c r="F37" s="57">
        <f>D37/'Formula Data'!$O15</f>
        <v>1.9061263636363639</v>
      </c>
      <c r="G37" s="57">
        <f t="shared" si="1"/>
        <v>1.8457904545454547</v>
      </c>
    </row>
    <row r="38" spans="1:7" x14ac:dyDescent="0.25">
      <c r="A38" s="1" t="s">
        <v>119</v>
      </c>
      <c r="B38" s="74" t="str">
        <f>Schedule!A16</f>
        <v>SHU</v>
      </c>
      <c r="C38" s="57">
        <f>VLOOKUP($A16,'[1]2019sum'!$A$1:$T$21,8,FALSE)</f>
        <v>27.279999</v>
      </c>
      <c r="D38" s="57">
        <f>VLOOKUP($A16,'[1]2019sum'!$A$1:$T$21,20,FALSE)</f>
        <v>27.298266999999999</v>
      </c>
      <c r="E38" s="57">
        <f>C38/'Formula Data'!$O16</f>
        <v>1.2399999545454545</v>
      </c>
      <c r="F38" s="57">
        <f>D38/'Formula Data'!$O16</f>
        <v>1.2408303181818181</v>
      </c>
      <c r="G38" s="57">
        <f t="shared" si="1"/>
        <v>1.2404151363636364</v>
      </c>
    </row>
    <row r="39" spans="1:7" x14ac:dyDescent="0.25">
      <c r="A39" s="1" t="s">
        <v>102</v>
      </c>
      <c r="B39" s="74" t="str">
        <f>Schedule!A17</f>
        <v>SOU</v>
      </c>
      <c r="C39" s="57">
        <f>VLOOKUP($A17,'[1]2019sum'!$A$1:$T$21,8,FALSE)</f>
        <v>29.289999000000002</v>
      </c>
      <c r="D39" s="57">
        <f>VLOOKUP($A17,'[1]2019sum'!$A$1:$T$21,20,FALSE)</f>
        <v>31.320893999999999</v>
      </c>
      <c r="E39" s="57">
        <f>C39/'Formula Data'!$O17</f>
        <v>1.3313635909090911</v>
      </c>
      <c r="F39" s="57">
        <f>D39/'Formula Data'!$O17</f>
        <v>1.4236769999999999</v>
      </c>
      <c r="G39" s="57">
        <f t="shared" si="1"/>
        <v>1.3775202954545454</v>
      </c>
    </row>
    <row r="40" spans="1:7" x14ac:dyDescent="0.25">
      <c r="A40" s="1" t="s">
        <v>91</v>
      </c>
      <c r="B40" s="74" t="str">
        <f>Schedule!A18</f>
        <v>TOT</v>
      </c>
      <c r="C40" s="57">
        <f>VLOOKUP($A18,'[1]2019sum'!$A$1:$T$21,8,FALSE)</f>
        <v>28.21</v>
      </c>
      <c r="D40" s="57">
        <f>VLOOKUP($A18,'[1]2019sum'!$A$1:$T$21,20,FALSE)</f>
        <v>27.891518000000001</v>
      </c>
      <c r="E40" s="57">
        <f>C40/'Formula Data'!$O18</f>
        <v>1.2822727272727272</v>
      </c>
      <c r="F40" s="57">
        <f>D40/'Formula Data'!$O18</f>
        <v>1.2677962727272727</v>
      </c>
      <c r="G40" s="57">
        <f t="shared" si="1"/>
        <v>1.2750344999999998</v>
      </c>
    </row>
    <row r="41" spans="1:7" x14ac:dyDescent="0.25">
      <c r="A41" s="1" t="s">
        <v>103</v>
      </c>
      <c r="B41" s="74" t="str">
        <f>Schedule!A19</f>
        <v>WAT</v>
      </c>
      <c r="C41" s="57">
        <f>VLOOKUP($A19,'[1]2019sum'!$A$1:$T$21,8,FALSE)</f>
        <v>34.5</v>
      </c>
      <c r="D41" s="57">
        <f>VLOOKUP($A19,'[1]2019sum'!$A$1:$T$21,20,FALSE)</f>
        <v>34.343955999999999</v>
      </c>
      <c r="E41" s="57">
        <f>C41/'Formula Data'!$O19</f>
        <v>1.5681818181818181</v>
      </c>
      <c r="F41" s="57">
        <f>D41/'Formula Data'!$O19</f>
        <v>1.561088909090909</v>
      </c>
      <c r="G41" s="57">
        <f t="shared" si="1"/>
        <v>1.5646353636363637</v>
      </c>
    </row>
    <row r="42" spans="1:7" x14ac:dyDescent="0.25">
      <c r="A42" s="1" t="s">
        <v>96</v>
      </c>
      <c r="B42" s="74" t="str">
        <f>Schedule!A20</f>
        <v>WHU</v>
      </c>
      <c r="C42" s="57">
        <f>VLOOKUP($A20,'[1]2019sum'!$A$1:$T$21,8,FALSE)</f>
        <v>37.539997</v>
      </c>
      <c r="D42" s="57">
        <f>VLOOKUP($A20,'[1]2019sum'!$A$1:$T$21,20,FALSE)</f>
        <v>40.846961999999998</v>
      </c>
      <c r="E42" s="57">
        <f>C42/'Formula Data'!$O20</f>
        <v>1.7876189047619047</v>
      </c>
      <c r="F42" s="57">
        <f>D42/'Formula Data'!$O20</f>
        <v>1.9450934285714285</v>
      </c>
      <c r="G42" s="57">
        <f t="shared" si="1"/>
        <v>1.8663561666666666</v>
      </c>
    </row>
    <row r="43" spans="1:7" x14ac:dyDescent="0.25">
      <c r="A43" s="1" t="s">
        <v>93</v>
      </c>
      <c r="B43" s="74" t="str">
        <f>Schedule!A21</f>
        <v>WOL</v>
      </c>
      <c r="C43" s="57">
        <f>VLOOKUP($A21,'[1]2019sum'!$A$1:$T$21,8,FALSE)</f>
        <v>25.329998</v>
      </c>
      <c r="D43" s="57">
        <f>VLOOKUP($A21,'[1]2019sum'!$A$1:$T$21,20,FALSE)</f>
        <v>25.014996</v>
      </c>
      <c r="E43" s="57">
        <f>C43/'Formula Data'!$O21</f>
        <v>1.1513635454545454</v>
      </c>
      <c r="F43" s="57">
        <f>D43/'Formula Data'!$O21</f>
        <v>1.1370452727272726</v>
      </c>
      <c r="G43" s="57">
        <f t="shared" si="1"/>
        <v>1.1442044090909089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A68"/>
  <sheetViews>
    <sheetView topLeftCell="F16" workbookViewId="0">
      <selection activeCell="AW30" sqref="AW30"/>
    </sheetView>
  </sheetViews>
  <sheetFormatPr defaultColWidth="9.109375" defaultRowHeight="12" x14ac:dyDescent="0.25"/>
  <cols>
    <col min="1" max="1" width="4.5546875" style="37" bestFit="1" customWidth="1"/>
    <col min="2" max="2" width="5.6640625" style="37" bestFit="1" customWidth="1"/>
    <col min="3" max="3" width="5.44140625" style="37" bestFit="1" customWidth="1"/>
    <col min="4" max="4" width="4.88671875" style="37" bestFit="1" customWidth="1"/>
    <col min="5" max="5" width="5.6640625" style="37" bestFit="1" customWidth="1"/>
    <col min="6" max="6" width="4.6640625" style="37" bestFit="1" customWidth="1"/>
    <col min="7" max="7" width="5.6640625" style="37" bestFit="1" customWidth="1"/>
    <col min="8" max="8" width="4.88671875" style="37" bestFit="1" customWidth="1"/>
    <col min="9" max="9" width="6.6640625" style="37" bestFit="1" customWidth="1"/>
    <col min="10" max="10" width="8.109375" style="37" bestFit="1" customWidth="1"/>
    <col min="11" max="19" width="4.44140625" style="37" bestFit="1" customWidth="1"/>
    <col min="20" max="32" width="4.44140625" style="37" customWidth="1"/>
    <col min="33" max="48" width="4.44140625" style="37" hidden="1" customWidth="1"/>
    <col min="49" max="49" width="3.88671875" style="37" bestFit="1" customWidth="1"/>
    <col min="50" max="50" width="9.109375" style="37" customWidth="1"/>
    <col min="51" max="16384" width="9.109375" style="37"/>
  </cols>
  <sheetData>
    <row r="1" spans="1:53" x14ac:dyDescent="0.25">
      <c r="A1" s="35" t="s">
        <v>0</v>
      </c>
      <c r="B1" s="36" t="s">
        <v>20</v>
      </c>
      <c r="C1" s="36" t="s">
        <v>21</v>
      </c>
      <c r="E1" s="38" t="s">
        <v>0</v>
      </c>
      <c r="F1" s="38" t="s">
        <v>19</v>
      </c>
      <c r="G1" s="38" t="s">
        <v>0</v>
      </c>
      <c r="H1" s="38" t="s">
        <v>18</v>
      </c>
      <c r="J1" s="39" t="s">
        <v>27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</row>
    <row r="2" spans="1:53" x14ac:dyDescent="0.25">
      <c r="A2" s="41" t="str">
        <f>Schedule!A2</f>
        <v>ARS</v>
      </c>
      <c r="B2" s="42">
        <f>'Formula Data'!AB2</f>
        <v>1.3907591831555079</v>
      </c>
      <c r="C2" s="42">
        <f>'Formula Data'!AC2</f>
        <v>1.2646201697535528</v>
      </c>
      <c r="D2" s="37" t="s">
        <v>34</v>
      </c>
      <c r="E2" s="43" t="str">
        <f>Schedule!A2</f>
        <v>ARS</v>
      </c>
      <c r="F2" s="44">
        <f t="shared" ref="F2:F21" si="0">C2*(1-$D$3)</f>
        <v>1.1381581527781977</v>
      </c>
      <c r="G2" s="43" t="str">
        <f>Schedule!A2</f>
        <v>ARS</v>
      </c>
      <c r="H2" s="44">
        <f t="shared" ref="H2:H21" si="1">B2*(1+$D$3)</f>
        <v>1.5298351014710589</v>
      </c>
      <c r="J2" s="45" t="s">
        <v>0</v>
      </c>
      <c r="K2" s="45">
        <v>1</v>
      </c>
      <c r="L2" s="45">
        <v>2</v>
      </c>
      <c r="M2" s="45">
        <v>3</v>
      </c>
      <c r="N2" s="45">
        <v>4</v>
      </c>
      <c r="O2" s="45">
        <v>5</v>
      </c>
      <c r="P2" s="45">
        <v>6</v>
      </c>
      <c r="Q2" s="45">
        <v>7</v>
      </c>
      <c r="R2" s="45">
        <v>8</v>
      </c>
      <c r="S2" s="45">
        <v>9</v>
      </c>
      <c r="T2" s="45">
        <v>10</v>
      </c>
      <c r="U2" s="45">
        <v>11</v>
      </c>
      <c r="V2" s="45">
        <v>12</v>
      </c>
      <c r="W2" s="45">
        <v>13</v>
      </c>
      <c r="X2" s="45">
        <v>14</v>
      </c>
      <c r="Y2" s="45">
        <v>15</v>
      </c>
      <c r="Z2" s="45">
        <v>16</v>
      </c>
      <c r="AA2" s="45">
        <v>17</v>
      </c>
      <c r="AB2" s="45">
        <v>18</v>
      </c>
      <c r="AC2" s="45">
        <v>19</v>
      </c>
      <c r="AD2" s="45">
        <v>20</v>
      </c>
      <c r="AE2" s="45">
        <v>21</v>
      </c>
      <c r="AF2" s="45">
        <v>22</v>
      </c>
      <c r="AG2" s="45">
        <v>23</v>
      </c>
      <c r="AH2" s="45">
        <v>24</v>
      </c>
      <c r="AI2" s="45">
        <v>25</v>
      </c>
      <c r="AJ2" s="45">
        <v>26</v>
      </c>
      <c r="AK2" s="45">
        <v>27</v>
      </c>
      <c r="AL2" s="45">
        <v>28</v>
      </c>
      <c r="AM2" s="45">
        <v>29</v>
      </c>
      <c r="AN2" s="45">
        <v>30</v>
      </c>
      <c r="AO2" s="45">
        <v>31</v>
      </c>
      <c r="AP2" s="45">
        <v>32</v>
      </c>
      <c r="AQ2" s="45">
        <v>33</v>
      </c>
      <c r="AR2" s="45">
        <v>34</v>
      </c>
      <c r="AS2" s="45">
        <v>35</v>
      </c>
      <c r="AT2" s="45">
        <v>36</v>
      </c>
      <c r="AU2" s="45">
        <v>37</v>
      </c>
      <c r="AV2" s="45">
        <v>38</v>
      </c>
      <c r="AW2" s="46" t="s">
        <v>17</v>
      </c>
    </row>
    <row r="3" spans="1:53" x14ac:dyDescent="0.25">
      <c r="A3" s="41" t="str">
        <f>Schedule!A3</f>
        <v>AVL</v>
      </c>
      <c r="B3" s="42">
        <f>'Formula Data'!AB3</f>
        <v>1.9510102356813173</v>
      </c>
      <c r="C3" s="42">
        <f>'Formula Data'!AC3</f>
        <v>1.3211923589844445</v>
      </c>
      <c r="D3" s="47">
        <v>0.1</v>
      </c>
      <c r="E3" s="43" t="str">
        <f>Schedule!A3</f>
        <v>AVL</v>
      </c>
      <c r="F3" s="44">
        <f t="shared" si="0"/>
        <v>1.1890731230860001</v>
      </c>
      <c r="G3" s="43" t="str">
        <f>Schedule!A3</f>
        <v>AVL</v>
      </c>
      <c r="H3" s="44">
        <f t="shared" si="1"/>
        <v>2.1461112592494493</v>
      </c>
      <c r="J3" s="41" t="str">
        <f>Schedule!A2</f>
        <v>ARS</v>
      </c>
      <c r="K3" s="48">
        <f t="shared" ref="K3:AK3" si="2">VLOOKUP(K49,$E$2:$F$41,2,FALSE)</f>
        <v>1.0052606441986287</v>
      </c>
      <c r="L3" s="48">
        <f t="shared" si="2"/>
        <v>1.0509675067785107</v>
      </c>
      <c r="M3" s="48">
        <f t="shared" si="2"/>
        <v>2.230349828927872</v>
      </c>
      <c r="N3" s="48">
        <f t="shared" si="2"/>
        <v>1.1923786859738736</v>
      </c>
      <c r="O3" s="48">
        <f t="shared" si="2"/>
        <v>1.303294556319391</v>
      </c>
      <c r="P3" s="48">
        <f t="shared" si="2"/>
        <v>1.1890731230860001</v>
      </c>
      <c r="Q3" s="48">
        <f t="shared" si="2"/>
        <v>1.9281369369263197</v>
      </c>
      <c r="R3" s="48">
        <f t="shared" si="2"/>
        <v>0.93275548896149207</v>
      </c>
      <c r="S3" s="48">
        <f t="shared" si="2"/>
        <v>1.342895461972333</v>
      </c>
      <c r="T3" s="48">
        <f t="shared" si="2"/>
        <v>0.84178563699905007</v>
      </c>
      <c r="U3" s="48">
        <f t="shared" si="2"/>
        <v>1.254164849859734</v>
      </c>
      <c r="V3" s="48">
        <f t="shared" si="2"/>
        <v>1.8537539132844507</v>
      </c>
      <c r="W3" s="48">
        <f t="shared" si="2"/>
        <v>1.3298000306778377</v>
      </c>
      <c r="X3" s="48">
        <f t="shared" si="2"/>
        <v>1.2113433391735438</v>
      </c>
      <c r="Y3" s="48">
        <f t="shared" si="2"/>
        <v>1.1708059357851657</v>
      </c>
      <c r="Z3" s="48">
        <f t="shared" si="2"/>
        <v>1.3764448883356235</v>
      </c>
      <c r="AA3" s="48">
        <f t="shared" si="2"/>
        <v>2.2129274842778628</v>
      </c>
      <c r="AB3" s="48">
        <f t="shared" si="2"/>
        <v>1.5387248637148963</v>
      </c>
      <c r="AC3" s="48">
        <f>VLOOKUP(AC49,$E$2:$F$41,2,FALSE)</f>
        <v>1.1400344865084904</v>
      </c>
      <c r="AD3" s="48">
        <f t="shared" si="2"/>
        <v>1.6764631908779208</v>
      </c>
      <c r="AE3" s="48">
        <f t="shared" si="2"/>
        <v>1.5775665847578977</v>
      </c>
      <c r="AF3" s="48">
        <f t="shared" si="2"/>
        <v>1.0288491118877279</v>
      </c>
      <c r="AG3" s="48">
        <f t="shared" si="2"/>
        <v>1.098732650704636</v>
      </c>
      <c r="AH3" s="48">
        <f t="shared" si="2"/>
        <v>2.0490105666285698</v>
      </c>
      <c r="AI3" s="48">
        <f t="shared" si="2"/>
        <v>1.2845158416181799</v>
      </c>
      <c r="AJ3" s="48">
        <f t="shared" si="2"/>
        <v>0.82248598161705988</v>
      </c>
      <c r="AK3" s="48">
        <f t="shared" si="2"/>
        <v>1.2589567066758243</v>
      </c>
      <c r="AL3" s="48">
        <f>VLOOKUP(AL49,$E$2:$F$41,2,FALSE)</f>
        <v>2.7046891474507215</v>
      </c>
      <c r="AM3" s="48">
        <f t="shared" ref="AM3:AM22" si="3">VLOOKUP(AM49,$E$2:$F$41,2,FALSE)</f>
        <v>1.12618218136551</v>
      </c>
      <c r="AN3" s="48">
        <f t="shared" ref="AN3:AV22" si="4">VLOOKUP(AN49,$E$2:$F$41,2,FALSE)</f>
        <v>1.4309850326263138</v>
      </c>
      <c r="AO3" s="48">
        <f t="shared" si="4"/>
        <v>1.6253111486062461</v>
      </c>
      <c r="AP3" s="48">
        <f t="shared" si="4"/>
        <v>0.99109909568744492</v>
      </c>
      <c r="AQ3" s="48">
        <f t="shared" si="4"/>
        <v>1.5328681498285639</v>
      </c>
      <c r="AR3" s="48">
        <f t="shared" si="4"/>
        <v>1.5167077472327324</v>
      </c>
      <c r="AS3" s="48">
        <f t="shared" si="4"/>
        <v>1.4573517273014012</v>
      </c>
      <c r="AT3" s="48">
        <f>VLOOKUP(AT49,$E$2:$F$41,2,FALSE)</f>
        <v>1.8248316782137133</v>
      </c>
      <c r="AU3" s="48">
        <f>VLOOKUP(AU49,$E$2:$F$41,2,FALSE)</f>
        <v>1.4533115948828892</v>
      </c>
      <c r="AV3" s="48">
        <f>VLOOKUP(AV49,$E$2:$F$41,2,FALSE)</f>
        <v>1.0663319097158652</v>
      </c>
      <c r="AW3" s="48">
        <f t="shared" ref="AW3:AW22" ca="1" si="5">IF(OR($D$6=0,$D$6&gt;39),AVERAGE($K3:$AV3),AVERAGE(OFFSET($K3,0,0,1,$D$6-1)))</f>
        <v>1.3812625704220283</v>
      </c>
      <c r="AX3" s="49"/>
      <c r="AY3" s="71"/>
      <c r="AZ3" s="49"/>
    </row>
    <row r="4" spans="1:53" x14ac:dyDescent="0.25">
      <c r="A4" s="41" t="str">
        <f>Schedule!A4</f>
        <v>BOU</v>
      </c>
      <c r="B4" s="42">
        <f>'Formula Data'!AB4</f>
        <v>1.5669233757741137</v>
      </c>
      <c r="C4" s="42">
        <f>'Formula Data'!AC4</f>
        <v>1.0363949877349912</v>
      </c>
      <c r="E4" s="43" t="str">
        <f>Schedule!A4</f>
        <v>BOU</v>
      </c>
      <c r="F4" s="44">
        <f t="shared" si="0"/>
        <v>0.93275548896149207</v>
      </c>
      <c r="G4" s="43" t="str">
        <f>Schedule!A4</f>
        <v>BOU</v>
      </c>
      <c r="H4" s="44">
        <f t="shared" si="1"/>
        <v>1.7236157133515251</v>
      </c>
      <c r="J4" s="41" t="str">
        <f>Schedule!A3</f>
        <v>AVL</v>
      </c>
      <c r="K4" s="48">
        <f t="shared" ref="K4:AB4" si="6">VLOOKUP(K50,$E$2:$F$41,2,FALSE)</f>
        <v>1.4573517273014012</v>
      </c>
      <c r="L4" s="48">
        <f t="shared" si="6"/>
        <v>0.93275548896149207</v>
      </c>
      <c r="M4" s="48">
        <f t="shared" si="6"/>
        <v>1.2589567066758243</v>
      </c>
      <c r="N4" s="48">
        <f t="shared" si="6"/>
        <v>1.0288491118877279</v>
      </c>
      <c r="O4" s="48">
        <f t="shared" si="6"/>
        <v>1.12618218136551</v>
      </c>
      <c r="P4" s="48">
        <f t="shared" si="6"/>
        <v>1.3910821867289083</v>
      </c>
      <c r="Q4" s="48">
        <f t="shared" si="6"/>
        <v>1.0509675067785107</v>
      </c>
      <c r="R4" s="48">
        <f t="shared" si="6"/>
        <v>1.2113433391735438</v>
      </c>
      <c r="S4" s="48">
        <f t="shared" si="6"/>
        <v>1.1708059357851657</v>
      </c>
      <c r="T4" s="48">
        <f t="shared" si="6"/>
        <v>2.7046891474507215</v>
      </c>
      <c r="U4" s="48">
        <f t="shared" si="6"/>
        <v>1.8248316782137133</v>
      </c>
      <c r="V4" s="48">
        <f t="shared" si="6"/>
        <v>1.5328681498285639</v>
      </c>
      <c r="W4" s="48">
        <f t="shared" si="6"/>
        <v>0.82248598161705988</v>
      </c>
      <c r="X4" s="48">
        <f t="shared" si="6"/>
        <v>1.9281369369263197</v>
      </c>
      <c r="Y4" s="48">
        <f t="shared" si="6"/>
        <v>2.0490105666285698</v>
      </c>
      <c r="Z4" s="48">
        <f t="shared" si="6"/>
        <v>1.5167077472327324</v>
      </c>
      <c r="AA4" s="48">
        <f t="shared" si="6"/>
        <v>1.342895461972333</v>
      </c>
      <c r="AB4" s="48">
        <f t="shared" si="6"/>
        <v>1.3298000306778377</v>
      </c>
      <c r="AC4" s="48">
        <f>VLOOKUP(AC50,$E$2:$F$41,2,FALSE)</f>
        <v>0.99109909568744492</v>
      </c>
      <c r="AD4" s="48">
        <f t="shared" ref="AD4:AK4" si="7">VLOOKUP(AD50,$E$2:$F$41,2,FALSE)</f>
        <v>1.303294556319391</v>
      </c>
      <c r="AE4" s="48">
        <f t="shared" si="7"/>
        <v>1.2845158416181799</v>
      </c>
      <c r="AF4" s="48">
        <f t="shared" si="7"/>
        <v>2.2129274842778628</v>
      </c>
      <c r="AG4" s="48">
        <f t="shared" si="7"/>
        <v>1.4309850326263138</v>
      </c>
      <c r="AH4" s="48">
        <f t="shared" si="7"/>
        <v>1.0663319097158652</v>
      </c>
      <c r="AI4" s="48">
        <f t="shared" si="7"/>
        <v>1.1400344865084904</v>
      </c>
      <c r="AJ4" s="48">
        <f t="shared" si="7"/>
        <v>1.1923786859738736</v>
      </c>
      <c r="AK4" s="48">
        <f t="shared" si="7"/>
        <v>1.6253111486062461</v>
      </c>
      <c r="AL4" s="48">
        <f>VLOOKUP(AL50,$E$2:$F$41,2,FALSE)</f>
        <v>1.098732650704636</v>
      </c>
      <c r="AM4" s="48">
        <f t="shared" si="3"/>
        <v>1.8537539132844507</v>
      </c>
      <c r="AN4" s="48">
        <f t="shared" si="4"/>
        <v>1.6764631908779208</v>
      </c>
      <c r="AO4" s="48">
        <f t="shared" si="4"/>
        <v>1.0052606441986287</v>
      </c>
      <c r="AP4" s="48">
        <f t="shared" si="4"/>
        <v>1.254164849859734</v>
      </c>
      <c r="AQ4" s="48">
        <f t="shared" si="4"/>
        <v>2.230349828927872</v>
      </c>
      <c r="AR4" s="48">
        <f t="shared" si="4"/>
        <v>1.5775665847578977</v>
      </c>
      <c r="AS4" s="48">
        <f t="shared" si="4"/>
        <v>0.84178563699905007</v>
      </c>
      <c r="AT4" s="48">
        <f t="shared" si="4"/>
        <v>1.5387248637148963</v>
      </c>
      <c r="AU4" s="48">
        <f t="shared" si="4"/>
        <v>1.1381581527781977</v>
      </c>
      <c r="AV4" s="48">
        <f t="shared" si="4"/>
        <v>1.3764448883356235</v>
      </c>
      <c r="AW4" s="48">
        <f t="shared" ca="1" si="5"/>
        <v>1.4305253119594914</v>
      </c>
      <c r="AX4" s="49"/>
    </row>
    <row r="5" spans="1:53" x14ac:dyDescent="0.25">
      <c r="A5" s="41" t="str">
        <f>Schedule!A5</f>
        <v>BRI</v>
      </c>
      <c r="B5" s="42">
        <f>'Formula Data'!AB5</f>
        <v>1.5552858816365318</v>
      </c>
      <c r="C5" s="42">
        <f>'Formula Data'!AC5</f>
        <v>1.3008954842057396</v>
      </c>
      <c r="D5" s="37" t="s">
        <v>52</v>
      </c>
      <c r="E5" s="43" t="str">
        <f>Schedule!A5</f>
        <v>BRI</v>
      </c>
      <c r="F5" s="44">
        <f t="shared" si="0"/>
        <v>1.1708059357851657</v>
      </c>
      <c r="G5" s="43" t="str">
        <f>Schedule!A5</f>
        <v>BRI</v>
      </c>
      <c r="H5" s="44">
        <f t="shared" si="1"/>
        <v>1.710814469800185</v>
      </c>
      <c r="J5" s="41" t="str">
        <f>Schedule!A4</f>
        <v>BOU</v>
      </c>
      <c r="K5" s="48">
        <f t="shared" ref="K5:AB5" si="8">VLOOKUP(K51,$E$2:$F$41,2,FALSE)</f>
        <v>1.098732650704636</v>
      </c>
      <c r="L5" s="48">
        <f t="shared" si="8"/>
        <v>1.4533115948828892</v>
      </c>
      <c r="M5" s="48">
        <f t="shared" si="8"/>
        <v>2.2129274842778628</v>
      </c>
      <c r="N5" s="48">
        <f t="shared" si="8"/>
        <v>1.8537539132844507</v>
      </c>
      <c r="O5" s="48">
        <f t="shared" si="8"/>
        <v>1.2589567066758243</v>
      </c>
      <c r="P5" s="48">
        <f t="shared" si="8"/>
        <v>1.6253111486062461</v>
      </c>
      <c r="Q5" s="48">
        <f t="shared" si="8"/>
        <v>1.12618218136551</v>
      </c>
      <c r="R5" s="48">
        <f t="shared" si="8"/>
        <v>1.3910821867289083</v>
      </c>
      <c r="S5" s="48">
        <f t="shared" si="8"/>
        <v>0.99109909568744492</v>
      </c>
      <c r="T5" s="48">
        <f t="shared" si="8"/>
        <v>1.303294556319391</v>
      </c>
      <c r="U5" s="48">
        <f t="shared" si="8"/>
        <v>1.5775665847578977</v>
      </c>
      <c r="V5" s="48">
        <f t="shared" si="8"/>
        <v>1.0052606441986287</v>
      </c>
      <c r="W5" s="48">
        <f t="shared" si="8"/>
        <v>1.254164849859734</v>
      </c>
      <c r="X5" s="48">
        <f t="shared" si="8"/>
        <v>1.4573517273014012</v>
      </c>
      <c r="Y5" s="48">
        <f t="shared" si="8"/>
        <v>1.0288491118877279</v>
      </c>
      <c r="Z5" s="48">
        <f t="shared" si="8"/>
        <v>1.8248316782137133</v>
      </c>
      <c r="AA5" s="48">
        <f t="shared" si="8"/>
        <v>2.0490105666285698</v>
      </c>
      <c r="AB5" s="48">
        <f t="shared" si="8"/>
        <v>1.0509675067785107</v>
      </c>
      <c r="AC5" s="48">
        <f>VLOOKUP(AC51,$E$2:$F$41,2,FALSE)</f>
        <v>1.1381581527781977</v>
      </c>
      <c r="AD5" s="48">
        <f t="shared" ref="AD5:AL6" si="9">VLOOKUP(AD51,$E$2:$F$41,2,FALSE)</f>
        <v>1.4309850326263138</v>
      </c>
      <c r="AE5" s="48">
        <f t="shared" si="9"/>
        <v>1.3764448883356235</v>
      </c>
      <c r="AF5" s="48">
        <f t="shared" si="9"/>
        <v>1.0663319097158652</v>
      </c>
      <c r="AG5" s="48">
        <f t="shared" si="9"/>
        <v>1.2113433391735438</v>
      </c>
      <c r="AH5" s="48">
        <f t="shared" si="9"/>
        <v>1.1708059357851657</v>
      </c>
      <c r="AI5" s="48">
        <f t="shared" si="9"/>
        <v>1.1890731230860001</v>
      </c>
      <c r="AJ5" s="48">
        <f t="shared" si="9"/>
        <v>1.342895461972333</v>
      </c>
      <c r="AK5" s="48">
        <f t="shared" si="9"/>
        <v>1.2845158416181799</v>
      </c>
      <c r="AL5" s="48">
        <f t="shared" si="9"/>
        <v>1.6764631908779208</v>
      </c>
      <c r="AM5" s="48">
        <f t="shared" si="3"/>
        <v>2.230349828927872</v>
      </c>
      <c r="AN5" s="48">
        <f t="shared" si="4"/>
        <v>0.84178563699905007</v>
      </c>
      <c r="AO5" s="48">
        <f t="shared" si="4"/>
        <v>1.5328681498285639</v>
      </c>
      <c r="AP5" s="48">
        <f t="shared" si="4"/>
        <v>0.82248598161705988</v>
      </c>
      <c r="AQ5" s="48">
        <f t="shared" si="4"/>
        <v>1.9281369369263197</v>
      </c>
      <c r="AR5" s="48">
        <f t="shared" si="4"/>
        <v>1.1923786859738736</v>
      </c>
      <c r="AS5" s="48">
        <f t="shared" si="4"/>
        <v>1.5167077472327324</v>
      </c>
      <c r="AT5" s="48">
        <f t="shared" ref="AT5:AV11" si="10">VLOOKUP(AT51,$E$2:$F$41,2,FALSE)</f>
        <v>2.7046891474507215</v>
      </c>
      <c r="AU5" s="48">
        <f t="shared" si="10"/>
        <v>1.3298000306778377</v>
      </c>
      <c r="AV5" s="48">
        <f t="shared" si="10"/>
        <v>1.5387248637148963</v>
      </c>
      <c r="AW5" s="48">
        <f t="shared" ca="1" si="5"/>
        <v>1.3897533714370611</v>
      </c>
      <c r="AX5" s="49"/>
    </row>
    <row r="6" spans="1:53" x14ac:dyDescent="0.25">
      <c r="A6" s="41" t="str">
        <f>Schedule!A6</f>
        <v>BUR</v>
      </c>
      <c r="B6" s="42">
        <f>'Formula Data'!AB6</f>
        <v>1.3486162172375287</v>
      </c>
      <c r="C6" s="42">
        <f>'Formula Data'!AC6</f>
        <v>1.1677416741983453</v>
      </c>
      <c r="D6" s="37">
        <v>23</v>
      </c>
      <c r="E6" s="43" t="str">
        <f>Schedule!A6</f>
        <v>BUR</v>
      </c>
      <c r="F6" s="44">
        <f t="shared" si="0"/>
        <v>1.0509675067785107</v>
      </c>
      <c r="G6" s="43" t="str">
        <f>Schedule!A6</f>
        <v>BUR</v>
      </c>
      <c r="H6" s="44">
        <f t="shared" si="1"/>
        <v>1.4834778389612817</v>
      </c>
      <c r="J6" s="41" t="str">
        <f>Schedule!A5</f>
        <v>BRI</v>
      </c>
      <c r="K6" s="48">
        <f t="shared" ref="K6:Z6" si="11">VLOOKUP(K52,$E$2:$F$41,2,FALSE)</f>
        <v>1.303294556319391</v>
      </c>
      <c r="L6" s="48">
        <f t="shared" si="11"/>
        <v>1.12618218136551</v>
      </c>
      <c r="M6" s="48">
        <f t="shared" si="11"/>
        <v>1.3298000306778377</v>
      </c>
      <c r="N6" s="48">
        <f t="shared" si="11"/>
        <v>2.7046891474507215</v>
      </c>
      <c r="O6" s="48">
        <f t="shared" si="11"/>
        <v>1.0509675067785107</v>
      </c>
      <c r="P6" s="48">
        <f t="shared" si="11"/>
        <v>1.0052606441986287</v>
      </c>
      <c r="Q6" s="48">
        <f t="shared" si="11"/>
        <v>2.0490105666285698</v>
      </c>
      <c r="R6" s="48">
        <f t="shared" si="11"/>
        <v>1.1923786859738736</v>
      </c>
      <c r="S6" s="48">
        <f t="shared" si="11"/>
        <v>1.4533115948828892</v>
      </c>
      <c r="T6" s="48">
        <f t="shared" si="11"/>
        <v>1.2589567066758243</v>
      </c>
      <c r="U6" s="48">
        <f t="shared" si="11"/>
        <v>0.99109909568744492</v>
      </c>
      <c r="V6" s="48">
        <f t="shared" si="11"/>
        <v>1.9281369369263197</v>
      </c>
      <c r="W6" s="48">
        <f t="shared" si="11"/>
        <v>1.5167077472327324</v>
      </c>
      <c r="X6" s="48">
        <f t="shared" si="11"/>
        <v>2.230349828927872</v>
      </c>
      <c r="Y6" s="48">
        <f t="shared" si="11"/>
        <v>1.3910821867289083</v>
      </c>
      <c r="Z6" s="48">
        <f t="shared" si="11"/>
        <v>1.254164849859734</v>
      </c>
      <c r="AA6" s="48">
        <f>VLOOKUP(AA52,$E$2:$F$41,2,FALSE)</f>
        <v>1.0288491118877279</v>
      </c>
      <c r="AB6" s="48">
        <f t="shared" ref="AB6:AH6" si="12">VLOOKUP(AB52,$E$2:$F$41,2,FALSE)</f>
        <v>1.098732650704636</v>
      </c>
      <c r="AC6" s="48">
        <f t="shared" si="12"/>
        <v>1.4573517273014012</v>
      </c>
      <c r="AD6" s="48">
        <f t="shared" si="12"/>
        <v>0.93275548896149207</v>
      </c>
      <c r="AE6" s="48">
        <f t="shared" si="12"/>
        <v>1.6764631908779208</v>
      </c>
      <c r="AF6" s="48">
        <f t="shared" si="12"/>
        <v>1.5387248637148963</v>
      </c>
      <c r="AG6" s="48">
        <f t="shared" si="12"/>
        <v>1.1890731230860001</v>
      </c>
      <c r="AH6" s="48">
        <f t="shared" si="12"/>
        <v>1.1400344865084904</v>
      </c>
      <c r="AI6" s="48">
        <f t="shared" si="9"/>
        <v>1.3764448883356235</v>
      </c>
      <c r="AJ6" s="48">
        <f t="shared" si="9"/>
        <v>1.0663319097158652</v>
      </c>
      <c r="AK6" s="48">
        <f t="shared" si="9"/>
        <v>1.342895461972333</v>
      </c>
      <c r="AL6" s="48">
        <f>VLOOKUP(AL52,$E$2:$F$41,2,FALSE)</f>
        <v>0.84178563699905007</v>
      </c>
      <c r="AM6" s="48">
        <f t="shared" si="3"/>
        <v>1.5328681498285639</v>
      </c>
      <c r="AN6" s="48">
        <f t="shared" si="4"/>
        <v>1.1381581527781977</v>
      </c>
      <c r="AO6" s="48">
        <f t="shared" si="4"/>
        <v>1.8537539132844507</v>
      </c>
      <c r="AP6" s="48">
        <f t="shared" si="4"/>
        <v>1.5775665847578977</v>
      </c>
      <c r="AQ6" s="48">
        <f t="shared" si="4"/>
        <v>1.2113433391735438</v>
      </c>
      <c r="AR6" s="48">
        <f t="shared" si="4"/>
        <v>1.8248316782137133</v>
      </c>
      <c r="AS6" s="48">
        <f t="shared" si="4"/>
        <v>2.2129274842778628</v>
      </c>
      <c r="AT6" s="48">
        <f t="shared" si="10"/>
        <v>1.6253111486062461</v>
      </c>
      <c r="AU6" s="48">
        <f t="shared" si="10"/>
        <v>0.82248598161705988</v>
      </c>
      <c r="AV6" s="48">
        <f t="shared" si="10"/>
        <v>1.2845158416181799</v>
      </c>
      <c r="AW6" s="48">
        <f t="shared" ca="1" si="5"/>
        <v>1.4326486045346747</v>
      </c>
      <c r="AX6" s="49"/>
    </row>
    <row r="7" spans="1:53" x14ac:dyDescent="0.25">
      <c r="A7" s="41" t="str">
        <f>Schedule!A7</f>
        <v>CHE</v>
      </c>
      <c r="B7" s="42">
        <f>'Formula Data'!AB7</f>
        <v>1.0648471675156599</v>
      </c>
      <c r="C7" s="42">
        <f>'Formula Data'!AC7</f>
        <v>1.8627368787532452</v>
      </c>
      <c r="E7" s="43" t="str">
        <f>Schedule!A7</f>
        <v>CHE</v>
      </c>
      <c r="F7" s="44">
        <f t="shared" si="0"/>
        <v>1.6764631908779208</v>
      </c>
      <c r="G7" s="43" t="str">
        <f>Schedule!A7</f>
        <v>CHE</v>
      </c>
      <c r="H7" s="44">
        <f t="shared" si="1"/>
        <v>1.171331884267226</v>
      </c>
      <c r="J7" s="41" t="str">
        <f>Schedule!A6</f>
        <v>BUR</v>
      </c>
      <c r="K7" s="48">
        <f t="shared" ref="K7:AL7" si="13">VLOOKUP(K53,$E$2:$F$41,2,FALSE)</f>
        <v>1.3298000306778377</v>
      </c>
      <c r="L7" s="48">
        <f t="shared" si="13"/>
        <v>1.3910821867289083</v>
      </c>
      <c r="M7" s="48">
        <f t="shared" si="13"/>
        <v>1.5328681498285639</v>
      </c>
      <c r="N7" s="48">
        <f t="shared" si="13"/>
        <v>1.8248316782137133</v>
      </c>
      <c r="O7" s="48">
        <f t="shared" si="13"/>
        <v>1.4309850326263138</v>
      </c>
      <c r="P7" s="48">
        <f t="shared" si="13"/>
        <v>0.99109909568744492</v>
      </c>
      <c r="Q7" s="48">
        <f t="shared" si="13"/>
        <v>1.4533115948828892</v>
      </c>
      <c r="R7" s="48">
        <f t="shared" si="13"/>
        <v>1.2589567066758243</v>
      </c>
      <c r="S7" s="48">
        <f t="shared" si="13"/>
        <v>1.8537539132844507</v>
      </c>
      <c r="T7" s="48">
        <f t="shared" si="13"/>
        <v>1.6764631908779208</v>
      </c>
      <c r="U7" s="48">
        <f t="shared" si="13"/>
        <v>1.342895461972333</v>
      </c>
      <c r="V7" s="48">
        <f t="shared" si="13"/>
        <v>1.12618218136551</v>
      </c>
      <c r="W7" s="48">
        <f t="shared" si="13"/>
        <v>1.303294556319391</v>
      </c>
      <c r="X7" s="48">
        <f t="shared" si="13"/>
        <v>0.84178563699905007</v>
      </c>
      <c r="Y7" s="48">
        <f t="shared" si="13"/>
        <v>2.2129274842778628</v>
      </c>
      <c r="Z7" s="48">
        <f t="shared" si="13"/>
        <v>1.4573517273014012</v>
      </c>
      <c r="AA7" s="48">
        <f t="shared" si="13"/>
        <v>0.82248598161705988</v>
      </c>
      <c r="AB7" s="48">
        <f t="shared" si="13"/>
        <v>1.1400344865084904</v>
      </c>
      <c r="AC7" s="48">
        <f t="shared" si="13"/>
        <v>1.5387248637148963</v>
      </c>
      <c r="AD7" s="48">
        <f t="shared" si="13"/>
        <v>1.5775665847578977</v>
      </c>
      <c r="AE7" s="48">
        <f t="shared" si="13"/>
        <v>1.1890731230860001</v>
      </c>
      <c r="AF7" s="48">
        <f t="shared" si="13"/>
        <v>2.0490105666285698</v>
      </c>
      <c r="AG7" s="48">
        <f t="shared" si="13"/>
        <v>1.5167077472327324</v>
      </c>
      <c r="AH7" s="48">
        <f t="shared" si="13"/>
        <v>1.9281369369263197</v>
      </c>
      <c r="AI7" s="48">
        <f t="shared" si="13"/>
        <v>1.1381581527781977</v>
      </c>
      <c r="AJ7" s="48">
        <f>VLOOKUP(AJ53,$E$2:$F$41,2,FALSE)</f>
        <v>1.6253111486062461</v>
      </c>
      <c r="AK7" s="48">
        <f t="shared" si="13"/>
        <v>0.93275548896149207</v>
      </c>
      <c r="AL7" s="48">
        <f t="shared" si="13"/>
        <v>1.0052606441986287</v>
      </c>
      <c r="AM7" s="48">
        <f t="shared" si="3"/>
        <v>1.1923786859738736</v>
      </c>
      <c r="AN7" s="48">
        <f t="shared" si="4"/>
        <v>2.7046891474507215</v>
      </c>
      <c r="AO7" s="48">
        <f t="shared" si="4"/>
        <v>1.0663319097158652</v>
      </c>
      <c r="AP7" s="48">
        <f t="shared" si="4"/>
        <v>1.0288491118877279</v>
      </c>
      <c r="AQ7" s="48">
        <f t="shared" si="4"/>
        <v>1.098732650704636</v>
      </c>
      <c r="AR7" s="48">
        <f t="shared" si="4"/>
        <v>1.3764448883356235</v>
      </c>
      <c r="AS7" s="48">
        <f t="shared" si="4"/>
        <v>2.230349828927872</v>
      </c>
      <c r="AT7" s="48">
        <f t="shared" si="10"/>
        <v>1.254164849859734</v>
      </c>
      <c r="AU7" s="48">
        <f t="shared" si="10"/>
        <v>1.2113433391735438</v>
      </c>
      <c r="AV7" s="48">
        <f t="shared" si="10"/>
        <v>1.1708059357851657</v>
      </c>
      <c r="AW7" s="48">
        <f t="shared" ca="1" si="5"/>
        <v>1.4247492833651059</v>
      </c>
      <c r="AX7" s="49"/>
    </row>
    <row r="8" spans="1:53" x14ac:dyDescent="0.25">
      <c r="A8" s="41" t="str">
        <f>Schedule!A8</f>
        <v>CRY</v>
      </c>
      <c r="B8" s="42">
        <f>'Formula Data'!AB8</f>
        <v>1.4706206133519293</v>
      </c>
      <c r="C8" s="42">
        <f>'Formula Data'!AC8</f>
        <v>0.93531737444338892</v>
      </c>
      <c r="E8" s="43" t="str">
        <f>Schedule!A8</f>
        <v>CRY</v>
      </c>
      <c r="F8" s="44">
        <f t="shared" si="0"/>
        <v>0.84178563699905007</v>
      </c>
      <c r="G8" s="43" t="str">
        <f>Schedule!A8</f>
        <v>CRY</v>
      </c>
      <c r="H8" s="44">
        <f t="shared" si="1"/>
        <v>1.6176826746871222</v>
      </c>
      <c r="J8" s="41" t="str">
        <f>Schedule!A7</f>
        <v>CHE</v>
      </c>
      <c r="K8" s="48">
        <f t="shared" ref="K8:AL8" si="14">VLOOKUP(K54,$E$2:$F$41,2,FALSE)</f>
        <v>1.9281369369263197</v>
      </c>
      <c r="L8" s="48">
        <f t="shared" si="14"/>
        <v>1.5167077472327324</v>
      </c>
      <c r="M8" s="48">
        <f t="shared" si="14"/>
        <v>1.2113433391735438</v>
      </c>
      <c r="N8" s="48">
        <f t="shared" si="14"/>
        <v>1.098732650704636</v>
      </c>
      <c r="O8" s="48">
        <f t="shared" si="14"/>
        <v>1.5328681498285639</v>
      </c>
      <c r="P8" s="48">
        <f t="shared" si="14"/>
        <v>1.8248316782137133</v>
      </c>
      <c r="Q8" s="48">
        <f t="shared" si="14"/>
        <v>1.1708059357851657</v>
      </c>
      <c r="R8" s="48">
        <f t="shared" si="14"/>
        <v>1.6253111486062461</v>
      </c>
      <c r="S8" s="48">
        <f t="shared" si="14"/>
        <v>0.82248598161705988</v>
      </c>
      <c r="T8" s="48">
        <f t="shared" si="14"/>
        <v>1.2845158416181799</v>
      </c>
      <c r="U8" s="48">
        <f t="shared" si="14"/>
        <v>1.303294556319391</v>
      </c>
      <c r="V8" s="48">
        <f t="shared" si="14"/>
        <v>0.84178563699905007</v>
      </c>
      <c r="W8" s="48">
        <f t="shared" si="14"/>
        <v>2.7046891474507215</v>
      </c>
      <c r="X8" s="48">
        <f t="shared" si="14"/>
        <v>1.12618218136551</v>
      </c>
      <c r="Y8" s="48">
        <f t="shared" si="14"/>
        <v>1.1890731230860001</v>
      </c>
      <c r="Z8" s="48">
        <f t="shared" si="14"/>
        <v>1.5387248637148963</v>
      </c>
      <c r="AA8" s="48">
        <f t="shared" si="14"/>
        <v>0.93275548896149207</v>
      </c>
      <c r="AB8" s="48">
        <f t="shared" si="14"/>
        <v>1.4573517273014012</v>
      </c>
      <c r="AC8" s="48">
        <f t="shared" si="14"/>
        <v>1.3298000306778377</v>
      </c>
      <c r="AD8" s="48">
        <f t="shared" si="14"/>
        <v>1.3910821867289083</v>
      </c>
      <c r="AE8" s="48">
        <f t="shared" si="14"/>
        <v>1.4309850326263138</v>
      </c>
      <c r="AF8" s="48">
        <f t="shared" si="14"/>
        <v>1.0509675067785107</v>
      </c>
      <c r="AG8" s="48">
        <f t="shared" si="14"/>
        <v>1.0052606441986287</v>
      </c>
      <c r="AH8" s="48">
        <f t="shared" si="14"/>
        <v>1.1381581527781977</v>
      </c>
      <c r="AI8" s="48">
        <f t="shared" si="14"/>
        <v>1.8537539132844507</v>
      </c>
      <c r="AJ8" s="48">
        <f>VLOOKUP(AJ54,$E$2:$F$41,2,FALSE)</f>
        <v>1.5775665847578977</v>
      </c>
      <c r="AK8" s="48">
        <f>VLOOKUP(AK54,$E$2:$F$41,2,FALSE)</f>
        <v>1.1923786859738736</v>
      </c>
      <c r="AL8" s="48">
        <f t="shared" si="14"/>
        <v>1.1400344865084904</v>
      </c>
      <c r="AM8" s="48">
        <f t="shared" si="3"/>
        <v>1.2589567066758243</v>
      </c>
      <c r="AN8" s="48">
        <f t="shared" si="4"/>
        <v>1.4533115948828892</v>
      </c>
      <c r="AO8" s="48">
        <f t="shared" si="4"/>
        <v>2.2129274842778628</v>
      </c>
      <c r="AP8" s="48">
        <f t="shared" si="4"/>
        <v>1.3764448883356235</v>
      </c>
      <c r="AQ8" s="48">
        <f t="shared" si="4"/>
        <v>1.0663319097158652</v>
      </c>
      <c r="AR8" s="48">
        <f t="shared" si="4"/>
        <v>1.0288491118877279</v>
      </c>
      <c r="AS8" s="48">
        <f t="shared" si="4"/>
        <v>1.342895461972333</v>
      </c>
      <c r="AT8" s="48">
        <f t="shared" si="10"/>
        <v>0.99109909568744492</v>
      </c>
      <c r="AU8" s="48">
        <f t="shared" si="10"/>
        <v>2.230349828927872</v>
      </c>
      <c r="AV8" s="48">
        <f t="shared" si="10"/>
        <v>1.254164849859734</v>
      </c>
      <c r="AW8" s="48">
        <f t="shared" ca="1" si="5"/>
        <v>1.3778377678052818</v>
      </c>
      <c r="AX8" s="49"/>
      <c r="BA8" s="49"/>
    </row>
    <row r="9" spans="1:53" x14ac:dyDescent="0.25">
      <c r="A9" s="41" t="str">
        <f>Schedule!A9</f>
        <v>EVE</v>
      </c>
      <c r="B9" s="42">
        <f>'Formula Data'!AB9</f>
        <v>1.2986192016405074</v>
      </c>
      <c r="C9" s="42">
        <f>'Formula Data'!AC9</f>
        <v>1.3988407851953601</v>
      </c>
      <c r="E9" s="43" t="str">
        <f>Schedule!A9</f>
        <v>EVE</v>
      </c>
      <c r="F9" s="44">
        <f t="shared" si="0"/>
        <v>1.2589567066758243</v>
      </c>
      <c r="G9" s="43" t="str">
        <f>Schedule!A9</f>
        <v>EVE</v>
      </c>
      <c r="H9" s="44">
        <f t="shared" si="1"/>
        <v>1.4284811218045583</v>
      </c>
      <c r="J9" s="41" t="str">
        <f>Schedule!A8</f>
        <v>CRY</v>
      </c>
      <c r="K9" s="48">
        <f t="shared" ref="K9:AI9" si="15">VLOOKUP(K55,$E$2:$F$41,2,FALSE)</f>
        <v>1.2589567066758243</v>
      </c>
      <c r="L9" s="48">
        <f t="shared" si="15"/>
        <v>1.342895461972333</v>
      </c>
      <c r="M9" s="48">
        <f t="shared" si="15"/>
        <v>1.9281369369263197</v>
      </c>
      <c r="N9" s="48">
        <f t="shared" si="15"/>
        <v>1.1890731230860001</v>
      </c>
      <c r="O9" s="48">
        <f t="shared" si="15"/>
        <v>1.4573517273014012</v>
      </c>
      <c r="P9" s="48">
        <f t="shared" si="15"/>
        <v>1.254164849859734</v>
      </c>
      <c r="Q9" s="48">
        <f t="shared" si="15"/>
        <v>0.99109909568744492</v>
      </c>
      <c r="R9" s="48">
        <f t="shared" si="15"/>
        <v>1.3764448883356235</v>
      </c>
      <c r="S9" s="48">
        <f t="shared" si="15"/>
        <v>2.2129274842778628</v>
      </c>
      <c r="T9" s="48">
        <f t="shared" si="15"/>
        <v>1.3910821867289083</v>
      </c>
      <c r="U9" s="48">
        <f t="shared" si="15"/>
        <v>1.5167077472327324</v>
      </c>
      <c r="V9" s="48">
        <f t="shared" si="15"/>
        <v>2.0490105666285698</v>
      </c>
      <c r="W9" s="48">
        <f t="shared" si="15"/>
        <v>1.8248316782137133</v>
      </c>
      <c r="X9" s="48">
        <f t="shared" si="15"/>
        <v>1.2845158416181799</v>
      </c>
      <c r="Y9" s="48">
        <f t="shared" si="15"/>
        <v>0.93275548896149207</v>
      </c>
      <c r="Z9" s="48">
        <f t="shared" si="15"/>
        <v>1.303294556319391</v>
      </c>
      <c r="AA9" s="48">
        <f t="shared" si="15"/>
        <v>1.1708059357851657</v>
      </c>
      <c r="AB9" s="48">
        <f t="shared" si="15"/>
        <v>1.0052606441986287</v>
      </c>
      <c r="AC9" s="48">
        <f t="shared" si="15"/>
        <v>1.12618218136551</v>
      </c>
      <c r="AD9" s="48">
        <f t="shared" si="15"/>
        <v>1.6253111486062461</v>
      </c>
      <c r="AE9" s="48">
        <f t="shared" si="15"/>
        <v>1.2113433391735438</v>
      </c>
      <c r="AF9" s="48">
        <f t="shared" si="15"/>
        <v>1.1381581527781977</v>
      </c>
      <c r="AG9" s="48">
        <f t="shared" si="15"/>
        <v>2.7046891474507215</v>
      </c>
      <c r="AH9" s="48">
        <f t="shared" si="15"/>
        <v>1.3298000306778377</v>
      </c>
      <c r="AI9" s="48">
        <f t="shared" si="15"/>
        <v>1.098732650704636</v>
      </c>
      <c r="AJ9" s="48">
        <f>VLOOKUP(AJ55,$E$2:$F$41,2,FALSE)</f>
        <v>1.5387248637148963</v>
      </c>
      <c r="AK9" s="48">
        <f>VLOOKUP(AK55,$E$2:$F$41,2,FALSE)</f>
        <v>0.82248598161705988</v>
      </c>
      <c r="AL9" s="48">
        <f>VLOOKUP(AL55,$E$2:$F$41,2,FALSE)</f>
        <v>1.4309850326263138</v>
      </c>
      <c r="AM9" s="48">
        <f t="shared" si="3"/>
        <v>1.0663319097158652</v>
      </c>
      <c r="AN9" s="48">
        <f t="shared" si="4"/>
        <v>1.1400344865084904</v>
      </c>
      <c r="AO9" s="48">
        <f t="shared" si="4"/>
        <v>2.230349828927872</v>
      </c>
      <c r="AP9" s="48">
        <f t="shared" si="4"/>
        <v>1.0509675067785107</v>
      </c>
      <c r="AQ9" s="48">
        <f t="shared" si="4"/>
        <v>1.8537539132844507</v>
      </c>
      <c r="AR9" s="48">
        <f t="shared" si="4"/>
        <v>1.6764631908779208</v>
      </c>
      <c r="AS9" s="48">
        <f t="shared" si="4"/>
        <v>1.4533115948828892</v>
      </c>
      <c r="AT9" s="48">
        <f t="shared" si="10"/>
        <v>1.5775665847578977</v>
      </c>
      <c r="AU9" s="48">
        <f t="shared" si="10"/>
        <v>1.5328681498285639</v>
      </c>
      <c r="AV9" s="48">
        <f t="shared" si="10"/>
        <v>1.1923786859738736</v>
      </c>
      <c r="AW9" s="48">
        <f t="shared" ca="1" si="5"/>
        <v>1.3904686246242193</v>
      </c>
      <c r="AX9" s="49"/>
    </row>
    <row r="10" spans="1:53" x14ac:dyDescent="0.25">
      <c r="A10" s="41" t="str">
        <f>Schedule!A10</f>
        <v>LEI</v>
      </c>
      <c r="B10" s="42">
        <f>'Formula Data'!AB10</f>
        <v>1.2278755694342989</v>
      </c>
      <c r="C10" s="42">
        <f>'Formula Data'!AC10</f>
        <v>1.6852308302585914</v>
      </c>
      <c r="E10" s="43" t="str">
        <f>Schedule!A10</f>
        <v>LEI</v>
      </c>
      <c r="F10" s="44">
        <f t="shared" si="0"/>
        <v>1.5167077472327324</v>
      </c>
      <c r="G10" s="43" t="str">
        <f>Schedule!A10</f>
        <v>LEI</v>
      </c>
      <c r="H10" s="44">
        <f t="shared" si="1"/>
        <v>1.3506631263777289</v>
      </c>
      <c r="J10" s="41" t="str">
        <f>Schedule!A9</f>
        <v>EVE</v>
      </c>
      <c r="K10" s="48">
        <f t="shared" ref="K10:AL13" si="16">VLOOKUP(K56,$E$2:$F$41,2,FALSE)</f>
        <v>1.0288491118877279</v>
      </c>
      <c r="L10" s="48">
        <f t="shared" si="16"/>
        <v>1.0663319097158652</v>
      </c>
      <c r="M10" s="48">
        <f t="shared" si="16"/>
        <v>1.4533115948828892</v>
      </c>
      <c r="N10" s="48">
        <f t="shared" si="16"/>
        <v>1.254164849859734</v>
      </c>
      <c r="O10" s="48">
        <f t="shared" si="16"/>
        <v>1.1400344865084904</v>
      </c>
      <c r="P10" s="48">
        <f t="shared" si="16"/>
        <v>1.098732650704636</v>
      </c>
      <c r="Q10" s="48">
        <f t="shared" si="16"/>
        <v>2.2129274842778628</v>
      </c>
      <c r="R10" s="48">
        <f t="shared" si="16"/>
        <v>1.2845158416181799</v>
      </c>
      <c r="S10" s="48">
        <f t="shared" si="16"/>
        <v>1.12618218136551</v>
      </c>
      <c r="T10" s="48">
        <f t="shared" si="16"/>
        <v>1.4309850326263138</v>
      </c>
      <c r="U10" s="48">
        <f t="shared" si="16"/>
        <v>1.1923786859738736</v>
      </c>
      <c r="V10" s="48">
        <f t="shared" si="16"/>
        <v>1.6253111486062461</v>
      </c>
      <c r="W10" s="48">
        <f t="shared" si="16"/>
        <v>0.99109909568744492</v>
      </c>
      <c r="X10" s="48">
        <f t="shared" si="16"/>
        <v>1.8537539132844507</v>
      </c>
      <c r="Y10" s="48">
        <f t="shared" si="16"/>
        <v>2.230349828927872</v>
      </c>
      <c r="Z10" s="48">
        <f t="shared" si="16"/>
        <v>1.6764631908779208</v>
      </c>
      <c r="AA10" s="48">
        <f t="shared" si="16"/>
        <v>1.9281369369263197</v>
      </c>
      <c r="AB10" s="48">
        <f t="shared" si="16"/>
        <v>1.1381581527781977</v>
      </c>
      <c r="AC10" s="48">
        <f t="shared" si="16"/>
        <v>1.0509675067785107</v>
      </c>
      <c r="AD10" s="48">
        <f t="shared" si="16"/>
        <v>1.0052606441986287</v>
      </c>
      <c r="AE10" s="48">
        <f t="shared" si="16"/>
        <v>2.7046891474507215</v>
      </c>
      <c r="AF10" s="48">
        <f t="shared" si="16"/>
        <v>1.1708059357851657</v>
      </c>
      <c r="AG10" s="48">
        <f t="shared" si="16"/>
        <v>1.3764448883356235</v>
      </c>
      <c r="AH10" s="48">
        <f t="shared" si="16"/>
        <v>0.82248598161705988</v>
      </c>
      <c r="AI10" s="48">
        <f t="shared" si="16"/>
        <v>1.303294556319391</v>
      </c>
      <c r="AJ10" s="48">
        <f t="shared" si="16"/>
        <v>0.84178563699905007</v>
      </c>
      <c r="AK10" s="48">
        <f>VLOOKUP(AK56,$E$2:$F$41,2,FALSE)</f>
        <v>1.3910821867289083</v>
      </c>
      <c r="AL10" s="48">
        <f>VLOOKUP(AL56,$E$2:$F$41,2,FALSE)</f>
        <v>1.5775665847578977</v>
      </c>
      <c r="AM10" s="48">
        <f t="shared" si="3"/>
        <v>2.0490105666285698</v>
      </c>
      <c r="AN10" s="48">
        <f t="shared" si="4"/>
        <v>1.8248316782137133</v>
      </c>
      <c r="AO10" s="48">
        <f t="shared" si="4"/>
        <v>1.2113433391735438</v>
      </c>
      <c r="AP10" s="48">
        <f t="shared" si="4"/>
        <v>1.5167077472327324</v>
      </c>
      <c r="AQ10" s="48">
        <f t="shared" si="4"/>
        <v>1.4573517273014012</v>
      </c>
      <c r="AR10" s="48">
        <f t="shared" si="4"/>
        <v>1.3298000306778377</v>
      </c>
      <c r="AS10" s="48">
        <f t="shared" si="4"/>
        <v>1.5328681498285639</v>
      </c>
      <c r="AT10" s="48">
        <f t="shared" si="10"/>
        <v>1.1890731230860001</v>
      </c>
      <c r="AU10" s="48">
        <f t="shared" si="10"/>
        <v>1.342895461972333</v>
      </c>
      <c r="AV10" s="48">
        <f t="shared" si="10"/>
        <v>0.93275548896149207</v>
      </c>
      <c r="AW10" s="48">
        <f t="shared" ca="1" si="5"/>
        <v>1.4392458786692071</v>
      </c>
      <c r="AX10" s="49"/>
    </row>
    <row r="11" spans="1:53" x14ac:dyDescent="0.25">
      <c r="A11" s="41" t="str">
        <f>Schedule!A11</f>
        <v>LIV</v>
      </c>
      <c r="B11" s="42">
        <f>'Formula Data'!AB11</f>
        <v>0.89125387043846893</v>
      </c>
      <c r="C11" s="42">
        <f>'Formula Data'!AC11</f>
        <v>2.0275907535707924</v>
      </c>
      <c r="E11" s="43" t="str">
        <f>Schedule!A11</f>
        <v>LIV</v>
      </c>
      <c r="F11" s="44">
        <f t="shared" si="0"/>
        <v>1.8248316782137133</v>
      </c>
      <c r="G11" s="43" t="str">
        <f>Schedule!A11</f>
        <v>LIV</v>
      </c>
      <c r="H11" s="44">
        <f t="shared" si="1"/>
        <v>0.98037925748231591</v>
      </c>
      <c r="J11" s="41" t="str">
        <f>Schedule!A10</f>
        <v>LEI</v>
      </c>
      <c r="K11" s="48">
        <f t="shared" si="16"/>
        <v>1.254164849859734</v>
      </c>
      <c r="L11" s="48">
        <f t="shared" si="16"/>
        <v>2.0490105666285698</v>
      </c>
      <c r="M11" s="48">
        <f t="shared" si="16"/>
        <v>1.342895461972333</v>
      </c>
      <c r="N11" s="48">
        <f t="shared" si="16"/>
        <v>0.93275548896149207</v>
      </c>
      <c r="O11" s="48">
        <f t="shared" si="16"/>
        <v>1.9281369369263197</v>
      </c>
      <c r="P11" s="48">
        <f t="shared" si="16"/>
        <v>1.1923786859738736</v>
      </c>
      <c r="Q11" s="48">
        <f t="shared" si="16"/>
        <v>0.82248598161705988</v>
      </c>
      <c r="R11" s="48">
        <f t="shared" si="16"/>
        <v>2.230349828927872</v>
      </c>
      <c r="S11" s="48">
        <f t="shared" si="16"/>
        <v>1.0509675067785107</v>
      </c>
      <c r="T11" s="48">
        <f t="shared" si="16"/>
        <v>1.6253111486062461</v>
      </c>
      <c r="U11" s="48">
        <f t="shared" si="16"/>
        <v>1.0288491118877279</v>
      </c>
      <c r="V11" s="48">
        <f t="shared" si="16"/>
        <v>1.1381581527781977</v>
      </c>
      <c r="W11" s="48">
        <f t="shared" si="16"/>
        <v>1.4309850326263138</v>
      </c>
      <c r="X11" s="48">
        <f t="shared" si="16"/>
        <v>1.2589567066758243</v>
      </c>
      <c r="Y11" s="48">
        <f t="shared" si="16"/>
        <v>1.0663319097158652</v>
      </c>
      <c r="Z11" s="48">
        <f t="shared" si="16"/>
        <v>1.4533115948828892</v>
      </c>
      <c r="AA11" s="48">
        <f t="shared" si="16"/>
        <v>0.99109909568744492</v>
      </c>
      <c r="AB11" s="48">
        <f t="shared" si="16"/>
        <v>2.7046891474507215</v>
      </c>
      <c r="AC11" s="48">
        <f t="shared" si="16"/>
        <v>1.8248316782137133</v>
      </c>
      <c r="AD11" s="48">
        <f t="shared" si="16"/>
        <v>1.3764448883356235</v>
      </c>
      <c r="AE11" s="48">
        <f t="shared" si="16"/>
        <v>1.0052606441986287</v>
      </c>
      <c r="AF11" s="48">
        <f t="shared" si="16"/>
        <v>1.3298000306778377</v>
      </c>
      <c r="AG11" s="48">
        <f t="shared" si="16"/>
        <v>1.2845158416181799</v>
      </c>
      <c r="AH11" s="48">
        <f t="shared" si="16"/>
        <v>1.12618218136551</v>
      </c>
      <c r="AI11" s="48">
        <f t="shared" si="16"/>
        <v>1.6764631908779208</v>
      </c>
      <c r="AJ11" s="48">
        <f t="shared" si="16"/>
        <v>1.5328681498285639</v>
      </c>
      <c r="AK11" s="48">
        <f>VLOOKUP(AK57,$E$2:$F$41,2,FALSE)</f>
        <v>2.2129274842778628</v>
      </c>
      <c r="AL11" s="48">
        <f t="shared" si="16"/>
        <v>1.2113433391735438</v>
      </c>
      <c r="AM11" s="48">
        <f t="shared" si="3"/>
        <v>1.1890731230860001</v>
      </c>
      <c r="AN11" s="48">
        <f t="shared" si="4"/>
        <v>1.303294556319391</v>
      </c>
      <c r="AO11" s="48">
        <f t="shared" si="4"/>
        <v>1.1708059357851657</v>
      </c>
      <c r="AP11" s="48">
        <f t="shared" si="4"/>
        <v>1.5387248637148963</v>
      </c>
      <c r="AQ11" s="48">
        <f t="shared" si="4"/>
        <v>0.84178563699905007</v>
      </c>
      <c r="AR11" s="48">
        <f t="shared" si="4"/>
        <v>1.3910821867289083</v>
      </c>
      <c r="AS11" s="48">
        <f t="shared" si="4"/>
        <v>1.1400344865084904</v>
      </c>
      <c r="AT11" s="48">
        <f t="shared" si="10"/>
        <v>1.098732650704636</v>
      </c>
      <c r="AU11" s="48">
        <f t="shared" si="10"/>
        <v>1.4573517273014012</v>
      </c>
      <c r="AV11" s="48">
        <f t="shared" si="10"/>
        <v>1.5775665847578977</v>
      </c>
      <c r="AW11" s="48">
        <f t="shared" ca="1" si="5"/>
        <v>1.4107806567901273</v>
      </c>
      <c r="AX11" s="49"/>
    </row>
    <row r="12" spans="1:53" x14ac:dyDescent="0.25">
      <c r="A12" s="41" t="str">
        <f>Schedule!A12</f>
        <v>MCI</v>
      </c>
      <c r="B12" s="42">
        <f>'Formula Data'!AB12</f>
        <v>1.0984313883045773</v>
      </c>
      <c r="C12" s="42">
        <f>'Formula Data'!AC12</f>
        <v>2.4588083158642919</v>
      </c>
      <c r="E12" s="43" t="str">
        <f>Schedule!A12</f>
        <v>MCI</v>
      </c>
      <c r="F12" s="44">
        <f t="shared" si="0"/>
        <v>2.2129274842778628</v>
      </c>
      <c r="G12" s="43" t="str">
        <f>Schedule!A12</f>
        <v>MCI</v>
      </c>
      <c r="H12" s="44">
        <f t="shared" si="1"/>
        <v>1.2082745271350352</v>
      </c>
      <c r="J12" s="41" t="str">
        <f>Schedule!A11</f>
        <v>LIV</v>
      </c>
      <c r="K12" s="48">
        <f t="shared" ref="K12:AH12" si="17">VLOOKUP(K58,$E$2:$F$41,2,FALSE)</f>
        <v>0.99109909568744492</v>
      </c>
      <c r="L12" s="48">
        <f t="shared" si="17"/>
        <v>1.6253111486062461</v>
      </c>
      <c r="M12" s="48">
        <f t="shared" si="17"/>
        <v>1.1381581527781977</v>
      </c>
      <c r="N12" s="48">
        <f t="shared" si="17"/>
        <v>1.2845158416181799</v>
      </c>
      <c r="O12" s="48">
        <f t="shared" si="17"/>
        <v>0.82248598161705988</v>
      </c>
      <c r="P12" s="48">
        <f t="shared" si="17"/>
        <v>2.0490105666285698</v>
      </c>
      <c r="Q12" s="48">
        <f t="shared" si="17"/>
        <v>1.342895461972333</v>
      </c>
      <c r="R12" s="48">
        <f t="shared" si="17"/>
        <v>1.5167077472327324</v>
      </c>
      <c r="S12" s="48">
        <f t="shared" si="17"/>
        <v>1.9281369369263197</v>
      </c>
      <c r="T12" s="48">
        <f t="shared" si="17"/>
        <v>1.1923786859738736</v>
      </c>
      <c r="U12" s="48">
        <f t="shared" si="17"/>
        <v>1.4533115948828892</v>
      </c>
      <c r="V12" s="48">
        <f t="shared" si="17"/>
        <v>2.2129274842778628</v>
      </c>
      <c r="W12" s="48">
        <f t="shared" si="17"/>
        <v>1.0288491118877279</v>
      </c>
      <c r="X12" s="48">
        <f t="shared" si="17"/>
        <v>1.1708059357851657</v>
      </c>
      <c r="Y12" s="48">
        <f t="shared" si="17"/>
        <v>1.2589567066758243</v>
      </c>
      <c r="Z12" s="48">
        <f t="shared" si="17"/>
        <v>1.1400344865084904</v>
      </c>
      <c r="AA12" s="48">
        <f t="shared" si="17"/>
        <v>1.0663319097158652</v>
      </c>
      <c r="AB12" s="90">
        <f t="shared" si="17"/>
        <v>1.3764448883356235</v>
      </c>
      <c r="AC12" s="48">
        <f t="shared" si="17"/>
        <v>1.8537539132844507</v>
      </c>
      <c r="AD12" s="48">
        <f t="shared" si="17"/>
        <v>1.254164849859734</v>
      </c>
      <c r="AE12" s="48">
        <f t="shared" si="17"/>
        <v>1.098732650704636</v>
      </c>
      <c r="AF12" s="48">
        <f t="shared" si="17"/>
        <v>1.4573517273014012</v>
      </c>
      <c r="AG12" s="48">
        <f t="shared" si="17"/>
        <v>1.5775665847578977</v>
      </c>
      <c r="AH12" s="48">
        <f t="shared" si="17"/>
        <v>1.5328681498285639</v>
      </c>
      <c r="AI12" s="48">
        <f t="shared" si="16"/>
        <v>1.3298000306778377</v>
      </c>
      <c r="AJ12" s="48">
        <f t="shared" si="16"/>
        <v>1.2113433391735438</v>
      </c>
      <c r="AK12" s="48">
        <f t="shared" si="16"/>
        <v>1.12618218136551</v>
      </c>
      <c r="AL12" s="48">
        <f t="shared" si="16"/>
        <v>1.303294556319391</v>
      </c>
      <c r="AM12" s="48">
        <f t="shared" si="3"/>
        <v>0.93275548896149207</v>
      </c>
      <c r="AN12" s="48">
        <f t="shared" si="4"/>
        <v>1.5387248637148963</v>
      </c>
      <c r="AO12" s="48">
        <f t="shared" si="4"/>
        <v>0.84178563699905007</v>
      </c>
      <c r="AP12" s="48">
        <f t="shared" si="4"/>
        <v>2.7046891474507215</v>
      </c>
      <c r="AQ12" s="48">
        <f t="shared" si="4"/>
        <v>1.1890731230860001</v>
      </c>
      <c r="AR12" s="48">
        <f t="shared" si="4"/>
        <v>1.4309850326263138</v>
      </c>
      <c r="AS12" s="48">
        <f t="shared" si="4"/>
        <v>1.0509675067785107</v>
      </c>
      <c r="AT12" s="48">
        <f t="shared" ref="AT12:AV13" si="18">VLOOKUP(AT58,$E$2:$F$41,2,FALSE)</f>
        <v>1.3910821867289083</v>
      </c>
      <c r="AU12" s="48">
        <f t="shared" si="18"/>
        <v>1.6764631908779208</v>
      </c>
      <c r="AV12" s="48">
        <f t="shared" si="18"/>
        <v>1.0052606441986287</v>
      </c>
      <c r="AW12" s="48">
        <f>AVERAGE(K12:AA12,AC12:AF12)</f>
        <v>1.3755199995202383</v>
      </c>
      <c r="AX12" s="49"/>
    </row>
    <row r="13" spans="1:53" x14ac:dyDescent="0.25">
      <c r="A13" s="41" t="str">
        <f>Schedule!A13</f>
        <v>MUN</v>
      </c>
      <c r="B13" s="42">
        <f>'Formula Data'!AB13</f>
        <v>1.0708707811609122</v>
      </c>
      <c r="C13" s="42">
        <f>'Formula Data'!AC13</f>
        <v>1.7528517608421086</v>
      </c>
      <c r="E13" s="43" t="str">
        <f>Schedule!A13</f>
        <v>MUN</v>
      </c>
      <c r="F13" s="44">
        <f t="shared" si="0"/>
        <v>1.5775665847578977</v>
      </c>
      <c r="G13" s="43" t="str">
        <f>Schedule!A13</f>
        <v>MUN</v>
      </c>
      <c r="H13" s="44">
        <f t="shared" si="1"/>
        <v>1.1779578592770035</v>
      </c>
      <c r="J13" s="41" t="str">
        <f>Schedule!A12</f>
        <v>MCI</v>
      </c>
      <c r="K13" s="48">
        <f t="shared" ref="K13:AH13" si="19">VLOOKUP(K59,$E$2:$F$41,2,FALSE)</f>
        <v>1.3764448883356235</v>
      </c>
      <c r="L13" s="48">
        <f t="shared" si="19"/>
        <v>1.1923786859738736</v>
      </c>
      <c r="M13" s="48">
        <f t="shared" si="19"/>
        <v>1.1400344865084904</v>
      </c>
      <c r="N13" s="48">
        <f t="shared" si="19"/>
        <v>1.1708059357851657</v>
      </c>
      <c r="O13" s="48">
        <f t="shared" si="19"/>
        <v>1.2113433391735438</v>
      </c>
      <c r="P13" s="48">
        <f t="shared" si="19"/>
        <v>1.0663319097158652</v>
      </c>
      <c r="Q13" s="48">
        <f t="shared" si="19"/>
        <v>1.5387248637148963</v>
      </c>
      <c r="R13" s="48">
        <f t="shared" si="19"/>
        <v>1.254164849859734</v>
      </c>
      <c r="S13" s="48">
        <f t="shared" si="19"/>
        <v>1.0288491118877279</v>
      </c>
      <c r="T13" s="48">
        <f t="shared" si="19"/>
        <v>1.1890731230860001</v>
      </c>
      <c r="U13" s="48">
        <f t="shared" si="19"/>
        <v>1.3298000306778377</v>
      </c>
      <c r="V13" s="48">
        <f t="shared" si="19"/>
        <v>2.230349828927872</v>
      </c>
      <c r="W13" s="48">
        <f t="shared" si="19"/>
        <v>1.6764631908779208</v>
      </c>
      <c r="X13" s="48">
        <f t="shared" si="19"/>
        <v>1.0052606441986287</v>
      </c>
      <c r="Y13" s="48">
        <f t="shared" si="19"/>
        <v>1.2845158416181799</v>
      </c>
      <c r="Z13" s="48">
        <f t="shared" si="19"/>
        <v>1.5775665847578977</v>
      </c>
      <c r="AA13" s="48">
        <f t="shared" si="19"/>
        <v>1.3910821867289083</v>
      </c>
      <c r="AB13" s="48">
        <f t="shared" si="19"/>
        <v>1.5167077472327324</v>
      </c>
      <c r="AC13" s="48">
        <f t="shared" si="19"/>
        <v>1.5328681498285639</v>
      </c>
      <c r="AD13" s="48">
        <f t="shared" si="19"/>
        <v>1.098732650704636</v>
      </c>
      <c r="AE13" s="48">
        <f t="shared" si="19"/>
        <v>1.2589567066758243</v>
      </c>
      <c r="AF13" s="48">
        <f t="shared" si="19"/>
        <v>1.4533115948828892</v>
      </c>
      <c r="AG13" s="48">
        <f t="shared" si="19"/>
        <v>0.84178563699905007</v>
      </c>
      <c r="AH13" s="48">
        <f t="shared" si="19"/>
        <v>1.342895461972333</v>
      </c>
      <c r="AI13" s="48">
        <f t="shared" si="16"/>
        <v>1.4573517273014012</v>
      </c>
      <c r="AJ13" s="48">
        <f t="shared" si="16"/>
        <v>1.12618218136551</v>
      </c>
      <c r="AK13" s="48">
        <f t="shared" si="16"/>
        <v>1.8537539132844507</v>
      </c>
      <c r="AL13" s="48">
        <f t="shared" si="16"/>
        <v>1.1381581527781977</v>
      </c>
      <c r="AM13" s="48">
        <f t="shared" si="3"/>
        <v>1.9281369369263197</v>
      </c>
      <c r="AN13" s="48">
        <f t="shared" si="4"/>
        <v>1.0509675067785107</v>
      </c>
      <c r="AO13" s="48">
        <f t="shared" si="4"/>
        <v>2.0490105666285698</v>
      </c>
      <c r="AP13" s="48">
        <f t="shared" si="4"/>
        <v>1.8248316782137133</v>
      </c>
      <c r="AQ13" s="48">
        <f t="shared" si="4"/>
        <v>1.6253111486062461</v>
      </c>
      <c r="AR13" s="48">
        <f t="shared" si="4"/>
        <v>0.82248598161705988</v>
      </c>
      <c r="AS13" s="48">
        <f t="shared" si="4"/>
        <v>1.4309850326263138</v>
      </c>
      <c r="AT13" s="48">
        <f t="shared" si="18"/>
        <v>0.93275548896149207</v>
      </c>
      <c r="AU13" s="48">
        <f t="shared" si="18"/>
        <v>1.303294556319391</v>
      </c>
      <c r="AV13" s="48">
        <f t="shared" si="18"/>
        <v>0.99109909568744492</v>
      </c>
      <c r="AW13" s="48">
        <f t="shared" ca="1" si="5"/>
        <v>1.3419893795978552</v>
      </c>
      <c r="AX13" s="49"/>
    </row>
    <row r="14" spans="1:53" x14ac:dyDescent="0.25">
      <c r="A14" s="41" t="str">
        <f>Schedule!A14</f>
        <v>NEW</v>
      </c>
      <c r="B14" s="42">
        <f>'Formula Data'!AB14</f>
        <v>1.7788798282032801</v>
      </c>
      <c r="C14" s="42">
        <f>'Formula Data'!AC14</f>
        <v>0.91387331290784424</v>
      </c>
      <c r="E14" s="43" t="str">
        <f>Schedule!A14</f>
        <v>NEW</v>
      </c>
      <c r="F14" s="44">
        <f t="shared" si="0"/>
        <v>0.82248598161705988</v>
      </c>
      <c r="G14" s="43" t="str">
        <f>Schedule!A14</f>
        <v>NEW</v>
      </c>
      <c r="H14" s="44">
        <f t="shared" si="1"/>
        <v>1.9567678110236082</v>
      </c>
      <c r="J14" s="41" t="str">
        <f>Schedule!A13</f>
        <v>MUN</v>
      </c>
      <c r="K14" s="48">
        <f t="shared" ref="K14:N22" si="20">VLOOKUP(K60,$E$2:$F$41,2,FALSE)</f>
        <v>1.6764631908779208</v>
      </c>
      <c r="L14" s="48">
        <f t="shared" si="20"/>
        <v>1.5328681498285639</v>
      </c>
      <c r="M14" s="48">
        <f t="shared" si="20"/>
        <v>0.84178563699905007</v>
      </c>
      <c r="N14" s="48">
        <f t="shared" si="20"/>
        <v>1.6253111486062461</v>
      </c>
      <c r="O14" s="48">
        <f t="shared" ref="O14:AL15" si="21">VLOOKUP(O60,$E$2:$F$41,2,FALSE)</f>
        <v>1.5167077472327324</v>
      </c>
      <c r="P14" s="48">
        <f t="shared" si="21"/>
        <v>1.3764448883356235</v>
      </c>
      <c r="Q14" s="48">
        <f t="shared" si="21"/>
        <v>1.1381581527781977</v>
      </c>
      <c r="R14" s="48">
        <f t="shared" si="21"/>
        <v>1.0052606441986287</v>
      </c>
      <c r="S14" s="48">
        <f t="shared" si="21"/>
        <v>1.8248316782137133</v>
      </c>
      <c r="T14" s="48">
        <f t="shared" si="21"/>
        <v>1.2113433391735438</v>
      </c>
      <c r="U14" s="48">
        <f t="shared" si="21"/>
        <v>1.1400344865084904</v>
      </c>
      <c r="V14" s="48">
        <f t="shared" si="21"/>
        <v>1.1708059357851657</v>
      </c>
      <c r="W14" s="48">
        <f t="shared" si="21"/>
        <v>1.342895461972333</v>
      </c>
      <c r="X14" s="48">
        <f t="shared" si="21"/>
        <v>1.1890731230860001</v>
      </c>
      <c r="Y14" s="48">
        <f t="shared" si="21"/>
        <v>1.1923786859738736</v>
      </c>
      <c r="Z14" s="48">
        <f t="shared" si="21"/>
        <v>2.7046891474507215</v>
      </c>
      <c r="AA14" s="48">
        <f t="shared" si="21"/>
        <v>1.2589567066758243</v>
      </c>
      <c r="AB14" s="48">
        <f t="shared" si="21"/>
        <v>1.303294556319391</v>
      </c>
      <c r="AC14" s="48">
        <f t="shared" si="21"/>
        <v>0.82248598161705988</v>
      </c>
      <c r="AD14" s="48">
        <f t="shared" si="21"/>
        <v>1.2845158416181799</v>
      </c>
      <c r="AE14" s="48">
        <f t="shared" si="21"/>
        <v>1.3910821867289083</v>
      </c>
      <c r="AF14" s="48">
        <f t="shared" si="21"/>
        <v>0.99109909568744492</v>
      </c>
      <c r="AG14" s="48">
        <f t="shared" si="21"/>
        <v>2.230349828927872</v>
      </c>
      <c r="AH14" s="48">
        <f t="shared" si="21"/>
        <v>1.0509675067785107</v>
      </c>
      <c r="AI14" s="48">
        <f t="shared" si="21"/>
        <v>1.254164849859734</v>
      </c>
      <c r="AJ14" s="48">
        <f t="shared" si="21"/>
        <v>2.0490105666285698</v>
      </c>
      <c r="AK14" s="48">
        <f t="shared" si="21"/>
        <v>1.0663319097158652</v>
      </c>
      <c r="AL14" s="48">
        <f t="shared" si="21"/>
        <v>1.5387248637148963</v>
      </c>
      <c r="AM14" s="48">
        <f t="shared" si="3"/>
        <v>2.2129274842778628</v>
      </c>
      <c r="AN14" s="48">
        <f t="shared" si="4"/>
        <v>1.4573517273014012</v>
      </c>
      <c r="AO14" s="48">
        <f t="shared" si="4"/>
        <v>1.098732650704636</v>
      </c>
      <c r="AP14" s="48">
        <f t="shared" si="4"/>
        <v>1.4309850326263138</v>
      </c>
      <c r="AQ14" s="48">
        <f t="shared" si="4"/>
        <v>0.93275548896149207</v>
      </c>
      <c r="AR14" s="48">
        <f t="shared" si="4"/>
        <v>1.4533115948828892</v>
      </c>
      <c r="AS14" s="48">
        <f t="shared" si="4"/>
        <v>1.3298000306778377</v>
      </c>
      <c r="AT14" s="48">
        <f t="shared" ref="AT14:AV16" si="22">VLOOKUP(AT60,$E$2:$F$41,2,FALSE)</f>
        <v>1.0288491118877279</v>
      </c>
      <c r="AU14" s="48">
        <f t="shared" si="22"/>
        <v>1.12618218136551</v>
      </c>
      <c r="AV14" s="48">
        <f t="shared" si="22"/>
        <v>1.8537539132844507</v>
      </c>
      <c r="AW14" s="48">
        <f t="shared" ca="1" si="5"/>
        <v>1.3427493538939825</v>
      </c>
      <c r="AX14" s="49"/>
    </row>
    <row r="15" spans="1:53" x14ac:dyDescent="0.25">
      <c r="A15" s="41" t="str">
        <f>Schedule!A15</f>
        <v>NOR</v>
      </c>
      <c r="B15" s="42">
        <f>'Formula Data'!AB15</f>
        <v>1.7989084740744572</v>
      </c>
      <c r="C15" s="42">
        <f>'Formula Data'!AC15</f>
        <v>1.1012212174304943</v>
      </c>
      <c r="E15" s="43" t="str">
        <f>Schedule!A15</f>
        <v>NOR</v>
      </c>
      <c r="F15" s="44">
        <f t="shared" si="0"/>
        <v>0.99109909568744492</v>
      </c>
      <c r="G15" s="43" t="str">
        <f>Schedule!A15</f>
        <v>NOR</v>
      </c>
      <c r="H15" s="44">
        <f t="shared" si="1"/>
        <v>1.9787993214819031</v>
      </c>
      <c r="J15" s="41" t="str">
        <f>Schedule!A14</f>
        <v>NEW</v>
      </c>
      <c r="K15" s="48">
        <f t="shared" si="20"/>
        <v>1.1381581527781977</v>
      </c>
      <c r="L15" s="48">
        <f t="shared" si="20"/>
        <v>1.2113433391735438</v>
      </c>
      <c r="M15" s="48">
        <f t="shared" si="20"/>
        <v>1.4573517273014012</v>
      </c>
      <c r="N15" s="48">
        <f>VLOOKUP(N61,$E$2:$F$41,2,FALSE)</f>
        <v>1.0663319097158652</v>
      </c>
      <c r="O15" s="48">
        <f t="shared" ref="O15:AK15" si="23">VLOOKUP(O61,$E$2:$F$41,2,FALSE)</f>
        <v>2.230349828927872</v>
      </c>
      <c r="P15" s="48">
        <f t="shared" si="23"/>
        <v>1.1708059357851657</v>
      </c>
      <c r="Q15" s="48">
        <f t="shared" si="23"/>
        <v>1.8537539132844507</v>
      </c>
      <c r="R15" s="48">
        <f t="shared" si="23"/>
        <v>1.5775665847578977</v>
      </c>
      <c r="S15" s="48">
        <f t="shared" si="23"/>
        <v>2.0490105666285698</v>
      </c>
      <c r="T15" s="48">
        <f t="shared" si="23"/>
        <v>1.254164849859734</v>
      </c>
      <c r="U15" s="48">
        <f t="shared" si="23"/>
        <v>1.3764448883356235</v>
      </c>
      <c r="V15" s="48">
        <f t="shared" si="23"/>
        <v>0.93275548896149207</v>
      </c>
      <c r="W15" s="48">
        <f t="shared" si="23"/>
        <v>1.4533115948828892</v>
      </c>
      <c r="X15" s="48">
        <f t="shared" si="23"/>
        <v>2.2129274842778628</v>
      </c>
      <c r="Y15" s="48">
        <f t="shared" si="23"/>
        <v>1.342895461972333</v>
      </c>
      <c r="Z15" s="48">
        <f t="shared" si="23"/>
        <v>1.3298000306778377</v>
      </c>
      <c r="AA15" s="48">
        <f>VLOOKUP(AA61,$E$2:$F$41,2,FALSE)</f>
        <v>1.2845158416181799</v>
      </c>
      <c r="AB15" s="48">
        <f t="shared" si="23"/>
        <v>0.84178563699905007</v>
      </c>
      <c r="AC15" s="48">
        <f t="shared" si="23"/>
        <v>1.9281369369263197</v>
      </c>
      <c r="AD15" s="48">
        <f t="shared" si="23"/>
        <v>1.2589567066758243</v>
      </c>
      <c r="AE15" s="48">
        <f t="shared" si="23"/>
        <v>1.5167077472327324</v>
      </c>
      <c r="AF15" s="48">
        <f t="shared" si="23"/>
        <v>1.5328681498285639</v>
      </c>
      <c r="AG15" s="48">
        <f t="shared" si="23"/>
        <v>1.6764631908779208</v>
      </c>
      <c r="AH15" s="48">
        <f t="shared" si="23"/>
        <v>1.5387248637148963</v>
      </c>
      <c r="AI15" s="48">
        <f t="shared" si="23"/>
        <v>0.99109909568744492</v>
      </c>
      <c r="AJ15" s="48">
        <f t="shared" si="23"/>
        <v>1.3910821867289083</v>
      </c>
      <c r="AK15" s="48">
        <f t="shared" si="23"/>
        <v>1.0288491118877279</v>
      </c>
      <c r="AL15" s="48">
        <f t="shared" si="21"/>
        <v>1.0509675067785107</v>
      </c>
      <c r="AM15" s="48">
        <f t="shared" si="3"/>
        <v>1.6253111486062461</v>
      </c>
      <c r="AN15" s="48">
        <f t="shared" si="4"/>
        <v>1.098732650704636</v>
      </c>
      <c r="AO15" s="48">
        <f t="shared" si="4"/>
        <v>1.1890731230860001</v>
      </c>
      <c r="AP15" s="48">
        <f t="shared" si="4"/>
        <v>1.1400344865084904</v>
      </c>
      <c r="AQ15" s="48">
        <f t="shared" si="4"/>
        <v>1.12618218136551</v>
      </c>
      <c r="AR15" s="48">
        <f t="shared" si="4"/>
        <v>2.7046891474507215</v>
      </c>
      <c r="AS15" s="48">
        <f t="shared" si="4"/>
        <v>1.303294556319391</v>
      </c>
      <c r="AT15" s="48">
        <f t="shared" si="22"/>
        <v>1.1923786859738736</v>
      </c>
      <c r="AU15" s="48">
        <f t="shared" si="22"/>
        <v>1.4309850326263138</v>
      </c>
      <c r="AV15" s="48">
        <f t="shared" si="22"/>
        <v>1.8248316782137133</v>
      </c>
      <c r="AW15" s="48">
        <f t="shared" ca="1" si="5"/>
        <v>1.4554519443909733</v>
      </c>
      <c r="AX15" s="49"/>
    </row>
    <row r="16" spans="1:53" x14ac:dyDescent="0.25">
      <c r="A16" s="41" t="str">
        <f>Schedule!A16</f>
        <v>SHU</v>
      </c>
      <c r="B16" s="42">
        <f>'Formula Data'!AB16</f>
        <v>1.2165285373756407</v>
      </c>
      <c r="C16" s="42">
        <f>'Formula Data'!AC16</f>
        <v>1.2208140563384844</v>
      </c>
      <c r="E16" s="43" t="str">
        <f>Schedule!A16</f>
        <v>SHU</v>
      </c>
      <c r="F16" s="44">
        <f t="shared" si="0"/>
        <v>1.098732650704636</v>
      </c>
      <c r="G16" s="43" t="str">
        <f>Schedule!A16</f>
        <v>SHU</v>
      </c>
      <c r="H16" s="44">
        <f t="shared" si="1"/>
        <v>1.3381813911132048</v>
      </c>
      <c r="J16" s="41" t="str">
        <f>Schedule!A15</f>
        <v>NOR</v>
      </c>
      <c r="K16" s="48">
        <f t="shared" si="20"/>
        <v>2.230349828927872</v>
      </c>
      <c r="L16" s="48">
        <f t="shared" si="20"/>
        <v>0.82248598161705988</v>
      </c>
      <c r="M16" s="48">
        <f t="shared" si="20"/>
        <v>1.6764631908779208</v>
      </c>
      <c r="N16" s="48">
        <f>VLOOKUP(N62,$E$2:$F$41,2,FALSE)</f>
        <v>1.3764448883356235</v>
      </c>
      <c r="O16" s="48">
        <f t="shared" ref="O16:Z16" si="24">VLOOKUP(O62,$E$2:$F$41,2,FALSE)</f>
        <v>2.2129274842778628</v>
      </c>
      <c r="P16" s="48">
        <f t="shared" si="24"/>
        <v>1.2845158416181799</v>
      </c>
      <c r="Q16" s="48">
        <f t="shared" si="24"/>
        <v>1.0288491118877279</v>
      </c>
      <c r="R16" s="48">
        <f t="shared" si="24"/>
        <v>1.1890731230860001</v>
      </c>
      <c r="S16" s="48">
        <f t="shared" si="24"/>
        <v>1.1400344865084904</v>
      </c>
      <c r="T16" s="48">
        <f t="shared" si="24"/>
        <v>1.5775665847578977</v>
      </c>
      <c r="U16" s="48">
        <f t="shared" si="24"/>
        <v>1.4309850326263138</v>
      </c>
      <c r="V16" s="48">
        <f t="shared" si="24"/>
        <v>1.0663319097158652</v>
      </c>
      <c r="W16" s="48">
        <f t="shared" si="24"/>
        <v>1.5387248637148963</v>
      </c>
      <c r="X16" s="48">
        <f t="shared" si="24"/>
        <v>1.1381581527781977</v>
      </c>
      <c r="Y16" s="48">
        <f t="shared" si="24"/>
        <v>1.6253111486062461</v>
      </c>
      <c r="Z16" s="48">
        <f t="shared" si="24"/>
        <v>1.098732650704636</v>
      </c>
      <c r="AA16" s="48">
        <f>VLOOKUP(AA62,$E$2:$F$41,2,FALSE)</f>
        <v>1.8537539132844507</v>
      </c>
      <c r="AB16" s="48">
        <f t="shared" ref="AB16:AL16" si="25">VLOOKUP(AB62,$E$2:$F$41,2,FALSE)</f>
        <v>1.254164849859734</v>
      </c>
      <c r="AC16" s="48">
        <f t="shared" si="25"/>
        <v>1.4533115948828892</v>
      </c>
      <c r="AD16" s="48">
        <f t="shared" si="25"/>
        <v>1.1923786859738736</v>
      </c>
      <c r="AE16" s="48">
        <f t="shared" si="25"/>
        <v>0.84178563699905007</v>
      </c>
      <c r="AF16" s="48">
        <f t="shared" si="25"/>
        <v>1.9281369369263197</v>
      </c>
      <c r="AG16" s="48">
        <f t="shared" si="25"/>
        <v>0.93275548896149207</v>
      </c>
      <c r="AH16" s="48">
        <f t="shared" si="25"/>
        <v>1.4573517273014012</v>
      </c>
      <c r="AI16" s="48">
        <f t="shared" si="25"/>
        <v>1.0052606441986287</v>
      </c>
      <c r="AJ16" s="48">
        <f t="shared" si="25"/>
        <v>1.8248316782137133</v>
      </c>
      <c r="AK16" s="48">
        <f t="shared" si="25"/>
        <v>1.5328681498285639</v>
      </c>
      <c r="AL16" s="48">
        <f t="shared" si="25"/>
        <v>1.5167077472327324</v>
      </c>
      <c r="AM16" s="48">
        <f t="shared" si="3"/>
        <v>1.342895461972333</v>
      </c>
      <c r="AN16" s="48">
        <f t="shared" si="4"/>
        <v>1.3298000306778377</v>
      </c>
      <c r="AO16" s="48">
        <f t="shared" si="4"/>
        <v>1.2589567066758243</v>
      </c>
      <c r="AP16" s="48">
        <f t="shared" si="4"/>
        <v>1.3910821867289083</v>
      </c>
      <c r="AQ16" s="48">
        <f t="shared" si="4"/>
        <v>1.1708059357851657</v>
      </c>
      <c r="AR16" s="48">
        <f t="shared" si="4"/>
        <v>1.303294556319391</v>
      </c>
      <c r="AS16" s="48">
        <f t="shared" si="4"/>
        <v>1.12618218136551</v>
      </c>
      <c r="AT16" s="48">
        <f t="shared" si="22"/>
        <v>2.0490105666285698</v>
      </c>
      <c r="AU16" s="48">
        <f t="shared" si="22"/>
        <v>1.0509675067785107</v>
      </c>
      <c r="AV16" s="48">
        <f t="shared" si="22"/>
        <v>2.7046891474507215</v>
      </c>
      <c r="AW16" s="48">
        <f t="shared" ca="1" si="5"/>
        <v>1.4072948135439596</v>
      </c>
      <c r="AX16" s="49"/>
    </row>
    <row r="17" spans="1:50" x14ac:dyDescent="0.25">
      <c r="A17" s="41" t="str">
        <f>Schedule!A17</f>
        <v>SOU</v>
      </c>
      <c r="B17" s="42">
        <f>'Formula Data'!AB17</f>
        <v>1.4465583553061547</v>
      </c>
      <c r="C17" s="42">
        <f>'Formula Data'!AC17</f>
        <v>1.4775555896420418</v>
      </c>
      <c r="E17" s="43" t="str">
        <f>Schedule!A17</f>
        <v>SOU</v>
      </c>
      <c r="F17" s="44">
        <f t="shared" si="0"/>
        <v>1.3298000306778377</v>
      </c>
      <c r="G17" s="43" t="str">
        <f>Schedule!A17</f>
        <v>SOU</v>
      </c>
      <c r="H17" s="44">
        <f t="shared" si="1"/>
        <v>1.5912141908367703</v>
      </c>
      <c r="J17" s="41" t="str">
        <f>Schedule!A16</f>
        <v>SHU</v>
      </c>
      <c r="K17" s="48">
        <f t="shared" si="20"/>
        <v>1.1400344865084904</v>
      </c>
      <c r="L17" s="48">
        <f t="shared" si="20"/>
        <v>0.84178563699905007</v>
      </c>
      <c r="M17" s="48">
        <f t="shared" si="20"/>
        <v>1.5167077472327324</v>
      </c>
      <c r="N17" s="48">
        <f t="shared" si="20"/>
        <v>2.0490105666285698</v>
      </c>
      <c r="O17" s="48">
        <f t="shared" ref="O17:Z17" si="26">VLOOKUP(O63,$E$2:$F$41,2,FALSE)</f>
        <v>1.3298000306778377</v>
      </c>
      <c r="P17" s="48">
        <f t="shared" si="26"/>
        <v>1.5387248637148963</v>
      </c>
      <c r="Q17" s="48">
        <f t="shared" si="26"/>
        <v>1.8248316782137133</v>
      </c>
      <c r="R17" s="48">
        <f t="shared" si="26"/>
        <v>1.303294556319391</v>
      </c>
      <c r="S17" s="48">
        <f t="shared" si="26"/>
        <v>1.1381581527781977</v>
      </c>
      <c r="T17" s="48">
        <f t="shared" si="26"/>
        <v>1.3764448883356235</v>
      </c>
      <c r="U17" s="48">
        <f t="shared" si="26"/>
        <v>1.0509675067785107</v>
      </c>
      <c r="V17" s="48">
        <f t="shared" si="26"/>
        <v>1.4573517273014012</v>
      </c>
      <c r="W17" s="48">
        <f t="shared" si="26"/>
        <v>1.5775665847578977</v>
      </c>
      <c r="X17" s="48">
        <f t="shared" si="26"/>
        <v>1.5328681498285639</v>
      </c>
      <c r="Y17" s="48">
        <f t="shared" si="26"/>
        <v>0.82248598161705988</v>
      </c>
      <c r="Z17" s="48">
        <f t="shared" si="26"/>
        <v>1.2113433391735438</v>
      </c>
      <c r="AA17" s="48">
        <f>VLOOKUP(AA63,$E$2:$F$41,2,FALSE)</f>
        <v>1.1890731230860001</v>
      </c>
      <c r="AB17" s="48">
        <f t="shared" ref="AB17:AL17" si="27">VLOOKUP(AB63,$E$2:$F$41,2,FALSE)</f>
        <v>1.4309850326263138</v>
      </c>
      <c r="AC17" s="48">
        <f t="shared" si="27"/>
        <v>1.0663319097158652</v>
      </c>
      <c r="AD17" s="48">
        <f t="shared" si="27"/>
        <v>2.7046891474507215</v>
      </c>
      <c r="AE17" s="48">
        <f t="shared" si="27"/>
        <v>2.230349828927872</v>
      </c>
      <c r="AF17" s="48">
        <f t="shared" si="27"/>
        <v>1.12618218136551</v>
      </c>
      <c r="AG17" s="48">
        <f t="shared" si="27"/>
        <v>1.3910821867289083</v>
      </c>
      <c r="AH17" s="48">
        <f t="shared" si="27"/>
        <v>2.2129274842778628</v>
      </c>
      <c r="AI17" s="48">
        <f t="shared" si="27"/>
        <v>1.0288491118877279</v>
      </c>
      <c r="AJ17" s="48">
        <f t="shared" si="27"/>
        <v>0.93275548896149207</v>
      </c>
      <c r="AK17" s="48">
        <f t="shared" si="27"/>
        <v>1.1708059357851657</v>
      </c>
      <c r="AL17" s="48">
        <f t="shared" si="27"/>
        <v>1.4533115948828892</v>
      </c>
      <c r="AM17" s="48">
        <f t="shared" si="3"/>
        <v>0.99109909568744492</v>
      </c>
      <c r="AN17" s="48">
        <f t="shared" si="4"/>
        <v>1.0052606441986287</v>
      </c>
      <c r="AO17" s="48">
        <f t="shared" si="4"/>
        <v>1.9281369369263197</v>
      </c>
      <c r="AP17" s="48">
        <f t="shared" si="4"/>
        <v>1.1923786859738736</v>
      </c>
      <c r="AQ17" s="48">
        <f t="shared" si="4"/>
        <v>1.2845158416181799</v>
      </c>
      <c r="AR17" s="48">
        <f t="shared" si="4"/>
        <v>1.254164849859734</v>
      </c>
      <c r="AS17" s="48">
        <f t="shared" si="4"/>
        <v>1.6764631908779208</v>
      </c>
      <c r="AT17" s="48">
        <f t="shared" ref="AT17:AV21" si="28">VLOOKUP(AT63,$E$2:$F$41,2,FALSE)</f>
        <v>1.8537539132844507</v>
      </c>
      <c r="AU17" s="48">
        <f t="shared" si="28"/>
        <v>1.2589567066758243</v>
      </c>
      <c r="AV17" s="48">
        <f t="shared" si="28"/>
        <v>1.6253111486062461</v>
      </c>
      <c r="AW17" s="48">
        <f t="shared" ca="1" si="5"/>
        <v>1.4299539600017164</v>
      </c>
      <c r="AX17" s="49"/>
    </row>
    <row r="18" spans="1:50" x14ac:dyDescent="0.25">
      <c r="A18" s="41" t="str">
        <f>Schedule!A18</f>
        <v>TOT</v>
      </c>
      <c r="B18" s="42">
        <f>'Formula Data'!AB18</f>
        <v>1.319529465323253</v>
      </c>
      <c r="C18" s="42">
        <f>'Formula Data'!AC18</f>
        <v>1.3248652066376374</v>
      </c>
      <c r="E18" s="43" t="str">
        <f>Schedule!A18</f>
        <v>TOT</v>
      </c>
      <c r="F18" s="44">
        <f t="shared" si="0"/>
        <v>1.1923786859738736</v>
      </c>
      <c r="G18" s="43" t="str">
        <f>Schedule!A18</f>
        <v>TOT</v>
      </c>
      <c r="H18" s="44">
        <f t="shared" si="1"/>
        <v>1.4514824118555785</v>
      </c>
      <c r="J18" s="41" t="str">
        <f>Schedule!A17</f>
        <v>SOU</v>
      </c>
      <c r="K18" s="48">
        <f t="shared" si="20"/>
        <v>1.2845158416181799</v>
      </c>
      <c r="L18" s="48">
        <f t="shared" si="20"/>
        <v>1.8248316782137133</v>
      </c>
      <c r="M18" s="48">
        <f t="shared" si="20"/>
        <v>1.4309850326263138</v>
      </c>
      <c r="N18" s="48">
        <f>VLOOKUP(N64,$E$2:$F$41,2,FALSE)</f>
        <v>1.5775665847578977</v>
      </c>
      <c r="O18" s="48">
        <f t="shared" ref="O18:AK18" si="29">VLOOKUP(O64,$E$2:$F$41,2,FALSE)</f>
        <v>1.342895461972333</v>
      </c>
      <c r="P18" s="48">
        <f t="shared" si="29"/>
        <v>0.93275548896149207</v>
      </c>
      <c r="Q18" s="48">
        <f t="shared" si="29"/>
        <v>1.4573517273014012</v>
      </c>
      <c r="R18" s="48">
        <f t="shared" si="29"/>
        <v>1.6764631908779208</v>
      </c>
      <c r="S18" s="48">
        <f t="shared" si="29"/>
        <v>1.5328681498285639</v>
      </c>
      <c r="T18" s="48">
        <f t="shared" si="29"/>
        <v>1.5167077472327324</v>
      </c>
      <c r="U18" s="48">
        <f t="shared" si="29"/>
        <v>2.7046891474507215</v>
      </c>
      <c r="V18" s="48">
        <f t="shared" si="29"/>
        <v>1.2589567066758243</v>
      </c>
      <c r="W18" s="48">
        <f t="shared" si="29"/>
        <v>1.3910821867289083</v>
      </c>
      <c r="X18" s="48">
        <f t="shared" si="29"/>
        <v>1.0663319097158652</v>
      </c>
      <c r="Y18" s="48">
        <f t="shared" si="29"/>
        <v>0.99109909568744492</v>
      </c>
      <c r="Z18" s="48">
        <f t="shared" si="29"/>
        <v>1.0052606441986287</v>
      </c>
      <c r="AA18" s="48">
        <f t="shared" si="29"/>
        <v>1.12618218136551</v>
      </c>
      <c r="AB18" s="48">
        <f t="shared" si="29"/>
        <v>1.4533115948828892</v>
      </c>
      <c r="AC18" s="48">
        <f t="shared" si="29"/>
        <v>2.0490105666285698</v>
      </c>
      <c r="AD18" s="48">
        <f t="shared" si="29"/>
        <v>0.84178563699905007</v>
      </c>
      <c r="AE18" s="48">
        <f t="shared" si="29"/>
        <v>1.1923786859738736</v>
      </c>
      <c r="AF18" s="48">
        <f t="shared" si="29"/>
        <v>1.8537539132844507</v>
      </c>
      <c r="AG18" s="48">
        <f t="shared" si="29"/>
        <v>1.254164849859734</v>
      </c>
      <c r="AH18" s="48">
        <f t="shared" si="29"/>
        <v>1.0288491118877279</v>
      </c>
      <c r="AI18" s="48">
        <f t="shared" si="29"/>
        <v>2.230349828927872</v>
      </c>
      <c r="AJ18" s="48">
        <f>VLOOKUP(AJ64,$E$2:$F$41,2,FALSE)</f>
        <v>1.0509675067785107</v>
      </c>
      <c r="AK18" s="48">
        <f t="shared" si="29"/>
        <v>1.1890731230860001</v>
      </c>
      <c r="AL18" s="48">
        <f>VLOOKUP(AL64,$E$2:$F$41,2,FALSE)</f>
        <v>1.3764448883356235</v>
      </c>
      <c r="AM18" s="48">
        <f t="shared" si="3"/>
        <v>0.82248598161705988</v>
      </c>
      <c r="AN18" s="48">
        <f t="shared" si="4"/>
        <v>1.2113433391735438</v>
      </c>
      <c r="AO18" s="48">
        <f t="shared" si="4"/>
        <v>1.1381581527781977</v>
      </c>
      <c r="AP18" s="48">
        <f t="shared" si="4"/>
        <v>1.303294556319391</v>
      </c>
      <c r="AQ18" s="48">
        <f t="shared" si="4"/>
        <v>2.2129274842778628</v>
      </c>
      <c r="AR18" s="48">
        <f t="shared" si="4"/>
        <v>1.5387248637148963</v>
      </c>
      <c r="AS18" s="48">
        <f t="shared" si="4"/>
        <v>1.9281369369263197</v>
      </c>
      <c r="AT18" s="48">
        <f t="shared" si="28"/>
        <v>1.1708059357851657</v>
      </c>
      <c r="AU18" s="48">
        <f t="shared" si="28"/>
        <v>1.1400344865084904</v>
      </c>
      <c r="AV18" s="48">
        <f t="shared" si="28"/>
        <v>1.098732650704636</v>
      </c>
      <c r="AW18" s="48">
        <f t="shared" ca="1" si="5"/>
        <v>1.4323083260446496</v>
      </c>
      <c r="AX18" s="49"/>
    </row>
    <row r="19" spans="1:50" x14ac:dyDescent="0.25">
      <c r="A19" s="41" t="str">
        <f>Schedule!A19</f>
        <v>WAT</v>
      </c>
      <c r="B19" s="42">
        <f>'Formula Data'!AB19</f>
        <v>1.528636903599387</v>
      </c>
      <c r="C19" s="42">
        <f>'Formula Data'!AC19</f>
        <v>1.184813233017628</v>
      </c>
      <c r="E19" s="43" t="str">
        <f>Schedule!A19</f>
        <v>WAT</v>
      </c>
      <c r="F19" s="44">
        <f t="shared" si="0"/>
        <v>1.0663319097158652</v>
      </c>
      <c r="G19" s="43" t="str">
        <f>Schedule!A19</f>
        <v>WAT</v>
      </c>
      <c r="H19" s="44">
        <f t="shared" si="1"/>
        <v>1.6815005939593257</v>
      </c>
      <c r="J19" s="41" t="str">
        <f>Schedule!A18</f>
        <v>TOT</v>
      </c>
      <c r="K19" s="48">
        <f t="shared" si="20"/>
        <v>1.1890731230860001</v>
      </c>
      <c r="L19" s="48">
        <f t="shared" si="20"/>
        <v>2.7046891474507215</v>
      </c>
      <c r="M19" s="48">
        <f t="shared" si="20"/>
        <v>0.82248598161705988</v>
      </c>
      <c r="N19" s="48">
        <f>VLOOKUP(N65,$E$2:$F$41,2,FALSE)</f>
        <v>1.3910821867289083</v>
      </c>
      <c r="O19" s="48">
        <f t="shared" ref="O19:AI19" si="30">VLOOKUP(O65,$E$2:$F$41,2,FALSE)</f>
        <v>0.84178563699905007</v>
      </c>
      <c r="P19" s="48">
        <f t="shared" si="30"/>
        <v>1.8537539132844507</v>
      </c>
      <c r="Q19" s="48">
        <f t="shared" si="30"/>
        <v>1.3298000306778377</v>
      </c>
      <c r="R19" s="48">
        <f t="shared" si="30"/>
        <v>1.4309850326263138</v>
      </c>
      <c r="S19" s="48">
        <f t="shared" si="30"/>
        <v>1.0663319097158652</v>
      </c>
      <c r="T19" s="48">
        <f t="shared" si="30"/>
        <v>2.230349828927872</v>
      </c>
      <c r="U19" s="48">
        <f t="shared" si="30"/>
        <v>1.5387248637148963</v>
      </c>
      <c r="V19" s="48">
        <f t="shared" si="30"/>
        <v>1.098732650704636</v>
      </c>
      <c r="W19" s="48">
        <f t="shared" si="30"/>
        <v>1.3764448883356235</v>
      </c>
      <c r="X19" s="48">
        <f t="shared" si="30"/>
        <v>0.93275548896149207</v>
      </c>
      <c r="Y19" s="48">
        <f t="shared" si="30"/>
        <v>1.9281369369263197</v>
      </c>
      <c r="Z19" s="48">
        <f t="shared" si="30"/>
        <v>1.0509675067785107</v>
      </c>
      <c r="AA19" s="48">
        <f t="shared" si="30"/>
        <v>1.5328681498285639</v>
      </c>
      <c r="AB19" s="48">
        <f t="shared" si="30"/>
        <v>1.6764631908779208</v>
      </c>
      <c r="AC19" s="48">
        <f t="shared" si="30"/>
        <v>1.1708059357851657</v>
      </c>
      <c r="AD19" s="48">
        <f t="shared" si="30"/>
        <v>1.2113433391735438</v>
      </c>
      <c r="AE19" s="48">
        <f t="shared" si="30"/>
        <v>1.6253111486062461</v>
      </c>
      <c r="AF19" s="48">
        <f t="shared" si="30"/>
        <v>1.8248316782137133</v>
      </c>
      <c r="AG19" s="48">
        <f t="shared" si="30"/>
        <v>1.303294556319391</v>
      </c>
      <c r="AH19" s="48">
        <f t="shared" si="30"/>
        <v>0.99109909568744492</v>
      </c>
      <c r="AI19" s="48">
        <f t="shared" si="30"/>
        <v>2.2129274842778628</v>
      </c>
      <c r="AJ19" s="48">
        <f>VLOOKUP(AJ65,$E$2:$F$41,2,FALSE)</f>
        <v>1.4533115948828892</v>
      </c>
      <c r="AK19" s="48">
        <f>VLOOKUP(AK65,$E$2:$F$41,2,FALSE)</f>
        <v>2.0490105666285698</v>
      </c>
      <c r="AL19" s="48">
        <f>VLOOKUP(AL65,$E$2:$F$41,2,FALSE)</f>
        <v>1.254164849859734</v>
      </c>
      <c r="AM19" s="48">
        <f t="shared" si="3"/>
        <v>1.2845158416181799</v>
      </c>
      <c r="AN19" s="48">
        <f t="shared" si="4"/>
        <v>1.5775665847578977</v>
      </c>
      <c r="AO19" s="48">
        <f t="shared" si="4"/>
        <v>1.12618218136551</v>
      </c>
      <c r="AP19" s="48">
        <f t="shared" si="4"/>
        <v>1.342895461972333</v>
      </c>
      <c r="AQ19" s="48">
        <f t="shared" si="4"/>
        <v>1.2589567066758243</v>
      </c>
      <c r="AR19" s="48">
        <f t="shared" si="4"/>
        <v>1.1400344865084904</v>
      </c>
      <c r="AS19" s="48">
        <f t="shared" si="4"/>
        <v>1.1381581527781977</v>
      </c>
      <c r="AT19" s="48">
        <f t="shared" si="28"/>
        <v>1.0052606441986287</v>
      </c>
      <c r="AU19" s="48">
        <f t="shared" si="28"/>
        <v>1.5167077472327324</v>
      </c>
      <c r="AV19" s="48">
        <f t="shared" si="28"/>
        <v>1.0288491118877279</v>
      </c>
      <c r="AW19" s="48">
        <f t="shared" ca="1" si="5"/>
        <v>1.4467146622282141</v>
      </c>
      <c r="AX19" s="49"/>
    </row>
    <row r="20" spans="1:50" x14ac:dyDescent="0.25">
      <c r="A20" s="41" t="str">
        <f>Schedule!A20</f>
        <v>WHU</v>
      </c>
      <c r="B20" s="42">
        <f>'Formula Data'!AB20</f>
        <v>1.8813258528941192</v>
      </c>
      <c r="C20" s="42">
        <f>'Formula Data'!AC20</f>
        <v>1.2513135348505666</v>
      </c>
      <c r="E20" s="43" t="str">
        <f>Schedule!A20</f>
        <v>WHU</v>
      </c>
      <c r="F20" s="44">
        <f t="shared" si="0"/>
        <v>1.12618218136551</v>
      </c>
      <c r="G20" s="43" t="str">
        <f>Schedule!A20</f>
        <v>WHU</v>
      </c>
      <c r="H20" s="44">
        <f t="shared" si="1"/>
        <v>2.0694584381835313</v>
      </c>
      <c r="J20" s="41" t="str">
        <f>Schedule!A19</f>
        <v>WAT</v>
      </c>
      <c r="K20" s="48">
        <f t="shared" si="20"/>
        <v>1.1708059357851657</v>
      </c>
      <c r="L20" s="48">
        <f t="shared" si="20"/>
        <v>1.5387248637148963</v>
      </c>
      <c r="M20" s="48">
        <f t="shared" si="20"/>
        <v>1.12618218136551</v>
      </c>
      <c r="N20" s="48">
        <f>VLOOKUP(N66,$E$2:$F$41,2,FALSE)</f>
        <v>1.0052606441986287</v>
      </c>
      <c r="O20" s="48">
        <f t="shared" ref="O20:AH20" si="31">VLOOKUP(O66,$E$2:$F$41,2,FALSE)</f>
        <v>1.1381581527781977</v>
      </c>
      <c r="P20" s="48">
        <f t="shared" si="31"/>
        <v>2.7046891474507215</v>
      </c>
      <c r="Q20" s="48">
        <f t="shared" si="31"/>
        <v>1.5328681498285639</v>
      </c>
      <c r="R20" s="48">
        <f t="shared" si="31"/>
        <v>1.098732650704636</v>
      </c>
      <c r="S20" s="48">
        <f t="shared" si="31"/>
        <v>1.4573517273014012</v>
      </c>
      <c r="T20" s="48">
        <f t="shared" si="31"/>
        <v>0.93275548896149207</v>
      </c>
      <c r="U20" s="48">
        <f t="shared" si="31"/>
        <v>1.6764631908779208</v>
      </c>
      <c r="V20" s="48">
        <f t="shared" si="31"/>
        <v>1.2113433391735438</v>
      </c>
      <c r="W20" s="48">
        <f t="shared" si="31"/>
        <v>1.0509675067785107</v>
      </c>
      <c r="X20" s="48">
        <f t="shared" si="31"/>
        <v>1.6253111486062461</v>
      </c>
      <c r="Y20" s="48">
        <f t="shared" si="31"/>
        <v>1.8537539132844507</v>
      </c>
      <c r="Z20" s="48">
        <f t="shared" si="31"/>
        <v>0.84178563699905007</v>
      </c>
      <c r="AA20" s="48">
        <f t="shared" si="31"/>
        <v>2.230349828927872</v>
      </c>
      <c r="AB20" s="48">
        <f t="shared" si="31"/>
        <v>1.5775665847578977</v>
      </c>
      <c r="AC20" s="48">
        <f t="shared" si="31"/>
        <v>1.342895461972333</v>
      </c>
      <c r="AD20" s="48">
        <f t="shared" si="31"/>
        <v>1.1890731230860001</v>
      </c>
      <c r="AE20" s="48">
        <f t="shared" si="31"/>
        <v>1.254164849859734</v>
      </c>
      <c r="AF20" s="48">
        <f t="shared" si="31"/>
        <v>1.1400344865084904</v>
      </c>
      <c r="AG20" s="48">
        <f t="shared" si="31"/>
        <v>1.1923786859738736</v>
      </c>
      <c r="AH20" s="48">
        <f t="shared" si="31"/>
        <v>1.4533115948828892</v>
      </c>
      <c r="AI20" s="48">
        <f>VLOOKUP(AI66,$E$2:$F$41,2,FALSE)</f>
        <v>1.2589567066758243</v>
      </c>
      <c r="AJ20" s="48">
        <f>VLOOKUP(AJ66,$E$2:$F$41,2,FALSE)</f>
        <v>1.4309850326263138</v>
      </c>
      <c r="AK20" s="48">
        <f>VLOOKUP(AK66,$E$2:$F$41,2,FALSE)</f>
        <v>1.9281369369263197</v>
      </c>
      <c r="AL20" s="48">
        <f>VLOOKUP(AL66,$E$2:$F$41,2,FALSE)</f>
        <v>1.8248316782137133</v>
      </c>
      <c r="AM20" s="48">
        <f t="shared" si="3"/>
        <v>1.0288491118877279</v>
      </c>
      <c r="AN20" s="48">
        <f t="shared" si="4"/>
        <v>1.5167077472327324</v>
      </c>
      <c r="AO20" s="48">
        <f t="shared" si="4"/>
        <v>1.2845158416181799</v>
      </c>
      <c r="AP20" s="48">
        <f t="shared" si="4"/>
        <v>1.3298000306778377</v>
      </c>
      <c r="AQ20" s="48">
        <f t="shared" si="4"/>
        <v>2.0490105666285698</v>
      </c>
      <c r="AR20" s="48">
        <f t="shared" si="4"/>
        <v>0.99109909568744492</v>
      </c>
      <c r="AS20" s="48">
        <f t="shared" si="4"/>
        <v>0.82248598161705988</v>
      </c>
      <c r="AT20" s="48">
        <f t="shared" si="28"/>
        <v>1.3764448883356235</v>
      </c>
      <c r="AU20" s="48">
        <f t="shared" si="28"/>
        <v>2.2129274842778628</v>
      </c>
      <c r="AV20" s="48">
        <f t="shared" si="28"/>
        <v>1.3910821867289083</v>
      </c>
      <c r="AW20" s="48">
        <f t="shared" ca="1" si="5"/>
        <v>1.3954199096782389</v>
      </c>
      <c r="AX20" s="49"/>
    </row>
    <row r="21" spans="1:50" x14ac:dyDescent="0.25">
      <c r="A21" s="41" t="str">
        <f>Schedule!A21</f>
        <v>WOL</v>
      </c>
      <c r="B21" s="42">
        <f>'Formula Data'!AB21</f>
        <v>1.1516984148620169</v>
      </c>
      <c r="C21" s="42">
        <f>'Formula Data'!AC21</f>
        <v>1.3935164998441489</v>
      </c>
      <c r="E21" s="43" t="str">
        <f>Schedule!A21</f>
        <v>WOL</v>
      </c>
      <c r="F21" s="44">
        <f t="shared" si="0"/>
        <v>1.254164849859734</v>
      </c>
      <c r="G21" s="43" t="str">
        <f>Schedule!A21</f>
        <v>WOL</v>
      </c>
      <c r="H21" s="44">
        <f t="shared" si="1"/>
        <v>1.2668682563482185</v>
      </c>
      <c r="J21" s="41" t="str">
        <f>Schedule!A20</f>
        <v>WHU</v>
      </c>
      <c r="K21" s="48">
        <f t="shared" si="20"/>
        <v>2.2129274842778628</v>
      </c>
      <c r="L21" s="48">
        <f t="shared" si="20"/>
        <v>1.4309850326263138</v>
      </c>
      <c r="M21" s="48">
        <f t="shared" si="20"/>
        <v>1.303294556319391</v>
      </c>
      <c r="N21" s="48">
        <f>VLOOKUP(N67,$E$2:$F$41,2,FALSE)</f>
        <v>0.99109909568744492</v>
      </c>
      <c r="O21" s="48">
        <f t="shared" ref="O21:AH21" si="32">VLOOKUP(O67,$E$2:$F$41,2,FALSE)</f>
        <v>1.4533115948828892</v>
      </c>
      <c r="P21" s="48">
        <f t="shared" si="32"/>
        <v>1.5775665847578977</v>
      </c>
      <c r="Q21" s="48">
        <f t="shared" si="32"/>
        <v>1.1400344865084904</v>
      </c>
      <c r="R21" s="48">
        <f t="shared" si="32"/>
        <v>0.84178563699905007</v>
      </c>
      <c r="S21" s="48">
        <f t="shared" si="32"/>
        <v>1.5387248637148963</v>
      </c>
      <c r="T21" s="48">
        <f t="shared" si="32"/>
        <v>1.098732650704636</v>
      </c>
      <c r="U21" s="48">
        <f t="shared" si="32"/>
        <v>0.82248598161705988</v>
      </c>
      <c r="V21" s="48">
        <f t="shared" si="32"/>
        <v>1.2845158416181799</v>
      </c>
      <c r="W21" s="48">
        <f t="shared" si="32"/>
        <v>1.1923786859738736</v>
      </c>
      <c r="X21" s="48">
        <f t="shared" si="32"/>
        <v>2.0490105666285698</v>
      </c>
      <c r="Y21" s="48">
        <f t="shared" si="32"/>
        <v>1.5328681498285639</v>
      </c>
      <c r="Z21" s="48">
        <f t="shared" si="32"/>
        <v>1.1381581527781977</v>
      </c>
      <c r="AA21" s="48">
        <f t="shared" si="32"/>
        <v>1.6253111486062461</v>
      </c>
      <c r="AB21" s="90">
        <f t="shared" si="32"/>
        <v>1.8248316782137133</v>
      </c>
      <c r="AC21" s="48">
        <f>VLOOKUP(AC67,$E$2:$F$41,2,FALSE)</f>
        <v>1.0288491118877279</v>
      </c>
      <c r="AD21" s="48">
        <f t="shared" si="32"/>
        <v>1.5167077472327324</v>
      </c>
      <c r="AE21" s="48">
        <f t="shared" si="32"/>
        <v>0.93275548896149207</v>
      </c>
      <c r="AF21" s="48">
        <f t="shared" si="32"/>
        <v>1.342895461972333</v>
      </c>
      <c r="AG21" s="48">
        <f t="shared" si="32"/>
        <v>1.2589567066758243</v>
      </c>
      <c r="AH21" s="48">
        <f t="shared" si="32"/>
        <v>1.8537539132844507</v>
      </c>
      <c r="AI21" s="48">
        <f>VLOOKUP(AI67,$E$2:$F$41,2,FALSE)</f>
        <v>1.1708059357851657</v>
      </c>
      <c r="AJ21" s="48">
        <f>VLOOKUP(AJ67,$E$2:$F$41,2,FALSE)</f>
        <v>2.7046891474507215</v>
      </c>
      <c r="AK21" s="48">
        <f>VLOOKUP(AK67,$E$2:$F$41,2,FALSE)</f>
        <v>2.230349828927872</v>
      </c>
      <c r="AL21" s="48">
        <f>VLOOKUP(AL67,$E$2:$F$41,2,FALSE)</f>
        <v>1.3298000306778377</v>
      </c>
      <c r="AM21" s="48">
        <f t="shared" si="3"/>
        <v>1.3910821867289083</v>
      </c>
      <c r="AN21" s="48">
        <f t="shared" si="4"/>
        <v>1.254164849859734</v>
      </c>
      <c r="AO21" s="48">
        <f t="shared" si="4"/>
        <v>1.4573517273014012</v>
      </c>
      <c r="AP21" s="48">
        <f t="shared" si="4"/>
        <v>1.6764631908779208</v>
      </c>
      <c r="AQ21" s="48">
        <f t="shared" si="4"/>
        <v>1.0052606441986287</v>
      </c>
      <c r="AR21" s="48">
        <f t="shared" si="4"/>
        <v>1.0509675067785107</v>
      </c>
      <c r="AS21" s="48">
        <f t="shared" si="4"/>
        <v>1.2113433391735438</v>
      </c>
      <c r="AT21" s="48">
        <f t="shared" si="28"/>
        <v>1.0663319097158652</v>
      </c>
      <c r="AU21" s="48">
        <f t="shared" si="28"/>
        <v>1.9281369369263197</v>
      </c>
      <c r="AV21" s="48">
        <f t="shared" si="28"/>
        <v>1.1890731230860001</v>
      </c>
      <c r="AW21" s="48">
        <f>AVERAGE(K21:AA21,AC21:AF21)</f>
        <v>1.335923729694469</v>
      </c>
      <c r="AX21" s="49"/>
    </row>
    <row r="22" spans="1:50" x14ac:dyDescent="0.25">
      <c r="E22" s="50" t="str">
        <f>CONCATENATE("@",Schedule!A2)</f>
        <v>@ARS</v>
      </c>
      <c r="F22" s="44">
        <f t="shared" ref="F22:F41" si="33">C2*(1+$D$3)</f>
        <v>1.3910821867289083</v>
      </c>
      <c r="G22" s="50" t="str">
        <f>CONCATENATE("@",Schedule!A2)</f>
        <v>@ARS</v>
      </c>
      <c r="H22" s="44">
        <f t="shared" ref="H22:H41" si="34">B2*(1-$D$3)</f>
        <v>1.2516832648399572</v>
      </c>
      <c r="J22" s="41" t="str">
        <f>Schedule!A21</f>
        <v>WOL</v>
      </c>
      <c r="K22" s="48">
        <f t="shared" si="20"/>
        <v>1.8537539132844507</v>
      </c>
      <c r="L22" s="48">
        <f t="shared" si="20"/>
        <v>1.5775665847578977</v>
      </c>
      <c r="M22" s="48">
        <f t="shared" si="20"/>
        <v>1.0509675067785107</v>
      </c>
      <c r="N22" s="48">
        <f>VLOOKUP(N68,$E$2:$F$41,2,FALSE)</f>
        <v>1.5387248637148963</v>
      </c>
      <c r="O22" s="48">
        <f t="shared" ref="O22:AH22" si="35">VLOOKUP(O68,$E$2:$F$41,2,FALSE)</f>
        <v>1.6764631908779208</v>
      </c>
      <c r="P22" s="48">
        <f t="shared" si="35"/>
        <v>1.0288491118877279</v>
      </c>
      <c r="Q22" s="48">
        <f t="shared" si="35"/>
        <v>1.0663319097158652</v>
      </c>
      <c r="R22" s="48">
        <f t="shared" si="35"/>
        <v>2.7046891474507215</v>
      </c>
      <c r="S22" s="48">
        <f t="shared" si="35"/>
        <v>1.3298000306778377</v>
      </c>
      <c r="T22" s="48">
        <f t="shared" si="35"/>
        <v>1.0052606441986287</v>
      </c>
      <c r="U22" s="48">
        <f t="shared" si="35"/>
        <v>1.3910821867289083</v>
      </c>
      <c r="V22" s="48">
        <f t="shared" si="35"/>
        <v>1.1890731230860001</v>
      </c>
      <c r="W22" s="48">
        <f t="shared" si="35"/>
        <v>1.1400344865084904</v>
      </c>
      <c r="X22" s="48">
        <f t="shared" si="35"/>
        <v>1.098732650704636</v>
      </c>
      <c r="Y22" s="48">
        <f t="shared" si="35"/>
        <v>1.12618218136551</v>
      </c>
      <c r="Z22" s="48">
        <f t="shared" si="35"/>
        <v>1.4309850326263138</v>
      </c>
      <c r="AA22" s="48">
        <f t="shared" si="35"/>
        <v>1.1923786859738736</v>
      </c>
      <c r="AB22" s="48">
        <f t="shared" si="35"/>
        <v>1.2113433391735438</v>
      </c>
      <c r="AC22" s="48">
        <f t="shared" si="35"/>
        <v>2.2129274842778628</v>
      </c>
      <c r="AD22" s="48">
        <f t="shared" si="35"/>
        <v>2.230349828927872</v>
      </c>
      <c r="AE22" s="48">
        <f t="shared" si="35"/>
        <v>1.303294556319391</v>
      </c>
      <c r="AF22" s="48">
        <f t="shared" si="35"/>
        <v>0.82248598161705988</v>
      </c>
      <c r="AG22" s="48">
        <f t="shared" si="35"/>
        <v>1.6253111486062461</v>
      </c>
      <c r="AH22" s="48">
        <f t="shared" si="35"/>
        <v>1.8248316782137133</v>
      </c>
      <c r="AI22" s="48">
        <f>VLOOKUP(AI68,$E$2:$F$41,2,FALSE)</f>
        <v>1.9281369369263197</v>
      </c>
      <c r="AJ22" s="48">
        <f>VLOOKUP(AJ68,$E$2:$F$41,2,FALSE)</f>
        <v>1.5167077472327324</v>
      </c>
      <c r="AK22" s="48">
        <f>VLOOKUP(AK68,$E$2:$F$41,2,FALSE)</f>
        <v>0.99109909568744492</v>
      </c>
      <c r="AL22" s="48">
        <f>VLOOKUP(AL68,$E$2:$F$41,2,FALSE)</f>
        <v>1.4573517273014012</v>
      </c>
      <c r="AM22" s="48">
        <f t="shared" si="3"/>
        <v>1.1708059357851657</v>
      </c>
      <c r="AN22" s="48">
        <f t="shared" si="4"/>
        <v>1.3764448883356235</v>
      </c>
      <c r="AO22" s="48">
        <f t="shared" si="4"/>
        <v>0.93275548896149207</v>
      </c>
      <c r="AP22" s="48">
        <f t="shared" si="4"/>
        <v>1.4533115948828892</v>
      </c>
      <c r="AQ22" s="48">
        <f t="shared" si="4"/>
        <v>1.1381581527781977</v>
      </c>
      <c r="AR22" s="48">
        <f t="shared" si="4"/>
        <v>1.342895461972333</v>
      </c>
      <c r="AS22" s="48">
        <f t="shared" si="4"/>
        <v>1.2589567066758243</v>
      </c>
      <c r="AT22" s="48">
        <f>VLOOKUP(AT68,$E$2:$F$41,2,FALSE)</f>
        <v>1.2845158416181799</v>
      </c>
      <c r="AU22" s="48">
        <f>VLOOKUP(AU68,$E$2:$F$41,2,FALSE)</f>
        <v>0.84178563699905007</v>
      </c>
      <c r="AV22" s="48">
        <f>VLOOKUP(AV68,$E$2:$F$41,2,FALSE)</f>
        <v>2.0490105666285698</v>
      </c>
      <c r="AW22" s="48">
        <f t="shared" ca="1" si="5"/>
        <v>1.4173307473024508</v>
      </c>
      <c r="AX22" s="49"/>
    </row>
    <row r="23" spans="1:50" x14ac:dyDescent="0.25">
      <c r="E23" s="50" t="str">
        <f>CONCATENATE("@",Schedule!A3)</f>
        <v>@AVL</v>
      </c>
      <c r="F23" s="44">
        <f t="shared" si="33"/>
        <v>1.4533115948828892</v>
      </c>
      <c r="G23" s="50" t="str">
        <f>CONCATENATE("@",Schedule!A3)</f>
        <v>@AVL</v>
      </c>
      <c r="H23" s="44">
        <f t="shared" si="34"/>
        <v>1.7559092121131856</v>
      </c>
    </row>
    <row r="24" spans="1:50" x14ac:dyDescent="0.25">
      <c r="E24" s="50" t="str">
        <f>CONCATENATE("@",Schedule!A4)</f>
        <v>@BOU</v>
      </c>
      <c r="F24" s="44">
        <f t="shared" si="33"/>
        <v>1.1400344865084904</v>
      </c>
      <c r="G24" s="50" t="str">
        <f>CONCATENATE("@",Schedule!A4)</f>
        <v>@BOU</v>
      </c>
      <c r="H24" s="44">
        <f t="shared" si="34"/>
        <v>1.4102310381967023</v>
      </c>
      <c r="J24" s="39" t="s">
        <v>28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50" x14ac:dyDescent="0.25">
      <c r="E25" s="50" t="str">
        <f>CONCATENATE("@",Schedule!A5)</f>
        <v>@BRI</v>
      </c>
      <c r="F25" s="44">
        <f t="shared" si="33"/>
        <v>1.4309850326263138</v>
      </c>
      <c r="G25" s="50" t="str">
        <f>CONCATENATE("@",Schedule!A5)</f>
        <v>@BRI</v>
      </c>
      <c r="H25" s="44">
        <f t="shared" si="34"/>
        <v>1.3997572934728786</v>
      </c>
      <c r="J25" s="45" t="s">
        <v>0</v>
      </c>
      <c r="K25" s="45">
        <v>1</v>
      </c>
      <c r="L25" s="45">
        <v>2</v>
      </c>
      <c r="M25" s="45">
        <v>3</v>
      </c>
      <c r="N25" s="45">
        <v>4</v>
      </c>
      <c r="O25" s="45">
        <v>5</v>
      </c>
      <c r="P25" s="45">
        <v>6</v>
      </c>
      <c r="Q25" s="45">
        <v>7</v>
      </c>
      <c r="R25" s="45">
        <v>8</v>
      </c>
      <c r="S25" s="45">
        <v>9</v>
      </c>
      <c r="T25" s="45">
        <v>10</v>
      </c>
      <c r="U25" s="45">
        <v>11</v>
      </c>
      <c r="V25" s="45">
        <v>12</v>
      </c>
      <c r="W25" s="45">
        <v>13</v>
      </c>
      <c r="X25" s="45">
        <v>14</v>
      </c>
      <c r="Y25" s="45">
        <v>15</v>
      </c>
      <c r="Z25" s="45">
        <v>16</v>
      </c>
      <c r="AA25" s="45">
        <v>17</v>
      </c>
      <c r="AB25" s="45">
        <v>18</v>
      </c>
      <c r="AC25" s="45">
        <v>19</v>
      </c>
      <c r="AD25" s="45">
        <v>20</v>
      </c>
      <c r="AE25" s="45">
        <v>21</v>
      </c>
      <c r="AF25" s="45">
        <v>22</v>
      </c>
      <c r="AG25" s="45">
        <v>23</v>
      </c>
      <c r="AH25" s="45">
        <v>24</v>
      </c>
      <c r="AI25" s="45">
        <v>25</v>
      </c>
      <c r="AJ25" s="45">
        <v>26</v>
      </c>
      <c r="AK25" s="45">
        <v>27</v>
      </c>
      <c r="AL25" s="45">
        <v>28</v>
      </c>
      <c r="AM25" s="45">
        <v>29</v>
      </c>
      <c r="AN25" s="45">
        <v>30</v>
      </c>
      <c r="AO25" s="45">
        <v>31</v>
      </c>
      <c r="AP25" s="45">
        <v>32</v>
      </c>
      <c r="AQ25" s="45">
        <v>33</v>
      </c>
      <c r="AR25" s="45">
        <v>34</v>
      </c>
      <c r="AS25" s="45">
        <v>35</v>
      </c>
      <c r="AT25" s="45">
        <v>36</v>
      </c>
      <c r="AU25" s="45">
        <v>37</v>
      </c>
      <c r="AV25" s="45">
        <v>38</v>
      </c>
      <c r="AW25" s="46" t="s">
        <v>17</v>
      </c>
    </row>
    <row r="26" spans="1:50" x14ac:dyDescent="0.25">
      <c r="E26" s="50" t="str">
        <f>CONCATENATE("@",Schedule!A6)</f>
        <v>@BUR</v>
      </c>
      <c r="F26" s="44">
        <f t="shared" si="33"/>
        <v>1.2845158416181799</v>
      </c>
      <c r="G26" s="50" t="str">
        <f>CONCATENATE("@",Schedule!A6)</f>
        <v>@BUR</v>
      </c>
      <c r="H26" s="44">
        <f t="shared" si="34"/>
        <v>1.2137545955137758</v>
      </c>
      <c r="J26" s="41" t="str">
        <f>Schedule!A2</f>
        <v>ARS</v>
      </c>
      <c r="K26" s="48">
        <f t="shared" ref="K26:AV26" si="36">VLOOKUP(K49,$G$2:$H$41,2,FALSE)</f>
        <v>1.6009918453829521</v>
      </c>
      <c r="L26" s="48">
        <f t="shared" si="36"/>
        <v>1.4834778389612817</v>
      </c>
      <c r="M26" s="48">
        <f t="shared" si="36"/>
        <v>0.80212848339462206</v>
      </c>
      <c r="N26" s="48">
        <f t="shared" si="36"/>
        <v>1.4514824118555785</v>
      </c>
      <c r="O26" s="48">
        <f t="shared" si="36"/>
        <v>1.3757732132394482</v>
      </c>
      <c r="P26" s="48">
        <f t="shared" si="36"/>
        <v>2.1461112592494493</v>
      </c>
      <c r="Q26" s="48">
        <f t="shared" si="36"/>
        <v>0.96378370304482097</v>
      </c>
      <c r="R26" s="48">
        <f t="shared" si="36"/>
        <v>1.7236157133515251</v>
      </c>
      <c r="S26" s="48">
        <f t="shared" si="36"/>
        <v>1.0948756836380766</v>
      </c>
      <c r="T26" s="48">
        <f t="shared" si="36"/>
        <v>1.6176826746871222</v>
      </c>
      <c r="U26" s="48">
        <f t="shared" si="36"/>
        <v>1.2668682563482185</v>
      </c>
      <c r="V26" s="48">
        <f t="shared" si="36"/>
        <v>1.1050880124908691</v>
      </c>
      <c r="W26" s="48">
        <f t="shared" si="36"/>
        <v>1.5912141908367703</v>
      </c>
      <c r="X26" s="48">
        <f t="shared" si="36"/>
        <v>1.6190176266670115</v>
      </c>
      <c r="Y26" s="48">
        <f t="shared" si="36"/>
        <v>1.710814469800185</v>
      </c>
      <c r="Z26" s="48">
        <f t="shared" si="36"/>
        <v>1.6931932676047075</v>
      </c>
      <c r="AA26" s="48">
        <f t="shared" si="36"/>
        <v>1.2082745271350352</v>
      </c>
      <c r="AB26" s="48">
        <f t="shared" si="36"/>
        <v>1.1687572814764566</v>
      </c>
      <c r="AC26" s="48">
        <f>VLOOKUP(AC49,$G$2:$H$41,2,FALSE)</f>
        <v>1.4102310381967023</v>
      </c>
      <c r="AD26" s="48">
        <f t="shared" si="36"/>
        <v>1.171331884267226</v>
      </c>
      <c r="AE26" s="48">
        <f t="shared" si="36"/>
        <v>1.1779578592770035</v>
      </c>
      <c r="AF26" s="48">
        <f t="shared" si="36"/>
        <v>1.3235585520167363</v>
      </c>
      <c r="AG26" s="48">
        <f t="shared" si="36"/>
        <v>1.3381813911132048</v>
      </c>
      <c r="AH26" s="48">
        <f t="shared" si="36"/>
        <v>0.95836245076409388</v>
      </c>
      <c r="AI26" s="48">
        <f t="shared" si="36"/>
        <v>1.2137545955137758</v>
      </c>
      <c r="AJ26" s="48">
        <f t="shared" si="36"/>
        <v>1.9567678110236082</v>
      </c>
      <c r="AK26" s="48">
        <f t="shared" si="36"/>
        <v>1.4284811218045583</v>
      </c>
      <c r="AL26" s="48">
        <f t="shared" ref="AL26:AU26" si="37">VLOOKUP(AL49,$G$2:$H$41,2,FALSE)</f>
        <v>0.98858824947411961</v>
      </c>
      <c r="AM26" s="48">
        <f t="shared" si="37"/>
        <v>2.0694584381835313</v>
      </c>
      <c r="AN26" s="48">
        <f t="shared" si="37"/>
        <v>1.3997572934728786</v>
      </c>
      <c r="AO26" s="48">
        <f t="shared" si="37"/>
        <v>1.3019025197755394</v>
      </c>
      <c r="AP26" s="48">
        <f t="shared" si="37"/>
        <v>1.9787993214819031</v>
      </c>
      <c r="AQ26" s="48">
        <f t="shared" si="37"/>
        <v>1.0365285733758152</v>
      </c>
      <c r="AR26" s="48">
        <f t="shared" si="37"/>
        <v>1.3506631263777289</v>
      </c>
      <c r="AS26" s="48">
        <f t="shared" si="37"/>
        <v>1.1875765187909277</v>
      </c>
      <c r="AT26" s="48">
        <f t="shared" si="37"/>
        <v>0.98037925748231591</v>
      </c>
      <c r="AU26" s="48">
        <f t="shared" si="37"/>
        <v>1.7559092121131856</v>
      </c>
      <c r="AV26" s="48">
        <f t="shared" si="36"/>
        <v>1.6815005939593257</v>
      </c>
      <c r="AW26" s="48">
        <f t="shared" ref="AW26:AW45" ca="1" si="38">IF(OR($D$6=0,$D$6&gt;39),AVERAGE($K26:$AV26),AVERAGE(OFFSET($K26,0,0,1,$D$6-1)))</f>
        <v>1.3957377178600816</v>
      </c>
    </row>
    <row r="27" spans="1:50" x14ac:dyDescent="0.25">
      <c r="E27" s="50" t="str">
        <f>CONCATENATE("@",Schedule!A7)</f>
        <v>@CHE</v>
      </c>
      <c r="F27" s="44">
        <f t="shared" si="33"/>
        <v>2.0490105666285698</v>
      </c>
      <c r="G27" s="50" t="str">
        <f>CONCATENATE("@",Schedule!A7)</f>
        <v>@CHE</v>
      </c>
      <c r="H27" s="44">
        <f t="shared" si="34"/>
        <v>0.95836245076409388</v>
      </c>
      <c r="J27" s="41" t="str">
        <f>Schedule!A3</f>
        <v>AVL</v>
      </c>
      <c r="K27" s="48">
        <f t="shared" ref="K27:AB27" si="39">VLOOKUP(K50,$G$2:$H$41,2,FALSE)</f>
        <v>1.1875765187909277</v>
      </c>
      <c r="L27" s="48">
        <f t="shared" si="39"/>
        <v>1.7236157133515251</v>
      </c>
      <c r="M27" s="48">
        <f t="shared" si="39"/>
        <v>1.4284811218045583</v>
      </c>
      <c r="N27" s="48">
        <f t="shared" si="39"/>
        <v>1.3235585520167363</v>
      </c>
      <c r="O27" s="48">
        <f t="shared" si="39"/>
        <v>2.0694584381835313</v>
      </c>
      <c r="P27" s="48">
        <f t="shared" si="39"/>
        <v>1.2516832648399572</v>
      </c>
      <c r="Q27" s="48">
        <f t="shared" si="39"/>
        <v>1.4834778389612817</v>
      </c>
      <c r="R27" s="48">
        <f t="shared" si="39"/>
        <v>1.6190176266670115</v>
      </c>
      <c r="S27" s="48">
        <f t="shared" si="39"/>
        <v>1.710814469800185</v>
      </c>
      <c r="T27" s="48">
        <f t="shared" si="39"/>
        <v>0.98858824947411961</v>
      </c>
      <c r="U27" s="48">
        <f t="shared" si="39"/>
        <v>0.98037925748231591</v>
      </c>
      <c r="V27" s="48">
        <f t="shared" si="39"/>
        <v>1.0365285733758152</v>
      </c>
      <c r="W27" s="48">
        <f t="shared" si="39"/>
        <v>1.9567678110236082</v>
      </c>
      <c r="X27" s="48">
        <f t="shared" si="39"/>
        <v>0.96378370304482097</v>
      </c>
      <c r="Y27" s="48">
        <f t="shared" si="39"/>
        <v>0.95836245076409388</v>
      </c>
      <c r="Z27" s="48">
        <f t="shared" si="39"/>
        <v>1.3506631263777289</v>
      </c>
      <c r="AA27" s="48">
        <f t="shared" si="39"/>
        <v>1.0948756836380766</v>
      </c>
      <c r="AB27" s="48">
        <f t="shared" si="39"/>
        <v>1.5912141908367703</v>
      </c>
      <c r="AC27" s="48">
        <f>VLOOKUP(AC50,$G$2:$H$41,2,FALSE)</f>
        <v>1.9787993214819031</v>
      </c>
      <c r="AD27" s="48">
        <f t="shared" ref="AD27:AK27" si="40">VLOOKUP(AD50,$G$2:$H$41,2,FALSE)</f>
        <v>1.3757732132394482</v>
      </c>
      <c r="AE27" s="48">
        <f t="shared" si="40"/>
        <v>1.2137545955137758</v>
      </c>
      <c r="AF27" s="48">
        <f t="shared" si="40"/>
        <v>1.2082745271350352</v>
      </c>
      <c r="AG27" s="48">
        <f t="shared" si="40"/>
        <v>1.3997572934728786</v>
      </c>
      <c r="AH27" s="48">
        <f t="shared" si="40"/>
        <v>1.6815005939593257</v>
      </c>
      <c r="AI27" s="48">
        <f t="shared" si="40"/>
        <v>1.4102310381967023</v>
      </c>
      <c r="AJ27" s="48">
        <f t="shared" si="40"/>
        <v>1.4514824118555785</v>
      </c>
      <c r="AK27" s="48">
        <f t="shared" si="40"/>
        <v>1.3019025197755394</v>
      </c>
      <c r="AL27" s="48">
        <f t="shared" ref="AL27:AM29" si="41">VLOOKUP(AL50,$G$2:$H$41,2,FALSE)</f>
        <v>1.3381813911132048</v>
      </c>
      <c r="AM27" s="48">
        <f t="shared" si="41"/>
        <v>1.1050880124908691</v>
      </c>
      <c r="AN27" s="48">
        <f t="shared" ref="AN27:AS27" si="42">VLOOKUP(AN50,$G$2:$H$41,2,FALSE)</f>
        <v>1.171331884267226</v>
      </c>
      <c r="AO27" s="48">
        <f t="shared" si="42"/>
        <v>1.6009918453829521</v>
      </c>
      <c r="AP27" s="48">
        <f t="shared" si="42"/>
        <v>1.2668682563482185</v>
      </c>
      <c r="AQ27" s="48">
        <f t="shared" si="42"/>
        <v>0.80212848339462206</v>
      </c>
      <c r="AR27" s="48">
        <f t="shared" si="42"/>
        <v>1.1779578592770035</v>
      </c>
      <c r="AS27" s="48">
        <f t="shared" si="42"/>
        <v>1.6176826746871222</v>
      </c>
      <c r="AT27" s="48">
        <f>VLOOKUP(AT50,$G$2:$H$41,2,FALSE)</f>
        <v>1.1687572814764566</v>
      </c>
      <c r="AU27" s="48">
        <f>VLOOKUP(AU50,$G$2:$H$41,2,FALSE)</f>
        <v>1.5298351014710589</v>
      </c>
      <c r="AV27" s="48">
        <f>VLOOKUP(AV50,$G$2:$H$41,2,FALSE)</f>
        <v>1.6931932676047075</v>
      </c>
      <c r="AW27" s="48">
        <f t="shared" ca="1" si="38"/>
        <v>1.3861567385365103</v>
      </c>
    </row>
    <row r="28" spans="1:50" x14ac:dyDescent="0.25">
      <c r="E28" s="50" t="str">
        <f>CONCATENATE("@",Schedule!A8)</f>
        <v>@CRY</v>
      </c>
      <c r="F28" s="44">
        <f t="shared" si="33"/>
        <v>1.0288491118877279</v>
      </c>
      <c r="G28" s="50" t="str">
        <f>CONCATENATE("@",Schedule!A8)</f>
        <v>@CRY</v>
      </c>
      <c r="H28" s="44">
        <f t="shared" si="34"/>
        <v>1.3235585520167363</v>
      </c>
      <c r="J28" s="41" t="str">
        <f>Schedule!A4</f>
        <v>BOU</v>
      </c>
      <c r="K28" s="48">
        <f t="shared" ref="K28:AV28" si="43">VLOOKUP(K51,$G$2:$H$41,2,FALSE)</f>
        <v>1.3381813911132048</v>
      </c>
      <c r="L28" s="48">
        <f t="shared" si="43"/>
        <v>1.7559092121131856</v>
      </c>
      <c r="M28" s="48">
        <f t="shared" si="43"/>
        <v>1.2082745271350352</v>
      </c>
      <c r="N28" s="48">
        <f t="shared" si="43"/>
        <v>1.1050880124908691</v>
      </c>
      <c r="O28" s="48">
        <f t="shared" si="43"/>
        <v>1.4284811218045583</v>
      </c>
      <c r="P28" s="48">
        <f t="shared" si="43"/>
        <v>1.3019025197755394</v>
      </c>
      <c r="Q28" s="48">
        <f t="shared" si="43"/>
        <v>2.0694584381835313</v>
      </c>
      <c r="R28" s="48">
        <f t="shared" si="43"/>
        <v>1.2516832648399572</v>
      </c>
      <c r="S28" s="48">
        <f t="shared" si="43"/>
        <v>1.9787993214819031</v>
      </c>
      <c r="T28" s="48">
        <f t="shared" si="43"/>
        <v>1.3757732132394482</v>
      </c>
      <c r="U28" s="48">
        <f t="shared" si="43"/>
        <v>1.1779578592770035</v>
      </c>
      <c r="V28" s="48">
        <f t="shared" si="43"/>
        <v>1.6009918453829521</v>
      </c>
      <c r="W28" s="48">
        <f t="shared" si="43"/>
        <v>1.2668682563482185</v>
      </c>
      <c r="X28" s="48">
        <f t="shared" si="43"/>
        <v>1.1875765187909277</v>
      </c>
      <c r="Y28" s="48">
        <f t="shared" si="43"/>
        <v>1.3235585520167363</v>
      </c>
      <c r="Z28" s="48">
        <f t="shared" si="43"/>
        <v>0.98037925748231591</v>
      </c>
      <c r="AA28" s="48">
        <f>VLOOKUP(AA51,$G$2:$H$41,2,FALSE)</f>
        <v>0.95836245076409388</v>
      </c>
      <c r="AB28" s="48">
        <f t="shared" si="43"/>
        <v>1.4834778389612817</v>
      </c>
      <c r="AC28" s="48">
        <f t="shared" si="43"/>
        <v>1.5298351014710589</v>
      </c>
      <c r="AD28" s="48">
        <f t="shared" si="43"/>
        <v>1.3997572934728786</v>
      </c>
      <c r="AE28" s="48">
        <f t="shared" si="43"/>
        <v>1.6931932676047075</v>
      </c>
      <c r="AF28" s="48">
        <f t="shared" si="43"/>
        <v>1.6815005939593257</v>
      </c>
      <c r="AG28" s="48">
        <f t="shared" si="43"/>
        <v>1.6190176266670115</v>
      </c>
      <c r="AH28" s="48">
        <f t="shared" si="43"/>
        <v>1.710814469800185</v>
      </c>
      <c r="AI28" s="48">
        <f t="shared" si="43"/>
        <v>2.1461112592494493</v>
      </c>
      <c r="AJ28" s="48">
        <f t="shared" si="43"/>
        <v>1.0948756836380766</v>
      </c>
      <c r="AK28" s="48">
        <f t="shared" si="43"/>
        <v>1.2137545955137758</v>
      </c>
      <c r="AL28" s="48">
        <f t="shared" si="41"/>
        <v>1.171331884267226</v>
      </c>
      <c r="AM28" s="48">
        <f t="shared" si="41"/>
        <v>0.80212848339462206</v>
      </c>
      <c r="AN28" s="48">
        <f t="shared" ref="AN28:AS28" si="44">VLOOKUP(AN51,$G$2:$H$41,2,FALSE)</f>
        <v>1.6176826746871222</v>
      </c>
      <c r="AO28" s="48">
        <f t="shared" si="44"/>
        <v>1.0365285733758152</v>
      </c>
      <c r="AP28" s="48">
        <f t="shared" si="44"/>
        <v>1.9567678110236082</v>
      </c>
      <c r="AQ28" s="48">
        <f t="shared" si="44"/>
        <v>0.96378370304482097</v>
      </c>
      <c r="AR28" s="48">
        <f t="shared" si="44"/>
        <v>1.4514824118555785</v>
      </c>
      <c r="AS28" s="48">
        <f t="shared" si="44"/>
        <v>1.3506631263777289</v>
      </c>
      <c r="AT28" s="48">
        <f t="shared" ref="AT28:AU45" si="45">VLOOKUP(AT51,$G$2:$H$41,2,FALSE)</f>
        <v>0.98858824947411961</v>
      </c>
      <c r="AU28" s="48">
        <f t="shared" si="45"/>
        <v>1.5912141908367703</v>
      </c>
      <c r="AV28" s="48">
        <f t="shared" si="43"/>
        <v>1.1687572814764566</v>
      </c>
      <c r="AW28" s="48">
        <f t="shared" ca="1" si="38"/>
        <v>1.4135004480776696</v>
      </c>
    </row>
    <row r="29" spans="1:50" x14ac:dyDescent="0.25">
      <c r="E29" s="50" t="str">
        <f>CONCATENATE("@",Schedule!A9)</f>
        <v>@EVE</v>
      </c>
      <c r="F29" s="44">
        <f t="shared" si="33"/>
        <v>1.5387248637148963</v>
      </c>
      <c r="G29" s="50" t="str">
        <f>CONCATENATE("@",Schedule!A9)</f>
        <v>@EVE</v>
      </c>
      <c r="H29" s="44">
        <f t="shared" si="34"/>
        <v>1.1687572814764566</v>
      </c>
      <c r="J29" s="41" t="str">
        <f>Schedule!A5</f>
        <v>BRI</v>
      </c>
      <c r="K29" s="48">
        <f t="shared" ref="K29:Z29" si="46">VLOOKUP(K52,$G$2:$H$41,2,FALSE)</f>
        <v>1.3757732132394482</v>
      </c>
      <c r="L29" s="48">
        <f t="shared" si="46"/>
        <v>2.0694584381835313</v>
      </c>
      <c r="M29" s="48">
        <f t="shared" si="46"/>
        <v>1.5912141908367703</v>
      </c>
      <c r="N29" s="48">
        <f t="shared" si="46"/>
        <v>0.98858824947411961</v>
      </c>
      <c r="O29" s="48">
        <f t="shared" si="46"/>
        <v>1.4834778389612817</v>
      </c>
      <c r="P29" s="48">
        <f t="shared" si="46"/>
        <v>1.6009918453829521</v>
      </c>
      <c r="Q29" s="48">
        <f t="shared" si="46"/>
        <v>0.95836245076409388</v>
      </c>
      <c r="R29" s="48">
        <f t="shared" si="46"/>
        <v>1.4514824118555785</v>
      </c>
      <c r="S29" s="48">
        <f t="shared" si="46"/>
        <v>1.7559092121131856</v>
      </c>
      <c r="T29" s="48">
        <f t="shared" si="46"/>
        <v>1.4284811218045583</v>
      </c>
      <c r="U29" s="48">
        <f t="shared" si="46"/>
        <v>1.9787993214819031</v>
      </c>
      <c r="V29" s="48">
        <f t="shared" si="46"/>
        <v>0.96378370304482097</v>
      </c>
      <c r="W29" s="48">
        <f t="shared" si="46"/>
        <v>1.3506631263777289</v>
      </c>
      <c r="X29" s="48">
        <f t="shared" si="46"/>
        <v>0.80212848339462206</v>
      </c>
      <c r="Y29" s="48">
        <f t="shared" si="46"/>
        <v>1.2516832648399572</v>
      </c>
      <c r="Z29" s="48">
        <f t="shared" si="46"/>
        <v>1.2668682563482185</v>
      </c>
      <c r="AA29" s="48">
        <f>VLOOKUP(AA52,$G$2:$H$41,2,FALSE)</f>
        <v>1.3235585520167363</v>
      </c>
      <c r="AB29" s="48">
        <f t="shared" ref="AB29:AK29" si="47">VLOOKUP(AB52,$G$2:$H$41,2,FALSE)</f>
        <v>1.3381813911132048</v>
      </c>
      <c r="AC29" s="48">
        <f t="shared" si="47"/>
        <v>1.1875765187909277</v>
      </c>
      <c r="AD29" s="48">
        <f t="shared" si="47"/>
        <v>1.7236157133515251</v>
      </c>
      <c r="AE29" s="48">
        <f t="shared" si="47"/>
        <v>1.171331884267226</v>
      </c>
      <c r="AF29" s="48">
        <f t="shared" si="47"/>
        <v>1.1687572814764566</v>
      </c>
      <c r="AG29" s="48">
        <f t="shared" si="47"/>
        <v>2.1461112592494493</v>
      </c>
      <c r="AH29" s="48">
        <f t="shared" si="47"/>
        <v>1.4102310381967023</v>
      </c>
      <c r="AI29" s="48">
        <f t="shared" si="47"/>
        <v>1.6931932676047075</v>
      </c>
      <c r="AJ29" s="48">
        <f t="shared" si="47"/>
        <v>1.6815005939593257</v>
      </c>
      <c r="AK29" s="48">
        <f t="shared" si="47"/>
        <v>1.0948756836380766</v>
      </c>
      <c r="AL29" s="48">
        <f t="shared" si="41"/>
        <v>1.6176826746871222</v>
      </c>
      <c r="AM29" s="48">
        <f t="shared" si="41"/>
        <v>1.0365285733758152</v>
      </c>
      <c r="AN29" s="48">
        <f t="shared" ref="AN29:AS29" si="48">VLOOKUP(AN52,$G$2:$H$41,2,FALSE)</f>
        <v>1.5298351014710589</v>
      </c>
      <c r="AO29" s="48">
        <f t="shared" si="48"/>
        <v>1.1050880124908691</v>
      </c>
      <c r="AP29" s="48">
        <f t="shared" si="48"/>
        <v>1.1779578592770035</v>
      </c>
      <c r="AQ29" s="48">
        <f t="shared" si="48"/>
        <v>1.6190176266670115</v>
      </c>
      <c r="AR29" s="48">
        <f t="shared" si="48"/>
        <v>0.98037925748231591</v>
      </c>
      <c r="AS29" s="48">
        <f t="shared" si="48"/>
        <v>1.2082745271350352</v>
      </c>
      <c r="AT29" s="48">
        <f t="shared" si="45"/>
        <v>1.3019025197755394</v>
      </c>
      <c r="AU29" s="48">
        <f t="shared" si="45"/>
        <v>1.9567678110236082</v>
      </c>
      <c r="AV29" s="48">
        <f>VLOOKUP(AV52,$G$2:$H$41,2,FALSE)</f>
        <v>1.2137545955137758</v>
      </c>
      <c r="AW29" s="48">
        <f t="shared" ca="1" si="38"/>
        <v>1.3741221122326748</v>
      </c>
    </row>
    <row r="30" spans="1:50" x14ac:dyDescent="0.25">
      <c r="E30" s="50" t="str">
        <f>CONCATENATE("@",Schedule!A10)</f>
        <v>@LEI</v>
      </c>
      <c r="F30" s="44">
        <f t="shared" si="33"/>
        <v>1.8537539132844507</v>
      </c>
      <c r="G30" s="50" t="str">
        <f>CONCATENATE("@",Schedule!A10)</f>
        <v>@LEI</v>
      </c>
      <c r="H30" s="44">
        <f t="shared" si="34"/>
        <v>1.1050880124908691</v>
      </c>
      <c r="J30" s="41" t="str">
        <f>Schedule!A6</f>
        <v>BUR</v>
      </c>
      <c r="K30" s="48">
        <f t="shared" ref="K30:AV30" si="49">VLOOKUP(K53,$G$2:$H$41,2,FALSE)</f>
        <v>1.5912141908367703</v>
      </c>
      <c r="L30" s="48">
        <f t="shared" si="49"/>
        <v>1.2516832648399572</v>
      </c>
      <c r="M30" s="48">
        <f t="shared" si="49"/>
        <v>1.0365285733758152</v>
      </c>
      <c r="N30" s="48">
        <f t="shared" si="49"/>
        <v>0.98037925748231591</v>
      </c>
      <c r="O30" s="48">
        <f t="shared" si="49"/>
        <v>1.3997572934728786</v>
      </c>
      <c r="P30" s="48">
        <f t="shared" si="49"/>
        <v>1.9787993214819031</v>
      </c>
      <c r="Q30" s="48">
        <f t="shared" si="49"/>
        <v>1.7559092121131856</v>
      </c>
      <c r="R30" s="48">
        <f t="shared" si="49"/>
        <v>1.4284811218045583</v>
      </c>
      <c r="S30" s="48">
        <f t="shared" si="49"/>
        <v>1.1050880124908691</v>
      </c>
      <c r="T30" s="48">
        <f t="shared" si="49"/>
        <v>1.171331884267226</v>
      </c>
      <c r="U30" s="48">
        <f t="shared" si="49"/>
        <v>1.0948756836380766</v>
      </c>
      <c r="V30" s="48">
        <f t="shared" si="49"/>
        <v>2.0694584381835313</v>
      </c>
      <c r="W30" s="48">
        <f t="shared" si="49"/>
        <v>1.3757732132394482</v>
      </c>
      <c r="X30" s="48">
        <f t="shared" si="49"/>
        <v>1.6176826746871222</v>
      </c>
      <c r="Y30" s="48">
        <f t="shared" si="49"/>
        <v>1.2082745271350352</v>
      </c>
      <c r="Z30" s="48">
        <f t="shared" si="49"/>
        <v>1.1875765187909277</v>
      </c>
      <c r="AA30" s="48">
        <f t="shared" si="49"/>
        <v>1.9567678110236082</v>
      </c>
      <c r="AB30" s="48">
        <f t="shared" si="49"/>
        <v>1.4102310381967023</v>
      </c>
      <c r="AC30" s="48">
        <f t="shared" si="49"/>
        <v>1.1687572814764566</v>
      </c>
      <c r="AD30" s="48">
        <f t="shared" si="49"/>
        <v>1.1779578592770035</v>
      </c>
      <c r="AE30" s="48">
        <f t="shared" si="49"/>
        <v>2.1461112592494493</v>
      </c>
      <c r="AF30" s="48">
        <f t="shared" si="49"/>
        <v>0.95836245076409388</v>
      </c>
      <c r="AG30" s="48">
        <f t="shared" si="49"/>
        <v>1.3506631263777289</v>
      </c>
      <c r="AH30" s="48">
        <f t="shared" si="49"/>
        <v>0.96378370304482097</v>
      </c>
      <c r="AI30" s="48">
        <f t="shared" si="49"/>
        <v>1.5298351014710589</v>
      </c>
      <c r="AJ30" s="48">
        <f t="shared" ref="AJ30:AJ35" si="50">VLOOKUP(AJ53,$G$2:$H$41,2,FALSE)</f>
        <v>1.3019025197755394</v>
      </c>
      <c r="AK30" s="48">
        <f t="shared" si="49"/>
        <v>1.7236157133515251</v>
      </c>
      <c r="AL30" s="48">
        <f t="shared" si="49"/>
        <v>1.6009918453829521</v>
      </c>
      <c r="AM30" s="48">
        <f t="shared" ref="AM30:AM45" si="51">VLOOKUP(AM53,$G$2:$H$41,2,FALSE)</f>
        <v>1.4514824118555785</v>
      </c>
      <c r="AN30" s="48">
        <f t="shared" ref="AN30:AS30" si="52">VLOOKUP(AN53,$G$2:$H$41,2,FALSE)</f>
        <v>0.98858824947411961</v>
      </c>
      <c r="AO30" s="48">
        <f t="shared" si="52"/>
        <v>1.6815005939593257</v>
      </c>
      <c r="AP30" s="48">
        <f t="shared" si="52"/>
        <v>1.3235585520167363</v>
      </c>
      <c r="AQ30" s="48">
        <f t="shared" si="52"/>
        <v>1.3381813911132048</v>
      </c>
      <c r="AR30" s="48">
        <f t="shared" si="52"/>
        <v>1.6931932676047075</v>
      </c>
      <c r="AS30" s="48">
        <f t="shared" si="52"/>
        <v>0.80212848339462206</v>
      </c>
      <c r="AT30" s="48">
        <f t="shared" si="45"/>
        <v>1.2668682563482185</v>
      </c>
      <c r="AU30" s="48">
        <f t="shared" si="45"/>
        <v>1.6190176266670115</v>
      </c>
      <c r="AV30" s="48">
        <f t="shared" si="49"/>
        <v>1.710814469800185</v>
      </c>
      <c r="AW30" s="48">
        <f t="shared" ca="1" si="38"/>
        <v>1.4123182221739514</v>
      </c>
    </row>
    <row r="31" spans="1:50" x14ac:dyDescent="0.25">
      <c r="E31" s="50" t="str">
        <f>CONCATENATE("@",Schedule!A11)</f>
        <v>@LIV</v>
      </c>
      <c r="F31" s="44">
        <f t="shared" si="33"/>
        <v>2.230349828927872</v>
      </c>
      <c r="G31" s="50" t="str">
        <f>CONCATENATE("@",Schedule!A11)</f>
        <v>@LIV</v>
      </c>
      <c r="H31" s="44">
        <f t="shared" si="34"/>
        <v>0.80212848339462206</v>
      </c>
      <c r="J31" s="41" t="str">
        <f>Schedule!A7</f>
        <v>CHE</v>
      </c>
      <c r="K31" s="48">
        <f t="shared" ref="K31:AV31" si="53">VLOOKUP(K54,$G$2:$H$41,2,FALSE)</f>
        <v>0.96378370304482097</v>
      </c>
      <c r="L31" s="48">
        <f t="shared" si="53"/>
        <v>1.3506631263777289</v>
      </c>
      <c r="M31" s="48">
        <f t="shared" si="53"/>
        <v>1.6190176266670115</v>
      </c>
      <c r="N31" s="48">
        <f t="shared" si="53"/>
        <v>1.3381813911132048</v>
      </c>
      <c r="O31" s="48">
        <f t="shared" si="53"/>
        <v>1.0365285733758152</v>
      </c>
      <c r="P31" s="48">
        <f t="shared" si="53"/>
        <v>0.98037925748231591</v>
      </c>
      <c r="Q31" s="48">
        <f t="shared" si="53"/>
        <v>1.710814469800185</v>
      </c>
      <c r="R31" s="48">
        <f t="shared" si="53"/>
        <v>1.3019025197755394</v>
      </c>
      <c r="S31" s="48">
        <f t="shared" si="53"/>
        <v>1.9567678110236082</v>
      </c>
      <c r="T31" s="48">
        <f t="shared" si="53"/>
        <v>1.2137545955137758</v>
      </c>
      <c r="U31" s="48">
        <f t="shared" si="53"/>
        <v>1.3757732132394482</v>
      </c>
      <c r="V31" s="48">
        <f t="shared" si="53"/>
        <v>1.6176826746871222</v>
      </c>
      <c r="W31" s="48">
        <f t="shared" si="53"/>
        <v>0.98858824947411961</v>
      </c>
      <c r="X31" s="48">
        <f t="shared" si="53"/>
        <v>2.0694584381835313</v>
      </c>
      <c r="Y31" s="48">
        <f t="shared" si="53"/>
        <v>2.1461112592494493</v>
      </c>
      <c r="Z31" s="48">
        <f t="shared" si="53"/>
        <v>1.1687572814764566</v>
      </c>
      <c r="AA31" s="48">
        <f t="shared" si="53"/>
        <v>1.7236157133515251</v>
      </c>
      <c r="AB31" s="48">
        <f t="shared" si="53"/>
        <v>1.1875765187909277</v>
      </c>
      <c r="AC31" s="48">
        <f t="shared" si="53"/>
        <v>1.5912141908367703</v>
      </c>
      <c r="AD31" s="48">
        <f t="shared" si="53"/>
        <v>1.2516832648399572</v>
      </c>
      <c r="AE31" s="48">
        <f t="shared" si="53"/>
        <v>1.3997572934728786</v>
      </c>
      <c r="AF31" s="48">
        <f t="shared" si="53"/>
        <v>1.4834778389612817</v>
      </c>
      <c r="AG31" s="48">
        <f t="shared" si="53"/>
        <v>1.6009918453829521</v>
      </c>
      <c r="AH31" s="48">
        <f t="shared" si="53"/>
        <v>1.5298351014710589</v>
      </c>
      <c r="AI31" s="48">
        <f t="shared" si="53"/>
        <v>1.1050880124908691</v>
      </c>
      <c r="AJ31" s="48">
        <f t="shared" si="50"/>
        <v>1.1779578592770035</v>
      </c>
      <c r="AK31" s="48">
        <f t="shared" si="53"/>
        <v>1.4514824118555785</v>
      </c>
      <c r="AL31" s="48">
        <f t="shared" si="53"/>
        <v>1.4102310381967023</v>
      </c>
      <c r="AM31" s="48">
        <f t="shared" si="51"/>
        <v>1.4284811218045583</v>
      </c>
      <c r="AN31" s="48">
        <f t="shared" ref="AN31:AS31" si="54">VLOOKUP(AN54,$G$2:$H$41,2,FALSE)</f>
        <v>1.7559092121131856</v>
      </c>
      <c r="AO31" s="48">
        <f t="shared" si="54"/>
        <v>1.2082745271350352</v>
      </c>
      <c r="AP31" s="48">
        <f t="shared" si="54"/>
        <v>1.6931932676047075</v>
      </c>
      <c r="AQ31" s="48">
        <f t="shared" si="54"/>
        <v>1.6815005939593257</v>
      </c>
      <c r="AR31" s="48">
        <f t="shared" si="54"/>
        <v>1.3235585520167363</v>
      </c>
      <c r="AS31" s="48">
        <f t="shared" si="54"/>
        <v>1.0948756836380766</v>
      </c>
      <c r="AT31" s="48">
        <f t="shared" si="45"/>
        <v>1.9787993214819031</v>
      </c>
      <c r="AU31" s="48">
        <f t="shared" si="45"/>
        <v>0.80212848339462206</v>
      </c>
      <c r="AV31" s="48">
        <f t="shared" si="53"/>
        <v>1.2668682563482185</v>
      </c>
      <c r="AW31" s="48">
        <f t="shared" ca="1" si="38"/>
        <v>1.4307040459426121</v>
      </c>
    </row>
    <row r="32" spans="1:50" x14ac:dyDescent="0.25">
      <c r="E32" s="50" t="str">
        <f>CONCATENATE("@",Schedule!A12)</f>
        <v>@MCI</v>
      </c>
      <c r="F32" s="44">
        <f t="shared" si="33"/>
        <v>2.7046891474507215</v>
      </c>
      <c r="G32" s="50" t="str">
        <f>CONCATENATE("@",Schedule!A12)</f>
        <v>@MCI</v>
      </c>
      <c r="H32" s="44">
        <f t="shared" si="34"/>
        <v>0.98858824947411961</v>
      </c>
      <c r="J32" s="41" t="str">
        <f>Schedule!A8</f>
        <v>CRY</v>
      </c>
      <c r="K32" s="48">
        <f t="shared" ref="K32:AI32" si="55">VLOOKUP(K55,$G$2:$H$41,2,FALSE)</f>
        <v>1.4284811218045583</v>
      </c>
      <c r="L32" s="48">
        <f t="shared" si="55"/>
        <v>1.0948756836380766</v>
      </c>
      <c r="M32" s="48">
        <f t="shared" si="55"/>
        <v>0.96378370304482097</v>
      </c>
      <c r="N32" s="48">
        <f t="shared" si="55"/>
        <v>2.1461112592494493</v>
      </c>
      <c r="O32" s="48">
        <f t="shared" si="55"/>
        <v>1.1875765187909277</v>
      </c>
      <c r="P32" s="48">
        <f t="shared" si="55"/>
        <v>1.2668682563482185</v>
      </c>
      <c r="Q32" s="48">
        <f t="shared" si="55"/>
        <v>1.9787993214819031</v>
      </c>
      <c r="R32" s="48">
        <f t="shared" si="55"/>
        <v>1.6931932676047075</v>
      </c>
      <c r="S32" s="48">
        <f t="shared" si="55"/>
        <v>1.2082745271350352</v>
      </c>
      <c r="T32" s="48">
        <f t="shared" si="55"/>
        <v>1.2516832648399572</v>
      </c>
      <c r="U32" s="48">
        <f t="shared" si="55"/>
        <v>1.3506631263777289</v>
      </c>
      <c r="V32" s="48">
        <f t="shared" si="55"/>
        <v>0.95836245076409388</v>
      </c>
      <c r="W32" s="48">
        <f t="shared" si="55"/>
        <v>0.98037925748231591</v>
      </c>
      <c r="X32" s="48">
        <f t="shared" si="55"/>
        <v>1.2137545955137758</v>
      </c>
      <c r="Y32" s="48">
        <f t="shared" si="55"/>
        <v>1.7236157133515251</v>
      </c>
      <c r="Z32" s="48">
        <f t="shared" si="55"/>
        <v>1.3757732132394482</v>
      </c>
      <c r="AA32" s="48">
        <f t="shared" si="55"/>
        <v>1.710814469800185</v>
      </c>
      <c r="AB32" s="48">
        <f t="shared" si="55"/>
        <v>1.6009918453829521</v>
      </c>
      <c r="AC32" s="48">
        <f t="shared" si="55"/>
        <v>2.0694584381835313</v>
      </c>
      <c r="AD32" s="48">
        <f t="shared" si="55"/>
        <v>1.3019025197755394</v>
      </c>
      <c r="AE32" s="48">
        <f t="shared" si="55"/>
        <v>1.6190176266670115</v>
      </c>
      <c r="AF32" s="48">
        <f t="shared" si="55"/>
        <v>1.5298351014710589</v>
      </c>
      <c r="AG32" s="48">
        <f t="shared" si="55"/>
        <v>0.98858824947411961</v>
      </c>
      <c r="AH32" s="48">
        <f t="shared" si="55"/>
        <v>1.5912141908367703</v>
      </c>
      <c r="AI32" s="48">
        <f t="shared" si="55"/>
        <v>1.3381813911132048</v>
      </c>
      <c r="AJ32" s="48">
        <f t="shared" si="50"/>
        <v>1.1687572814764566</v>
      </c>
      <c r="AK32" s="48">
        <f t="shared" ref="AK32:AL34" si="56">VLOOKUP(AK55,$G$2:$H$41,2,FALSE)</f>
        <v>1.9567678110236082</v>
      </c>
      <c r="AL32" s="48">
        <f t="shared" si="56"/>
        <v>1.3997572934728786</v>
      </c>
      <c r="AM32" s="48">
        <f t="shared" si="51"/>
        <v>1.6815005939593257</v>
      </c>
      <c r="AN32" s="48">
        <f t="shared" ref="AN32:AS32" si="57">VLOOKUP(AN55,$G$2:$H$41,2,FALSE)</f>
        <v>1.4102310381967023</v>
      </c>
      <c r="AO32" s="48">
        <f t="shared" si="57"/>
        <v>0.80212848339462206</v>
      </c>
      <c r="AP32" s="48">
        <f t="shared" si="57"/>
        <v>1.4834778389612817</v>
      </c>
      <c r="AQ32" s="48">
        <f t="shared" si="57"/>
        <v>1.1050880124908691</v>
      </c>
      <c r="AR32" s="48">
        <f t="shared" si="57"/>
        <v>1.171331884267226</v>
      </c>
      <c r="AS32" s="48">
        <f t="shared" si="57"/>
        <v>1.7559092121131856</v>
      </c>
      <c r="AT32" s="48">
        <f t="shared" si="45"/>
        <v>1.1779578592770035</v>
      </c>
      <c r="AU32" s="48">
        <f t="shared" si="45"/>
        <v>1.0365285733758152</v>
      </c>
      <c r="AV32" s="48">
        <f>VLOOKUP(AV55,$G$2:$H$41,2,FALSE)</f>
        <v>1.4514824118555785</v>
      </c>
      <c r="AW32" s="48">
        <f t="shared" ca="1" si="38"/>
        <v>1.438827967361219</v>
      </c>
    </row>
    <row r="33" spans="5:50" x14ac:dyDescent="0.25">
      <c r="E33" s="50" t="str">
        <f>CONCATENATE("@",Schedule!A13)</f>
        <v>@MUN</v>
      </c>
      <c r="F33" s="44">
        <f t="shared" si="33"/>
        <v>1.9281369369263197</v>
      </c>
      <c r="G33" s="50" t="str">
        <f>CONCATENATE("@",Schedule!A13)</f>
        <v>@MUN</v>
      </c>
      <c r="H33" s="44">
        <f t="shared" si="34"/>
        <v>0.96378370304482097</v>
      </c>
      <c r="J33" s="41" t="str">
        <f>Schedule!A9</f>
        <v>EVE</v>
      </c>
      <c r="K33" s="48">
        <f t="shared" ref="K33:AI33" si="58">VLOOKUP(K56,$G$2:$H$41,2,FALSE)</f>
        <v>1.3235585520167363</v>
      </c>
      <c r="L33" s="48">
        <f t="shared" si="58"/>
        <v>1.6815005939593257</v>
      </c>
      <c r="M33" s="48">
        <f t="shared" si="58"/>
        <v>1.7559092121131856</v>
      </c>
      <c r="N33" s="48">
        <f t="shared" si="58"/>
        <v>1.2668682563482185</v>
      </c>
      <c r="O33" s="48">
        <f t="shared" si="58"/>
        <v>1.4102310381967023</v>
      </c>
      <c r="P33" s="48">
        <f t="shared" si="58"/>
        <v>1.3381813911132048</v>
      </c>
      <c r="Q33" s="48">
        <f t="shared" si="58"/>
        <v>1.2082745271350352</v>
      </c>
      <c r="R33" s="48">
        <f t="shared" si="58"/>
        <v>1.2137545955137758</v>
      </c>
      <c r="S33" s="48">
        <f t="shared" si="58"/>
        <v>2.0694584381835313</v>
      </c>
      <c r="T33" s="48">
        <f t="shared" si="58"/>
        <v>1.3997572934728786</v>
      </c>
      <c r="U33" s="48">
        <f t="shared" si="58"/>
        <v>1.4514824118555785</v>
      </c>
      <c r="V33" s="48">
        <f t="shared" si="58"/>
        <v>1.3019025197755394</v>
      </c>
      <c r="W33" s="48">
        <f t="shared" si="58"/>
        <v>1.9787993214819031</v>
      </c>
      <c r="X33" s="48">
        <f t="shared" si="58"/>
        <v>1.1050880124908691</v>
      </c>
      <c r="Y33" s="48">
        <f t="shared" si="58"/>
        <v>0.80212848339462206</v>
      </c>
      <c r="Z33" s="48">
        <f t="shared" si="58"/>
        <v>1.171331884267226</v>
      </c>
      <c r="AA33" s="48">
        <f t="shared" si="58"/>
        <v>0.96378370304482097</v>
      </c>
      <c r="AB33" s="48">
        <f t="shared" si="58"/>
        <v>1.5298351014710589</v>
      </c>
      <c r="AC33" s="48">
        <f t="shared" si="58"/>
        <v>1.4834778389612817</v>
      </c>
      <c r="AD33" s="48">
        <f t="shared" si="58"/>
        <v>1.6009918453829521</v>
      </c>
      <c r="AE33" s="48">
        <f t="shared" si="58"/>
        <v>0.98858824947411961</v>
      </c>
      <c r="AF33" s="48">
        <f t="shared" si="58"/>
        <v>1.710814469800185</v>
      </c>
      <c r="AG33" s="48">
        <f t="shared" si="58"/>
        <v>1.6931932676047075</v>
      </c>
      <c r="AH33" s="48">
        <f t="shared" si="58"/>
        <v>1.9567678110236082</v>
      </c>
      <c r="AI33" s="48">
        <f t="shared" si="58"/>
        <v>1.3757732132394482</v>
      </c>
      <c r="AJ33" s="48">
        <f t="shared" si="50"/>
        <v>1.6176826746871222</v>
      </c>
      <c r="AK33" s="48">
        <f t="shared" si="56"/>
        <v>1.2516832648399572</v>
      </c>
      <c r="AL33" s="48">
        <f t="shared" si="56"/>
        <v>1.1779578592770035</v>
      </c>
      <c r="AM33" s="48">
        <f t="shared" si="51"/>
        <v>0.95836245076409388</v>
      </c>
      <c r="AN33" s="48">
        <f t="shared" ref="AN33:AS33" si="59">VLOOKUP(AN56,$G$2:$H$41,2,FALSE)</f>
        <v>0.98037925748231591</v>
      </c>
      <c r="AO33" s="48">
        <f t="shared" si="59"/>
        <v>1.6190176266670115</v>
      </c>
      <c r="AP33" s="48">
        <f t="shared" si="59"/>
        <v>1.3506631263777289</v>
      </c>
      <c r="AQ33" s="48">
        <f t="shared" si="59"/>
        <v>1.1875765187909277</v>
      </c>
      <c r="AR33" s="48">
        <f t="shared" si="59"/>
        <v>1.5912141908367703</v>
      </c>
      <c r="AS33" s="48">
        <f t="shared" si="59"/>
        <v>1.0365285733758152</v>
      </c>
      <c r="AT33" s="48">
        <f t="shared" si="45"/>
        <v>2.1461112592494493</v>
      </c>
      <c r="AU33" s="48">
        <f t="shared" si="45"/>
        <v>1.0948756836380766</v>
      </c>
      <c r="AV33" s="48">
        <f>VLOOKUP(AV56,$G$2:$H$41,2,FALSE)</f>
        <v>1.7236157133515251</v>
      </c>
      <c r="AW33" s="48">
        <f t="shared" ca="1" si="38"/>
        <v>1.397987169975125</v>
      </c>
    </row>
    <row r="34" spans="5:50" x14ac:dyDescent="0.25">
      <c r="E34" s="50" t="str">
        <f>CONCATENATE("@",Schedule!A14)</f>
        <v>@NEW</v>
      </c>
      <c r="F34" s="44">
        <f t="shared" si="33"/>
        <v>1.0052606441986287</v>
      </c>
      <c r="G34" s="50" t="str">
        <f>CONCATENATE("@",Schedule!A14)</f>
        <v>@NEW</v>
      </c>
      <c r="H34" s="44">
        <f t="shared" si="34"/>
        <v>1.6009918453829521</v>
      </c>
      <c r="J34" s="41" t="str">
        <f>Schedule!A10</f>
        <v>LEI</v>
      </c>
      <c r="K34" s="48">
        <f t="shared" ref="K34:AI34" si="60">VLOOKUP(K57,$G$2:$H$41,2,FALSE)</f>
        <v>1.2668682563482185</v>
      </c>
      <c r="L34" s="48">
        <f t="shared" si="60"/>
        <v>0.95836245076409388</v>
      </c>
      <c r="M34" s="48">
        <f t="shared" si="60"/>
        <v>1.0948756836380766</v>
      </c>
      <c r="N34" s="48">
        <f t="shared" si="60"/>
        <v>1.7236157133515251</v>
      </c>
      <c r="O34" s="48">
        <f t="shared" si="60"/>
        <v>0.96378370304482097</v>
      </c>
      <c r="P34" s="48">
        <f t="shared" si="60"/>
        <v>1.4514824118555785</v>
      </c>
      <c r="Q34" s="48">
        <f t="shared" si="60"/>
        <v>1.9567678110236082</v>
      </c>
      <c r="R34" s="48">
        <f t="shared" si="60"/>
        <v>0.80212848339462206</v>
      </c>
      <c r="S34" s="48">
        <f t="shared" si="60"/>
        <v>1.4834778389612817</v>
      </c>
      <c r="T34" s="48">
        <f t="shared" si="60"/>
        <v>1.3019025197755394</v>
      </c>
      <c r="U34" s="48">
        <f t="shared" si="60"/>
        <v>1.3235585520167363</v>
      </c>
      <c r="V34" s="48">
        <f t="shared" si="60"/>
        <v>1.5298351014710589</v>
      </c>
      <c r="W34" s="48">
        <f t="shared" si="60"/>
        <v>1.3997572934728786</v>
      </c>
      <c r="X34" s="48">
        <f t="shared" si="60"/>
        <v>1.4284811218045583</v>
      </c>
      <c r="Y34" s="48">
        <f t="shared" si="60"/>
        <v>1.6815005939593257</v>
      </c>
      <c r="Z34" s="48">
        <f t="shared" si="60"/>
        <v>1.7559092121131856</v>
      </c>
      <c r="AA34" s="48">
        <f t="shared" si="60"/>
        <v>1.9787993214819031</v>
      </c>
      <c r="AB34" s="48">
        <f t="shared" si="60"/>
        <v>0.98858824947411961</v>
      </c>
      <c r="AC34" s="48">
        <f t="shared" si="60"/>
        <v>0.98037925748231591</v>
      </c>
      <c r="AD34" s="48">
        <f t="shared" si="60"/>
        <v>1.6931932676047075</v>
      </c>
      <c r="AE34" s="48">
        <f t="shared" si="60"/>
        <v>1.6009918453829521</v>
      </c>
      <c r="AF34" s="48">
        <f t="shared" si="60"/>
        <v>1.5912141908367703</v>
      </c>
      <c r="AG34" s="48">
        <f t="shared" si="60"/>
        <v>1.2137545955137758</v>
      </c>
      <c r="AH34" s="48">
        <f t="shared" si="60"/>
        <v>2.0694584381835313</v>
      </c>
      <c r="AI34" s="48">
        <f t="shared" si="60"/>
        <v>1.171331884267226</v>
      </c>
      <c r="AJ34" s="48">
        <f t="shared" si="50"/>
        <v>1.0365285733758152</v>
      </c>
      <c r="AK34" s="48">
        <f t="shared" si="56"/>
        <v>1.2082745271350352</v>
      </c>
      <c r="AL34" s="48">
        <f t="shared" si="56"/>
        <v>1.6190176266670115</v>
      </c>
      <c r="AM34" s="48">
        <f t="shared" si="51"/>
        <v>2.1461112592494493</v>
      </c>
      <c r="AN34" s="48">
        <f t="shared" ref="AN34:AS34" si="61">VLOOKUP(AN57,$G$2:$H$41,2,FALSE)</f>
        <v>1.3757732132394482</v>
      </c>
      <c r="AO34" s="48">
        <f t="shared" si="61"/>
        <v>1.710814469800185</v>
      </c>
      <c r="AP34" s="48">
        <f t="shared" si="61"/>
        <v>1.1687572814764566</v>
      </c>
      <c r="AQ34" s="48">
        <f t="shared" si="61"/>
        <v>1.6176826746871222</v>
      </c>
      <c r="AR34" s="48">
        <f t="shared" si="61"/>
        <v>1.2516832648399572</v>
      </c>
      <c r="AS34" s="48">
        <f t="shared" si="61"/>
        <v>1.4102310381967023</v>
      </c>
      <c r="AT34" s="48">
        <f t="shared" si="45"/>
        <v>1.3381813911132048</v>
      </c>
      <c r="AU34" s="48">
        <f t="shared" si="45"/>
        <v>1.1875765187909277</v>
      </c>
      <c r="AV34" s="48">
        <f>VLOOKUP(AV57,$G$2:$H$41,2,FALSE)</f>
        <v>1.1779578592770035</v>
      </c>
      <c r="AW34" s="48">
        <f t="shared" ca="1" si="38"/>
        <v>1.4070669490571763</v>
      </c>
      <c r="AX34" s="49"/>
    </row>
    <row r="35" spans="5:50" x14ac:dyDescent="0.25">
      <c r="E35" s="50" t="str">
        <f>CONCATENATE("@",Schedule!A15)</f>
        <v>@NOR</v>
      </c>
      <c r="F35" s="44">
        <f t="shared" si="33"/>
        <v>1.2113433391735438</v>
      </c>
      <c r="G35" s="50" t="str">
        <f>CONCATENATE("@",Schedule!A15)</f>
        <v>@NOR</v>
      </c>
      <c r="H35" s="44">
        <f t="shared" si="34"/>
        <v>1.6190176266670115</v>
      </c>
      <c r="J35" s="41" t="str">
        <f>Schedule!A11</f>
        <v>LIV</v>
      </c>
      <c r="K35" s="48">
        <f t="shared" ref="K35:AV35" si="62">VLOOKUP(K58,$G$2:$H$41,2,FALSE)</f>
        <v>1.9787993214819031</v>
      </c>
      <c r="L35" s="48">
        <f t="shared" si="62"/>
        <v>1.3019025197755394</v>
      </c>
      <c r="M35" s="48">
        <f t="shared" si="62"/>
        <v>1.5298351014710589</v>
      </c>
      <c r="N35" s="48">
        <f t="shared" si="62"/>
        <v>1.2137545955137758</v>
      </c>
      <c r="O35" s="48">
        <f t="shared" si="62"/>
        <v>1.9567678110236082</v>
      </c>
      <c r="P35" s="48">
        <f t="shared" si="62"/>
        <v>0.95836245076409388</v>
      </c>
      <c r="Q35" s="48">
        <f t="shared" si="62"/>
        <v>1.0948756836380766</v>
      </c>
      <c r="R35" s="48">
        <f t="shared" si="62"/>
        <v>1.3506631263777289</v>
      </c>
      <c r="S35" s="48">
        <f t="shared" si="62"/>
        <v>0.96378370304482097</v>
      </c>
      <c r="T35" s="48">
        <f t="shared" si="62"/>
        <v>1.4514824118555785</v>
      </c>
      <c r="U35" s="48">
        <f t="shared" si="62"/>
        <v>1.7559092121131856</v>
      </c>
      <c r="V35" s="48">
        <f t="shared" si="62"/>
        <v>1.2082745271350352</v>
      </c>
      <c r="W35" s="48">
        <f t="shared" si="62"/>
        <v>1.3235585520167363</v>
      </c>
      <c r="X35" s="48">
        <f t="shared" si="62"/>
        <v>1.710814469800185</v>
      </c>
      <c r="Y35" s="48">
        <f t="shared" si="62"/>
        <v>1.4284811218045583</v>
      </c>
      <c r="Z35" s="48">
        <f t="shared" si="62"/>
        <v>1.4102310381967023</v>
      </c>
      <c r="AA35" s="48">
        <f t="shared" si="62"/>
        <v>1.6815005939593257</v>
      </c>
      <c r="AB35" s="90">
        <f t="shared" si="62"/>
        <v>1.6931932676047075</v>
      </c>
      <c r="AC35" s="48">
        <f t="shared" si="62"/>
        <v>1.1050880124908691</v>
      </c>
      <c r="AD35" s="48">
        <f t="shared" si="62"/>
        <v>1.2668682563482185</v>
      </c>
      <c r="AE35" s="48">
        <f t="shared" si="62"/>
        <v>1.3381813911132048</v>
      </c>
      <c r="AF35" s="48">
        <f t="shared" si="62"/>
        <v>1.1875765187909277</v>
      </c>
      <c r="AG35" s="48">
        <f t="shared" si="62"/>
        <v>1.1779578592770035</v>
      </c>
      <c r="AH35" s="48">
        <f t="shared" si="62"/>
        <v>1.0365285733758152</v>
      </c>
      <c r="AI35" s="48">
        <f t="shared" si="62"/>
        <v>1.5912141908367703</v>
      </c>
      <c r="AJ35" s="48">
        <f t="shared" si="50"/>
        <v>1.6190176266670115</v>
      </c>
      <c r="AK35" s="48">
        <f t="shared" si="62"/>
        <v>2.0694584381835313</v>
      </c>
      <c r="AL35" s="48">
        <f>VLOOKUP(AL58,$G$2:$H$41,2,FALSE)</f>
        <v>1.3757732132394482</v>
      </c>
      <c r="AM35" s="48">
        <f t="shared" si="51"/>
        <v>1.7236157133515251</v>
      </c>
      <c r="AN35" s="48">
        <f t="shared" ref="AN35:AS35" si="63">VLOOKUP(AN58,$G$2:$H$41,2,FALSE)</f>
        <v>1.1687572814764566</v>
      </c>
      <c r="AO35" s="48">
        <f t="shared" si="63"/>
        <v>1.6176826746871222</v>
      </c>
      <c r="AP35" s="48">
        <f t="shared" si="63"/>
        <v>0.98858824947411961</v>
      </c>
      <c r="AQ35" s="48">
        <f t="shared" si="63"/>
        <v>2.1461112592494493</v>
      </c>
      <c r="AR35" s="48">
        <f t="shared" si="63"/>
        <v>1.3997572934728786</v>
      </c>
      <c r="AS35" s="48">
        <f t="shared" si="63"/>
        <v>1.4834778389612817</v>
      </c>
      <c r="AT35" s="48">
        <f t="shared" si="45"/>
        <v>1.2516832648399572</v>
      </c>
      <c r="AU35" s="48">
        <f t="shared" si="45"/>
        <v>1.171331884267226</v>
      </c>
      <c r="AV35" s="48">
        <f t="shared" si="62"/>
        <v>1.6009918453829521</v>
      </c>
      <c r="AW35" s="48">
        <f>AVERAGE(K35:AA35,AC35:AF35)</f>
        <v>1.3912719247007204</v>
      </c>
    </row>
    <row r="36" spans="5:50" x14ac:dyDescent="0.25">
      <c r="E36" s="50" t="str">
        <f>CONCATENATE("@",Schedule!A16)</f>
        <v>@SHU</v>
      </c>
      <c r="F36" s="44">
        <f t="shared" si="33"/>
        <v>1.342895461972333</v>
      </c>
      <c r="G36" s="50" t="str">
        <f>CONCATENATE("@",Schedule!A16)</f>
        <v>@SHU</v>
      </c>
      <c r="H36" s="44">
        <f t="shared" si="34"/>
        <v>1.0948756836380766</v>
      </c>
      <c r="J36" s="41" t="str">
        <f>Schedule!A12</f>
        <v>MCI</v>
      </c>
      <c r="K36" s="48">
        <f t="shared" ref="K36:AV36" si="64">VLOOKUP(K59,$G$2:$H$41,2,FALSE)</f>
        <v>1.6931932676047075</v>
      </c>
      <c r="L36" s="48">
        <f t="shared" si="64"/>
        <v>1.4514824118555785</v>
      </c>
      <c r="M36" s="48">
        <f t="shared" si="64"/>
        <v>1.4102310381967023</v>
      </c>
      <c r="N36" s="48">
        <f t="shared" si="64"/>
        <v>1.710814469800185</v>
      </c>
      <c r="O36" s="48">
        <f t="shared" si="64"/>
        <v>1.6190176266670115</v>
      </c>
      <c r="P36" s="48">
        <f t="shared" si="64"/>
        <v>1.6815005939593257</v>
      </c>
      <c r="Q36" s="48">
        <f t="shared" si="64"/>
        <v>1.1687572814764566</v>
      </c>
      <c r="R36" s="48">
        <f t="shared" si="64"/>
        <v>1.2668682563482185</v>
      </c>
      <c r="S36" s="48">
        <f t="shared" si="64"/>
        <v>1.3235585520167363</v>
      </c>
      <c r="T36" s="48">
        <f t="shared" si="64"/>
        <v>2.1461112592494493</v>
      </c>
      <c r="U36" s="48">
        <f t="shared" si="64"/>
        <v>1.5912141908367703</v>
      </c>
      <c r="V36" s="48">
        <f t="shared" si="64"/>
        <v>0.80212848339462206</v>
      </c>
      <c r="W36" s="48">
        <f t="shared" si="64"/>
        <v>1.171331884267226</v>
      </c>
      <c r="X36" s="48">
        <f t="shared" si="64"/>
        <v>1.6009918453829521</v>
      </c>
      <c r="Y36" s="48">
        <f t="shared" si="64"/>
        <v>1.2137545955137758</v>
      </c>
      <c r="Z36" s="48">
        <f t="shared" si="64"/>
        <v>1.1779578592770035</v>
      </c>
      <c r="AA36" s="48">
        <f t="shared" si="64"/>
        <v>1.2516832648399572</v>
      </c>
      <c r="AB36" s="48">
        <f t="shared" si="64"/>
        <v>1.3506631263777289</v>
      </c>
      <c r="AC36" s="48">
        <f t="shared" si="64"/>
        <v>1.0365285733758152</v>
      </c>
      <c r="AD36" s="48">
        <f t="shared" si="64"/>
        <v>1.3381813911132048</v>
      </c>
      <c r="AE36" s="48">
        <f t="shared" si="64"/>
        <v>1.4284811218045583</v>
      </c>
      <c r="AF36" s="48">
        <f t="shared" si="64"/>
        <v>1.7559092121131856</v>
      </c>
      <c r="AG36" s="48">
        <f t="shared" si="64"/>
        <v>1.6176826746871222</v>
      </c>
      <c r="AH36" s="48">
        <f t="shared" si="64"/>
        <v>1.0948756836380766</v>
      </c>
      <c r="AI36" s="48">
        <f t="shared" si="64"/>
        <v>1.1875765187909277</v>
      </c>
      <c r="AJ36" s="48">
        <f t="shared" si="64"/>
        <v>2.0694584381835313</v>
      </c>
      <c r="AK36" s="48">
        <f t="shared" si="64"/>
        <v>1.1050880124908691</v>
      </c>
      <c r="AL36" s="48">
        <f>VLOOKUP(AL59,$G$2:$H$41,2,FALSE)</f>
        <v>1.5298351014710589</v>
      </c>
      <c r="AM36" s="48">
        <f t="shared" si="51"/>
        <v>0.96378370304482097</v>
      </c>
      <c r="AN36" s="48">
        <f t="shared" ref="AN36:AS36" si="65">VLOOKUP(AN59,$G$2:$H$41,2,FALSE)</f>
        <v>1.4834778389612817</v>
      </c>
      <c r="AO36" s="48">
        <f t="shared" si="65"/>
        <v>0.95836245076409388</v>
      </c>
      <c r="AP36" s="48">
        <f t="shared" si="65"/>
        <v>0.98037925748231591</v>
      </c>
      <c r="AQ36" s="48">
        <f t="shared" si="65"/>
        <v>1.3019025197755394</v>
      </c>
      <c r="AR36" s="48">
        <f t="shared" si="65"/>
        <v>1.9567678110236082</v>
      </c>
      <c r="AS36" s="48">
        <f t="shared" si="65"/>
        <v>1.3997572934728786</v>
      </c>
      <c r="AT36" s="48">
        <f t="shared" si="45"/>
        <v>1.7236157133515251</v>
      </c>
      <c r="AU36" s="48">
        <f t="shared" si="45"/>
        <v>1.3757732132394482</v>
      </c>
      <c r="AV36" s="48">
        <f t="shared" si="64"/>
        <v>1.9787993214819031</v>
      </c>
      <c r="AW36" s="48">
        <f t="shared" ca="1" si="38"/>
        <v>1.4177436502486898</v>
      </c>
    </row>
    <row r="37" spans="5:50" x14ac:dyDescent="0.25">
      <c r="E37" s="50" t="str">
        <f>CONCATENATE("@",Schedule!A17)</f>
        <v>@SOU</v>
      </c>
      <c r="F37" s="44">
        <f t="shared" si="33"/>
        <v>1.6253111486062461</v>
      </c>
      <c r="G37" s="50" t="str">
        <f>CONCATENATE("@",Schedule!A17)</f>
        <v>@SOU</v>
      </c>
      <c r="H37" s="44">
        <f t="shared" si="34"/>
        <v>1.3019025197755394</v>
      </c>
      <c r="J37" s="41" t="str">
        <f>Schedule!A13</f>
        <v>MUN</v>
      </c>
      <c r="K37" s="48">
        <f t="shared" ref="K37:N45" si="66">VLOOKUP(K60,$G$2:$H$41,2,FALSE)</f>
        <v>1.171331884267226</v>
      </c>
      <c r="L37" s="48">
        <f t="shared" si="66"/>
        <v>1.0365285733758152</v>
      </c>
      <c r="M37" s="48">
        <f t="shared" si="66"/>
        <v>1.6176826746871222</v>
      </c>
      <c r="N37" s="48">
        <f t="shared" si="66"/>
        <v>1.3019025197755394</v>
      </c>
      <c r="O37" s="48">
        <f t="shared" ref="O37:AK37" si="67">VLOOKUP(O60,$G$2:$H$41,2,FALSE)</f>
        <v>1.3506631263777289</v>
      </c>
      <c r="P37" s="48">
        <f t="shared" si="67"/>
        <v>1.6931932676047075</v>
      </c>
      <c r="Q37" s="48">
        <f t="shared" si="67"/>
        <v>1.5298351014710589</v>
      </c>
      <c r="R37" s="48">
        <f t="shared" si="67"/>
        <v>1.6009918453829521</v>
      </c>
      <c r="S37" s="48">
        <f t="shared" si="67"/>
        <v>0.98037925748231591</v>
      </c>
      <c r="T37" s="48">
        <f t="shared" si="67"/>
        <v>1.6190176266670115</v>
      </c>
      <c r="U37" s="48">
        <f t="shared" si="67"/>
        <v>1.4102310381967023</v>
      </c>
      <c r="V37" s="48">
        <f t="shared" si="67"/>
        <v>1.710814469800185</v>
      </c>
      <c r="W37" s="48">
        <f t="shared" si="67"/>
        <v>1.0948756836380766</v>
      </c>
      <c r="X37" s="48">
        <f t="shared" si="67"/>
        <v>2.1461112592494493</v>
      </c>
      <c r="Y37" s="48">
        <f t="shared" si="67"/>
        <v>1.4514824118555785</v>
      </c>
      <c r="Z37" s="48">
        <f t="shared" si="67"/>
        <v>0.98858824947411961</v>
      </c>
      <c r="AA37" s="48">
        <f t="shared" si="67"/>
        <v>1.4284811218045583</v>
      </c>
      <c r="AB37" s="48">
        <f t="shared" si="67"/>
        <v>1.3757732132394482</v>
      </c>
      <c r="AC37" s="48">
        <f t="shared" si="67"/>
        <v>1.9567678110236082</v>
      </c>
      <c r="AD37" s="48">
        <f t="shared" si="67"/>
        <v>1.2137545955137758</v>
      </c>
      <c r="AE37" s="48">
        <f t="shared" si="67"/>
        <v>1.2516832648399572</v>
      </c>
      <c r="AF37" s="48">
        <f t="shared" si="67"/>
        <v>1.9787993214819031</v>
      </c>
      <c r="AG37" s="48">
        <f t="shared" si="67"/>
        <v>0.80212848339462206</v>
      </c>
      <c r="AH37" s="48">
        <f t="shared" si="67"/>
        <v>1.4834778389612817</v>
      </c>
      <c r="AI37" s="48">
        <f t="shared" si="67"/>
        <v>1.2668682563482185</v>
      </c>
      <c r="AJ37" s="48">
        <f t="shared" si="67"/>
        <v>0.95836245076409388</v>
      </c>
      <c r="AK37" s="48">
        <f t="shared" si="67"/>
        <v>1.6815005939593257</v>
      </c>
      <c r="AL37" s="48">
        <f>VLOOKUP(AL60,$G$2:$H$41,2,FALSE)</f>
        <v>1.1687572814764566</v>
      </c>
      <c r="AM37" s="48">
        <f t="shared" si="51"/>
        <v>1.2082745271350352</v>
      </c>
      <c r="AN37" s="48">
        <f t="shared" ref="AN37:AS37" si="68">VLOOKUP(AN60,$G$2:$H$41,2,FALSE)</f>
        <v>1.1875765187909277</v>
      </c>
      <c r="AO37" s="48">
        <f t="shared" si="68"/>
        <v>1.3381813911132048</v>
      </c>
      <c r="AP37" s="48">
        <f t="shared" si="68"/>
        <v>1.3997572934728786</v>
      </c>
      <c r="AQ37" s="48">
        <f t="shared" si="68"/>
        <v>1.7236157133515251</v>
      </c>
      <c r="AR37" s="48">
        <f t="shared" si="68"/>
        <v>1.7559092121131856</v>
      </c>
      <c r="AS37" s="48">
        <f t="shared" si="68"/>
        <v>1.5912141908367703</v>
      </c>
      <c r="AT37" s="48">
        <f t="shared" si="45"/>
        <v>1.3235585520167363</v>
      </c>
      <c r="AU37" s="48">
        <f t="shared" si="45"/>
        <v>2.0694584381835313</v>
      </c>
      <c r="AV37" s="48">
        <f>VLOOKUP(AV60,$G$2:$H$41,2,FALSE)</f>
        <v>1.1050880124908691</v>
      </c>
      <c r="AW37" s="48">
        <f t="shared" ca="1" si="38"/>
        <v>1.4504040144185835</v>
      </c>
    </row>
    <row r="38" spans="5:50" x14ac:dyDescent="0.25">
      <c r="E38" s="50" t="str">
        <f>CONCATENATE("@",Schedule!A18)</f>
        <v>@TOT</v>
      </c>
      <c r="F38" s="44">
        <f t="shared" si="33"/>
        <v>1.4573517273014012</v>
      </c>
      <c r="G38" s="50" t="str">
        <f>CONCATENATE("@",Schedule!A18)</f>
        <v>@TOT</v>
      </c>
      <c r="H38" s="44">
        <f t="shared" si="34"/>
        <v>1.1875765187909277</v>
      </c>
      <c r="J38" s="41" t="str">
        <f>Schedule!A14</f>
        <v>NEW</v>
      </c>
      <c r="K38" s="48">
        <f t="shared" si="66"/>
        <v>1.5298351014710589</v>
      </c>
      <c r="L38" s="48">
        <f t="shared" si="66"/>
        <v>1.6190176266670115</v>
      </c>
      <c r="M38" s="48">
        <f t="shared" si="66"/>
        <v>1.1875765187909277</v>
      </c>
      <c r="N38" s="48">
        <f>VLOOKUP(N61,$G$2:$H$41,2,FALSE)</f>
        <v>1.6815005939593257</v>
      </c>
      <c r="O38" s="48">
        <f t="shared" ref="O38:AV38" si="69">VLOOKUP(O61,$G$2:$H$41,2,FALSE)</f>
        <v>0.80212848339462206</v>
      </c>
      <c r="P38" s="48">
        <f t="shared" si="69"/>
        <v>1.710814469800185</v>
      </c>
      <c r="Q38" s="48">
        <f t="shared" si="69"/>
        <v>1.1050880124908691</v>
      </c>
      <c r="R38" s="48">
        <f t="shared" si="69"/>
        <v>1.1779578592770035</v>
      </c>
      <c r="S38" s="48">
        <f t="shared" si="69"/>
        <v>0.95836245076409388</v>
      </c>
      <c r="T38" s="48">
        <f t="shared" si="69"/>
        <v>1.2668682563482185</v>
      </c>
      <c r="U38" s="48">
        <f t="shared" si="69"/>
        <v>1.6931932676047075</v>
      </c>
      <c r="V38" s="48">
        <f t="shared" si="69"/>
        <v>1.7236157133515251</v>
      </c>
      <c r="W38" s="48">
        <f t="shared" si="69"/>
        <v>1.7559092121131856</v>
      </c>
      <c r="X38" s="48">
        <f t="shared" si="69"/>
        <v>1.2082745271350352</v>
      </c>
      <c r="Y38" s="48">
        <f t="shared" si="69"/>
        <v>1.0948756836380766</v>
      </c>
      <c r="Z38" s="48">
        <f t="shared" si="69"/>
        <v>1.5912141908367703</v>
      </c>
      <c r="AA38" s="48">
        <f>VLOOKUP(AA61,$G$2:$H$41,2,FALSE)</f>
        <v>1.2137545955137758</v>
      </c>
      <c r="AB38" s="48">
        <f t="shared" si="69"/>
        <v>1.6176826746871222</v>
      </c>
      <c r="AC38" s="48">
        <f t="shared" si="69"/>
        <v>0.96378370304482097</v>
      </c>
      <c r="AD38" s="48">
        <f t="shared" si="69"/>
        <v>1.4284811218045583</v>
      </c>
      <c r="AE38" s="48">
        <f t="shared" si="69"/>
        <v>1.3506631263777289</v>
      </c>
      <c r="AF38" s="48">
        <f t="shared" si="69"/>
        <v>1.0365285733758152</v>
      </c>
      <c r="AG38" s="48">
        <f t="shared" si="69"/>
        <v>1.171331884267226</v>
      </c>
      <c r="AH38" s="48">
        <f t="shared" si="69"/>
        <v>1.1687572814764566</v>
      </c>
      <c r="AI38" s="48">
        <f t="shared" si="69"/>
        <v>1.9787993214819031</v>
      </c>
      <c r="AJ38" s="48">
        <f t="shared" si="69"/>
        <v>1.2516832648399572</v>
      </c>
      <c r="AK38" s="48">
        <f t="shared" si="69"/>
        <v>1.3235585520167363</v>
      </c>
      <c r="AL38" s="48">
        <f>VLOOKUP(AL61,$G$2:$H$41,2,FALSE)</f>
        <v>1.4834778389612817</v>
      </c>
      <c r="AM38" s="48">
        <f t="shared" si="51"/>
        <v>1.3019025197755394</v>
      </c>
      <c r="AN38" s="48">
        <f t="shared" ref="AN38:AS38" si="70">VLOOKUP(AN61,$G$2:$H$41,2,FALSE)</f>
        <v>1.3381813911132048</v>
      </c>
      <c r="AO38" s="48">
        <f t="shared" si="70"/>
        <v>2.1461112592494493</v>
      </c>
      <c r="AP38" s="48">
        <f t="shared" si="70"/>
        <v>1.4102310381967023</v>
      </c>
      <c r="AQ38" s="48">
        <f t="shared" si="70"/>
        <v>2.0694584381835313</v>
      </c>
      <c r="AR38" s="48">
        <f t="shared" si="70"/>
        <v>0.98858824947411961</v>
      </c>
      <c r="AS38" s="48">
        <f t="shared" si="70"/>
        <v>1.3757732132394482</v>
      </c>
      <c r="AT38" s="48">
        <f t="shared" si="45"/>
        <v>1.4514824118555785</v>
      </c>
      <c r="AU38" s="48">
        <f t="shared" si="45"/>
        <v>1.3997572934728786</v>
      </c>
      <c r="AV38" s="48">
        <f t="shared" si="69"/>
        <v>0.98037925748231591</v>
      </c>
      <c r="AW38" s="48">
        <f t="shared" ca="1" si="38"/>
        <v>1.3507784437475652</v>
      </c>
    </row>
    <row r="39" spans="5:50" x14ac:dyDescent="0.25">
      <c r="E39" s="50" t="str">
        <f>CONCATENATE("@",Schedule!A19)</f>
        <v>@WAT</v>
      </c>
      <c r="F39" s="44">
        <f t="shared" si="33"/>
        <v>1.303294556319391</v>
      </c>
      <c r="G39" s="50" t="str">
        <f>CONCATENATE("@",Schedule!A19)</f>
        <v>@WAT</v>
      </c>
      <c r="H39" s="44">
        <f t="shared" si="34"/>
        <v>1.3757732132394482</v>
      </c>
      <c r="J39" s="41" t="str">
        <f>Schedule!A15</f>
        <v>NOR</v>
      </c>
      <c r="K39" s="48">
        <f t="shared" si="66"/>
        <v>0.80212848339462206</v>
      </c>
      <c r="L39" s="48">
        <f t="shared" si="66"/>
        <v>1.9567678110236082</v>
      </c>
      <c r="M39" s="48">
        <f t="shared" si="66"/>
        <v>1.171331884267226</v>
      </c>
      <c r="N39" s="48">
        <f>VLOOKUP(N62,$G$2:$H$41,2,FALSE)</f>
        <v>1.6931932676047075</v>
      </c>
      <c r="O39" s="48">
        <f t="shared" ref="O39:Z39" si="71">VLOOKUP(O62,$G$2:$H$41,2,FALSE)</f>
        <v>1.2082745271350352</v>
      </c>
      <c r="P39" s="48">
        <f t="shared" si="71"/>
        <v>1.2137545955137758</v>
      </c>
      <c r="Q39" s="48">
        <f t="shared" si="71"/>
        <v>1.3235585520167363</v>
      </c>
      <c r="R39" s="48">
        <f t="shared" si="71"/>
        <v>2.1461112592494493</v>
      </c>
      <c r="S39" s="48">
        <f t="shared" si="71"/>
        <v>1.4102310381967023</v>
      </c>
      <c r="T39" s="48">
        <f t="shared" si="71"/>
        <v>1.1779578592770035</v>
      </c>
      <c r="U39" s="48">
        <f t="shared" si="71"/>
        <v>1.3997572934728786</v>
      </c>
      <c r="V39" s="48">
        <f t="shared" si="71"/>
        <v>1.6815005939593257</v>
      </c>
      <c r="W39" s="48">
        <f t="shared" si="71"/>
        <v>1.1687572814764566</v>
      </c>
      <c r="X39" s="48">
        <f t="shared" si="71"/>
        <v>1.5298351014710589</v>
      </c>
      <c r="Y39" s="48">
        <f t="shared" si="71"/>
        <v>1.3019025197755394</v>
      </c>
      <c r="Z39" s="48">
        <f t="shared" si="71"/>
        <v>1.3381813911132048</v>
      </c>
      <c r="AA39" s="48">
        <f>VLOOKUP(AA62,$G$2:$H$41,2,FALSE)</f>
        <v>1.1050880124908691</v>
      </c>
      <c r="AB39" s="48">
        <f t="shared" ref="AB39:AL40" si="72">VLOOKUP(AB62,$G$2:$H$41,2,FALSE)</f>
        <v>1.2668682563482185</v>
      </c>
      <c r="AC39" s="48">
        <f t="shared" si="72"/>
        <v>1.7559092121131856</v>
      </c>
      <c r="AD39" s="48">
        <f t="shared" si="72"/>
        <v>1.4514824118555785</v>
      </c>
      <c r="AE39" s="48">
        <f t="shared" si="72"/>
        <v>1.6176826746871222</v>
      </c>
      <c r="AF39" s="48">
        <f t="shared" si="72"/>
        <v>0.96378370304482097</v>
      </c>
      <c r="AG39" s="48">
        <f t="shared" si="72"/>
        <v>1.7236157133515251</v>
      </c>
      <c r="AH39" s="48">
        <f t="shared" si="72"/>
        <v>1.1875765187909277</v>
      </c>
      <c r="AI39" s="48">
        <f t="shared" si="72"/>
        <v>1.6009918453829521</v>
      </c>
      <c r="AJ39" s="48">
        <f t="shared" si="72"/>
        <v>0.98037925748231591</v>
      </c>
      <c r="AK39" s="48">
        <f t="shared" si="72"/>
        <v>1.0365285733758152</v>
      </c>
      <c r="AL39" s="48">
        <f t="shared" si="72"/>
        <v>1.3506631263777289</v>
      </c>
      <c r="AM39" s="48">
        <f t="shared" si="51"/>
        <v>1.0948756836380766</v>
      </c>
      <c r="AN39" s="48">
        <f t="shared" ref="AN39:AS39" si="73">VLOOKUP(AN62,$G$2:$H$41,2,FALSE)</f>
        <v>1.5912141908367703</v>
      </c>
      <c r="AO39" s="48">
        <f t="shared" si="73"/>
        <v>1.4284811218045583</v>
      </c>
      <c r="AP39" s="48">
        <f t="shared" si="73"/>
        <v>1.2516832648399572</v>
      </c>
      <c r="AQ39" s="48">
        <f t="shared" si="73"/>
        <v>1.710814469800185</v>
      </c>
      <c r="AR39" s="48">
        <f t="shared" si="73"/>
        <v>1.3757732132394482</v>
      </c>
      <c r="AS39" s="48">
        <f t="shared" si="73"/>
        <v>2.0694584381835313</v>
      </c>
      <c r="AT39" s="48">
        <f t="shared" si="45"/>
        <v>0.95836245076409388</v>
      </c>
      <c r="AU39" s="48">
        <f t="shared" si="45"/>
        <v>1.4834778389612817</v>
      </c>
      <c r="AV39" s="48">
        <f>VLOOKUP(AV62,$G$2:$H$41,2,FALSE)</f>
        <v>0.98858824947411961</v>
      </c>
      <c r="AW39" s="48">
        <f t="shared" ca="1" si="38"/>
        <v>1.3947298967948694</v>
      </c>
    </row>
    <row r="40" spans="5:50" x14ac:dyDescent="0.25">
      <c r="E40" s="50" t="str">
        <f>CONCATENATE("@",Schedule!A20)</f>
        <v>@WHU</v>
      </c>
      <c r="F40" s="44">
        <f t="shared" si="33"/>
        <v>1.3764448883356235</v>
      </c>
      <c r="G40" s="50" t="str">
        <f>CONCATENATE("@",Schedule!A20)</f>
        <v>@WHU</v>
      </c>
      <c r="H40" s="44">
        <f t="shared" si="34"/>
        <v>1.6931932676047075</v>
      </c>
      <c r="J40" s="41" t="str">
        <f>Schedule!A16</f>
        <v>SHU</v>
      </c>
      <c r="K40" s="48">
        <f t="shared" si="66"/>
        <v>1.4102310381967023</v>
      </c>
      <c r="L40" s="48">
        <f t="shared" si="66"/>
        <v>1.6176826746871222</v>
      </c>
      <c r="M40" s="48">
        <f t="shared" si="66"/>
        <v>1.3506631263777289</v>
      </c>
      <c r="N40" s="48">
        <f t="shared" si="66"/>
        <v>0.95836245076409388</v>
      </c>
      <c r="O40" s="48">
        <f t="shared" ref="O40:Z40" si="74">VLOOKUP(O63,$G$2:$H$41,2,FALSE)</f>
        <v>1.5912141908367703</v>
      </c>
      <c r="P40" s="48">
        <f t="shared" si="74"/>
        <v>1.1687572814764566</v>
      </c>
      <c r="Q40" s="48">
        <f t="shared" si="74"/>
        <v>0.98037925748231591</v>
      </c>
      <c r="R40" s="48">
        <f t="shared" si="74"/>
        <v>1.3757732132394482</v>
      </c>
      <c r="S40" s="48">
        <f t="shared" si="74"/>
        <v>1.5298351014710589</v>
      </c>
      <c r="T40" s="48">
        <f t="shared" si="74"/>
        <v>1.6931932676047075</v>
      </c>
      <c r="U40" s="48">
        <f t="shared" si="74"/>
        <v>1.4834778389612817</v>
      </c>
      <c r="V40" s="48">
        <f t="shared" si="74"/>
        <v>1.1875765187909277</v>
      </c>
      <c r="W40" s="48">
        <f t="shared" si="74"/>
        <v>1.1779578592770035</v>
      </c>
      <c r="X40" s="48">
        <f t="shared" si="74"/>
        <v>1.0365285733758152</v>
      </c>
      <c r="Y40" s="48">
        <f t="shared" si="74"/>
        <v>1.9567678110236082</v>
      </c>
      <c r="Z40" s="48">
        <f t="shared" si="74"/>
        <v>1.6190176266670115</v>
      </c>
      <c r="AA40" s="48">
        <f>VLOOKUP(AA63,$G$2:$H$41,2,FALSE)</f>
        <v>2.1461112592494493</v>
      </c>
      <c r="AB40" s="48">
        <f t="shared" ref="AB40:AK40" si="75">VLOOKUP(AB63,$G$2:$H$41,2,FALSE)</f>
        <v>1.3997572934728786</v>
      </c>
      <c r="AC40" s="48">
        <f t="shared" si="75"/>
        <v>1.6815005939593257</v>
      </c>
      <c r="AD40" s="48">
        <f t="shared" si="75"/>
        <v>0.98858824947411961</v>
      </c>
      <c r="AE40" s="48">
        <f t="shared" si="75"/>
        <v>0.80212848339462206</v>
      </c>
      <c r="AF40" s="48">
        <f t="shared" si="75"/>
        <v>2.0694584381835313</v>
      </c>
      <c r="AG40" s="48">
        <f t="shared" si="75"/>
        <v>1.2516832648399572</v>
      </c>
      <c r="AH40" s="48">
        <f t="shared" si="75"/>
        <v>1.2082745271350352</v>
      </c>
      <c r="AI40" s="48">
        <f t="shared" si="75"/>
        <v>1.3235585520167363</v>
      </c>
      <c r="AJ40" s="48">
        <f t="shared" si="75"/>
        <v>1.7236157133515251</v>
      </c>
      <c r="AK40" s="48">
        <f t="shared" si="75"/>
        <v>1.710814469800185</v>
      </c>
      <c r="AL40" s="48">
        <f t="shared" si="72"/>
        <v>1.7559092121131856</v>
      </c>
      <c r="AM40" s="48">
        <f t="shared" si="51"/>
        <v>1.9787993214819031</v>
      </c>
      <c r="AN40" s="48">
        <f t="shared" ref="AN40:AS40" si="76">VLOOKUP(AN63,$G$2:$H$41,2,FALSE)</f>
        <v>1.6009918453829521</v>
      </c>
      <c r="AO40" s="48">
        <f t="shared" si="76"/>
        <v>0.96378370304482097</v>
      </c>
      <c r="AP40" s="48">
        <f t="shared" si="76"/>
        <v>1.4514824118555785</v>
      </c>
      <c r="AQ40" s="48">
        <f t="shared" si="76"/>
        <v>1.2137545955137758</v>
      </c>
      <c r="AR40" s="48">
        <f t="shared" si="76"/>
        <v>1.2668682563482185</v>
      </c>
      <c r="AS40" s="48">
        <f t="shared" si="76"/>
        <v>1.171331884267226</v>
      </c>
      <c r="AT40" s="48">
        <f t="shared" si="45"/>
        <v>1.1050880124908691</v>
      </c>
      <c r="AU40" s="48">
        <f t="shared" si="45"/>
        <v>1.4284811218045583</v>
      </c>
      <c r="AV40" s="48">
        <f>VLOOKUP(AV63,$G$2:$H$41,2,FALSE)</f>
        <v>1.3019025197755394</v>
      </c>
      <c r="AW40" s="48">
        <f t="shared" ca="1" si="38"/>
        <v>1.4193164612711806</v>
      </c>
    </row>
    <row r="41" spans="5:50" x14ac:dyDescent="0.25">
      <c r="E41" s="50" t="str">
        <f>CONCATENATE("@",Schedule!A21)</f>
        <v>@WOL</v>
      </c>
      <c r="F41" s="44">
        <f t="shared" si="33"/>
        <v>1.5328681498285639</v>
      </c>
      <c r="G41" s="50" t="str">
        <f>CONCATENATE("@",Schedule!A21)</f>
        <v>@WOL</v>
      </c>
      <c r="H41" s="44">
        <f t="shared" si="34"/>
        <v>1.0365285733758152</v>
      </c>
      <c r="J41" s="41" t="str">
        <f>Schedule!A17</f>
        <v>SOU</v>
      </c>
      <c r="K41" s="48">
        <f t="shared" si="66"/>
        <v>1.2137545955137758</v>
      </c>
      <c r="L41" s="48">
        <f t="shared" si="66"/>
        <v>0.98037925748231591</v>
      </c>
      <c r="M41" s="48">
        <f t="shared" si="66"/>
        <v>1.3997572934728786</v>
      </c>
      <c r="N41" s="48">
        <f>VLOOKUP(N64,$G$2:$H$41,2,FALSE)</f>
        <v>1.1779578592770035</v>
      </c>
      <c r="O41" s="48">
        <f t="shared" ref="O41:Z41" si="77">VLOOKUP(O64,$G$2:$H$41,2,FALSE)</f>
        <v>1.0948756836380766</v>
      </c>
      <c r="P41" s="48">
        <f t="shared" si="77"/>
        <v>1.7236157133515251</v>
      </c>
      <c r="Q41" s="48">
        <f t="shared" si="77"/>
        <v>1.1875765187909277</v>
      </c>
      <c r="R41" s="48">
        <f t="shared" si="77"/>
        <v>1.171331884267226</v>
      </c>
      <c r="S41" s="48">
        <f t="shared" si="77"/>
        <v>1.0365285733758152</v>
      </c>
      <c r="T41" s="48">
        <f t="shared" si="77"/>
        <v>1.3506631263777289</v>
      </c>
      <c r="U41" s="48">
        <f t="shared" si="77"/>
        <v>0.98858824947411961</v>
      </c>
      <c r="V41" s="48">
        <f t="shared" si="77"/>
        <v>1.4284811218045583</v>
      </c>
      <c r="W41" s="48">
        <f t="shared" si="77"/>
        <v>1.2516832648399572</v>
      </c>
      <c r="X41" s="48">
        <f t="shared" si="77"/>
        <v>1.6815005939593257</v>
      </c>
      <c r="Y41" s="48">
        <f t="shared" si="77"/>
        <v>1.9787993214819031</v>
      </c>
      <c r="Z41" s="48">
        <f t="shared" si="77"/>
        <v>1.6009918453829521</v>
      </c>
      <c r="AA41" s="48">
        <f>VLOOKUP(AA64,$G$2:$H$41,2,FALSE)</f>
        <v>2.0694584381835313</v>
      </c>
      <c r="AB41" s="48">
        <f t="shared" ref="AB41:AK41" si="78">VLOOKUP(AB64,$G$2:$H$41,2,FALSE)</f>
        <v>1.7559092121131856</v>
      </c>
      <c r="AC41" s="48">
        <f t="shared" si="78"/>
        <v>0.95836245076409388</v>
      </c>
      <c r="AD41" s="48">
        <f t="shared" si="78"/>
        <v>1.6176826746871222</v>
      </c>
      <c r="AE41" s="48">
        <f t="shared" si="78"/>
        <v>1.4514824118555785</v>
      </c>
      <c r="AF41" s="48">
        <f t="shared" si="78"/>
        <v>1.1050880124908691</v>
      </c>
      <c r="AG41" s="48">
        <f t="shared" si="78"/>
        <v>1.2668682563482185</v>
      </c>
      <c r="AH41" s="48">
        <f t="shared" si="78"/>
        <v>1.3235585520167363</v>
      </c>
      <c r="AI41" s="48">
        <f t="shared" si="78"/>
        <v>0.80212848339462206</v>
      </c>
      <c r="AJ41" s="48">
        <f t="shared" si="78"/>
        <v>1.4834778389612817</v>
      </c>
      <c r="AK41" s="48">
        <f t="shared" si="78"/>
        <v>2.1461112592494493</v>
      </c>
      <c r="AL41" s="48">
        <f>VLOOKUP(AL64,$G$2:$H$41,2,FALSE)</f>
        <v>1.6931932676047075</v>
      </c>
      <c r="AM41" s="48">
        <f t="shared" si="51"/>
        <v>1.9567678110236082</v>
      </c>
      <c r="AN41" s="48">
        <f t="shared" ref="AN41:AS41" si="79">VLOOKUP(AN64,$G$2:$H$41,2,FALSE)</f>
        <v>1.6190176266670115</v>
      </c>
      <c r="AO41" s="48">
        <f t="shared" si="79"/>
        <v>1.5298351014710589</v>
      </c>
      <c r="AP41" s="48">
        <f t="shared" si="79"/>
        <v>1.3757732132394482</v>
      </c>
      <c r="AQ41" s="48">
        <f t="shared" si="79"/>
        <v>1.2082745271350352</v>
      </c>
      <c r="AR41" s="48">
        <f t="shared" si="79"/>
        <v>1.1687572814764566</v>
      </c>
      <c r="AS41" s="48">
        <f t="shared" si="79"/>
        <v>0.96378370304482097</v>
      </c>
      <c r="AT41" s="48">
        <f t="shared" si="45"/>
        <v>1.710814469800185</v>
      </c>
      <c r="AU41" s="48">
        <f t="shared" si="45"/>
        <v>1.4102310381967023</v>
      </c>
      <c r="AV41" s="48">
        <f>VLOOKUP(AV64,$G$2:$H$41,2,FALSE)</f>
        <v>1.3381813911132048</v>
      </c>
      <c r="AW41" s="48">
        <f t="shared" ca="1" si="38"/>
        <v>1.3738394592083851</v>
      </c>
    </row>
    <row r="42" spans="5:50" x14ac:dyDescent="0.25">
      <c r="J42" s="41" t="str">
        <f>Schedule!A18</f>
        <v>TOT</v>
      </c>
      <c r="K42" s="48">
        <f t="shared" si="66"/>
        <v>2.1461112592494493</v>
      </c>
      <c r="L42" s="48">
        <f t="shared" si="66"/>
        <v>0.98858824947411961</v>
      </c>
      <c r="M42" s="48">
        <f t="shared" si="66"/>
        <v>1.9567678110236082</v>
      </c>
      <c r="N42" s="48">
        <f>VLOOKUP(N65,$G$2:$H$41,2,FALSE)</f>
        <v>1.2516832648399572</v>
      </c>
      <c r="O42" s="48">
        <f t="shared" ref="O42:AV42" si="80">VLOOKUP(O65,$G$2:$H$41,2,FALSE)</f>
        <v>1.6176826746871222</v>
      </c>
      <c r="P42" s="48">
        <f t="shared" si="80"/>
        <v>1.1050880124908691</v>
      </c>
      <c r="Q42" s="48">
        <f t="shared" si="80"/>
        <v>1.5912141908367703</v>
      </c>
      <c r="R42" s="48">
        <f t="shared" si="80"/>
        <v>1.3997572934728786</v>
      </c>
      <c r="S42" s="48">
        <f t="shared" si="80"/>
        <v>1.6815005939593257</v>
      </c>
      <c r="T42" s="48">
        <f t="shared" si="80"/>
        <v>0.80212848339462206</v>
      </c>
      <c r="U42" s="48">
        <f t="shared" si="80"/>
        <v>1.1687572814764566</v>
      </c>
      <c r="V42" s="48">
        <f t="shared" si="80"/>
        <v>1.3381813911132048</v>
      </c>
      <c r="W42" s="48">
        <f t="shared" si="80"/>
        <v>1.6931932676047075</v>
      </c>
      <c r="X42" s="48">
        <f t="shared" si="80"/>
        <v>1.7236157133515251</v>
      </c>
      <c r="Y42" s="48">
        <f t="shared" si="80"/>
        <v>0.96378370304482097</v>
      </c>
      <c r="Z42" s="48">
        <f t="shared" si="80"/>
        <v>1.4834778389612817</v>
      </c>
      <c r="AA42" s="48">
        <f t="shared" si="80"/>
        <v>1.0365285733758152</v>
      </c>
      <c r="AB42" s="48">
        <f t="shared" si="80"/>
        <v>1.171331884267226</v>
      </c>
      <c r="AC42" s="48">
        <f t="shared" si="80"/>
        <v>1.710814469800185</v>
      </c>
      <c r="AD42" s="48">
        <f t="shared" si="80"/>
        <v>1.6190176266670115</v>
      </c>
      <c r="AE42" s="48">
        <f t="shared" si="80"/>
        <v>1.3019025197755394</v>
      </c>
      <c r="AF42" s="48">
        <f t="shared" si="80"/>
        <v>0.98037925748231591</v>
      </c>
      <c r="AG42" s="48">
        <f t="shared" si="80"/>
        <v>1.3757732132394482</v>
      </c>
      <c r="AH42" s="48">
        <f t="shared" si="80"/>
        <v>1.9787993214819031</v>
      </c>
      <c r="AI42" s="48">
        <f t="shared" si="80"/>
        <v>1.2082745271350352</v>
      </c>
      <c r="AJ42" s="48">
        <f t="shared" si="80"/>
        <v>1.7559092121131856</v>
      </c>
      <c r="AK42" s="48">
        <f t="shared" si="80"/>
        <v>0.95836245076409388</v>
      </c>
      <c r="AL42" s="48">
        <f>VLOOKUP(AL65,$G$2:$H$41,2,FALSE)</f>
        <v>1.2668682563482185</v>
      </c>
      <c r="AM42" s="48">
        <f t="shared" si="51"/>
        <v>1.2137545955137758</v>
      </c>
      <c r="AN42" s="48">
        <f t="shared" ref="AN42:AS42" si="81">VLOOKUP(AN65,$G$2:$H$41,2,FALSE)</f>
        <v>1.1779578592770035</v>
      </c>
      <c r="AO42" s="48">
        <f t="shared" si="81"/>
        <v>2.0694584381835313</v>
      </c>
      <c r="AP42" s="48">
        <f t="shared" si="81"/>
        <v>1.0948756836380766</v>
      </c>
      <c r="AQ42" s="48">
        <f t="shared" si="81"/>
        <v>1.4284811218045583</v>
      </c>
      <c r="AR42" s="48">
        <f t="shared" si="81"/>
        <v>1.4102310381967023</v>
      </c>
      <c r="AS42" s="48">
        <f t="shared" si="81"/>
        <v>1.5298351014710589</v>
      </c>
      <c r="AT42" s="48">
        <f t="shared" si="45"/>
        <v>1.6009918453829521</v>
      </c>
      <c r="AU42" s="48">
        <f t="shared" si="45"/>
        <v>1.3506631263777289</v>
      </c>
      <c r="AV42" s="48">
        <f t="shared" si="80"/>
        <v>1.3235585520167363</v>
      </c>
      <c r="AW42" s="48">
        <f t="shared" ca="1" si="38"/>
        <v>1.3968866072885824</v>
      </c>
    </row>
    <row r="43" spans="5:50" x14ac:dyDescent="0.25">
      <c r="J43" s="41" t="str">
        <f>Schedule!A19</f>
        <v>WAT</v>
      </c>
      <c r="K43" s="48">
        <f t="shared" si="66"/>
        <v>1.710814469800185</v>
      </c>
      <c r="L43" s="48">
        <f t="shared" si="66"/>
        <v>1.1687572814764566</v>
      </c>
      <c r="M43" s="48">
        <f t="shared" si="66"/>
        <v>2.0694584381835313</v>
      </c>
      <c r="N43" s="48">
        <f>VLOOKUP(N66,$G$2:$H$41,2,FALSE)</f>
        <v>1.6009918453829521</v>
      </c>
      <c r="O43" s="48">
        <f t="shared" ref="O43:AK43" si="82">VLOOKUP(O66,$G$2:$H$41,2,FALSE)</f>
        <v>1.5298351014710589</v>
      </c>
      <c r="P43" s="48">
        <f t="shared" si="82"/>
        <v>0.98858824947411961</v>
      </c>
      <c r="Q43" s="48">
        <f t="shared" si="82"/>
        <v>1.0365285733758152</v>
      </c>
      <c r="R43" s="48">
        <f t="shared" si="82"/>
        <v>1.3381813911132048</v>
      </c>
      <c r="S43" s="48">
        <f t="shared" si="82"/>
        <v>1.1875765187909277</v>
      </c>
      <c r="T43" s="48">
        <f t="shared" si="82"/>
        <v>1.7236157133515251</v>
      </c>
      <c r="U43" s="48">
        <f t="shared" si="82"/>
        <v>1.171331884267226</v>
      </c>
      <c r="V43" s="48">
        <f t="shared" si="82"/>
        <v>1.6190176266670115</v>
      </c>
      <c r="W43" s="48">
        <f t="shared" si="82"/>
        <v>1.4834778389612817</v>
      </c>
      <c r="X43" s="48">
        <f t="shared" si="82"/>
        <v>1.3019025197755394</v>
      </c>
      <c r="Y43" s="48">
        <f t="shared" si="82"/>
        <v>1.1050880124908691</v>
      </c>
      <c r="Z43" s="48">
        <f t="shared" si="82"/>
        <v>1.6176826746871222</v>
      </c>
      <c r="AA43" s="48">
        <f t="shared" si="82"/>
        <v>0.80212848339462206</v>
      </c>
      <c r="AB43" s="48">
        <f t="shared" si="82"/>
        <v>1.1779578592770035</v>
      </c>
      <c r="AC43" s="48">
        <f t="shared" si="82"/>
        <v>1.0948756836380766</v>
      </c>
      <c r="AD43" s="48">
        <f t="shared" si="82"/>
        <v>2.1461112592494493</v>
      </c>
      <c r="AE43" s="48">
        <f t="shared" si="82"/>
        <v>1.2668682563482185</v>
      </c>
      <c r="AF43" s="48">
        <f t="shared" si="82"/>
        <v>1.4102310381967023</v>
      </c>
      <c r="AG43" s="48">
        <f t="shared" si="82"/>
        <v>1.4514824118555785</v>
      </c>
      <c r="AH43" s="48">
        <f t="shared" si="82"/>
        <v>1.7559092121131856</v>
      </c>
      <c r="AI43" s="48">
        <f t="shared" si="82"/>
        <v>1.4284811218045583</v>
      </c>
      <c r="AJ43" s="48">
        <f t="shared" si="82"/>
        <v>1.3997572934728786</v>
      </c>
      <c r="AK43" s="48">
        <f t="shared" si="82"/>
        <v>0.96378370304482097</v>
      </c>
      <c r="AL43" s="48">
        <f>VLOOKUP(AL66,$G$2:$H$41,2,FALSE)</f>
        <v>0.98037925748231591</v>
      </c>
      <c r="AM43" s="48">
        <f t="shared" si="51"/>
        <v>1.3235585520167363</v>
      </c>
      <c r="AN43" s="48">
        <f t="shared" ref="AN43:AS43" si="83">VLOOKUP(AN66,$G$2:$H$41,2,FALSE)</f>
        <v>1.3506631263777289</v>
      </c>
      <c r="AO43" s="48">
        <f t="shared" si="83"/>
        <v>1.2137545955137758</v>
      </c>
      <c r="AP43" s="48">
        <f t="shared" si="83"/>
        <v>1.5912141908367703</v>
      </c>
      <c r="AQ43" s="48">
        <f t="shared" si="83"/>
        <v>0.95836245076409388</v>
      </c>
      <c r="AR43" s="48">
        <f t="shared" si="83"/>
        <v>1.9787993214819031</v>
      </c>
      <c r="AS43" s="48">
        <f t="shared" si="83"/>
        <v>1.9567678110236082</v>
      </c>
      <c r="AT43" s="48">
        <f t="shared" si="45"/>
        <v>1.6931932676047075</v>
      </c>
      <c r="AU43" s="48">
        <f t="shared" si="45"/>
        <v>1.2082745271350352</v>
      </c>
      <c r="AV43" s="48">
        <f>VLOOKUP(AV66,$G$2:$H$41,2,FALSE)</f>
        <v>1.2516832648399572</v>
      </c>
      <c r="AW43" s="48">
        <f t="shared" ca="1" si="38"/>
        <v>1.388682759971495</v>
      </c>
    </row>
    <row r="44" spans="5:50" x14ac:dyDescent="0.25">
      <c r="J44" s="41" t="str">
        <f>Schedule!A20</f>
        <v>WHU</v>
      </c>
      <c r="K44" s="48">
        <f t="shared" si="66"/>
        <v>1.2082745271350352</v>
      </c>
      <c r="L44" s="48">
        <f t="shared" si="66"/>
        <v>1.3997572934728786</v>
      </c>
      <c r="M44" s="48">
        <f t="shared" si="66"/>
        <v>1.3757732132394482</v>
      </c>
      <c r="N44" s="48">
        <f>VLOOKUP(N67,$G$2:$H$41,2,FALSE)</f>
        <v>1.9787993214819031</v>
      </c>
      <c r="O44" s="48">
        <f t="shared" ref="O44:AV44" si="84">VLOOKUP(O67,$G$2:$H$41,2,FALSE)</f>
        <v>1.7559092121131856</v>
      </c>
      <c r="P44" s="48">
        <f t="shared" si="84"/>
        <v>1.1779578592770035</v>
      </c>
      <c r="Q44" s="48">
        <f t="shared" si="84"/>
        <v>1.4102310381967023</v>
      </c>
      <c r="R44" s="48">
        <f t="shared" si="84"/>
        <v>1.6176826746871222</v>
      </c>
      <c r="S44" s="48">
        <f t="shared" si="84"/>
        <v>1.1687572814764566</v>
      </c>
      <c r="T44" s="48">
        <f t="shared" si="84"/>
        <v>1.3381813911132048</v>
      </c>
      <c r="U44" s="48">
        <f t="shared" si="84"/>
        <v>1.9567678110236082</v>
      </c>
      <c r="V44" s="48">
        <f t="shared" si="84"/>
        <v>1.2137545955137758</v>
      </c>
      <c r="W44" s="48">
        <f t="shared" si="84"/>
        <v>1.4514824118555785</v>
      </c>
      <c r="X44" s="48">
        <f t="shared" si="84"/>
        <v>0.95836245076409388</v>
      </c>
      <c r="Y44" s="48">
        <f t="shared" si="84"/>
        <v>1.0365285733758152</v>
      </c>
      <c r="Z44" s="48">
        <f t="shared" si="84"/>
        <v>1.5298351014710589</v>
      </c>
      <c r="AA44" s="48">
        <f t="shared" si="84"/>
        <v>1.3019025197755394</v>
      </c>
      <c r="AB44" s="90">
        <f t="shared" si="84"/>
        <v>0.98037925748231591</v>
      </c>
      <c r="AC44" s="48">
        <f>VLOOKUP(AC67,$G$2:$H$41,2,FALSE)</f>
        <v>1.3235585520167363</v>
      </c>
      <c r="AD44" s="48">
        <f t="shared" si="84"/>
        <v>1.3506631263777289</v>
      </c>
      <c r="AE44" s="48">
        <f t="shared" si="84"/>
        <v>1.7236157133515251</v>
      </c>
      <c r="AF44" s="48">
        <f t="shared" si="84"/>
        <v>1.0948756836380766</v>
      </c>
      <c r="AG44" s="48">
        <f t="shared" si="84"/>
        <v>1.4284811218045583</v>
      </c>
      <c r="AH44" s="48">
        <f t="shared" si="84"/>
        <v>1.1050880124908691</v>
      </c>
      <c r="AI44" s="48">
        <f t="shared" si="84"/>
        <v>1.710814469800185</v>
      </c>
      <c r="AJ44" s="48">
        <f t="shared" si="84"/>
        <v>0.98858824947411961</v>
      </c>
      <c r="AK44" s="48">
        <f t="shared" si="84"/>
        <v>0.80212848339462206</v>
      </c>
      <c r="AL44" s="48">
        <f>VLOOKUP(AL67,$G$2:$H$41,2,FALSE)</f>
        <v>1.5912141908367703</v>
      </c>
      <c r="AM44" s="48">
        <f t="shared" si="51"/>
        <v>1.2516832648399572</v>
      </c>
      <c r="AN44" s="48">
        <f t="shared" ref="AN44:AS44" si="85">VLOOKUP(AN67,$G$2:$H$41,2,FALSE)</f>
        <v>1.2668682563482185</v>
      </c>
      <c r="AO44" s="48">
        <f t="shared" si="85"/>
        <v>1.1875765187909277</v>
      </c>
      <c r="AP44" s="48">
        <f t="shared" si="85"/>
        <v>1.171331884267226</v>
      </c>
      <c r="AQ44" s="48">
        <f t="shared" si="85"/>
        <v>1.6009918453829521</v>
      </c>
      <c r="AR44" s="48">
        <f t="shared" si="85"/>
        <v>1.4834778389612817</v>
      </c>
      <c r="AS44" s="48">
        <f t="shared" si="85"/>
        <v>1.6190176266670115</v>
      </c>
      <c r="AT44" s="48">
        <f t="shared" si="45"/>
        <v>1.6815005939593257</v>
      </c>
      <c r="AU44" s="48">
        <f t="shared" si="45"/>
        <v>0.96378370304482097</v>
      </c>
      <c r="AV44" s="48">
        <f t="shared" si="84"/>
        <v>2.1461112592494493</v>
      </c>
      <c r="AW44" s="48">
        <f>AVERAGE(K44:AA44,AC44:AF44)</f>
        <v>1.3986985881598322</v>
      </c>
    </row>
    <row r="45" spans="5:50" x14ac:dyDescent="0.25">
      <c r="J45" s="41" t="str">
        <f>Schedule!A21</f>
        <v>WOL</v>
      </c>
      <c r="K45" s="48">
        <f t="shared" si="66"/>
        <v>1.1050880124908691</v>
      </c>
      <c r="L45" s="48">
        <f t="shared" si="66"/>
        <v>1.1779578592770035</v>
      </c>
      <c r="M45" s="48">
        <f t="shared" si="66"/>
        <v>1.4834778389612817</v>
      </c>
      <c r="N45" s="48">
        <f>VLOOKUP(N68,$G$2:$H$41,2,FALSE)</f>
        <v>1.1687572814764566</v>
      </c>
      <c r="O45" s="48">
        <f t="shared" ref="O45:AV45" si="86">VLOOKUP(O68,$G$2:$H$41,2,FALSE)</f>
        <v>1.171331884267226</v>
      </c>
      <c r="P45" s="48">
        <f t="shared" si="86"/>
        <v>1.3235585520167363</v>
      </c>
      <c r="Q45" s="48">
        <f t="shared" si="86"/>
        <v>1.6815005939593257</v>
      </c>
      <c r="R45" s="48">
        <f t="shared" si="86"/>
        <v>0.98858824947411961</v>
      </c>
      <c r="S45" s="48">
        <f t="shared" si="86"/>
        <v>1.5912141908367703</v>
      </c>
      <c r="T45" s="48">
        <f t="shared" si="86"/>
        <v>1.6009918453829521</v>
      </c>
      <c r="U45" s="48">
        <f t="shared" si="86"/>
        <v>1.2516832648399572</v>
      </c>
      <c r="V45" s="48">
        <f t="shared" si="86"/>
        <v>2.1461112592494493</v>
      </c>
      <c r="W45" s="48">
        <f t="shared" si="86"/>
        <v>1.4102310381967023</v>
      </c>
      <c r="X45" s="48">
        <f t="shared" si="86"/>
        <v>1.3381813911132048</v>
      </c>
      <c r="Y45" s="48">
        <f t="shared" si="86"/>
        <v>2.0694584381835313</v>
      </c>
      <c r="Z45" s="48">
        <f t="shared" si="86"/>
        <v>1.3997572934728786</v>
      </c>
      <c r="AA45" s="48">
        <f t="shared" si="86"/>
        <v>1.4514824118555785</v>
      </c>
      <c r="AB45" s="48">
        <f t="shared" si="86"/>
        <v>1.6190176266670115</v>
      </c>
      <c r="AC45" s="48">
        <f t="shared" si="86"/>
        <v>1.2082745271350352</v>
      </c>
      <c r="AD45" s="48">
        <f t="shared" si="86"/>
        <v>0.80212848339462206</v>
      </c>
      <c r="AE45" s="48">
        <f t="shared" si="86"/>
        <v>1.3757732132394482</v>
      </c>
      <c r="AF45" s="48">
        <f t="shared" si="86"/>
        <v>1.9567678110236082</v>
      </c>
      <c r="AG45" s="48">
        <f t="shared" si="86"/>
        <v>1.3019025197755394</v>
      </c>
      <c r="AH45" s="48">
        <f t="shared" si="86"/>
        <v>0.98037925748231591</v>
      </c>
      <c r="AI45" s="48">
        <f t="shared" si="86"/>
        <v>0.96378370304482097</v>
      </c>
      <c r="AJ45" s="48">
        <f t="shared" si="86"/>
        <v>1.3506631263777289</v>
      </c>
      <c r="AK45" s="48">
        <f t="shared" si="86"/>
        <v>1.9787993214819031</v>
      </c>
      <c r="AL45" s="48">
        <f t="shared" si="86"/>
        <v>1.1875765187909277</v>
      </c>
      <c r="AM45" s="48">
        <f t="shared" si="51"/>
        <v>1.710814469800185</v>
      </c>
      <c r="AN45" s="48">
        <f t="shared" ref="AN45:AS45" si="87">VLOOKUP(AN68,$G$2:$H$41,2,FALSE)</f>
        <v>1.6931932676047075</v>
      </c>
      <c r="AO45" s="48">
        <f t="shared" si="87"/>
        <v>1.7236157133515251</v>
      </c>
      <c r="AP45" s="48">
        <f t="shared" si="87"/>
        <v>1.7559092121131856</v>
      </c>
      <c r="AQ45" s="48">
        <f t="shared" si="87"/>
        <v>1.5298351014710589</v>
      </c>
      <c r="AR45" s="48">
        <f t="shared" si="87"/>
        <v>1.0948756836380766</v>
      </c>
      <c r="AS45" s="48">
        <f t="shared" si="87"/>
        <v>1.4284811218045583</v>
      </c>
      <c r="AT45" s="48">
        <f t="shared" si="45"/>
        <v>1.2137545955137758</v>
      </c>
      <c r="AU45" s="48">
        <f t="shared" si="45"/>
        <v>1.6176826746871222</v>
      </c>
      <c r="AV45" s="48">
        <f t="shared" si="86"/>
        <v>0.95836245076409388</v>
      </c>
      <c r="AW45" s="48">
        <f t="shared" ca="1" si="38"/>
        <v>1.4236969575688077</v>
      </c>
    </row>
    <row r="48" spans="5:50" x14ac:dyDescent="0.25">
      <c r="J48" s="51" t="s">
        <v>0</v>
      </c>
      <c r="K48" s="51">
        <v>1</v>
      </c>
      <c r="L48" s="51">
        <v>2</v>
      </c>
      <c r="M48" s="51">
        <v>3</v>
      </c>
      <c r="N48" s="51">
        <v>4</v>
      </c>
      <c r="O48" s="51">
        <v>5</v>
      </c>
      <c r="P48" s="51">
        <v>6</v>
      </c>
      <c r="Q48" s="51">
        <v>7</v>
      </c>
      <c r="R48" s="51">
        <v>8</v>
      </c>
      <c r="S48" s="51">
        <v>9</v>
      </c>
      <c r="T48" s="51">
        <v>10</v>
      </c>
      <c r="U48" s="51">
        <v>11</v>
      </c>
      <c r="V48" s="51">
        <v>12</v>
      </c>
      <c r="W48" s="51">
        <v>13</v>
      </c>
      <c r="X48" s="51">
        <v>14</v>
      </c>
      <c r="Y48" s="51">
        <v>15</v>
      </c>
      <c r="Z48" s="51">
        <v>16</v>
      </c>
      <c r="AA48" s="51">
        <v>17</v>
      </c>
      <c r="AB48" s="51">
        <v>18</v>
      </c>
      <c r="AC48" s="51">
        <v>19</v>
      </c>
      <c r="AD48" s="51">
        <v>20</v>
      </c>
      <c r="AE48" s="51">
        <v>21</v>
      </c>
      <c r="AF48" s="51">
        <v>22</v>
      </c>
      <c r="AG48" s="51">
        <v>23</v>
      </c>
      <c r="AH48" s="51">
        <v>24</v>
      </c>
      <c r="AI48" s="51">
        <v>25</v>
      </c>
      <c r="AJ48" s="51">
        <v>26</v>
      </c>
      <c r="AK48" s="51">
        <v>27</v>
      </c>
      <c r="AL48" s="51">
        <v>28</v>
      </c>
      <c r="AM48" s="51">
        <v>29</v>
      </c>
      <c r="AN48" s="51">
        <v>30</v>
      </c>
      <c r="AO48" s="51">
        <v>31</v>
      </c>
      <c r="AP48" s="51">
        <v>32</v>
      </c>
      <c r="AQ48" s="51">
        <v>33</v>
      </c>
      <c r="AR48" s="51">
        <v>34</v>
      </c>
      <c r="AS48" s="51">
        <v>35</v>
      </c>
      <c r="AT48" s="51">
        <v>36</v>
      </c>
      <c r="AU48" s="51">
        <v>37</v>
      </c>
      <c r="AV48" s="51">
        <v>38</v>
      </c>
    </row>
    <row r="49" spans="10:48" x14ac:dyDescent="0.25">
      <c r="J49" s="51" t="str">
        <f>Schedule!A2</f>
        <v>ARS</v>
      </c>
      <c r="K49" s="52" t="str">
        <f>Schedule!B2</f>
        <v>@NEW</v>
      </c>
      <c r="L49" s="52" t="str">
        <f>Schedule!C2</f>
        <v>BUR</v>
      </c>
      <c r="M49" s="52" t="str">
        <f>Schedule!D2</f>
        <v>@LIV</v>
      </c>
      <c r="N49" s="52" t="str">
        <f>Schedule!E2</f>
        <v>TOT</v>
      </c>
      <c r="O49" s="52" t="str">
        <f>Schedule!F2</f>
        <v>@WAT</v>
      </c>
      <c r="P49" s="52" t="str">
        <f>Schedule!G2</f>
        <v>AVL</v>
      </c>
      <c r="Q49" s="52" t="str">
        <f>Schedule!H2</f>
        <v>@MUN</v>
      </c>
      <c r="R49" s="52" t="str">
        <f>Schedule!I2</f>
        <v>BOU</v>
      </c>
      <c r="S49" s="52" t="str">
        <f>Schedule!J2</f>
        <v>@SHU</v>
      </c>
      <c r="T49" s="52" t="str">
        <f>Schedule!K2</f>
        <v>CRY</v>
      </c>
      <c r="U49" s="52" t="str">
        <f>Schedule!L2</f>
        <v>WOL</v>
      </c>
      <c r="V49" s="52" t="str">
        <f>Schedule!M2</f>
        <v>@LEI</v>
      </c>
      <c r="W49" s="52" t="str">
        <f>Schedule!N2</f>
        <v>SOU</v>
      </c>
      <c r="X49" s="52" t="str">
        <f>Schedule!O2</f>
        <v>@NOR</v>
      </c>
      <c r="Y49" s="52" t="str">
        <f>Schedule!P2</f>
        <v>BRI</v>
      </c>
      <c r="Z49" s="52" t="str">
        <f>Schedule!Q2</f>
        <v>@WHU</v>
      </c>
      <c r="AA49" s="52" t="str">
        <f>Schedule!R2</f>
        <v>MCI</v>
      </c>
      <c r="AB49" s="52" t="str">
        <f>Schedule!S2</f>
        <v>@EVE</v>
      </c>
      <c r="AC49" s="52" t="str">
        <f>Schedule!T2</f>
        <v>@BOU</v>
      </c>
      <c r="AD49" s="52" t="str">
        <f>Schedule!U2</f>
        <v>CHE</v>
      </c>
      <c r="AE49" s="52" t="str">
        <f>Schedule!V2</f>
        <v>MUN</v>
      </c>
      <c r="AF49" s="52" t="str">
        <f>Schedule!W2</f>
        <v>@CRY</v>
      </c>
      <c r="AG49" s="52" t="str">
        <f>Schedule!X2</f>
        <v>SHU</v>
      </c>
      <c r="AH49" s="52" t="str">
        <f>Schedule!Y2</f>
        <v>@CHE</v>
      </c>
      <c r="AI49" s="52" t="str">
        <f>Schedule!Z2</f>
        <v>@BUR</v>
      </c>
      <c r="AJ49" s="52" t="str">
        <f>Schedule!AA2</f>
        <v>NEW</v>
      </c>
      <c r="AK49" s="52" t="str">
        <f>Schedule!AB2</f>
        <v>EVE</v>
      </c>
      <c r="AL49" s="52" t="str">
        <f>Schedule!AC2</f>
        <v>@MCI</v>
      </c>
      <c r="AM49" s="52" t="str">
        <f>Schedule!AD2</f>
        <v>WHU</v>
      </c>
      <c r="AN49" s="52" t="str">
        <f>Schedule!AE2</f>
        <v>@BRI</v>
      </c>
      <c r="AO49" s="52" t="str">
        <f>Schedule!AF2</f>
        <v>@SOU</v>
      </c>
      <c r="AP49" s="52" t="str">
        <f>Schedule!AG2</f>
        <v>NOR</v>
      </c>
      <c r="AQ49" s="52" t="str">
        <f>Schedule!AH2</f>
        <v>@WOL</v>
      </c>
      <c r="AR49" s="52" t="str">
        <f>Schedule!AI2</f>
        <v>LEI</v>
      </c>
      <c r="AS49" s="52" t="str">
        <f>Schedule!AJ2</f>
        <v>@TOT</v>
      </c>
      <c r="AT49" s="52" t="str">
        <f>Schedule!AK2</f>
        <v>LIV</v>
      </c>
      <c r="AU49" s="52" t="str">
        <f>Schedule!AL2</f>
        <v>@AVL</v>
      </c>
      <c r="AV49" s="52" t="str">
        <f>Schedule!AM2</f>
        <v>WAT</v>
      </c>
    </row>
    <row r="50" spans="10:48" x14ac:dyDescent="0.25">
      <c r="J50" s="51" t="str">
        <f>Schedule!A3</f>
        <v>AVL</v>
      </c>
      <c r="K50" s="52" t="str">
        <f>Schedule!B3</f>
        <v>@TOT</v>
      </c>
      <c r="L50" s="52" t="str">
        <f>Schedule!C3</f>
        <v>BOU</v>
      </c>
      <c r="M50" s="52" t="str">
        <f>Schedule!D3</f>
        <v>EVE</v>
      </c>
      <c r="N50" s="52" t="str">
        <f>Schedule!E3</f>
        <v>@CRY</v>
      </c>
      <c r="O50" s="52" t="str">
        <f>Schedule!F3</f>
        <v>WHU</v>
      </c>
      <c r="P50" s="52" t="str">
        <f>Schedule!G3</f>
        <v>@ARS</v>
      </c>
      <c r="Q50" s="52" t="str">
        <f>Schedule!H3</f>
        <v>BUR</v>
      </c>
      <c r="R50" s="52" t="str">
        <f>Schedule!I3</f>
        <v>@NOR</v>
      </c>
      <c r="S50" s="52" t="str">
        <f>Schedule!J3</f>
        <v>BRI</v>
      </c>
      <c r="T50" s="52" t="str">
        <f>Schedule!K3</f>
        <v>@MCI</v>
      </c>
      <c r="U50" s="52" t="str">
        <f>Schedule!L3</f>
        <v>LIV</v>
      </c>
      <c r="V50" s="52" t="str">
        <f>Schedule!M3</f>
        <v>@WOL</v>
      </c>
      <c r="W50" s="52" t="str">
        <f>Schedule!N3</f>
        <v>NEW</v>
      </c>
      <c r="X50" s="52" t="str">
        <f>Schedule!O3</f>
        <v>@MUN</v>
      </c>
      <c r="Y50" s="52" t="str">
        <f>Schedule!P3</f>
        <v>@CHE</v>
      </c>
      <c r="Z50" s="52" t="str">
        <f>Schedule!Q3</f>
        <v>LEI</v>
      </c>
      <c r="AA50" s="52" t="str">
        <f>Schedule!R3</f>
        <v>@SHU</v>
      </c>
      <c r="AB50" s="52" t="str">
        <f>Schedule!S3</f>
        <v>SOU</v>
      </c>
      <c r="AC50" s="52" t="str">
        <f>Schedule!T3</f>
        <v>NOR</v>
      </c>
      <c r="AD50" s="52" t="str">
        <f>Schedule!U3</f>
        <v>@WAT</v>
      </c>
      <c r="AE50" s="52" t="str">
        <f>Schedule!V3</f>
        <v>@BUR</v>
      </c>
      <c r="AF50" s="52" t="str">
        <f>Schedule!W3</f>
        <v>MCI</v>
      </c>
      <c r="AG50" s="52" t="str">
        <f>Schedule!X3</f>
        <v>@BRI</v>
      </c>
      <c r="AH50" s="52" t="str">
        <f>Schedule!Y3</f>
        <v>WAT</v>
      </c>
      <c r="AI50" s="52" t="str">
        <f>Schedule!Z3</f>
        <v>@BOU</v>
      </c>
      <c r="AJ50" s="52" t="str">
        <f>Schedule!AA3</f>
        <v>TOT</v>
      </c>
      <c r="AK50" s="52" t="str">
        <f>Schedule!AB3</f>
        <v>@SOU</v>
      </c>
      <c r="AL50" s="52" t="str">
        <f>Schedule!AC3</f>
        <v>SHU</v>
      </c>
      <c r="AM50" s="52" t="str">
        <f>Schedule!AD3</f>
        <v>@LEI</v>
      </c>
      <c r="AN50" s="52" t="str">
        <f>Schedule!AE3</f>
        <v>CHE</v>
      </c>
      <c r="AO50" s="52" t="str">
        <f>Schedule!AF3</f>
        <v>@NEW</v>
      </c>
      <c r="AP50" s="52" t="str">
        <f>Schedule!AG3</f>
        <v>WOL</v>
      </c>
      <c r="AQ50" s="52" t="str">
        <f>Schedule!AH3</f>
        <v>@LIV</v>
      </c>
      <c r="AR50" s="52" t="str">
        <f>Schedule!AI3</f>
        <v>MUN</v>
      </c>
      <c r="AS50" s="52" t="str">
        <f>Schedule!AJ3</f>
        <v>CRY</v>
      </c>
      <c r="AT50" s="52" t="str">
        <f>Schedule!AK3</f>
        <v>@EVE</v>
      </c>
      <c r="AU50" s="52" t="str">
        <f>Schedule!AL3</f>
        <v>ARS</v>
      </c>
      <c r="AV50" s="52" t="str">
        <f>Schedule!AM3</f>
        <v>@WHU</v>
      </c>
    </row>
    <row r="51" spans="10:48" x14ac:dyDescent="0.25">
      <c r="J51" s="51" t="str">
        <f>Schedule!A4</f>
        <v>BOU</v>
      </c>
      <c r="K51" s="52" t="str">
        <f>Schedule!B4</f>
        <v>SHU</v>
      </c>
      <c r="L51" s="52" t="str">
        <f>Schedule!C4</f>
        <v>@AVL</v>
      </c>
      <c r="M51" s="52" t="str">
        <f>Schedule!D4</f>
        <v>MCI</v>
      </c>
      <c r="N51" s="52" t="str">
        <f>Schedule!E4</f>
        <v>@LEI</v>
      </c>
      <c r="O51" s="52" t="str">
        <f>Schedule!F4</f>
        <v>EVE</v>
      </c>
      <c r="P51" s="52" t="str">
        <f>Schedule!G4</f>
        <v>@SOU</v>
      </c>
      <c r="Q51" s="52" t="str">
        <f>Schedule!H4</f>
        <v>WHU</v>
      </c>
      <c r="R51" s="52" t="str">
        <f>Schedule!I4</f>
        <v>@ARS</v>
      </c>
      <c r="S51" s="52" t="str">
        <f>Schedule!J4</f>
        <v>NOR</v>
      </c>
      <c r="T51" s="52" t="str">
        <f>Schedule!K4</f>
        <v>@WAT</v>
      </c>
      <c r="U51" s="52" t="str">
        <f>Schedule!L4</f>
        <v>MUN</v>
      </c>
      <c r="V51" s="52" t="str">
        <f>Schedule!M4</f>
        <v>@NEW</v>
      </c>
      <c r="W51" s="52" t="str">
        <f>Schedule!N4</f>
        <v>WOL</v>
      </c>
      <c r="X51" s="52" t="str">
        <f>Schedule!O4</f>
        <v>@TOT</v>
      </c>
      <c r="Y51" s="52" t="str">
        <f>Schedule!P4</f>
        <v>@CRY</v>
      </c>
      <c r="Z51" s="52" t="str">
        <f>Schedule!Q4</f>
        <v>LIV</v>
      </c>
      <c r="AA51" s="52" t="str">
        <f>Schedule!R4</f>
        <v>@CHE</v>
      </c>
      <c r="AB51" s="52" t="str">
        <f>Schedule!S4</f>
        <v>BUR</v>
      </c>
      <c r="AC51" s="52" t="str">
        <f>Schedule!T4</f>
        <v>ARS</v>
      </c>
      <c r="AD51" s="52" t="str">
        <f>Schedule!U4</f>
        <v>@BRI</v>
      </c>
      <c r="AE51" s="52" t="str">
        <f>Schedule!V4</f>
        <v>@WHU</v>
      </c>
      <c r="AF51" s="52" t="str">
        <f>Schedule!W4</f>
        <v>WAT</v>
      </c>
      <c r="AG51" s="52" t="str">
        <f>Schedule!X4</f>
        <v>@NOR</v>
      </c>
      <c r="AH51" s="52" t="str">
        <f>Schedule!Y4</f>
        <v>BRI</v>
      </c>
      <c r="AI51" s="52" t="str">
        <f>Schedule!Z4</f>
        <v>AVL</v>
      </c>
      <c r="AJ51" s="52" t="str">
        <f>Schedule!AA4</f>
        <v>@SHU</v>
      </c>
      <c r="AK51" s="52" t="str">
        <f>Schedule!AB4</f>
        <v>@BUR</v>
      </c>
      <c r="AL51" s="52" t="str">
        <f>Schedule!AC4</f>
        <v>CHE</v>
      </c>
      <c r="AM51" s="52" t="str">
        <f>Schedule!AD4</f>
        <v>@LIV</v>
      </c>
      <c r="AN51" s="52" t="str">
        <f>Schedule!AE4</f>
        <v>CRY</v>
      </c>
      <c r="AO51" s="52" t="str">
        <f>Schedule!AF4</f>
        <v>@WOL</v>
      </c>
      <c r="AP51" s="52" t="str">
        <f>Schedule!AG4</f>
        <v>NEW</v>
      </c>
      <c r="AQ51" s="52" t="str">
        <f>Schedule!AH4</f>
        <v>@MUN</v>
      </c>
      <c r="AR51" s="52" t="str">
        <f>Schedule!AI4</f>
        <v>TOT</v>
      </c>
      <c r="AS51" s="52" t="str">
        <f>Schedule!AJ4</f>
        <v>LEI</v>
      </c>
      <c r="AT51" s="52" t="str">
        <f>Schedule!AK4</f>
        <v>@MCI</v>
      </c>
      <c r="AU51" s="52" t="str">
        <f>Schedule!AL4</f>
        <v>SOU</v>
      </c>
      <c r="AV51" s="52" t="str">
        <f>Schedule!AM4</f>
        <v>@EVE</v>
      </c>
    </row>
    <row r="52" spans="10:48" x14ac:dyDescent="0.25">
      <c r="J52" s="51" t="str">
        <f>Schedule!A5</f>
        <v>BRI</v>
      </c>
      <c r="K52" s="52" t="str">
        <f>Schedule!B5</f>
        <v>@WAT</v>
      </c>
      <c r="L52" s="52" t="str">
        <f>Schedule!C5</f>
        <v>WHU</v>
      </c>
      <c r="M52" s="52" t="str">
        <f>Schedule!D5</f>
        <v>SOU</v>
      </c>
      <c r="N52" s="52" t="str">
        <f>Schedule!E5</f>
        <v>@MCI</v>
      </c>
      <c r="O52" s="52" t="str">
        <f>Schedule!F5</f>
        <v>BUR</v>
      </c>
      <c r="P52" s="52" t="str">
        <f>Schedule!G5</f>
        <v>@NEW</v>
      </c>
      <c r="Q52" s="52" t="str">
        <f>Schedule!H5</f>
        <v>@CHE</v>
      </c>
      <c r="R52" s="52" t="str">
        <f>Schedule!I5</f>
        <v>TOT</v>
      </c>
      <c r="S52" s="52" t="str">
        <f>Schedule!J5</f>
        <v>@AVL</v>
      </c>
      <c r="T52" s="52" t="str">
        <f>Schedule!K5</f>
        <v>EVE</v>
      </c>
      <c r="U52" s="52" t="str">
        <f>Schedule!L5</f>
        <v>NOR</v>
      </c>
      <c r="V52" s="52" t="str">
        <f>Schedule!M5</f>
        <v>@MUN</v>
      </c>
      <c r="W52" s="52" t="str">
        <f>Schedule!N5</f>
        <v>LEI</v>
      </c>
      <c r="X52" s="52" t="str">
        <f>Schedule!O5</f>
        <v>@LIV</v>
      </c>
      <c r="Y52" s="52" t="str">
        <f>Schedule!P5</f>
        <v>@ARS</v>
      </c>
      <c r="Z52" s="52" t="str">
        <f>Schedule!Q5</f>
        <v>WOL</v>
      </c>
      <c r="AA52" s="52" t="str">
        <f>Schedule!R5</f>
        <v>@CRY</v>
      </c>
      <c r="AB52" s="52" t="str">
        <f>Schedule!S5</f>
        <v>SHU</v>
      </c>
      <c r="AC52" s="52" t="str">
        <f>Schedule!T5</f>
        <v>@TOT</v>
      </c>
      <c r="AD52" s="52" t="str">
        <f>Schedule!U5</f>
        <v>BOU</v>
      </c>
      <c r="AE52" s="52" t="str">
        <f>Schedule!V5</f>
        <v>CHE</v>
      </c>
      <c r="AF52" s="52" t="str">
        <f>Schedule!W5</f>
        <v>@EVE</v>
      </c>
      <c r="AG52" s="52" t="str">
        <f>Schedule!X5</f>
        <v>AVL</v>
      </c>
      <c r="AH52" s="52" t="str">
        <f>Schedule!Y5</f>
        <v>@BOU</v>
      </c>
      <c r="AI52" s="52" t="str">
        <f>Schedule!Z5</f>
        <v>@WHU</v>
      </c>
      <c r="AJ52" s="52" t="str">
        <f>Schedule!AA5</f>
        <v>WAT</v>
      </c>
      <c r="AK52" s="52" t="str">
        <f>Schedule!AB5</f>
        <v>@SHU</v>
      </c>
      <c r="AL52" s="52" t="str">
        <f>Schedule!AC5</f>
        <v>CRY</v>
      </c>
      <c r="AM52" s="52" t="str">
        <f>Schedule!AD5</f>
        <v>@WOL</v>
      </c>
      <c r="AN52" s="52" t="str">
        <f>Schedule!AE5</f>
        <v>ARS</v>
      </c>
      <c r="AO52" s="52" t="str">
        <f>Schedule!AF5</f>
        <v>@LEI</v>
      </c>
      <c r="AP52" s="52" t="str">
        <f>Schedule!AG5</f>
        <v>MUN</v>
      </c>
      <c r="AQ52" s="52" t="str">
        <f>Schedule!AH5</f>
        <v>@NOR</v>
      </c>
      <c r="AR52" s="52" t="str">
        <f>Schedule!AI5</f>
        <v>LIV</v>
      </c>
      <c r="AS52" s="52" t="str">
        <f>Schedule!AJ5</f>
        <v>MCI</v>
      </c>
      <c r="AT52" s="52" t="str">
        <f>Schedule!AK5</f>
        <v>@SOU</v>
      </c>
      <c r="AU52" s="52" t="str">
        <f>Schedule!AL5</f>
        <v>NEW</v>
      </c>
      <c r="AV52" s="52" t="str">
        <f>Schedule!AM5</f>
        <v>@BUR</v>
      </c>
    </row>
    <row r="53" spans="10:48" x14ac:dyDescent="0.25">
      <c r="J53" s="51" t="str">
        <f>Schedule!A6</f>
        <v>BUR</v>
      </c>
      <c r="K53" s="52" t="str">
        <f>Schedule!B6</f>
        <v>SOU</v>
      </c>
      <c r="L53" s="52" t="str">
        <f>Schedule!C6</f>
        <v>@ARS</v>
      </c>
      <c r="M53" s="52" t="str">
        <f>Schedule!D6</f>
        <v>@WOL</v>
      </c>
      <c r="N53" s="52" t="str">
        <f>Schedule!E6</f>
        <v>LIV</v>
      </c>
      <c r="O53" s="52" t="str">
        <f>Schedule!F6</f>
        <v>@BRI</v>
      </c>
      <c r="P53" s="52" t="str">
        <f>Schedule!G6</f>
        <v>NOR</v>
      </c>
      <c r="Q53" s="52" t="str">
        <f>Schedule!H6</f>
        <v>@AVL</v>
      </c>
      <c r="R53" s="52" t="str">
        <f>Schedule!I6</f>
        <v>EVE</v>
      </c>
      <c r="S53" s="52" t="str">
        <f>Schedule!J6</f>
        <v>@LEI</v>
      </c>
      <c r="T53" s="52" t="str">
        <f>Schedule!K6</f>
        <v>CHE</v>
      </c>
      <c r="U53" s="52" t="str">
        <f>Schedule!L6</f>
        <v>@SHU</v>
      </c>
      <c r="V53" s="52" t="str">
        <f>Schedule!M6</f>
        <v>WHU</v>
      </c>
      <c r="W53" s="52" t="str">
        <f>Schedule!N6</f>
        <v>@WAT</v>
      </c>
      <c r="X53" s="52" t="str">
        <f>Schedule!O6</f>
        <v>CRY</v>
      </c>
      <c r="Y53" s="52" t="str">
        <f>Schedule!P6</f>
        <v>MCI</v>
      </c>
      <c r="Z53" s="52" t="str">
        <f>Schedule!Q6</f>
        <v>@TOT</v>
      </c>
      <c r="AA53" s="52" t="str">
        <f>Schedule!R6</f>
        <v>NEW</v>
      </c>
      <c r="AB53" s="52" t="str">
        <f>Schedule!S6</f>
        <v>@BOU</v>
      </c>
      <c r="AC53" s="52" t="str">
        <f>Schedule!T6</f>
        <v>@EVE</v>
      </c>
      <c r="AD53" s="52" t="str">
        <f>Schedule!U6</f>
        <v>MUN</v>
      </c>
      <c r="AE53" s="52" t="str">
        <f>Schedule!V6</f>
        <v>AVL</v>
      </c>
      <c r="AF53" s="52" t="str">
        <f>Schedule!W6</f>
        <v>@CHE</v>
      </c>
      <c r="AG53" s="52" t="str">
        <f>Schedule!X6</f>
        <v>LEI</v>
      </c>
      <c r="AH53" s="52" t="str">
        <f>Schedule!Y6</f>
        <v>@MUN</v>
      </c>
      <c r="AI53" s="52" t="str">
        <f>Schedule!Z6</f>
        <v>ARS</v>
      </c>
      <c r="AJ53" s="52" t="str">
        <f>Schedule!AA6</f>
        <v>@SOU</v>
      </c>
      <c r="AK53" s="52" t="str">
        <f>Schedule!AB6</f>
        <v>BOU</v>
      </c>
      <c r="AL53" s="52" t="str">
        <f>Schedule!AC6</f>
        <v>@NEW</v>
      </c>
      <c r="AM53" s="52" t="str">
        <f>Schedule!AD6</f>
        <v>TOT</v>
      </c>
      <c r="AN53" s="52" t="str">
        <f>Schedule!AE6</f>
        <v>@MCI</v>
      </c>
      <c r="AO53" s="52" t="str">
        <f>Schedule!AF6</f>
        <v>WAT</v>
      </c>
      <c r="AP53" s="52" t="str">
        <f>Schedule!AG6</f>
        <v>@CRY</v>
      </c>
      <c r="AQ53" s="52" t="str">
        <f>Schedule!AH6</f>
        <v>SHU</v>
      </c>
      <c r="AR53" s="52" t="str">
        <f>Schedule!AI6</f>
        <v>@WHU</v>
      </c>
      <c r="AS53" s="52" t="str">
        <f>Schedule!AJ6</f>
        <v>@LIV</v>
      </c>
      <c r="AT53" s="52" t="str">
        <f>Schedule!AK6</f>
        <v>WOL</v>
      </c>
      <c r="AU53" s="52" t="str">
        <f>Schedule!AL6</f>
        <v>@NOR</v>
      </c>
      <c r="AV53" s="52" t="str">
        <f>Schedule!AM6</f>
        <v>BRI</v>
      </c>
    </row>
    <row r="54" spans="10:48" x14ac:dyDescent="0.25">
      <c r="J54" s="51" t="str">
        <f>Schedule!A7</f>
        <v>CHE</v>
      </c>
      <c r="K54" s="52" t="str">
        <f>Schedule!B7</f>
        <v>@MUN</v>
      </c>
      <c r="L54" s="52" t="str">
        <f>Schedule!C7</f>
        <v>LEI</v>
      </c>
      <c r="M54" s="52" t="str">
        <f>Schedule!D7</f>
        <v>@NOR</v>
      </c>
      <c r="N54" s="52" t="str">
        <f>Schedule!E7</f>
        <v>SHU</v>
      </c>
      <c r="O54" s="52" t="str">
        <f>Schedule!F7</f>
        <v>@WOL</v>
      </c>
      <c r="P54" s="52" t="str">
        <f>Schedule!G7</f>
        <v>LIV</v>
      </c>
      <c r="Q54" s="52" t="str">
        <f>Schedule!H7</f>
        <v>BRI</v>
      </c>
      <c r="R54" s="52" t="str">
        <f>Schedule!I7</f>
        <v>@SOU</v>
      </c>
      <c r="S54" s="52" t="str">
        <f>Schedule!J7</f>
        <v>NEW</v>
      </c>
      <c r="T54" s="52" t="str">
        <f>Schedule!K7</f>
        <v>@BUR</v>
      </c>
      <c r="U54" s="52" t="str">
        <f>Schedule!L7</f>
        <v>@WAT</v>
      </c>
      <c r="V54" s="52" t="str">
        <f>Schedule!M7</f>
        <v>CRY</v>
      </c>
      <c r="W54" s="52" t="str">
        <f>Schedule!N7</f>
        <v>@MCI</v>
      </c>
      <c r="X54" s="52" t="str">
        <f>Schedule!O7</f>
        <v>WHU</v>
      </c>
      <c r="Y54" s="52" t="str">
        <f>Schedule!P7</f>
        <v>AVL</v>
      </c>
      <c r="Z54" s="52" t="str">
        <f>Schedule!Q7</f>
        <v>@EVE</v>
      </c>
      <c r="AA54" s="52" t="str">
        <f>Schedule!R7</f>
        <v>BOU</v>
      </c>
      <c r="AB54" s="52" t="str">
        <f>Schedule!S7</f>
        <v>@TOT</v>
      </c>
      <c r="AC54" s="52" t="str">
        <f>Schedule!T7</f>
        <v>SOU</v>
      </c>
      <c r="AD54" s="52" t="str">
        <f>Schedule!U7</f>
        <v>@ARS</v>
      </c>
      <c r="AE54" s="52" t="str">
        <f>Schedule!V7</f>
        <v>@BRI</v>
      </c>
      <c r="AF54" s="52" t="str">
        <f>Schedule!W7</f>
        <v>BUR</v>
      </c>
      <c r="AG54" s="52" t="str">
        <f>Schedule!X7</f>
        <v>@NEW</v>
      </c>
      <c r="AH54" s="52" t="str">
        <f>Schedule!Y7</f>
        <v>ARS</v>
      </c>
      <c r="AI54" s="52" t="str">
        <f>Schedule!Z7</f>
        <v>@LEI</v>
      </c>
      <c r="AJ54" s="52" t="str">
        <f>Schedule!AA7</f>
        <v>MUN</v>
      </c>
      <c r="AK54" s="52" t="str">
        <f>Schedule!AB7</f>
        <v>TOT</v>
      </c>
      <c r="AL54" s="52" t="str">
        <f>Schedule!AC7</f>
        <v>@BOU</v>
      </c>
      <c r="AM54" s="52" t="str">
        <f>Schedule!AD7</f>
        <v>EVE</v>
      </c>
      <c r="AN54" s="52" t="str">
        <f>Schedule!AE7</f>
        <v>@AVL</v>
      </c>
      <c r="AO54" s="52" t="str">
        <f>Schedule!AF7</f>
        <v>MCI</v>
      </c>
      <c r="AP54" s="52" t="str">
        <f>Schedule!AG7</f>
        <v>@WHU</v>
      </c>
      <c r="AQ54" s="52" t="str">
        <f>Schedule!AH7</f>
        <v>WAT</v>
      </c>
      <c r="AR54" s="52" t="str">
        <f>Schedule!AI7</f>
        <v>@CRY</v>
      </c>
      <c r="AS54" s="52" t="str">
        <f>Schedule!AJ7</f>
        <v>@SHU</v>
      </c>
      <c r="AT54" s="52" t="str">
        <f>Schedule!AK7</f>
        <v>NOR</v>
      </c>
      <c r="AU54" s="52" t="str">
        <f>Schedule!AL7</f>
        <v>@LIV</v>
      </c>
      <c r="AV54" s="52" t="str">
        <f>Schedule!AM7</f>
        <v>WOL</v>
      </c>
    </row>
    <row r="55" spans="10:48" x14ac:dyDescent="0.25">
      <c r="J55" s="51" t="str">
        <f>Schedule!A8</f>
        <v>CRY</v>
      </c>
      <c r="K55" s="52" t="str">
        <f>Schedule!B8</f>
        <v>EVE</v>
      </c>
      <c r="L55" s="52" t="str">
        <f>Schedule!C8</f>
        <v>@SHU</v>
      </c>
      <c r="M55" s="52" t="str">
        <f>Schedule!D8</f>
        <v>@MUN</v>
      </c>
      <c r="N55" s="52" t="str">
        <f>Schedule!E8</f>
        <v>AVL</v>
      </c>
      <c r="O55" s="52" t="str">
        <f>Schedule!F8</f>
        <v>@TOT</v>
      </c>
      <c r="P55" s="52" t="str">
        <f>Schedule!G8</f>
        <v>WOL</v>
      </c>
      <c r="Q55" s="52" t="str">
        <f>Schedule!H8</f>
        <v>NOR</v>
      </c>
      <c r="R55" s="52" t="str">
        <f>Schedule!I8</f>
        <v>@WHU</v>
      </c>
      <c r="S55" s="52" t="str">
        <f>Schedule!J8</f>
        <v>MCI</v>
      </c>
      <c r="T55" s="52" t="str">
        <f>Schedule!K8</f>
        <v>@ARS</v>
      </c>
      <c r="U55" s="52" t="str">
        <f>Schedule!L8</f>
        <v>LEI</v>
      </c>
      <c r="V55" s="52" t="str">
        <f>Schedule!M8</f>
        <v>@CHE</v>
      </c>
      <c r="W55" s="52" t="str">
        <f>Schedule!N8</f>
        <v>LIV</v>
      </c>
      <c r="X55" s="52" t="str">
        <f>Schedule!O8</f>
        <v>@BUR</v>
      </c>
      <c r="Y55" s="52" t="str">
        <f>Schedule!P8</f>
        <v>BOU</v>
      </c>
      <c r="Z55" s="52" t="str">
        <f>Schedule!Q8</f>
        <v>@WAT</v>
      </c>
      <c r="AA55" s="52" t="str">
        <f>Schedule!R8</f>
        <v>BRI</v>
      </c>
      <c r="AB55" s="52" t="str">
        <f>Schedule!S8</f>
        <v>@NEW</v>
      </c>
      <c r="AC55" s="52" t="str">
        <f>Schedule!T8</f>
        <v>WHU</v>
      </c>
      <c r="AD55" s="52" t="str">
        <f>Schedule!U8</f>
        <v>@SOU</v>
      </c>
      <c r="AE55" s="52" t="str">
        <f>Schedule!V8</f>
        <v>@NOR</v>
      </c>
      <c r="AF55" s="52" t="str">
        <f>Schedule!W8</f>
        <v>ARS</v>
      </c>
      <c r="AG55" s="52" t="str">
        <f>Schedule!X8</f>
        <v>@MCI</v>
      </c>
      <c r="AH55" s="52" t="str">
        <f>Schedule!Y8</f>
        <v>SOU</v>
      </c>
      <c r="AI55" s="52" t="str">
        <f>Schedule!Z8</f>
        <v>SHU</v>
      </c>
      <c r="AJ55" s="52" t="str">
        <f>Schedule!AA8</f>
        <v>@EVE</v>
      </c>
      <c r="AK55" s="52" t="str">
        <f>Schedule!AB8</f>
        <v>NEW</v>
      </c>
      <c r="AL55" s="52" t="str">
        <f>Schedule!AC8</f>
        <v>@BRI</v>
      </c>
      <c r="AM55" s="52" t="str">
        <f>Schedule!AD8</f>
        <v>WAT</v>
      </c>
      <c r="AN55" s="52" t="str">
        <f>Schedule!AE8</f>
        <v>@BOU</v>
      </c>
      <c r="AO55" s="52" t="str">
        <f>Schedule!AF8</f>
        <v>@LIV</v>
      </c>
      <c r="AP55" s="52" t="str">
        <f>Schedule!AG8</f>
        <v>BUR</v>
      </c>
      <c r="AQ55" s="52" t="str">
        <f>Schedule!AH8</f>
        <v>@LEI</v>
      </c>
      <c r="AR55" s="52" t="str">
        <f>Schedule!AI8</f>
        <v>CHE</v>
      </c>
      <c r="AS55" s="52" t="str">
        <f>Schedule!AJ8</f>
        <v>@AVL</v>
      </c>
      <c r="AT55" s="52" t="str">
        <f>Schedule!AK8</f>
        <v>MUN</v>
      </c>
      <c r="AU55" s="52" t="str">
        <f>Schedule!AL8</f>
        <v>@WOL</v>
      </c>
      <c r="AV55" s="52" t="str">
        <f>Schedule!AM8</f>
        <v>TOT</v>
      </c>
    </row>
    <row r="56" spans="10:48" x14ac:dyDescent="0.25">
      <c r="J56" s="51" t="str">
        <f>Schedule!A9</f>
        <v>EVE</v>
      </c>
      <c r="K56" s="52" t="str">
        <f>Schedule!B9</f>
        <v>@CRY</v>
      </c>
      <c r="L56" s="52" t="str">
        <f>Schedule!C9</f>
        <v>WAT</v>
      </c>
      <c r="M56" s="52" t="str">
        <f>Schedule!D9</f>
        <v>@AVL</v>
      </c>
      <c r="N56" s="52" t="str">
        <f>Schedule!E9</f>
        <v>WOL</v>
      </c>
      <c r="O56" s="52" t="str">
        <f>Schedule!F9</f>
        <v>@BOU</v>
      </c>
      <c r="P56" s="52" t="str">
        <f>Schedule!G9</f>
        <v>SHU</v>
      </c>
      <c r="Q56" s="52" t="str">
        <f>Schedule!H9</f>
        <v>MCI</v>
      </c>
      <c r="R56" s="52" t="str">
        <f>Schedule!I9</f>
        <v>@BUR</v>
      </c>
      <c r="S56" s="52" t="str">
        <f>Schedule!J9</f>
        <v>WHU</v>
      </c>
      <c r="T56" s="52" t="str">
        <f>Schedule!K9</f>
        <v>@BRI</v>
      </c>
      <c r="U56" s="52" t="str">
        <f>Schedule!L9</f>
        <v>TOT</v>
      </c>
      <c r="V56" s="52" t="str">
        <f>Schedule!M9</f>
        <v>@SOU</v>
      </c>
      <c r="W56" s="52" t="str">
        <f>Schedule!N9</f>
        <v>NOR</v>
      </c>
      <c r="X56" s="52" t="str">
        <f>Schedule!O9</f>
        <v>@LEI</v>
      </c>
      <c r="Y56" s="52" t="str">
        <f>Schedule!P9</f>
        <v>@LIV</v>
      </c>
      <c r="Z56" s="52" t="str">
        <f>Schedule!Q9</f>
        <v>CHE</v>
      </c>
      <c r="AA56" s="52" t="str">
        <f>Schedule!R9</f>
        <v>@MUN</v>
      </c>
      <c r="AB56" s="52" t="str">
        <f>Schedule!S9</f>
        <v>ARS</v>
      </c>
      <c r="AC56" s="52" t="str">
        <f>Schedule!T9</f>
        <v>BUR</v>
      </c>
      <c r="AD56" s="52" t="str">
        <f>Schedule!U9</f>
        <v>@NEW</v>
      </c>
      <c r="AE56" s="52" t="str">
        <f>Schedule!V9</f>
        <v>@MCI</v>
      </c>
      <c r="AF56" s="52" t="str">
        <f>Schedule!W9</f>
        <v>BRI</v>
      </c>
      <c r="AG56" s="52" t="str">
        <f>Schedule!X9</f>
        <v>@WHU</v>
      </c>
      <c r="AH56" s="52" t="str">
        <f>Schedule!Y9</f>
        <v>NEW</v>
      </c>
      <c r="AI56" s="52" t="str">
        <f>Schedule!Z9</f>
        <v>@WAT</v>
      </c>
      <c r="AJ56" s="52" t="str">
        <f>Schedule!AA9</f>
        <v>CRY</v>
      </c>
      <c r="AK56" s="52" t="str">
        <f>Schedule!AB9</f>
        <v>@ARS</v>
      </c>
      <c r="AL56" s="52" t="str">
        <f>Schedule!AC9</f>
        <v>MUN</v>
      </c>
      <c r="AM56" s="52" t="str">
        <f>Schedule!AD9</f>
        <v>@CHE</v>
      </c>
      <c r="AN56" s="52" t="str">
        <f>Schedule!AE9</f>
        <v>LIV</v>
      </c>
      <c r="AO56" s="52" t="str">
        <f>Schedule!AF9</f>
        <v>@NOR</v>
      </c>
      <c r="AP56" s="52" t="str">
        <f>Schedule!AG9</f>
        <v>LEI</v>
      </c>
      <c r="AQ56" s="52" t="str">
        <f>Schedule!AH9</f>
        <v>@TOT</v>
      </c>
      <c r="AR56" s="52" t="str">
        <f>Schedule!AI9</f>
        <v>SOU</v>
      </c>
      <c r="AS56" s="52" t="str">
        <f>Schedule!AJ9</f>
        <v>@WOL</v>
      </c>
      <c r="AT56" s="52" t="str">
        <f>Schedule!AK9</f>
        <v>AVL</v>
      </c>
      <c r="AU56" s="52" t="str">
        <f>Schedule!AL9</f>
        <v>@SHU</v>
      </c>
      <c r="AV56" s="52" t="str">
        <f>Schedule!AM9</f>
        <v>BOU</v>
      </c>
    </row>
    <row r="57" spans="10:48" x14ac:dyDescent="0.25">
      <c r="J57" s="51" t="str">
        <f>Schedule!A10</f>
        <v>LEI</v>
      </c>
      <c r="K57" s="52" t="str">
        <f>Schedule!B10</f>
        <v>WOL</v>
      </c>
      <c r="L57" s="52" t="str">
        <f>Schedule!C10</f>
        <v>@CHE</v>
      </c>
      <c r="M57" s="52" t="str">
        <f>Schedule!D10</f>
        <v>@SHU</v>
      </c>
      <c r="N57" s="52" t="str">
        <f>Schedule!E10</f>
        <v>BOU</v>
      </c>
      <c r="O57" s="52" t="str">
        <f>Schedule!F10</f>
        <v>@MUN</v>
      </c>
      <c r="P57" s="52" t="str">
        <f>Schedule!G10</f>
        <v>TOT</v>
      </c>
      <c r="Q57" s="52" t="str">
        <f>Schedule!H10</f>
        <v>NEW</v>
      </c>
      <c r="R57" s="52" t="str">
        <f>Schedule!I10</f>
        <v>@LIV</v>
      </c>
      <c r="S57" s="52" t="str">
        <f>Schedule!J10</f>
        <v>BUR</v>
      </c>
      <c r="T57" s="52" t="str">
        <f>Schedule!K10</f>
        <v>@SOU</v>
      </c>
      <c r="U57" s="52" t="str">
        <f>Schedule!L10</f>
        <v>@CRY</v>
      </c>
      <c r="V57" s="52" t="str">
        <f>Schedule!M10</f>
        <v>ARS</v>
      </c>
      <c r="W57" s="52" t="str">
        <f>Schedule!N10</f>
        <v>@BRI</v>
      </c>
      <c r="X57" s="52" t="str">
        <f>Schedule!O10</f>
        <v>EVE</v>
      </c>
      <c r="Y57" s="52" t="str">
        <f>Schedule!P10</f>
        <v>WAT</v>
      </c>
      <c r="Z57" s="52" t="str">
        <f>Schedule!Q10</f>
        <v>@AVL</v>
      </c>
      <c r="AA57" s="52" t="str">
        <f>Schedule!R10</f>
        <v>NOR</v>
      </c>
      <c r="AB57" s="52" t="str">
        <f>Schedule!S10</f>
        <v>@MCI</v>
      </c>
      <c r="AC57" s="52" t="str">
        <f>Schedule!T10</f>
        <v>LIV</v>
      </c>
      <c r="AD57" s="52" t="str">
        <f>Schedule!U10</f>
        <v>@WHU</v>
      </c>
      <c r="AE57" s="52" t="str">
        <f>Schedule!V10</f>
        <v>@NEW</v>
      </c>
      <c r="AF57" s="52" t="str">
        <f>Schedule!W10</f>
        <v>SOU</v>
      </c>
      <c r="AG57" s="52" t="str">
        <f>Schedule!X10</f>
        <v>@BUR</v>
      </c>
      <c r="AH57" s="52" t="str">
        <f>Schedule!Y10</f>
        <v>WHU</v>
      </c>
      <c r="AI57" s="52" t="str">
        <f>Schedule!Z10</f>
        <v>CHE</v>
      </c>
      <c r="AJ57" s="52" t="str">
        <f>Schedule!AA10</f>
        <v>@WOL</v>
      </c>
      <c r="AK57" s="52" t="str">
        <f>Schedule!AB10</f>
        <v>MCI</v>
      </c>
      <c r="AL57" s="52" t="str">
        <f>Schedule!AC10</f>
        <v>@NOR</v>
      </c>
      <c r="AM57" s="52" t="str">
        <f>Schedule!AD10</f>
        <v>AVL</v>
      </c>
      <c r="AN57" s="52" t="str">
        <f>Schedule!AE10</f>
        <v>@WAT</v>
      </c>
      <c r="AO57" s="52" t="str">
        <f>Schedule!AF10</f>
        <v>BRI</v>
      </c>
      <c r="AP57" s="52" t="str">
        <f>Schedule!AG10</f>
        <v>@EVE</v>
      </c>
      <c r="AQ57" s="52" t="str">
        <f>Schedule!AH10</f>
        <v>CRY</v>
      </c>
      <c r="AR57" s="52" t="str">
        <f>Schedule!AI10</f>
        <v>@ARS</v>
      </c>
      <c r="AS57" s="52" t="str">
        <f>Schedule!AJ10</f>
        <v>@BOU</v>
      </c>
      <c r="AT57" s="52" t="str">
        <f>Schedule!AK10</f>
        <v>SHU</v>
      </c>
      <c r="AU57" s="52" t="str">
        <f>Schedule!AL10</f>
        <v>@TOT</v>
      </c>
      <c r="AV57" s="52" t="str">
        <f>Schedule!AM10</f>
        <v>MUN</v>
      </c>
    </row>
    <row r="58" spans="10:48" x14ac:dyDescent="0.25">
      <c r="J58" s="51" t="str">
        <f>Schedule!A11</f>
        <v>LIV</v>
      </c>
      <c r="K58" s="52" t="str">
        <f>Schedule!B11</f>
        <v>NOR</v>
      </c>
      <c r="L58" s="52" t="str">
        <f>Schedule!C11</f>
        <v>@SOU</v>
      </c>
      <c r="M58" s="52" t="str">
        <f>Schedule!D11</f>
        <v>ARS</v>
      </c>
      <c r="N58" s="52" t="str">
        <f>Schedule!E11</f>
        <v>@BUR</v>
      </c>
      <c r="O58" s="52" t="str">
        <f>Schedule!F11</f>
        <v>NEW</v>
      </c>
      <c r="P58" s="52" t="str">
        <f>Schedule!G11</f>
        <v>@CHE</v>
      </c>
      <c r="Q58" s="52" t="str">
        <f>Schedule!H11</f>
        <v>@SHU</v>
      </c>
      <c r="R58" s="52" t="str">
        <f>Schedule!I11</f>
        <v>LEI</v>
      </c>
      <c r="S58" s="52" t="str">
        <f>Schedule!J11</f>
        <v>@MUN</v>
      </c>
      <c r="T58" s="52" t="str">
        <f>Schedule!K11</f>
        <v>TOT</v>
      </c>
      <c r="U58" s="52" t="str">
        <f>Schedule!L11</f>
        <v>@AVL</v>
      </c>
      <c r="V58" s="52" t="str">
        <f>Schedule!M11</f>
        <v>MCI</v>
      </c>
      <c r="W58" s="52" t="str">
        <f>Schedule!N11</f>
        <v>@CRY</v>
      </c>
      <c r="X58" s="52" t="str">
        <f>Schedule!O11</f>
        <v>BRI</v>
      </c>
      <c r="Y58" s="52" t="str">
        <f>Schedule!P11</f>
        <v>EVE</v>
      </c>
      <c r="Z58" s="52" t="str">
        <f>Schedule!Q11</f>
        <v>@BOU</v>
      </c>
      <c r="AA58" s="52" t="str">
        <f>Schedule!R11</f>
        <v>WAT</v>
      </c>
      <c r="AB58" s="52" t="str">
        <f>Schedule!S11</f>
        <v>@WHU</v>
      </c>
      <c r="AC58" s="52" t="str">
        <f>Schedule!T11</f>
        <v>@LEI</v>
      </c>
      <c r="AD58" s="52" t="str">
        <f>Schedule!U11</f>
        <v>WOL</v>
      </c>
      <c r="AE58" s="52" t="str">
        <f>Schedule!V11</f>
        <v>SHU</v>
      </c>
      <c r="AF58" s="52" t="str">
        <f>Schedule!W11</f>
        <v>@TOT</v>
      </c>
      <c r="AG58" s="52" t="str">
        <f>Schedule!X11</f>
        <v>MUN</v>
      </c>
      <c r="AH58" s="52" t="str">
        <f>Schedule!Y11</f>
        <v>@WOL</v>
      </c>
      <c r="AI58" s="52" t="str">
        <f>Schedule!Z11</f>
        <v>SOU</v>
      </c>
      <c r="AJ58" s="52" t="str">
        <f>Schedule!AA11</f>
        <v>@NOR</v>
      </c>
      <c r="AK58" s="52" t="str">
        <f>Schedule!AB11</f>
        <v>WHU</v>
      </c>
      <c r="AL58" s="52" t="str">
        <f>Schedule!AC11</f>
        <v>@WAT</v>
      </c>
      <c r="AM58" s="52" t="str">
        <f>Schedule!AD11</f>
        <v>BOU</v>
      </c>
      <c r="AN58" s="52" t="str">
        <f>Schedule!AE11</f>
        <v>@EVE</v>
      </c>
      <c r="AO58" s="52" t="str">
        <f>Schedule!AF11</f>
        <v>CRY</v>
      </c>
      <c r="AP58" s="52" t="str">
        <f>Schedule!AG11</f>
        <v>@MCI</v>
      </c>
      <c r="AQ58" s="52" t="str">
        <f>Schedule!AH11</f>
        <v>AVL</v>
      </c>
      <c r="AR58" s="52" t="str">
        <f>Schedule!AI11</f>
        <v>@BRI</v>
      </c>
      <c r="AS58" s="52" t="str">
        <f>Schedule!AJ11</f>
        <v>BUR</v>
      </c>
      <c r="AT58" s="52" t="str">
        <f>Schedule!AK11</f>
        <v>@ARS</v>
      </c>
      <c r="AU58" s="52" t="str">
        <f>Schedule!AL11</f>
        <v>CHE</v>
      </c>
      <c r="AV58" s="52" t="str">
        <f>Schedule!AM11</f>
        <v>@NEW</v>
      </c>
    </row>
    <row r="59" spans="10:48" x14ac:dyDescent="0.25">
      <c r="J59" s="51" t="str">
        <f>Schedule!A12</f>
        <v>MCI</v>
      </c>
      <c r="K59" s="52" t="str">
        <f>Schedule!B12</f>
        <v>@WHU</v>
      </c>
      <c r="L59" s="52" t="str">
        <f>Schedule!C12</f>
        <v>TOT</v>
      </c>
      <c r="M59" s="52" t="str">
        <f>Schedule!D12</f>
        <v>@BOU</v>
      </c>
      <c r="N59" s="52" t="str">
        <f>Schedule!E12</f>
        <v>BRI</v>
      </c>
      <c r="O59" s="52" t="str">
        <f>Schedule!F12</f>
        <v>@NOR</v>
      </c>
      <c r="P59" s="52" t="str">
        <f>Schedule!G12</f>
        <v>WAT</v>
      </c>
      <c r="Q59" s="52" t="str">
        <f>Schedule!H12</f>
        <v>@EVE</v>
      </c>
      <c r="R59" s="52" t="str">
        <f>Schedule!I12</f>
        <v>WOL</v>
      </c>
      <c r="S59" s="52" t="str">
        <f>Schedule!J12</f>
        <v>@CRY</v>
      </c>
      <c r="T59" s="52" t="str">
        <f>Schedule!K12</f>
        <v>AVL</v>
      </c>
      <c r="U59" s="52" t="str">
        <f>Schedule!L12</f>
        <v>SOU</v>
      </c>
      <c r="V59" s="52" t="str">
        <f>Schedule!M12</f>
        <v>@LIV</v>
      </c>
      <c r="W59" s="52" t="str">
        <f>Schedule!N12</f>
        <v>CHE</v>
      </c>
      <c r="X59" s="52" t="str">
        <f>Schedule!O12</f>
        <v>@NEW</v>
      </c>
      <c r="Y59" s="52" t="str">
        <f>Schedule!P12</f>
        <v>@BUR</v>
      </c>
      <c r="Z59" s="52" t="str">
        <f>Schedule!Q12</f>
        <v>MUN</v>
      </c>
      <c r="AA59" s="52" t="str">
        <f>Schedule!R12</f>
        <v>@ARS</v>
      </c>
      <c r="AB59" s="52" t="str">
        <f>Schedule!S12</f>
        <v>LEI</v>
      </c>
      <c r="AC59" s="52" t="str">
        <f>Schedule!T12</f>
        <v>@WOL</v>
      </c>
      <c r="AD59" s="52" t="str">
        <f>Schedule!U12</f>
        <v>SHU</v>
      </c>
      <c r="AE59" s="52" t="str">
        <f>Schedule!V12</f>
        <v>EVE</v>
      </c>
      <c r="AF59" s="52" t="str">
        <f>Schedule!W12</f>
        <v>@AVL</v>
      </c>
      <c r="AG59" s="52" t="str">
        <f>Schedule!X12</f>
        <v>CRY</v>
      </c>
      <c r="AH59" s="52" t="str">
        <f>Schedule!Y12</f>
        <v>@SHU</v>
      </c>
      <c r="AI59" s="52" t="str">
        <f>Schedule!Z12</f>
        <v>@TOT</v>
      </c>
      <c r="AJ59" s="52" t="str">
        <f>Schedule!AA12</f>
        <v>WHU</v>
      </c>
      <c r="AK59" s="52" t="str">
        <f>Schedule!AB12</f>
        <v>@LEI</v>
      </c>
      <c r="AL59" s="52" t="str">
        <f>Schedule!AC12</f>
        <v>ARS</v>
      </c>
      <c r="AM59" s="52" t="str">
        <f>Schedule!AD12</f>
        <v>@MUN</v>
      </c>
      <c r="AN59" s="52" t="str">
        <f>Schedule!AE12</f>
        <v>BUR</v>
      </c>
      <c r="AO59" s="52" t="str">
        <f>Schedule!AF12</f>
        <v>@CHE</v>
      </c>
      <c r="AP59" s="52" t="str">
        <f>Schedule!AG12</f>
        <v>LIV</v>
      </c>
      <c r="AQ59" s="52" t="str">
        <f>Schedule!AH12</f>
        <v>@SOU</v>
      </c>
      <c r="AR59" s="52" t="str">
        <f>Schedule!AI12</f>
        <v>NEW</v>
      </c>
      <c r="AS59" s="52" t="str">
        <f>Schedule!AJ12</f>
        <v>@BRI</v>
      </c>
      <c r="AT59" s="52" t="str">
        <f>Schedule!AK12</f>
        <v>BOU</v>
      </c>
      <c r="AU59" s="52" t="str">
        <f>Schedule!AL12</f>
        <v>@WAT</v>
      </c>
      <c r="AV59" s="52" t="str">
        <f>Schedule!AM12</f>
        <v>NOR</v>
      </c>
    </row>
    <row r="60" spans="10:48" x14ac:dyDescent="0.25">
      <c r="J60" s="51" t="str">
        <f>Schedule!A13</f>
        <v>MUN</v>
      </c>
      <c r="K60" s="52" t="str">
        <f>Schedule!B13</f>
        <v>CHE</v>
      </c>
      <c r="L60" s="52" t="str">
        <f>Schedule!C13</f>
        <v>@WOL</v>
      </c>
      <c r="M60" s="52" t="str">
        <f>Schedule!D13</f>
        <v>CRY</v>
      </c>
      <c r="N60" s="52" t="str">
        <f>Schedule!E13</f>
        <v>@SOU</v>
      </c>
      <c r="O60" s="52" t="str">
        <f>Schedule!F13</f>
        <v>LEI</v>
      </c>
      <c r="P60" s="52" t="str">
        <f>Schedule!G13</f>
        <v>@WHU</v>
      </c>
      <c r="Q60" s="52" t="str">
        <f>Schedule!H13</f>
        <v>ARS</v>
      </c>
      <c r="R60" s="52" t="str">
        <f>Schedule!I13</f>
        <v>@NEW</v>
      </c>
      <c r="S60" s="52" t="str">
        <f>Schedule!J13</f>
        <v>LIV</v>
      </c>
      <c r="T60" s="52" t="str">
        <f>Schedule!K13</f>
        <v>@NOR</v>
      </c>
      <c r="U60" s="52" t="str">
        <f>Schedule!L13</f>
        <v>@BOU</v>
      </c>
      <c r="V60" s="52" t="str">
        <f>Schedule!M13</f>
        <v>BRI</v>
      </c>
      <c r="W60" s="52" t="str">
        <f>Schedule!N13</f>
        <v>@SHU</v>
      </c>
      <c r="X60" s="52" t="str">
        <f>Schedule!O13</f>
        <v>AVL</v>
      </c>
      <c r="Y60" s="52" t="str">
        <f>Schedule!P13</f>
        <v>TOT</v>
      </c>
      <c r="Z60" s="52" t="str">
        <f>Schedule!Q13</f>
        <v>@MCI</v>
      </c>
      <c r="AA60" s="52" t="str">
        <f>Schedule!R13</f>
        <v>EVE</v>
      </c>
      <c r="AB60" s="52" t="str">
        <f>Schedule!S13</f>
        <v>@WAT</v>
      </c>
      <c r="AC60" s="52" t="str">
        <f>Schedule!T13</f>
        <v>NEW</v>
      </c>
      <c r="AD60" s="52" t="str">
        <f>Schedule!U13</f>
        <v>@BUR</v>
      </c>
      <c r="AE60" s="52" t="str">
        <f>Schedule!V13</f>
        <v>@ARS</v>
      </c>
      <c r="AF60" s="52" t="str">
        <f>Schedule!W13</f>
        <v>NOR</v>
      </c>
      <c r="AG60" s="52" t="str">
        <f>Schedule!X13</f>
        <v>@LIV</v>
      </c>
      <c r="AH60" s="52" t="str">
        <f>Schedule!Y13</f>
        <v>BUR</v>
      </c>
      <c r="AI60" s="52" t="str">
        <f>Schedule!Z13</f>
        <v>WOL</v>
      </c>
      <c r="AJ60" s="52" t="str">
        <f>Schedule!AA13</f>
        <v>@CHE</v>
      </c>
      <c r="AK60" s="52" t="str">
        <f>Schedule!AB13</f>
        <v>WAT</v>
      </c>
      <c r="AL60" s="52" t="str">
        <f>Schedule!AC13</f>
        <v>@EVE</v>
      </c>
      <c r="AM60" s="52" t="str">
        <f>Schedule!AD13</f>
        <v>MCI</v>
      </c>
      <c r="AN60" s="52" t="str">
        <f>Schedule!AE13</f>
        <v>@TOT</v>
      </c>
      <c r="AO60" s="52" t="str">
        <f>Schedule!AF13</f>
        <v>SHU</v>
      </c>
      <c r="AP60" s="52" t="str">
        <f>Schedule!AG13</f>
        <v>@BRI</v>
      </c>
      <c r="AQ60" s="52" t="str">
        <f>Schedule!AH13</f>
        <v>BOU</v>
      </c>
      <c r="AR60" s="52" t="str">
        <f>Schedule!AI13</f>
        <v>@AVL</v>
      </c>
      <c r="AS60" s="52" t="str">
        <f>Schedule!AJ13</f>
        <v>SOU</v>
      </c>
      <c r="AT60" s="52" t="str">
        <f>Schedule!AK13</f>
        <v>@CRY</v>
      </c>
      <c r="AU60" s="52" t="str">
        <f>Schedule!AL13</f>
        <v>WHU</v>
      </c>
      <c r="AV60" s="52" t="str">
        <f>Schedule!AM13</f>
        <v>@LEI</v>
      </c>
    </row>
    <row r="61" spans="10:48" x14ac:dyDescent="0.25">
      <c r="J61" s="51" t="str">
        <f>Schedule!A14</f>
        <v>NEW</v>
      </c>
      <c r="K61" s="52" t="str">
        <f>Schedule!B14</f>
        <v>ARS</v>
      </c>
      <c r="L61" s="52" t="str">
        <f>Schedule!C14</f>
        <v>@NOR</v>
      </c>
      <c r="M61" s="52" t="str">
        <f>Schedule!D14</f>
        <v>@TOT</v>
      </c>
      <c r="N61" s="52" t="str">
        <f>Schedule!E14</f>
        <v>WAT</v>
      </c>
      <c r="O61" s="52" t="str">
        <f>Schedule!F14</f>
        <v>@LIV</v>
      </c>
      <c r="P61" s="52" t="str">
        <f>Schedule!G14</f>
        <v>BRI</v>
      </c>
      <c r="Q61" s="52" t="str">
        <f>Schedule!H14</f>
        <v>@LEI</v>
      </c>
      <c r="R61" s="52" t="str">
        <f>Schedule!I14</f>
        <v>MUN</v>
      </c>
      <c r="S61" s="52" t="str">
        <f>Schedule!J14</f>
        <v>@CHE</v>
      </c>
      <c r="T61" s="52" t="str">
        <f>Schedule!K14</f>
        <v>WOL</v>
      </c>
      <c r="U61" s="52" t="str">
        <f>Schedule!L14</f>
        <v>@WHU</v>
      </c>
      <c r="V61" s="52" t="str">
        <f>Schedule!M14</f>
        <v>BOU</v>
      </c>
      <c r="W61" s="52" t="str">
        <f>Schedule!N14</f>
        <v>@AVL</v>
      </c>
      <c r="X61" s="52" t="str">
        <f>Schedule!O14</f>
        <v>MCI</v>
      </c>
      <c r="Y61" s="52" t="str">
        <f>Schedule!P14</f>
        <v>@SHU</v>
      </c>
      <c r="Z61" s="52" t="str">
        <f>Schedule!Q14</f>
        <v>SOU</v>
      </c>
      <c r="AA61" s="52" t="str">
        <f>Schedule!R14</f>
        <v>@BUR</v>
      </c>
      <c r="AB61" s="52" t="str">
        <f>Schedule!S14</f>
        <v>CRY</v>
      </c>
      <c r="AC61" s="52" t="str">
        <f>Schedule!T14</f>
        <v>@MUN</v>
      </c>
      <c r="AD61" s="52" t="str">
        <f>Schedule!U14</f>
        <v>EVE</v>
      </c>
      <c r="AE61" s="52" t="str">
        <f>Schedule!V14</f>
        <v>LEI</v>
      </c>
      <c r="AF61" s="52" t="str">
        <f>Schedule!W14</f>
        <v>@WOL</v>
      </c>
      <c r="AG61" s="52" t="str">
        <f>Schedule!X14</f>
        <v>CHE</v>
      </c>
      <c r="AH61" s="52" t="str">
        <f>Schedule!Y14</f>
        <v>@EVE</v>
      </c>
      <c r="AI61" s="52" t="str">
        <f>Schedule!Z14</f>
        <v>NOR</v>
      </c>
      <c r="AJ61" s="52" t="str">
        <f>Schedule!AA14</f>
        <v>@ARS</v>
      </c>
      <c r="AK61" s="52" t="str">
        <f>Schedule!AB14</f>
        <v>@CRY</v>
      </c>
      <c r="AL61" s="52" t="str">
        <f>Schedule!AC14</f>
        <v>BUR</v>
      </c>
      <c r="AM61" s="52" t="str">
        <f>Schedule!AD14</f>
        <v>@SOU</v>
      </c>
      <c r="AN61" s="52" t="str">
        <f>Schedule!AE14</f>
        <v>SHU</v>
      </c>
      <c r="AO61" s="52" t="str">
        <f>Schedule!AF14</f>
        <v>AVL</v>
      </c>
      <c r="AP61" s="52" t="str">
        <f>Schedule!AG14</f>
        <v>@BOU</v>
      </c>
      <c r="AQ61" s="52" t="str">
        <f>Schedule!AH14</f>
        <v>WHU</v>
      </c>
      <c r="AR61" s="52" t="str">
        <f>Schedule!AI14</f>
        <v>@MCI</v>
      </c>
      <c r="AS61" s="52" t="str">
        <f>Schedule!AJ14</f>
        <v>@WAT</v>
      </c>
      <c r="AT61" s="52" t="str">
        <f>Schedule!AK14</f>
        <v>TOT</v>
      </c>
      <c r="AU61" s="52" t="str">
        <f>Schedule!AL14</f>
        <v>@BRI</v>
      </c>
      <c r="AV61" s="52" t="str">
        <f>Schedule!AM14</f>
        <v>LIV</v>
      </c>
    </row>
    <row r="62" spans="10:48" x14ac:dyDescent="0.25">
      <c r="J62" s="51" t="str">
        <f>Schedule!A15</f>
        <v>NOR</v>
      </c>
      <c r="K62" s="52" t="str">
        <f>Schedule!B15</f>
        <v>@LIV</v>
      </c>
      <c r="L62" s="52" t="str">
        <f>Schedule!C15</f>
        <v>NEW</v>
      </c>
      <c r="M62" s="52" t="str">
        <f>Schedule!D15</f>
        <v>CHE</v>
      </c>
      <c r="N62" s="52" t="str">
        <f>Schedule!E15</f>
        <v>@WHU</v>
      </c>
      <c r="O62" s="52" t="str">
        <f>Schedule!F15</f>
        <v>MCI</v>
      </c>
      <c r="P62" s="52" t="str">
        <f>Schedule!G15</f>
        <v>@BUR</v>
      </c>
      <c r="Q62" s="52" t="str">
        <f>Schedule!H15</f>
        <v>@CRY</v>
      </c>
      <c r="R62" s="52" t="str">
        <f>Schedule!I15</f>
        <v>AVL</v>
      </c>
      <c r="S62" s="52" t="str">
        <f>Schedule!J15</f>
        <v>@BOU</v>
      </c>
      <c r="T62" s="52" t="str">
        <f>Schedule!K15</f>
        <v>MUN</v>
      </c>
      <c r="U62" s="52" t="str">
        <f>Schedule!L15</f>
        <v>@BRI</v>
      </c>
      <c r="V62" s="52" t="str">
        <f>Schedule!M15</f>
        <v>WAT</v>
      </c>
      <c r="W62" s="52" t="str">
        <f>Schedule!N15</f>
        <v>@EVE</v>
      </c>
      <c r="X62" s="52" t="str">
        <f>Schedule!O15</f>
        <v>ARS</v>
      </c>
      <c r="Y62" s="52" t="str">
        <f>Schedule!P15</f>
        <v>@SOU</v>
      </c>
      <c r="Z62" s="52" t="str">
        <f>Schedule!Q15</f>
        <v>SHU</v>
      </c>
      <c r="AA62" s="52" t="str">
        <f>Schedule!R15</f>
        <v>@LEI</v>
      </c>
      <c r="AB62" s="52" t="str">
        <f>Schedule!S15</f>
        <v>WOL</v>
      </c>
      <c r="AC62" s="52" t="str">
        <f>Schedule!T15</f>
        <v>@AVL</v>
      </c>
      <c r="AD62" s="52" t="str">
        <f>Schedule!U15</f>
        <v>TOT</v>
      </c>
      <c r="AE62" s="52" t="str">
        <f>Schedule!V15</f>
        <v>CRY</v>
      </c>
      <c r="AF62" s="52" t="str">
        <f>Schedule!W15</f>
        <v>@MUN</v>
      </c>
      <c r="AG62" s="52" t="str">
        <f>Schedule!X15</f>
        <v>BOU</v>
      </c>
      <c r="AH62" s="52" t="str">
        <f>Schedule!Y15</f>
        <v>@TOT</v>
      </c>
      <c r="AI62" s="52" t="str">
        <f>Schedule!Z15</f>
        <v>@NEW</v>
      </c>
      <c r="AJ62" s="52" t="str">
        <f>Schedule!AA15</f>
        <v>LIV</v>
      </c>
      <c r="AK62" s="52" t="str">
        <f>Schedule!AB15</f>
        <v>@WOL</v>
      </c>
      <c r="AL62" s="52" t="str">
        <f>Schedule!AC15</f>
        <v>LEI</v>
      </c>
      <c r="AM62" s="52" t="str">
        <f>Schedule!AD15</f>
        <v>@SHU</v>
      </c>
      <c r="AN62" s="52" t="str">
        <f>Schedule!AE15</f>
        <v>SOU</v>
      </c>
      <c r="AO62" s="52" t="str">
        <f>Schedule!AF15</f>
        <v>EVE</v>
      </c>
      <c r="AP62" s="52" t="str">
        <f>Schedule!AG15</f>
        <v>@ARS</v>
      </c>
      <c r="AQ62" s="52" t="str">
        <f>Schedule!AH15</f>
        <v>BRI</v>
      </c>
      <c r="AR62" s="52" t="str">
        <f>Schedule!AI15</f>
        <v>@WAT</v>
      </c>
      <c r="AS62" s="52" t="str">
        <f>Schedule!AJ15</f>
        <v>WHU</v>
      </c>
      <c r="AT62" s="52" t="str">
        <f>Schedule!AK15</f>
        <v>@CHE</v>
      </c>
      <c r="AU62" s="52" t="str">
        <f>Schedule!AL15</f>
        <v>BUR</v>
      </c>
      <c r="AV62" s="52" t="str">
        <f>Schedule!AM15</f>
        <v>@MCI</v>
      </c>
    </row>
    <row r="63" spans="10:48" x14ac:dyDescent="0.25">
      <c r="J63" s="51" t="str">
        <f>Schedule!A16</f>
        <v>SHU</v>
      </c>
      <c r="K63" s="52" t="str">
        <f>Schedule!B16</f>
        <v>@BOU</v>
      </c>
      <c r="L63" s="52" t="str">
        <f>Schedule!C16</f>
        <v>CRY</v>
      </c>
      <c r="M63" s="52" t="str">
        <f>Schedule!D16</f>
        <v>LEI</v>
      </c>
      <c r="N63" s="52" t="str">
        <f>Schedule!E16</f>
        <v>@CHE</v>
      </c>
      <c r="O63" s="52" t="str">
        <f>Schedule!F16</f>
        <v>SOU</v>
      </c>
      <c r="P63" s="52" t="str">
        <f>Schedule!G16</f>
        <v>@EVE</v>
      </c>
      <c r="Q63" s="52" t="str">
        <f>Schedule!H16</f>
        <v>LIV</v>
      </c>
      <c r="R63" s="52" t="str">
        <f>Schedule!I16</f>
        <v>@WAT</v>
      </c>
      <c r="S63" s="52" t="str">
        <f>Schedule!J16</f>
        <v>ARS</v>
      </c>
      <c r="T63" s="52" t="str">
        <f>Schedule!K16</f>
        <v>@WHU</v>
      </c>
      <c r="U63" s="52" t="str">
        <f>Schedule!L16</f>
        <v>BUR</v>
      </c>
      <c r="V63" s="52" t="str">
        <f>Schedule!M16</f>
        <v>@TOT</v>
      </c>
      <c r="W63" s="52" t="str">
        <f>Schedule!N16</f>
        <v>MUN</v>
      </c>
      <c r="X63" s="52" t="str">
        <f>Schedule!O16</f>
        <v>@WOL</v>
      </c>
      <c r="Y63" s="52" t="str">
        <f>Schedule!P16</f>
        <v>NEW</v>
      </c>
      <c r="Z63" s="52" t="str">
        <f>Schedule!Q16</f>
        <v>@NOR</v>
      </c>
      <c r="AA63" s="52" t="str">
        <f>Schedule!R16</f>
        <v>AVL</v>
      </c>
      <c r="AB63" s="52" t="str">
        <f>Schedule!S16</f>
        <v>@BRI</v>
      </c>
      <c r="AC63" s="52" t="str">
        <f>Schedule!T16</f>
        <v>WAT</v>
      </c>
      <c r="AD63" s="52" t="str">
        <f>Schedule!U16</f>
        <v>@MCI</v>
      </c>
      <c r="AE63" s="52" t="str">
        <f>Schedule!V16</f>
        <v>@LIV</v>
      </c>
      <c r="AF63" s="52" t="str">
        <f>Schedule!W16</f>
        <v>WHU</v>
      </c>
      <c r="AG63" s="52" t="str">
        <f>Schedule!X16</f>
        <v>@ARS</v>
      </c>
      <c r="AH63" s="52" t="str">
        <f>Schedule!Y16</f>
        <v>MCI</v>
      </c>
      <c r="AI63" s="52" t="str">
        <f>Schedule!Z16</f>
        <v>@CRY</v>
      </c>
      <c r="AJ63" s="52" t="str">
        <f>Schedule!AA16</f>
        <v>BOU</v>
      </c>
      <c r="AK63" s="52" t="str">
        <f>Schedule!AB16</f>
        <v>BRI</v>
      </c>
      <c r="AL63" s="52" t="str">
        <f>Schedule!AC16</f>
        <v>@AVL</v>
      </c>
      <c r="AM63" s="52" t="str">
        <f>Schedule!AD16</f>
        <v>NOR</v>
      </c>
      <c r="AN63" s="52" t="str">
        <f>Schedule!AE16</f>
        <v>@NEW</v>
      </c>
      <c r="AO63" s="52" t="str">
        <f>Schedule!AF16</f>
        <v>@MUN</v>
      </c>
      <c r="AP63" s="52" t="str">
        <f>Schedule!AG16</f>
        <v>TOT</v>
      </c>
      <c r="AQ63" s="52" t="str">
        <f>Schedule!AH16</f>
        <v>@BUR</v>
      </c>
      <c r="AR63" s="52" t="str">
        <f>Schedule!AI16</f>
        <v>WOL</v>
      </c>
      <c r="AS63" s="52" t="str">
        <f>Schedule!AJ16</f>
        <v>CHE</v>
      </c>
      <c r="AT63" s="52" t="str">
        <f>Schedule!AK16</f>
        <v>@LEI</v>
      </c>
      <c r="AU63" s="52" t="str">
        <f>Schedule!AL16</f>
        <v>EVE</v>
      </c>
      <c r="AV63" s="52" t="str">
        <f>Schedule!AM16</f>
        <v>@SOU</v>
      </c>
    </row>
    <row r="64" spans="10:48" x14ac:dyDescent="0.25">
      <c r="J64" s="51" t="str">
        <f>Schedule!A17</f>
        <v>SOU</v>
      </c>
      <c r="K64" s="52" t="str">
        <f>Schedule!B17</f>
        <v>@BUR</v>
      </c>
      <c r="L64" s="52" t="str">
        <f>Schedule!C17</f>
        <v>LIV</v>
      </c>
      <c r="M64" s="52" t="str">
        <f>Schedule!D17</f>
        <v>@BRI</v>
      </c>
      <c r="N64" s="52" t="str">
        <f>Schedule!E17</f>
        <v>MUN</v>
      </c>
      <c r="O64" s="52" t="str">
        <f>Schedule!F17</f>
        <v>@SHU</v>
      </c>
      <c r="P64" s="52" t="str">
        <f>Schedule!G17</f>
        <v>BOU</v>
      </c>
      <c r="Q64" s="52" t="str">
        <f>Schedule!H17</f>
        <v>@TOT</v>
      </c>
      <c r="R64" s="52" t="str">
        <f>Schedule!I17</f>
        <v>CHE</v>
      </c>
      <c r="S64" s="52" t="str">
        <f>Schedule!J17</f>
        <v>@WOL</v>
      </c>
      <c r="T64" s="52" t="str">
        <f>Schedule!K17</f>
        <v>LEI</v>
      </c>
      <c r="U64" s="52" t="str">
        <f>Schedule!L17</f>
        <v>@MCI</v>
      </c>
      <c r="V64" s="52" t="str">
        <f>Schedule!M17</f>
        <v>EVE</v>
      </c>
      <c r="W64" s="52" t="str">
        <f>Schedule!N17</f>
        <v>@ARS</v>
      </c>
      <c r="X64" s="52" t="str">
        <f>Schedule!O17</f>
        <v>WAT</v>
      </c>
      <c r="Y64" s="52" t="str">
        <f>Schedule!P17</f>
        <v>NOR</v>
      </c>
      <c r="Z64" s="52" t="str">
        <f>Schedule!Q17</f>
        <v>@NEW</v>
      </c>
      <c r="AA64" s="52" t="str">
        <f>Schedule!R17</f>
        <v>WHU</v>
      </c>
      <c r="AB64" s="52" t="str">
        <f>Schedule!S17</f>
        <v>@AVL</v>
      </c>
      <c r="AC64" s="52" t="str">
        <f>Schedule!T17</f>
        <v>@CHE</v>
      </c>
      <c r="AD64" s="52" t="str">
        <f>Schedule!U17</f>
        <v>CRY</v>
      </c>
      <c r="AE64" s="52" t="str">
        <f>Schedule!V17</f>
        <v>TOT</v>
      </c>
      <c r="AF64" s="52" t="str">
        <f>Schedule!W17</f>
        <v>@LEI</v>
      </c>
      <c r="AG64" s="52" t="str">
        <f>Schedule!X17</f>
        <v>WOL</v>
      </c>
      <c r="AH64" s="52" t="str">
        <f>Schedule!Y17</f>
        <v>@CRY</v>
      </c>
      <c r="AI64" s="52" t="str">
        <f>Schedule!Z17</f>
        <v>@LIV</v>
      </c>
      <c r="AJ64" s="52" t="str">
        <f>Schedule!AA17</f>
        <v>BUR</v>
      </c>
      <c r="AK64" s="52" t="str">
        <f>Schedule!AB17</f>
        <v>AVL</v>
      </c>
      <c r="AL64" s="52" t="str">
        <f>Schedule!AC17</f>
        <v>@WHU</v>
      </c>
      <c r="AM64" s="52" t="str">
        <f>Schedule!AD17</f>
        <v>NEW</v>
      </c>
      <c r="AN64" s="52" t="str">
        <f>Schedule!AE17</f>
        <v>@NOR</v>
      </c>
      <c r="AO64" s="52" t="str">
        <f>Schedule!AF17</f>
        <v>ARS</v>
      </c>
      <c r="AP64" s="52" t="str">
        <f>Schedule!AG17</f>
        <v>@WAT</v>
      </c>
      <c r="AQ64" s="52" t="str">
        <f>Schedule!AH17</f>
        <v>MCI</v>
      </c>
      <c r="AR64" s="52" t="str">
        <f>Schedule!AI17</f>
        <v>@EVE</v>
      </c>
      <c r="AS64" s="52" t="str">
        <f>Schedule!AJ17</f>
        <v>@MUN</v>
      </c>
      <c r="AT64" s="52" t="str">
        <f>Schedule!AK17</f>
        <v>BRI</v>
      </c>
      <c r="AU64" s="52" t="str">
        <f>Schedule!AL17</f>
        <v>@BOU</v>
      </c>
      <c r="AV64" s="52" t="str">
        <f>Schedule!AM17</f>
        <v>SHU</v>
      </c>
    </row>
    <row r="65" spans="10:48" x14ac:dyDescent="0.25">
      <c r="J65" s="51" t="str">
        <f>Schedule!A18</f>
        <v>TOT</v>
      </c>
      <c r="K65" s="52" t="str">
        <f>Schedule!B18</f>
        <v>AVL</v>
      </c>
      <c r="L65" s="52" t="str">
        <f>Schedule!C18</f>
        <v>@MCI</v>
      </c>
      <c r="M65" s="52" t="str">
        <f>Schedule!D18</f>
        <v>NEW</v>
      </c>
      <c r="N65" s="52" t="str">
        <f>Schedule!E18</f>
        <v>@ARS</v>
      </c>
      <c r="O65" s="52" t="str">
        <f>Schedule!F18</f>
        <v>CRY</v>
      </c>
      <c r="P65" s="52" t="str">
        <f>Schedule!G18</f>
        <v>@LEI</v>
      </c>
      <c r="Q65" s="52" t="str">
        <f>Schedule!H18</f>
        <v>SOU</v>
      </c>
      <c r="R65" s="52" t="str">
        <f>Schedule!I18</f>
        <v>@BRI</v>
      </c>
      <c r="S65" s="52" t="str">
        <f>Schedule!J18</f>
        <v>WAT</v>
      </c>
      <c r="T65" s="52" t="str">
        <f>Schedule!K18</f>
        <v>@LIV</v>
      </c>
      <c r="U65" s="52" t="str">
        <f>Schedule!L18</f>
        <v>@EVE</v>
      </c>
      <c r="V65" s="52" t="str">
        <f>Schedule!M18</f>
        <v>SHU</v>
      </c>
      <c r="W65" s="52" t="str">
        <f>Schedule!N18</f>
        <v>@WHU</v>
      </c>
      <c r="X65" s="52" t="str">
        <f>Schedule!O18</f>
        <v>BOU</v>
      </c>
      <c r="Y65" s="52" t="str">
        <f>Schedule!P18</f>
        <v>@MUN</v>
      </c>
      <c r="Z65" s="52" t="str">
        <f>Schedule!Q18</f>
        <v>BUR</v>
      </c>
      <c r="AA65" s="52" t="str">
        <f>Schedule!R18</f>
        <v>@WOL</v>
      </c>
      <c r="AB65" s="52" t="str">
        <f>Schedule!S18</f>
        <v>CHE</v>
      </c>
      <c r="AC65" s="52" t="str">
        <f>Schedule!T18</f>
        <v>BRI</v>
      </c>
      <c r="AD65" s="52" t="str">
        <f>Schedule!U18</f>
        <v>@NOR</v>
      </c>
      <c r="AE65" s="52" t="str">
        <f>Schedule!V18</f>
        <v>@SOU</v>
      </c>
      <c r="AF65" s="52" t="str">
        <f>Schedule!W18</f>
        <v>LIV</v>
      </c>
      <c r="AG65" s="52" t="str">
        <f>Schedule!X18</f>
        <v>@WAT</v>
      </c>
      <c r="AH65" s="52" t="str">
        <f>Schedule!Y18</f>
        <v>NOR</v>
      </c>
      <c r="AI65" s="52" t="str">
        <f>Schedule!Z18</f>
        <v>MCI</v>
      </c>
      <c r="AJ65" s="52" t="str">
        <f>Schedule!AA18</f>
        <v>@AVL</v>
      </c>
      <c r="AK65" s="52" t="str">
        <f>Schedule!AB18</f>
        <v>@CHE</v>
      </c>
      <c r="AL65" s="52" t="str">
        <f>Schedule!AC18</f>
        <v>WOL</v>
      </c>
      <c r="AM65" s="52" t="str">
        <f>Schedule!AD18</f>
        <v>@BUR</v>
      </c>
      <c r="AN65" s="52" t="str">
        <f>Schedule!AE18</f>
        <v>MUN</v>
      </c>
      <c r="AO65" s="52" t="str">
        <f>Schedule!AF18</f>
        <v>WHU</v>
      </c>
      <c r="AP65" s="52" t="str">
        <f>Schedule!AG18</f>
        <v>@SHU</v>
      </c>
      <c r="AQ65" s="52" t="str">
        <f>Schedule!AH18</f>
        <v>EVE</v>
      </c>
      <c r="AR65" s="52" t="str">
        <f>Schedule!AI18</f>
        <v>@BOU</v>
      </c>
      <c r="AS65" s="52" t="str">
        <f>Schedule!AJ18</f>
        <v>ARS</v>
      </c>
      <c r="AT65" s="52" t="str">
        <f>Schedule!AK18</f>
        <v>@NEW</v>
      </c>
      <c r="AU65" s="52" t="str">
        <f>Schedule!AL18</f>
        <v>LEI</v>
      </c>
      <c r="AV65" s="52" t="str">
        <f>Schedule!AM18</f>
        <v>@CRY</v>
      </c>
    </row>
    <row r="66" spans="10:48" x14ac:dyDescent="0.25">
      <c r="J66" s="51" t="str">
        <f>Schedule!A19</f>
        <v>WAT</v>
      </c>
      <c r="K66" s="52" t="str">
        <f>Schedule!B19</f>
        <v>BRI</v>
      </c>
      <c r="L66" s="52" t="str">
        <f>Schedule!C19</f>
        <v>@EVE</v>
      </c>
      <c r="M66" s="52" t="str">
        <f>Schedule!D19</f>
        <v>WHU</v>
      </c>
      <c r="N66" s="52" t="str">
        <f>Schedule!E19</f>
        <v>@NEW</v>
      </c>
      <c r="O66" s="52" t="str">
        <f>Schedule!F19</f>
        <v>ARS</v>
      </c>
      <c r="P66" s="52" t="str">
        <f>Schedule!G19</f>
        <v>@MCI</v>
      </c>
      <c r="Q66" s="52" t="str">
        <f>Schedule!H19</f>
        <v>@WOL</v>
      </c>
      <c r="R66" s="52" t="str">
        <f>Schedule!I19</f>
        <v>SHU</v>
      </c>
      <c r="S66" s="52" t="str">
        <f>Schedule!J19</f>
        <v>@TOT</v>
      </c>
      <c r="T66" s="52" t="str">
        <f>Schedule!K19</f>
        <v>BOU</v>
      </c>
      <c r="U66" s="52" t="str">
        <f>Schedule!L19</f>
        <v>CHE</v>
      </c>
      <c r="V66" s="52" t="str">
        <f>Schedule!M19</f>
        <v>@NOR</v>
      </c>
      <c r="W66" s="52" t="str">
        <f>Schedule!N19</f>
        <v>BUR</v>
      </c>
      <c r="X66" s="52" t="str">
        <f>Schedule!O19</f>
        <v>@SOU</v>
      </c>
      <c r="Y66" s="52" t="str">
        <f>Schedule!P19</f>
        <v>@LEI</v>
      </c>
      <c r="Z66" s="52" t="str">
        <f>Schedule!Q19</f>
        <v>CRY</v>
      </c>
      <c r="AA66" s="52" t="str">
        <f>Schedule!R19</f>
        <v>@LIV</v>
      </c>
      <c r="AB66" s="52" t="str">
        <f>Schedule!S19</f>
        <v>MUN</v>
      </c>
      <c r="AC66" s="52" t="str">
        <f>Schedule!T19</f>
        <v>@SHU</v>
      </c>
      <c r="AD66" s="52" t="str">
        <f>Schedule!U19</f>
        <v>AVL</v>
      </c>
      <c r="AE66" s="52" t="str">
        <f>Schedule!V19</f>
        <v>WOL</v>
      </c>
      <c r="AF66" s="52" t="str">
        <f>Schedule!W19</f>
        <v>@BOU</v>
      </c>
      <c r="AG66" s="52" t="str">
        <f>Schedule!X19</f>
        <v>TOT</v>
      </c>
      <c r="AH66" s="52" t="str">
        <f>Schedule!Y19</f>
        <v>@AVL</v>
      </c>
      <c r="AI66" s="52" t="str">
        <f>Schedule!Z19</f>
        <v>EVE</v>
      </c>
      <c r="AJ66" s="52" t="str">
        <f>Schedule!AA19</f>
        <v>@BRI</v>
      </c>
      <c r="AK66" s="52" t="str">
        <f>Schedule!AB19</f>
        <v>@MUN</v>
      </c>
      <c r="AL66" s="52" t="str">
        <f>Schedule!AC19</f>
        <v>LIV</v>
      </c>
      <c r="AM66" s="52" t="str">
        <f>Schedule!AD19</f>
        <v>@CRY</v>
      </c>
      <c r="AN66" s="52" t="str">
        <f>Schedule!AE19</f>
        <v>LEI</v>
      </c>
      <c r="AO66" s="52" t="str">
        <f>Schedule!AF19</f>
        <v>@BUR</v>
      </c>
      <c r="AP66" s="52" t="str">
        <f>Schedule!AG19</f>
        <v>SOU</v>
      </c>
      <c r="AQ66" s="52" t="str">
        <f>Schedule!AH19</f>
        <v>@CHE</v>
      </c>
      <c r="AR66" s="52" t="str">
        <f>Schedule!AI19</f>
        <v>NOR</v>
      </c>
      <c r="AS66" s="52" t="str">
        <f>Schedule!AJ19</f>
        <v>NEW</v>
      </c>
      <c r="AT66" s="52" t="str">
        <f>Schedule!AK19</f>
        <v>@WHU</v>
      </c>
      <c r="AU66" s="52" t="str">
        <f>Schedule!AL19</f>
        <v>MCI</v>
      </c>
      <c r="AV66" s="52" t="str">
        <f>Schedule!AM19</f>
        <v>@ARS</v>
      </c>
    </row>
    <row r="67" spans="10:48" x14ac:dyDescent="0.25">
      <c r="J67" s="51" t="str">
        <f>Schedule!A20</f>
        <v>WHU</v>
      </c>
      <c r="K67" s="52" t="str">
        <f>Schedule!B20</f>
        <v>MCI</v>
      </c>
      <c r="L67" s="52" t="str">
        <f>Schedule!C20</f>
        <v>@BRI</v>
      </c>
      <c r="M67" s="52" t="str">
        <f>Schedule!D20</f>
        <v>@WAT</v>
      </c>
      <c r="N67" s="52" t="str">
        <f>Schedule!E20</f>
        <v>NOR</v>
      </c>
      <c r="O67" s="52" t="str">
        <f>Schedule!F20</f>
        <v>@AVL</v>
      </c>
      <c r="P67" s="52" t="str">
        <f>Schedule!G20</f>
        <v>MUN</v>
      </c>
      <c r="Q67" s="52" t="str">
        <f>Schedule!H20</f>
        <v>@BOU</v>
      </c>
      <c r="R67" s="52" t="str">
        <f>Schedule!I20</f>
        <v>CRY</v>
      </c>
      <c r="S67" s="52" t="str">
        <f>Schedule!J20</f>
        <v>@EVE</v>
      </c>
      <c r="T67" s="52" t="str">
        <f>Schedule!K20</f>
        <v>SHU</v>
      </c>
      <c r="U67" s="52" t="str">
        <f>Schedule!L20</f>
        <v>NEW</v>
      </c>
      <c r="V67" s="52" t="str">
        <f>Schedule!M20</f>
        <v>@BUR</v>
      </c>
      <c r="W67" s="52" t="str">
        <f>Schedule!N20</f>
        <v>TOT</v>
      </c>
      <c r="X67" s="52" t="str">
        <f>Schedule!O20</f>
        <v>@CHE</v>
      </c>
      <c r="Y67" s="52" t="str">
        <f>Schedule!P20</f>
        <v>@WOL</v>
      </c>
      <c r="Z67" s="52" t="str">
        <f>Schedule!Q20</f>
        <v>ARS</v>
      </c>
      <c r="AA67" s="52" t="str">
        <f>Schedule!R20</f>
        <v>@SOU</v>
      </c>
      <c r="AB67" s="52" t="str">
        <f>Schedule!S20</f>
        <v>LIV</v>
      </c>
      <c r="AC67" s="52" t="str">
        <f>Schedule!T20</f>
        <v>@CRY</v>
      </c>
      <c r="AD67" s="52" t="str">
        <f>Schedule!U20</f>
        <v>LEI</v>
      </c>
      <c r="AE67" s="52" t="str">
        <f>Schedule!V20</f>
        <v>BOU</v>
      </c>
      <c r="AF67" s="52" t="str">
        <f>Schedule!W20</f>
        <v>@SHU</v>
      </c>
      <c r="AG67" s="52" t="str">
        <f>Schedule!X20</f>
        <v>EVE</v>
      </c>
      <c r="AH67" s="52" t="str">
        <f>Schedule!Y20</f>
        <v>@LEI</v>
      </c>
      <c r="AI67" s="52" t="str">
        <f>Schedule!Z20</f>
        <v>BRI</v>
      </c>
      <c r="AJ67" s="52" t="str">
        <f>Schedule!AA20</f>
        <v>@MCI</v>
      </c>
      <c r="AK67" s="52" t="str">
        <f>Schedule!AB20</f>
        <v>@LIV</v>
      </c>
      <c r="AL67" s="52" t="str">
        <f>Schedule!AC20</f>
        <v>SOU</v>
      </c>
      <c r="AM67" s="52" t="str">
        <f>Schedule!AD20</f>
        <v>@ARS</v>
      </c>
      <c r="AN67" s="52" t="str">
        <f>Schedule!AE20</f>
        <v>WOL</v>
      </c>
      <c r="AO67" s="52" t="str">
        <f>Schedule!AF20</f>
        <v>@TOT</v>
      </c>
      <c r="AP67" s="52" t="str">
        <f>Schedule!AG20</f>
        <v>CHE</v>
      </c>
      <c r="AQ67" s="52" t="str">
        <f>Schedule!AH20</f>
        <v>@NEW</v>
      </c>
      <c r="AR67" s="52" t="str">
        <f>Schedule!AI20</f>
        <v>BUR</v>
      </c>
      <c r="AS67" s="52" t="str">
        <f>Schedule!AJ20</f>
        <v>@NOR</v>
      </c>
      <c r="AT67" s="52" t="str">
        <f>Schedule!AK20</f>
        <v>WAT</v>
      </c>
      <c r="AU67" s="52" t="str">
        <f>Schedule!AL20</f>
        <v>@MUN</v>
      </c>
      <c r="AV67" s="52" t="str">
        <f>Schedule!AM20</f>
        <v>AVL</v>
      </c>
    </row>
    <row r="68" spans="10:48" x14ac:dyDescent="0.25">
      <c r="J68" s="51" t="str">
        <f>Schedule!A21</f>
        <v>WOL</v>
      </c>
      <c r="K68" s="52" t="str">
        <f>Schedule!B21</f>
        <v>@LEI</v>
      </c>
      <c r="L68" s="52" t="str">
        <f>Schedule!C21</f>
        <v>MUN</v>
      </c>
      <c r="M68" s="52" t="str">
        <f>Schedule!D21</f>
        <v>BUR</v>
      </c>
      <c r="N68" s="52" t="str">
        <f>Schedule!E21</f>
        <v>@EVE</v>
      </c>
      <c r="O68" s="52" t="str">
        <f>Schedule!F21</f>
        <v>CHE</v>
      </c>
      <c r="P68" s="52" t="str">
        <f>Schedule!G21</f>
        <v>@CRY</v>
      </c>
      <c r="Q68" s="52" t="str">
        <f>Schedule!H21</f>
        <v>WAT</v>
      </c>
      <c r="R68" s="52" t="str">
        <f>Schedule!I21</f>
        <v>@MCI</v>
      </c>
      <c r="S68" s="52" t="str">
        <f>Schedule!J21</f>
        <v>SOU</v>
      </c>
      <c r="T68" s="52" t="str">
        <f>Schedule!K21</f>
        <v>@NEW</v>
      </c>
      <c r="U68" s="52" t="str">
        <f>Schedule!L21</f>
        <v>@ARS</v>
      </c>
      <c r="V68" s="52" t="str">
        <f>Schedule!M21</f>
        <v>AVL</v>
      </c>
      <c r="W68" s="52" t="str">
        <f>Schedule!N21</f>
        <v>@BOU</v>
      </c>
      <c r="X68" s="52" t="str">
        <f>Schedule!O21</f>
        <v>SHU</v>
      </c>
      <c r="Y68" s="52" t="str">
        <f>Schedule!P21</f>
        <v>WHU</v>
      </c>
      <c r="Z68" s="52" t="str">
        <f>Schedule!Q21</f>
        <v>@BRI</v>
      </c>
      <c r="AA68" s="52" t="str">
        <f>Schedule!R21</f>
        <v>TOT</v>
      </c>
      <c r="AB68" s="52" t="str">
        <f>Schedule!S21</f>
        <v>@NOR</v>
      </c>
      <c r="AC68" s="52" t="str">
        <f>Schedule!T21</f>
        <v>MCI</v>
      </c>
      <c r="AD68" s="52" t="str">
        <f>Schedule!U21</f>
        <v>@LIV</v>
      </c>
      <c r="AE68" s="52" t="str">
        <f>Schedule!V21</f>
        <v>@WAT</v>
      </c>
      <c r="AF68" s="52" t="str">
        <f>Schedule!W21</f>
        <v>NEW</v>
      </c>
      <c r="AG68" s="52" t="str">
        <f>Schedule!X21</f>
        <v>@SOU</v>
      </c>
      <c r="AH68" s="52" t="str">
        <f>Schedule!Y21</f>
        <v>LIV</v>
      </c>
      <c r="AI68" s="52" t="str">
        <f>Schedule!Z21</f>
        <v>@MUN</v>
      </c>
      <c r="AJ68" s="52" t="str">
        <f>Schedule!AA21</f>
        <v>LEI</v>
      </c>
      <c r="AK68" s="52" t="str">
        <f>Schedule!AB21</f>
        <v>NOR</v>
      </c>
      <c r="AL68" s="52" t="str">
        <f>Schedule!AC21</f>
        <v>@TOT</v>
      </c>
      <c r="AM68" s="52" t="str">
        <f>Schedule!AD21</f>
        <v>BRI</v>
      </c>
      <c r="AN68" s="52" t="str">
        <f>Schedule!AE21</f>
        <v>@WHU</v>
      </c>
      <c r="AO68" s="52" t="str">
        <f>Schedule!AF21</f>
        <v>BOU</v>
      </c>
      <c r="AP68" s="52" t="str">
        <f>Schedule!AG21</f>
        <v>@AVL</v>
      </c>
      <c r="AQ68" s="52" t="str">
        <f>Schedule!AH21</f>
        <v>ARS</v>
      </c>
      <c r="AR68" s="52" t="str">
        <f>Schedule!AI21</f>
        <v>@SHU</v>
      </c>
      <c r="AS68" s="52" t="str">
        <f>Schedule!AJ21</f>
        <v>EVE</v>
      </c>
      <c r="AT68" s="52" t="str">
        <f>Schedule!AK21</f>
        <v>@BUR</v>
      </c>
      <c r="AU68" s="52" t="str">
        <f>Schedule!AL21</f>
        <v>CRY</v>
      </c>
      <c r="AV68" s="52" t="str">
        <f>Schedule!AM21</f>
        <v>@CHE</v>
      </c>
    </row>
  </sheetData>
  <pageMargins left="0.7" right="0.7" top="0.75" bottom="0.75" header="0.3" footer="0.3"/>
  <pageSetup paperSize="9" orientation="portrait" r:id="rId1"/>
  <ignoredErrors>
    <ignoredError sqref="F2 F3:F4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autoPageBreaks="0"/>
  </sheetPr>
  <dimension ref="A1:R25"/>
  <sheetViews>
    <sheetView zoomScaleNormal="100" workbookViewId="0">
      <selection activeCell="G5" sqref="G5"/>
    </sheetView>
  </sheetViews>
  <sheetFormatPr defaultColWidth="9.109375" defaultRowHeight="12" x14ac:dyDescent="0.25"/>
  <cols>
    <col min="1" max="1" width="5.109375" style="1" bestFit="1" customWidth="1"/>
    <col min="2" max="2" width="8.5546875" style="1" bestFit="1" customWidth="1"/>
    <col min="3" max="3" width="7.6640625" style="1" customWidth="1"/>
    <col min="4" max="4" width="6.88671875" style="1" bestFit="1" customWidth="1"/>
    <col min="5" max="5" width="8.44140625" style="1" customWidth="1"/>
    <col min="6" max="6" width="5.6640625" style="1" bestFit="1" customWidth="1"/>
    <col min="7" max="7" width="6.5546875" style="1" bestFit="1" customWidth="1"/>
    <col min="8" max="8" width="7.5546875" style="1" bestFit="1" customWidth="1"/>
    <col min="9" max="9" width="8.6640625" style="1" bestFit="1" customWidth="1"/>
    <col min="10" max="10" width="7.44140625" style="1" bestFit="1" customWidth="1"/>
    <col min="11" max="11" width="5.44140625" style="1" bestFit="1" customWidth="1"/>
    <col min="12" max="16384" width="9.109375" style="1"/>
  </cols>
  <sheetData>
    <row r="1" spans="1:18" x14ac:dyDescent="0.25">
      <c r="A1" s="2" t="s">
        <v>12</v>
      </c>
      <c r="B1" s="16" t="s">
        <v>20</v>
      </c>
      <c r="C1" s="5" t="s">
        <v>29</v>
      </c>
      <c r="D1" s="5" t="s">
        <v>31</v>
      </c>
      <c r="E1" s="16" t="s">
        <v>21</v>
      </c>
      <c r="F1" s="5" t="s">
        <v>30</v>
      </c>
      <c r="G1" s="5" t="s">
        <v>32</v>
      </c>
      <c r="H1" s="5" t="s">
        <v>33</v>
      </c>
      <c r="I1" s="17" t="s">
        <v>36</v>
      </c>
      <c r="M1" s="2" t="s">
        <v>12</v>
      </c>
      <c r="N1" s="5" t="s">
        <v>31</v>
      </c>
      <c r="O1" s="5" t="s">
        <v>32</v>
      </c>
      <c r="P1" s="5" t="s">
        <v>33</v>
      </c>
    </row>
    <row r="2" spans="1:18" x14ac:dyDescent="0.25">
      <c r="A2" s="41" t="str">
        <f>Schedule!A2</f>
        <v>ARS</v>
      </c>
      <c r="B2" s="3">
        <f>VLOOKUP(A2,Fixtures!$A$1:$C$21,2,FALSE)</f>
        <v>1.3907591831555079</v>
      </c>
      <c r="C2" s="3">
        <f ca="1">VLOOKUP(A2,Fixtures!$J$3:$AW$22,40,FALSE)</f>
        <v>1.3812625704220283</v>
      </c>
      <c r="D2" s="18">
        <f ca="1">B2/C2 * 100</f>
        <v>100.68753131640844</v>
      </c>
      <c r="E2" s="3">
        <f>VLOOKUP(A2,Fixtures!$A$1:$C$21,3,FALSE)</f>
        <v>1.2646201697535528</v>
      </c>
      <c r="F2" s="3">
        <f ca="1">VLOOKUP(A2,Fixtures!$J$26:$AW$45,40,FALSE)</f>
        <v>1.3957377178600816</v>
      </c>
      <c r="G2" s="18">
        <f ca="1">E2/F2*100</f>
        <v>90.605860511704478</v>
      </c>
      <c r="H2" s="19">
        <f t="shared" ref="H2:H21" ca="1" si="0">G2-D2</f>
        <v>-10.081670804703961</v>
      </c>
      <c r="I2" s="20">
        <v>1</v>
      </c>
      <c r="M2" s="2" t="s">
        <v>1</v>
      </c>
      <c r="N2" s="18">
        <v>81.850974754639012</v>
      </c>
      <c r="O2" s="18">
        <v>173.43109351489508</v>
      </c>
      <c r="P2" s="19">
        <v>91.58011876025607</v>
      </c>
    </row>
    <row r="3" spans="1:18" x14ac:dyDescent="0.25">
      <c r="A3" s="41" t="str">
        <f>Schedule!A3</f>
        <v>AVL</v>
      </c>
      <c r="B3" s="3">
        <f>VLOOKUP(A3,Fixtures!A2:C22,2,FALSE)</f>
        <v>1.9510102356813173</v>
      </c>
      <c r="C3" s="3">
        <f ca="1">VLOOKUP(A3,Fixtures!$J$3:$AW$22,40,FALSE)</f>
        <v>1.4305253119594914</v>
      </c>
      <c r="D3" s="18">
        <f t="shared" ref="D3:D21" ca="1" si="1">B3/C3 * 100</f>
        <v>136.38418134726194</v>
      </c>
      <c r="E3" s="3">
        <f>VLOOKUP(A3,Fixtures!$A$1:$C$21,3,FALSE)</f>
        <v>1.3211923589844445</v>
      </c>
      <c r="F3" s="3">
        <f ca="1">VLOOKUP(A3,Fixtures!$J$26:$AW$45,40,FALSE)</f>
        <v>1.3861567385365103</v>
      </c>
      <c r="G3" s="18">
        <f t="shared" ref="G3:G21" ca="1" si="2">E3/F3*100</f>
        <v>95.313345327696879</v>
      </c>
      <c r="H3" s="19">
        <f t="shared" ca="1" si="0"/>
        <v>-41.070836019565064</v>
      </c>
      <c r="I3" s="17" t="s">
        <v>37</v>
      </c>
      <c r="M3" s="2" t="s">
        <v>8</v>
      </c>
      <c r="N3" s="18">
        <v>64.793959429839305</v>
      </c>
      <c r="O3" s="18">
        <v>145.7364816735558</v>
      </c>
      <c r="P3" s="19">
        <v>80.942522243716496</v>
      </c>
    </row>
    <row r="4" spans="1:18" x14ac:dyDescent="0.25">
      <c r="A4" s="41" t="str">
        <f>Schedule!A4</f>
        <v>BOU</v>
      </c>
      <c r="B4" s="3">
        <f>VLOOKUP(A4,Fixtures!A3:C23,2,FALSE)</f>
        <v>1.5669233757741137</v>
      </c>
      <c r="C4" s="3">
        <f ca="1">VLOOKUP(A4,Fixtures!$J$3:$AW$22,40,FALSE)</f>
        <v>1.3897533714370611</v>
      </c>
      <c r="D4" s="18">
        <f t="shared" ca="1" si="1"/>
        <v>112.74830541723037</v>
      </c>
      <c r="E4" s="3">
        <f>VLOOKUP(A4,Fixtures!$A$1:$C$21,3,FALSE)</f>
        <v>1.0363949877349912</v>
      </c>
      <c r="F4" s="3">
        <f ca="1">VLOOKUP(A4,Fixtures!$J$26:$AW$45,40,FALSE)</f>
        <v>1.4135004480776696</v>
      </c>
      <c r="G4" s="18">
        <f t="shared" ca="1" si="2"/>
        <v>73.321164428668283</v>
      </c>
      <c r="H4" s="19">
        <f t="shared" ca="1" si="0"/>
        <v>-39.427140988562087</v>
      </c>
      <c r="I4" s="20">
        <v>1</v>
      </c>
      <c r="M4" s="2" t="s">
        <v>7</v>
      </c>
      <c r="N4" s="18">
        <v>77.283929385374904</v>
      </c>
      <c r="O4" s="18">
        <v>130.19721891720732</v>
      </c>
      <c r="P4" s="19">
        <v>52.913289531832419</v>
      </c>
    </row>
    <row r="5" spans="1:18" x14ac:dyDescent="0.25">
      <c r="A5" s="41" t="str">
        <f>Schedule!A5</f>
        <v>BRI</v>
      </c>
      <c r="B5" s="3">
        <f>VLOOKUP(A5,Fixtures!A4:C24,2,FALSE)</f>
        <v>1.5552858816365318</v>
      </c>
      <c r="C5" s="3">
        <f ca="1">VLOOKUP(A5,Fixtures!$J$3:$AW$22,40,FALSE)</f>
        <v>1.4326486045346747</v>
      </c>
      <c r="D5" s="18">
        <f t="shared" ca="1" si="1"/>
        <v>108.56017844945933</v>
      </c>
      <c r="E5" s="3">
        <f>VLOOKUP(A5,Fixtures!$A$1:$C$21,3,FALSE)</f>
        <v>1.3008954842057396</v>
      </c>
      <c r="F5" s="3">
        <f ca="1">VLOOKUP(A5,Fixtures!$J$26:$AW$45,40,FALSE)</f>
        <v>1.3741221122326748</v>
      </c>
      <c r="G5" s="18">
        <f t="shared" ca="1" si="2"/>
        <v>94.671024694598898</v>
      </c>
      <c r="H5" s="19">
        <f ca="1">G5-D5</f>
        <v>-13.88915375486043</v>
      </c>
      <c r="I5" s="6"/>
      <c r="M5" s="2" t="s">
        <v>6</v>
      </c>
      <c r="N5" s="18">
        <v>79.752098040887489</v>
      </c>
      <c r="O5" s="18">
        <v>120.85265508209213</v>
      </c>
      <c r="P5" s="19">
        <v>41.100557041204638</v>
      </c>
      <c r="R5" s="21"/>
    </row>
    <row r="6" spans="1:18" x14ac:dyDescent="0.25">
      <c r="A6" s="41" t="str">
        <f>Schedule!A6</f>
        <v>BUR</v>
      </c>
      <c r="B6" s="3">
        <f>VLOOKUP(A6,Fixtures!A5:C25,2,FALSE)</f>
        <v>1.3486162172375287</v>
      </c>
      <c r="C6" s="3">
        <f ca="1">VLOOKUP(A6,Fixtures!$J$3:$AW$22,40,FALSE)</f>
        <v>1.4247492833651059</v>
      </c>
      <c r="D6" s="18">
        <f t="shared" ca="1" si="1"/>
        <v>94.656388529793887</v>
      </c>
      <c r="E6" s="3">
        <f>VLOOKUP(A6,Fixtures!$A$1:$C$21,3,FALSE)</f>
        <v>1.1677416741983453</v>
      </c>
      <c r="F6" s="3">
        <f ca="1">VLOOKUP(A6,Fixtures!$J$26:$AW$45,40,FALSE)</f>
        <v>1.4123182221739514</v>
      </c>
      <c r="G6" s="18">
        <f t="shared" ca="1" si="2"/>
        <v>82.682617547826112</v>
      </c>
      <c r="H6" s="19">
        <f ca="1">G6-D6</f>
        <v>-11.973770981967775</v>
      </c>
      <c r="I6" s="6"/>
      <c r="M6" s="2" t="s">
        <v>62</v>
      </c>
      <c r="N6" s="18">
        <v>87.035186052806921</v>
      </c>
      <c r="O6" s="18">
        <v>119.76905799598252</v>
      </c>
      <c r="P6" s="19">
        <v>32.7338719431756</v>
      </c>
    </row>
    <row r="7" spans="1:18" x14ac:dyDescent="0.25">
      <c r="A7" s="41" t="str">
        <f>Schedule!A7</f>
        <v>CHE</v>
      </c>
      <c r="B7" s="3">
        <f>VLOOKUP(A7,Fixtures!A6:C26,2,FALSE)</f>
        <v>1.0648471675156599</v>
      </c>
      <c r="C7" s="3">
        <f ca="1">VLOOKUP(A7,Fixtures!$J$3:$AW$22,40,FALSE)</f>
        <v>1.3778377678052818</v>
      </c>
      <c r="D7" s="18">
        <f t="shared" ca="1" si="1"/>
        <v>77.283929385374904</v>
      </c>
      <c r="E7" s="3">
        <f>VLOOKUP(A7,Fixtures!$A$1:$C$21,3,FALSE)</f>
        <v>1.8627368787532452</v>
      </c>
      <c r="F7" s="3">
        <f ca="1">VLOOKUP(A7,Fixtures!$J$26:$AW$45,40,FALSE)</f>
        <v>1.4307040459426121</v>
      </c>
      <c r="G7" s="18">
        <f t="shared" ca="1" si="2"/>
        <v>130.19721891720732</v>
      </c>
      <c r="H7" s="19">
        <f t="shared" ca="1" si="0"/>
        <v>52.913289531832419</v>
      </c>
      <c r="I7" s="6"/>
      <c r="M7" s="2" t="s">
        <v>89</v>
      </c>
      <c r="N7" s="18">
        <v>81.258267842844631</v>
      </c>
      <c r="O7" s="18">
        <v>97.880134703933294</v>
      </c>
      <c r="P7" s="19">
        <v>16.621866861088662</v>
      </c>
    </row>
    <row r="8" spans="1:18" x14ac:dyDescent="0.25">
      <c r="A8" s="41" t="str">
        <f>Schedule!A8</f>
        <v>CRY</v>
      </c>
      <c r="B8" s="3">
        <f>VLOOKUP(A8,Fixtures!A7:C27,2,FALSE)</f>
        <v>1.4706206133519293</v>
      </c>
      <c r="C8" s="3">
        <f ca="1">VLOOKUP(A8,Fixtures!$J$3:$AW$22,40,FALSE)</f>
        <v>1.3904686246242193</v>
      </c>
      <c r="D8" s="18">
        <f t="shared" ca="1" si="1"/>
        <v>105.76438671885684</v>
      </c>
      <c r="E8" s="3">
        <f>VLOOKUP(A8,Fixtures!$A$1:$C$21,3,FALSE)</f>
        <v>0.93531737444338892</v>
      </c>
      <c r="F8" s="3">
        <f ca="1">VLOOKUP(A8,Fixtures!$J$26:$AW$45,40,FALSE)</f>
        <v>1.438827967361219</v>
      </c>
      <c r="G8" s="18">
        <f t="shared" ca="1" si="2"/>
        <v>65.005504178428069</v>
      </c>
      <c r="H8" s="19">
        <f t="shared" ca="1" si="0"/>
        <v>-40.758882540428772</v>
      </c>
      <c r="I8" s="6"/>
      <c r="M8" s="2" t="s">
        <v>4</v>
      </c>
      <c r="N8" s="18">
        <v>90.229141586375107</v>
      </c>
      <c r="O8" s="18">
        <v>100.06106030431241</v>
      </c>
      <c r="P8" s="19">
        <v>9.8319187179372989</v>
      </c>
    </row>
    <row r="9" spans="1:18" x14ac:dyDescent="0.25">
      <c r="A9" s="41" t="str">
        <f>Schedule!A9</f>
        <v>EVE</v>
      </c>
      <c r="B9" s="3">
        <f>VLOOKUP(A9,Fixtures!A8:C28,2,FALSE)</f>
        <v>1.2986192016405074</v>
      </c>
      <c r="C9" s="3">
        <f ca="1">VLOOKUP(A9,Fixtures!$J$3:$AW$22,40,FALSE)</f>
        <v>1.4392458786692071</v>
      </c>
      <c r="D9" s="18">
        <f t="shared" ca="1" si="1"/>
        <v>90.229141586375107</v>
      </c>
      <c r="E9" s="3">
        <f>VLOOKUP(A9,Fixtures!$A$1:$C$21,3,FALSE)</f>
        <v>1.3988407851953601</v>
      </c>
      <c r="F9" s="3">
        <f ca="1">VLOOKUP(A9,Fixtures!$J$26:$AW$45,40,FALSE)</f>
        <v>1.397987169975125</v>
      </c>
      <c r="G9" s="18">
        <f t="shared" ca="1" si="2"/>
        <v>100.06106030431241</v>
      </c>
      <c r="H9" s="19">
        <f t="shared" ca="1" si="0"/>
        <v>9.8319187179372989</v>
      </c>
      <c r="I9" s="6"/>
      <c r="M9" s="2" t="s">
        <v>10</v>
      </c>
      <c r="N9" s="18">
        <v>100.99489956194397</v>
      </c>
      <c r="O9" s="18">
        <v>107.54936319076309</v>
      </c>
      <c r="P9" s="19">
        <v>6.5544636288191214</v>
      </c>
    </row>
    <row r="10" spans="1:18" x14ac:dyDescent="0.25">
      <c r="A10" s="41" t="str">
        <f>Schedule!A10</f>
        <v>LEI</v>
      </c>
      <c r="B10" s="3">
        <f>VLOOKUP(A10,Fixtures!A9:C29,2,FALSE)</f>
        <v>1.2278755694342989</v>
      </c>
      <c r="C10" s="3">
        <f ca="1">VLOOKUP(A10,Fixtures!$J$3:$AW$22,40,FALSE)</f>
        <v>1.4107806567901273</v>
      </c>
      <c r="D10" s="18">
        <f t="shared" ca="1" si="1"/>
        <v>87.035186052806921</v>
      </c>
      <c r="E10" s="3">
        <f>VLOOKUP(A10,Fixtures!$A$1:$C$21,3,FALSE)</f>
        <v>1.6852308302585914</v>
      </c>
      <c r="F10" s="3">
        <f ca="1">VLOOKUP(A10,Fixtures!$J$26:$AW$45,40,FALSE)</f>
        <v>1.4070669490571763</v>
      </c>
      <c r="G10" s="18">
        <f t="shared" ca="1" si="2"/>
        <v>119.76905799598252</v>
      </c>
      <c r="H10" s="19">
        <f t="shared" ca="1" si="0"/>
        <v>32.7338719431756</v>
      </c>
      <c r="I10" s="6"/>
      <c r="M10" s="2" t="s">
        <v>3</v>
      </c>
      <c r="N10" s="18">
        <v>91.20868819362957</v>
      </c>
      <c r="O10" s="18">
        <v>94.844148388626792</v>
      </c>
      <c r="P10" s="19">
        <v>3.6354601949972221</v>
      </c>
    </row>
    <row r="11" spans="1:18" x14ac:dyDescent="0.25">
      <c r="A11" s="41" t="str">
        <f>Schedule!A11</f>
        <v>LIV</v>
      </c>
      <c r="B11" s="3">
        <f>VLOOKUP(A11,Fixtures!A10:C30,2,FALSE)</f>
        <v>0.89125387043846893</v>
      </c>
      <c r="C11" s="3">
        <f>VLOOKUP(A11,Fixtures!$J$3:$AW$22,40,FALSE)</f>
        <v>1.3755199995202383</v>
      </c>
      <c r="D11" s="18">
        <f t="shared" si="1"/>
        <v>64.793959429839305</v>
      </c>
      <c r="E11" s="3">
        <f>VLOOKUP(A11,Fixtures!$A$1:$C$21,3,FALSE)</f>
        <v>2.0275907535707924</v>
      </c>
      <c r="F11" s="3">
        <f>VLOOKUP(A11,Fixtures!$J$26:$AW$45,40,FALSE)</f>
        <v>1.3912719247007204</v>
      </c>
      <c r="G11" s="18">
        <f t="shared" si="2"/>
        <v>145.7364816735558</v>
      </c>
      <c r="H11" s="19">
        <f t="shared" si="0"/>
        <v>80.942522243716496</v>
      </c>
      <c r="I11" s="6"/>
      <c r="M11" s="2" t="s">
        <v>112</v>
      </c>
      <c r="N11" s="18">
        <v>85.074664737750055</v>
      </c>
      <c r="O11" s="18">
        <v>86.014225132363237</v>
      </c>
      <c r="P11" s="19">
        <v>0.93956039461318142</v>
      </c>
    </row>
    <row r="12" spans="1:18" x14ac:dyDescent="0.25">
      <c r="A12" s="41" t="str">
        <f>Schedule!A12</f>
        <v>MCI</v>
      </c>
      <c r="B12" s="3">
        <f>VLOOKUP(A12,Fixtures!A11:C31,2,FALSE)</f>
        <v>1.0984313883045773</v>
      </c>
      <c r="C12" s="3">
        <f ca="1">VLOOKUP(A12,Fixtures!$J$3:$AW$22,40,FALSE)</f>
        <v>1.3419893795978552</v>
      </c>
      <c r="D12" s="18">
        <f t="shared" ca="1" si="1"/>
        <v>81.850974754639012</v>
      </c>
      <c r="E12" s="3">
        <f>VLOOKUP(A12,Fixtures!$A$1:$C$21,3,FALSE)</f>
        <v>2.4588083158642919</v>
      </c>
      <c r="F12" s="3">
        <f ca="1">VLOOKUP(A12,Fixtures!$J$26:$AW$45,40,FALSE)</f>
        <v>1.4177436502486898</v>
      </c>
      <c r="G12" s="18">
        <f t="shared" ca="1" si="2"/>
        <v>173.43109351489508</v>
      </c>
      <c r="H12" s="19">
        <f t="shared" ca="1" si="0"/>
        <v>91.58011876025607</v>
      </c>
      <c r="I12" s="6"/>
      <c r="M12" s="2" t="s">
        <v>5</v>
      </c>
      <c r="N12" s="18">
        <v>100.68753131640844</v>
      </c>
      <c r="O12" s="18">
        <v>90.605860511704478</v>
      </c>
      <c r="P12" s="19">
        <v>-10.081670804703961</v>
      </c>
    </row>
    <row r="13" spans="1:18" x14ac:dyDescent="0.25">
      <c r="A13" s="41" t="str">
        <f>Schedule!A13</f>
        <v>MUN</v>
      </c>
      <c r="B13" s="3">
        <f>VLOOKUP(A13,Fixtures!A12:C32,2,FALSE)</f>
        <v>1.0708707811609122</v>
      </c>
      <c r="C13" s="3">
        <f ca="1">VLOOKUP(A13,Fixtures!$J$3:$AW$22,40,FALSE)</f>
        <v>1.3427493538939825</v>
      </c>
      <c r="D13" s="18">
        <f t="shared" ca="1" si="1"/>
        <v>79.752098040887489</v>
      </c>
      <c r="E13" s="3">
        <f>VLOOKUP(A13,Fixtures!$A$1:$C$21,3,FALSE)</f>
        <v>1.7528517608421086</v>
      </c>
      <c r="F13" s="3">
        <f ca="1">VLOOKUP(A13,Fixtures!$J$26:$AW$45,40,FALSE)</f>
        <v>1.4504040144185835</v>
      </c>
      <c r="G13" s="18">
        <f t="shared" ca="1" si="2"/>
        <v>120.85265508209213</v>
      </c>
      <c r="H13" s="19">
        <f t="shared" ca="1" si="0"/>
        <v>41.100557041204638</v>
      </c>
      <c r="I13" s="6"/>
      <c r="M13" s="2" t="s">
        <v>61</v>
      </c>
      <c r="N13" s="18">
        <v>94.656388529793887</v>
      </c>
      <c r="O13" s="18">
        <v>82.682617547826112</v>
      </c>
      <c r="P13" s="19">
        <v>-11.973770981967775</v>
      </c>
    </row>
    <row r="14" spans="1:18" x14ac:dyDescent="0.25">
      <c r="A14" s="41" t="str">
        <f>Schedule!A14</f>
        <v>NEW</v>
      </c>
      <c r="B14" s="3">
        <f>VLOOKUP(A14,Fixtures!A13:C33,2,FALSE)</f>
        <v>1.7788798282032801</v>
      </c>
      <c r="C14" s="3">
        <f ca="1">VLOOKUP(A14,Fixtures!$J$3:$AW$22,40,FALSE)</f>
        <v>1.4554519443909733</v>
      </c>
      <c r="D14" s="18">
        <f t="shared" ca="1" si="1"/>
        <v>122.22181811352375</v>
      </c>
      <c r="E14" s="3">
        <f>VLOOKUP(A14,Fixtures!$A$1:$C$21,3,FALSE)</f>
        <v>0.91387331290784424</v>
      </c>
      <c r="F14" s="3">
        <f ca="1">VLOOKUP(A14,Fixtures!$J$26:$AW$45,40,FALSE)</f>
        <v>1.3507784437475652</v>
      </c>
      <c r="G14" s="18">
        <f t="shared" ca="1" si="2"/>
        <v>67.655307732955634</v>
      </c>
      <c r="H14" s="19">
        <f t="shared" ca="1" si="0"/>
        <v>-54.566510380568118</v>
      </c>
      <c r="I14" s="6"/>
      <c r="M14" s="2" t="s">
        <v>121</v>
      </c>
      <c r="N14" s="18">
        <v>108.56017844945933</v>
      </c>
      <c r="O14" s="18">
        <v>94.671024694598898</v>
      </c>
      <c r="P14" s="19">
        <v>-13.88915375486043</v>
      </c>
    </row>
    <row r="15" spans="1:18" x14ac:dyDescent="0.25">
      <c r="A15" s="41" t="str">
        <f>Schedule!A15</f>
        <v>NOR</v>
      </c>
      <c r="B15" s="3">
        <f>VLOOKUP(A15,Fixtures!A14:C34,2,FALSE)</f>
        <v>1.7989084740744572</v>
      </c>
      <c r="C15" s="3">
        <f ca="1">VLOOKUP(A15,Fixtures!$J$3:$AW$22,40,FALSE)</f>
        <v>1.4072948135439596</v>
      </c>
      <c r="D15" s="18">
        <f t="shared" ca="1" si="1"/>
        <v>127.82740736067275</v>
      </c>
      <c r="E15" s="3">
        <f>VLOOKUP(A15,Fixtures!$A$1:$C$21,3,FALSE)</f>
        <v>1.1012212174304943</v>
      </c>
      <c r="F15" s="3">
        <f ca="1">VLOOKUP(A15,Fixtures!$J$26:$AW$45,40,FALSE)</f>
        <v>1.3947298967948694</v>
      </c>
      <c r="G15" s="18">
        <f t="shared" ca="1" si="2"/>
        <v>78.955876687029743</v>
      </c>
      <c r="H15" s="19">
        <f t="shared" ca="1" si="0"/>
        <v>-48.871530673643008</v>
      </c>
      <c r="I15" s="6"/>
      <c r="M15" s="2" t="s">
        <v>71</v>
      </c>
      <c r="N15" s="18">
        <v>109.54673163233466</v>
      </c>
      <c r="O15" s="18">
        <v>85.319215242648241</v>
      </c>
      <c r="P15" s="19">
        <v>-24.227516389686414</v>
      </c>
    </row>
    <row r="16" spans="1:18" x14ac:dyDescent="0.25">
      <c r="A16" s="41" t="str">
        <f>Schedule!A16</f>
        <v>SHU</v>
      </c>
      <c r="B16" s="3">
        <f>VLOOKUP(A16,Fixtures!A15:C35,2,FALSE)</f>
        <v>1.2165285373756407</v>
      </c>
      <c r="C16" s="3">
        <f ca="1">VLOOKUP(A16,Fixtures!$J$3:$AW$22,40,FALSE)</f>
        <v>1.4299539600017164</v>
      </c>
      <c r="D16" s="18">
        <f t="shared" ca="1" si="1"/>
        <v>85.074664737750055</v>
      </c>
      <c r="E16" s="3">
        <f>VLOOKUP(A16,Fixtures!$A$1:$C$21,3,FALSE)</f>
        <v>1.2208140563384844</v>
      </c>
      <c r="F16" s="3">
        <f ca="1">VLOOKUP(A16,Fixtures!$J$26:$AW$45,40,FALSE)</f>
        <v>1.4193164612711806</v>
      </c>
      <c r="G16" s="18">
        <f t="shared" ca="1" si="2"/>
        <v>86.014225132363237</v>
      </c>
      <c r="H16" s="19">
        <f t="shared" ca="1" si="0"/>
        <v>0.93956039461318142</v>
      </c>
      <c r="I16" s="6"/>
      <c r="M16" s="2" t="s">
        <v>73</v>
      </c>
      <c r="N16" s="18">
        <v>112.74830541723037</v>
      </c>
      <c r="O16" s="18">
        <v>73.321164428668283</v>
      </c>
      <c r="P16" s="19">
        <v>-39.427140988562087</v>
      </c>
    </row>
    <row r="17" spans="1:16" x14ac:dyDescent="0.25">
      <c r="A17" s="41" t="str">
        <f>Schedule!A17</f>
        <v>SOU</v>
      </c>
      <c r="B17" s="3">
        <f>VLOOKUP(A17,Fixtures!A16:C36,2,FALSE)</f>
        <v>1.4465583553061547</v>
      </c>
      <c r="C17" s="3">
        <f ca="1">VLOOKUP(A17,Fixtures!$J$3:$AW$22,40,FALSE)</f>
        <v>1.4323083260446496</v>
      </c>
      <c r="D17" s="18">
        <f t="shared" ca="1" si="1"/>
        <v>100.99489956194397</v>
      </c>
      <c r="E17" s="3">
        <f>VLOOKUP(A17,Fixtures!$A$1:$C$21,3,FALSE)</f>
        <v>1.4775555896420418</v>
      </c>
      <c r="F17" s="3">
        <f ca="1">VLOOKUP(A17,Fixtures!$J$26:$AW$45,40,FALSE)</f>
        <v>1.3738394592083851</v>
      </c>
      <c r="G17" s="18">
        <f t="shared" ca="1" si="2"/>
        <v>107.54936319076309</v>
      </c>
      <c r="H17" s="19">
        <f t="shared" ca="1" si="0"/>
        <v>6.5544636288191214</v>
      </c>
      <c r="I17" s="6"/>
      <c r="M17" s="2" t="s">
        <v>53</v>
      </c>
      <c r="N17" s="18">
        <v>105.76438671885684</v>
      </c>
      <c r="O17" s="18">
        <v>65.005504178428069</v>
      </c>
      <c r="P17" s="19">
        <v>-40.758882540428772</v>
      </c>
    </row>
    <row r="18" spans="1:16" x14ac:dyDescent="0.25">
      <c r="A18" s="41" t="str">
        <f>Schedule!A18</f>
        <v>TOT</v>
      </c>
      <c r="B18" s="3">
        <f>VLOOKUP(A18,Fixtures!A17:C37,2,FALSE)</f>
        <v>1.319529465323253</v>
      </c>
      <c r="C18" s="3">
        <f ca="1">VLOOKUP(A18,Fixtures!$J$3:$AW$22,40,FALSE)</f>
        <v>1.4467146622282141</v>
      </c>
      <c r="D18" s="18">
        <f t="shared" ca="1" si="1"/>
        <v>91.20868819362957</v>
      </c>
      <c r="E18" s="3">
        <f>VLOOKUP(A18,Fixtures!$A$1:$C$21,3,FALSE)</f>
        <v>1.3248652066376374</v>
      </c>
      <c r="F18" s="3">
        <f ca="1">VLOOKUP(A18,Fixtures!$J$26:$AW$45,40,FALSE)</f>
        <v>1.3968866072885824</v>
      </c>
      <c r="G18" s="18">
        <f t="shared" ca="1" si="2"/>
        <v>94.844148388626792</v>
      </c>
      <c r="H18" s="19">
        <f t="shared" ca="1" si="0"/>
        <v>3.6354601949972221</v>
      </c>
      <c r="I18" s="6"/>
      <c r="M18" s="2" t="s">
        <v>111</v>
      </c>
      <c r="N18" s="18">
        <v>136.38418134726194</v>
      </c>
      <c r="O18" s="18">
        <v>95.313345327696879</v>
      </c>
      <c r="P18" s="19">
        <v>-41.070836019565064</v>
      </c>
    </row>
    <row r="19" spans="1:16" x14ac:dyDescent="0.25">
      <c r="A19" s="41" t="str">
        <f>Schedule!A19</f>
        <v>WAT</v>
      </c>
      <c r="B19" s="3">
        <f>VLOOKUP(A19,Fixtures!A18:C38,2,FALSE)</f>
        <v>1.528636903599387</v>
      </c>
      <c r="C19" s="3">
        <f ca="1">VLOOKUP(A19,Fixtures!$J$3:$AW$22,40,FALSE)</f>
        <v>1.3954199096782389</v>
      </c>
      <c r="D19" s="18">
        <f t="shared" ca="1" si="1"/>
        <v>109.54673163233466</v>
      </c>
      <c r="E19" s="3">
        <f>VLOOKUP(A19,Fixtures!$A$1:$C$21,3,FALSE)</f>
        <v>1.184813233017628</v>
      </c>
      <c r="F19" s="3">
        <f ca="1">VLOOKUP(A19,Fixtures!$J$26:$AW$45,40,FALSE)</f>
        <v>1.388682759971495</v>
      </c>
      <c r="G19" s="18">
        <f t="shared" ca="1" si="2"/>
        <v>85.319215242648241</v>
      </c>
      <c r="H19" s="19">
        <f t="shared" ca="1" si="0"/>
        <v>-24.227516389686414</v>
      </c>
      <c r="I19" s="6"/>
      <c r="M19" s="2" t="s">
        <v>113</v>
      </c>
      <c r="N19" s="18">
        <v>127.82740736067275</v>
      </c>
      <c r="O19" s="18">
        <v>78.955876687029743</v>
      </c>
      <c r="P19" s="19">
        <v>-48.871530673643008</v>
      </c>
    </row>
    <row r="20" spans="1:16" x14ac:dyDescent="0.25">
      <c r="A20" s="41" t="str">
        <f>Schedule!A20</f>
        <v>WHU</v>
      </c>
      <c r="B20" s="3">
        <f>VLOOKUP(A20,Fixtures!A19:C39,2,FALSE)</f>
        <v>1.8813258528941192</v>
      </c>
      <c r="C20" s="3">
        <f>VLOOKUP(A20,Fixtures!$J$3:$AW$22,40,FALSE)</f>
        <v>1.335923729694469</v>
      </c>
      <c r="D20" s="18">
        <f t="shared" si="1"/>
        <v>140.82584290380004</v>
      </c>
      <c r="E20" s="3">
        <f>VLOOKUP(A20,Fixtures!$A$1:$C$21,3,FALSE)</f>
        <v>1.2513135348505666</v>
      </c>
      <c r="F20" s="3">
        <f>VLOOKUP(A20,Fixtures!$J$26:$AW$45,40,FALSE)</f>
        <v>1.3986985881598322</v>
      </c>
      <c r="G20" s="18">
        <f t="shared" si="2"/>
        <v>89.462700930929699</v>
      </c>
      <c r="H20" s="19">
        <f t="shared" si="0"/>
        <v>-51.363141972870338</v>
      </c>
      <c r="I20" s="6"/>
      <c r="M20" s="2" t="s">
        <v>63</v>
      </c>
      <c r="N20" s="18">
        <v>140.82584290380004</v>
      </c>
      <c r="O20" s="18">
        <v>89.462700930929699</v>
      </c>
      <c r="P20" s="19">
        <v>-51.363141972870338</v>
      </c>
    </row>
    <row r="21" spans="1:16" x14ac:dyDescent="0.25">
      <c r="A21" s="41" t="str">
        <f>Schedule!A21</f>
        <v>WOL</v>
      </c>
      <c r="B21" s="3">
        <f>VLOOKUP(A21,Fixtures!A20:C40,2,FALSE)</f>
        <v>1.1516984148620169</v>
      </c>
      <c r="C21" s="3">
        <f ca="1">VLOOKUP(A21,Fixtures!$J$3:$AW$22,40,FALSE)</f>
        <v>1.4173307473024508</v>
      </c>
      <c r="D21" s="18">
        <f t="shared" ca="1" si="1"/>
        <v>81.258267842844631</v>
      </c>
      <c r="E21" s="3">
        <f>VLOOKUP(A21,Fixtures!$A$1:$C$21,3,FALSE)</f>
        <v>1.3935164998441489</v>
      </c>
      <c r="F21" s="3">
        <f ca="1">VLOOKUP(A21,Fixtures!$J$26:$AW$45,40,FALSE)</f>
        <v>1.4236969575688077</v>
      </c>
      <c r="G21" s="18">
        <f t="shared" ca="1" si="2"/>
        <v>97.880134703933294</v>
      </c>
      <c r="H21" s="19">
        <f t="shared" ca="1" si="0"/>
        <v>16.621866861088662</v>
      </c>
      <c r="I21" s="6"/>
      <c r="M21" s="2" t="s">
        <v>2</v>
      </c>
      <c r="N21" s="18">
        <v>122.22181811352375</v>
      </c>
      <c r="O21" s="18">
        <v>67.655307732955634</v>
      </c>
      <c r="P21" s="19">
        <v>-54.566510380568118</v>
      </c>
    </row>
    <row r="22" spans="1:16" x14ac:dyDescent="0.25">
      <c r="D22" s="21"/>
      <c r="G22" s="21"/>
    </row>
    <row r="24" spans="1:16" x14ac:dyDescent="0.25">
      <c r="B24" s="21"/>
    </row>
    <row r="25" spans="1:16" x14ac:dyDescent="0.25">
      <c r="B25" s="21"/>
    </row>
  </sheetData>
  <sortState ref="M2:P25">
    <sortCondition descending="1" ref="P2:P2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E131"/>
  <sheetViews>
    <sheetView tabSelected="1" zoomScaleNormal="100" workbookViewId="0">
      <selection activeCell="AA9" sqref="AA9"/>
    </sheetView>
  </sheetViews>
  <sheetFormatPr defaultColWidth="9.109375" defaultRowHeight="12" x14ac:dyDescent="0.3"/>
  <cols>
    <col min="1" max="1" width="4.5546875" style="60" bestFit="1" customWidth="1"/>
    <col min="2" max="2" width="5.6640625" style="60" hidden="1" customWidth="1"/>
    <col min="3" max="3" width="5.44140625" style="60" hidden="1" customWidth="1"/>
    <col min="4" max="8" width="5.6640625" style="60" hidden="1" customWidth="1"/>
    <col min="9" max="9" width="5.44140625" style="60" hidden="1" customWidth="1"/>
    <col min="10" max="14" width="5.6640625" style="60" hidden="1" customWidth="1"/>
    <col min="15" max="16" width="5.5546875" style="60" hidden="1" customWidth="1"/>
    <col min="17" max="18" width="5.6640625" style="60" hidden="1" customWidth="1"/>
    <col min="19" max="19" width="5.5546875" style="60" customWidth="1"/>
    <col min="20" max="23" width="5.6640625" style="60" hidden="1" customWidth="1"/>
    <col min="24" max="29" width="5.6640625" style="60" customWidth="1"/>
    <col min="30" max="30" width="5.44140625" style="60" customWidth="1"/>
    <col min="31" max="31" width="5.6640625" style="60" customWidth="1"/>
    <col min="32" max="32" width="5.6640625" style="34" customWidth="1"/>
    <col min="33" max="33" width="5.6640625" style="60" hidden="1" customWidth="1"/>
    <col min="34" max="34" width="5.5546875" style="60" hidden="1" customWidth="1"/>
    <col min="35" max="35" width="5.6640625" style="60" hidden="1" customWidth="1"/>
    <col min="36" max="36" width="5.5546875" style="60" hidden="1" customWidth="1"/>
    <col min="37" max="37" width="5.6640625" style="60" hidden="1" customWidth="1"/>
    <col min="38" max="38" width="5.5546875" style="60" hidden="1" customWidth="1"/>
    <col min="39" max="39" width="5.6640625" style="60" hidden="1" customWidth="1"/>
    <col min="40" max="40" width="5" style="60" customWidth="1"/>
    <col min="41" max="41" width="4.5546875" style="60" bestFit="1" customWidth="1"/>
    <col min="42" max="43" width="6.6640625" style="60" bestFit="1" customWidth="1"/>
    <col min="44" max="44" width="5.88671875" style="60" bestFit="1" customWidth="1"/>
    <col min="45" max="45" width="6.44140625" style="60" customWidth="1"/>
    <col min="46" max="46" width="5.6640625" style="60" bestFit="1" customWidth="1"/>
    <col min="47" max="47" width="5.109375" style="60" bestFit="1" customWidth="1"/>
    <col min="48" max="48" width="5.6640625" style="60" bestFit="1" customWidth="1"/>
    <col min="49" max="49" width="5.109375" style="60" bestFit="1" customWidth="1"/>
    <col min="50" max="50" width="9.109375" style="60"/>
    <col min="51" max="52" width="9.77734375" style="60" bestFit="1" customWidth="1"/>
    <col min="53" max="16384" width="9.109375" style="60"/>
  </cols>
  <sheetData>
    <row r="1" spans="1:49" x14ac:dyDescent="0.3">
      <c r="A1" s="35" t="s">
        <v>0</v>
      </c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59">
        <v>7</v>
      </c>
      <c r="I1" s="59">
        <v>8</v>
      </c>
      <c r="J1" s="59">
        <v>9</v>
      </c>
      <c r="K1" s="59">
        <v>10</v>
      </c>
      <c r="L1" s="59">
        <v>11</v>
      </c>
      <c r="M1" s="59">
        <v>12</v>
      </c>
      <c r="N1" s="59">
        <v>13</v>
      </c>
      <c r="O1" s="59">
        <v>14</v>
      </c>
      <c r="P1" s="59">
        <v>15</v>
      </c>
      <c r="Q1" s="59">
        <v>16</v>
      </c>
      <c r="R1" s="59">
        <v>17</v>
      </c>
      <c r="S1" s="59">
        <v>18</v>
      </c>
      <c r="T1" s="59">
        <v>19</v>
      </c>
      <c r="U1" s="59">
        <v>20</v>
      </c>
      <c r="V1" s="59">
        <v>21</v>
      </c>
      <c r="W1" s="59">
        <v>22</v>
      </c>
      <c r="X1" s="59">
        <v>23</v>
      </c>
      <c r="Y1" s="59">
        <v>24</v>
      </c>
      <c r="Z1" s="59">
        <v>25</v>
      </c>
      <c r="AA1" s="59">
        <v>26</v>
      </c>
      <c r="AB1" s="59">
        <v>27</v>
      </c>
      <c r="AC1" s="59">
        <v>28</v>
      </c>
      <c r="AD1" s="59">
        <v>29</v>
      </c>
      <c r="AE1" s="59">
        <v>30</v>
      </c>
      <c r="AF1" s="33">
        <v>31</v>
      </c>
      <c r="AG1" s="33">
        <v>32</v>
      </c>
      <c r="AH1" s="33">
        <v>33</v>
      </c>
      <c r="AI1" s="33">
        <v>34</v>
      </c>
      <c r="AJ1" s="33">
        <v>35</v>
      </c>
      <c r="AK1" s="33">
        <v>36</v>
      </c>
      <c r="AL1" s="33">
        <v>37</v>
      </c>
      <c r="AM1" s="33">
        <v>38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49" x14ac:dyDescent="0.25">
      <c r="A2" s="41" t="str">
        <f>Schedule!A2</f>
        <v>ARS</v>
      </c>
      <c r="B2" s="61" t="str">
        <f>Schedule!B2</f>
        <v>@NEW</v>
      </c>
      <c r="C2" s="61" t="str">
        <f>Schedule!C2</f>
        <v>BUR</v>
      </c>
      <c r="D2" s="61" t="str">
        <f>Schedule!D2</f>
        <v>@LIV</v>
      </c>
      <c r="E2" s="61" t="str">
        <f>Schedule!E2</f>
        <v>TOT</v>
      </c>
      <c r="F2" s="61" t="str">
        <f>Schedule!F2</f>
        <v>@WAT</v>
      </c>
      <c r="G2" s="61" t="str">
        <f>Schedule!G2</f>
        <v>AVL</v>
      </c>
      <c r="H2" s="61" t="str">
        <f>Schedule!H2</f>
        <v>@MUN</v>
      </c>
      <c r="I2" s="61" t="str">
        <f>Schedule!I2</f>
        <v>BOU</v>
      </c>
      <c r="J2" s="61" t="str">
        <f>Schedule!J2</f>
        <v>@SHU</v>
      </c>
      <c r="K2" s="61" t="str">
        <f>Schedule!K2</f>
        <v>CRY</v>
      </c>
      <c r="L2" s="61" t="str">
        <f>Schedule!L2</f>
        <v>WOL</v>
      </c>
      <c r="M2" s="61" t="str">
        <f>Schedule!M2</f>
        <v>@LEI</v>
      </c>
      <c r="N2" s="61" t="str">
        <f>Schedule!N2</f>
        <v>SOU</v>
      </c>
      <c r="O2" s="61" t="str">
        <f>Schedule!O2</f>
        <v>@NOR</v>
      </c>
      <c r="P2" s="61" t="str">
        <f>Schedule!P2</f>
        <v>BRI</v>
      </c>
      <c r="Q2" s="61" t="str">
        <f>Schedule!Q2</f>
        <v>@WHU</v>
      </c>
      <c r="R2" s="61" t="str">
        <f>Schedule!R2</f>
        <v>MCI</v>
      </c>
      <c r="S2" s="61" t="str">
        <f>Schedule!S2</f>
        <v>@EVE</v>
      </c>
      <c r="T2" s="61" t="str">
        <f>Schedule!T2</f>
        <v>@BOU</v>
      </c>
      <c r="U2" s="61" t="str">
        <f>Schedule!U2</f>
        <v>CHE</v>
      </c>
      <c r="V2" s="61" t="str">
        <f>Schedule!V2</f>
        <v>MUN</v>
      </c>
      <c r="W2" s="61" t="str">
        <f>Schedule!W2</f>
        <v>@CRY</v>
      </c>
      <c r="X2" s="61" t="str">
        <f>Schedule!X2</f>
        <v>SHU</v>
      </c>
      <c r="Y2" s="82" t="str">
        <f>Schedule!Y2</f>
        <v>@CHE</v>
      </c>
      <c r="Z2" s="82" t="str">
        <f>Schedule!Z2</f>
        <v>@BUR</v>
      </c>
      <c r="AA2" s="82" t="str">
        <f>Schedule!AA2</f>
        <v>NEW</v>
      </c>
      <c r="AB2" s="82" t="str">
        <f>Schedule!AB2</f>
        <v>EVE</v>
      </c>
      <c r="AC2" s="94" t="str">
        <f>Schedule!AC2</f>
        <v>@MCI</v>
      </c>
      <c r="AD2" s="82" t="str">
        <f>Schedule!AD2</f>
        <v>WHU</v>
      </c>
      <c r="AE2" s="82" t="str">
        <f>Schedule!AE2</f>
        <v>@BRI</v>
      </c>
      <c r="AF2" s="82" t="str">
        <f>Schedule!AF2</f>
        <v>@SOU</v>
      </c>
      <c r="AG2" s="82" t="str">
        <f>Schedule!AG2</f>
        <v>NOR</v>
      </c>
      <c r="AH2" s="82" t="str">
        <f>Schedule!AH2</f>
        <v>@WOL</v>
      </c>
      <c r="AI2" s="82" t="str">
        <f>Schedule!AI2</f>
        <v>LEI</v>
      </c>
      <c r="AJ2" s="82" t="str">
        <f>Schedule!AJ2</f>
        <v>@TOT</v>
      </c>
      <c r="AK2" s="82" t="str">
        <f>Schedule!AK2</f>
        <v>LIV</v>
      </c>
      <c r="AL2" s="61" t="str">
        <f>Schedule!AL2</f>
        <v>@AVL</v>
      </c>
      <c r="AM2" s="61" t="str">
        <f>Schedule!AM2</f>
        <v>WAT</v>
      </c>
      <c r="AO2" s="62"/>
      <c r="AT2" s="72" t="str">
        <f>Schedule!A2</f>
        <v>ARS</v>
      </c>
      <c r="AU2" s="3">
        <f ca="1">VLOOKUP(AT2,'Team Ratings'!$A$2:$H$21,7,FALSE)*(1-Fixtures!$D$3)</f>
        <v>81.545274460534031</v>
      </c>
      <c r="AV2" s="72" t="str">
        <f>Schedule!A2</f>
        <v>ARS</v>
      </c>
      <c r="AW2" s="3">
        <f ca="1">VLOOKUP(AV2,'Team Ratings'!$A$2:$H$21,4,FALSE)*(1+Fixtures!$D$3)</f>
        <v>110.75628444804929</v>
      </c>
    </row>
    <row r="3" spans="1:49" x14ac:dyDescent="0.25">
      <c r="A3" s="41" t="str">
        <f>Schedule!A3</f>
        <v>AVL</v>
      </c>
      <c r="B3" s="61" t="str">
        <f>Schedule!B3</f>
        <v>@TOT</v>
      </c>
      <c r="C3" s="61" t="str">
        <f>Schedule!C3</f>
        <v>BOU</v>
      </c>
      <c r="D3" s="61" t="str">
        <f>Schedule!D3</f>
        <v>EVE</v>
      </c>
      <c r="E3" s="61" t="str">
        <f>Schedule!E3</f>
        <v>@CRY</v>
      </c>
      <c r="F3" s="61" t="str">
        <f>Schedule!F3</f>
        <v>WHU</v>
      </c>
      <c r="G3" s="61" t="str">
        <f>Schedule!G3</f>
        <v>@ARS</v>
      </c>
      <c r="H3" s="61" t="str">
        <f>Schedule!H3</f>
        <v>BUR</v>
      </c>
      <c r="I3" s="61" t="str">
        <f>Schedule!I3</f>
        <v>@NOR</v>
      </c>
      <c r="J3" s="61" t="str">
        <f>Schedule!J3</f>
        <v>BRI</v>
      </c>
      <c r="K3" s="61" t="str">
        <f>Schedule!K3</f>
        <v>@MCI</v>
      </c>
      <c r="L3" s="61" t="str">
        <f>Schedule!L3</f>
        <v>LIV</v>
      </c>
      <c r="M3" s="61" t="str">
        <f>Schedule!M3</f>
        <v>@WOL</v>
      </c>
      <c r="N3" s="61" t="str">
        <f>Schedule!N3</f>
        <v>NEW</v>
      </c>
      <c r="O3" s="61" t="str">
        <f>Schedule!O3</f>
        <v>@MUN</v>
      </c>
      <c r="P3" s="61" t="str">
        <f>Schedule!P3</f>
        <v>@CHE</v>
      </c>
      <c r="Q3" s="61" t="str">
        <f>Schedule!Q3</f>
        <v>LEI</v>
      </c>
      <c r="R3" s="61" t="str">
        <f>Schedule!R3</f>
        <v>@SHU</v>
      </c>
      <c r="S3" s="61" t="str">
        <f>Schedule!S3</f>
        <v>SOU</v>
      </c>
      <c r="T3" s="61" t="str">
        <f>Schedule!T3</f>
        <v>NOR</v>
      </c>
      <c r="U3" s="61" t="str">
        <f>Schedule!U3</f>
        <v>@WAT</v>
      </c>
      <c r="V3" s="61" t="str">
        <f>Schedule!V3</f>
        <v>@BUR</v>
      </c>
      <c r="W3" s="61" t="str">
        <f>Schedule!W3</f>
        <v>MCI</v>
      </c>
      <c r="X3" s="61" t="str">
        <f>Schedule!X3</f>
        <v>@BRI</v>
      </c>
      <c r="Y3" s="82" t="str">
        <f>Schedule!Y3</f>
        <v>WAT</v>
      </c>
      <c r="Z3" s="82" t="str">
        <f>Schedule!Z3</f>
        <v>@BOU</v>
      </c>
      <c r="AA3" s="82" t="str">
        <f>Schedule!AA3</f>
        <v>TOT</v>
      </c>
      <c r="AB3" s="82" t="str">
        <f>Schedule!AB3</f>
        <v>@SOU</v>
      </c>
      <c r="AC3" s="94" t="str">
        <f>Schedule!AC3</f>
        <v>SHU</v>
      </c>
      <c r="AD3" s="82" t="str">
        <f>Schedule!AD3</f>
        <v>@LEI</v>
      </c>
      <c r="AE3" s="82" t="str">
        <f>Schedule!AE3</f>
        <v>CHE</v>
      </c>
      <c r="AF3" s="82" t="str">
        <f>Schedule!AF3</f>
        <v>@NEW</v>
      </c>
      <c r="AG3" s="82" t="str">
        <f>Schedule!AG3</f>
        <v>WOL</v>
      </c>
      <c r="AH3" s="82" t="str">
        <f>Schedule!AH3</f>
        <v>@LIV</v>
      </c>
      <c r="AI3" s="82" t="str">
        <f>Schedule!AI3</f>
        <v>MUN</v>
      </c>
      <c r="AJ3" s="82" t="str">
        <f>Schedule!AJ3</f>
        <v>CRY</v>
      </c>
      <c r="AK3" s="82" t="str">
        <f>Schedule!AK3</f>
        <v>@EVE</v>
      </c>
      <c r="AL3" s="61" t="str">
        <f>Schedule!AL3</f>
        <v>ARS</v>
      </c>
      <c r="AM3" s="61" t="str">
        <f>Schedule!AM3</f>
        <v>@WHU</v>
      </c>
      <c r="AO3" s="62"/>
      <c r="AT3" s="72" t="str">
        <f>Schedule!A3</f>
        <v>AVL</v>
      </c>
      <c r="AU3" s="3">
        <f ca="1">VLOOKUP(AT3,'Team Ratings'!$A$2:$H$21,7,FALSE)*(1-Fixtures!$D$3)</f>
        <v>85.782010794927189</v>
      </c>
      <c r="AV3" s="72" t="str">
        <f>Schedule!A3</f>
        <v>AVL</v>
      </c>
      <c r="AW3" s="3">
        <f ca="1">VLOOKUP(AV3,'Team Ratings'!$A$2:$H$21,4,FALSE)*(1+Fixtures!$D$3)</f>
        <v>150.02259948198815</v>
      </c>
    </row>
    <row r="4" spans="1:49" x14ac:dyDescent="0.25">
      <c r="A4" s="41" t="str">
        <f>Schedule!A4</f>
        <v>BOU</v>
      </c>
      <c r="B4" s="61" t="str">
        <f>Schedule!B4</f>
        <v>SHU</v>
      </c>
      <c r="C4" s="61" t="str">
        <f>Schedule!C4</f>
        <v>@AVL</v>
      </c>
      <c r="D4" s="61" t="str">
        <f>Schedule!D4</f>
        <v>MCI</v>
      </c>
      <c r="E4" s="61" t="str">
        <f>Schedule!E4</f>
        <v>@LEI</v>
      </c>
      <c r="F4" s="61" t="str">
        <f>Schedule!F4</f>
        <v>EVE</v>
      </c>
      <c r="G4" s="61" t="str">
        <f>Schedule!G4</f>
        <v>@SOU</v>
      </c>
      <c r="H4" s="61" t="str">
        <f>Schedule!H4</f>
        <v>WHU</v>
      </c>
      <c r="I4" s="61" t="str">
        <f>Schedule!I4</f>
        <v>@ARS</v>
      </c>
      <c r="J4" s="61" t="str">
        <f>Schedule!J4</f>
        <v>NOR</v>
      </c>
      <c r="K4" s="61" t="str">
        <f>Schedule!K4</f>
        <v>@WAT</v>
      </c>
      <c r="L4" s="61" t="str">
        <f>Schedule!L4</f>
        <v>MUN</v>
      </c>
      <c r="M4" s="61" t="str">
        <f>Schedule!M4</f>
        <v>@NEW</v>
      </c>
      <c r="N4" s="61" t="str">
        <f>Schedule!N4</f>
        <v>WOL</v>
      </c>
      <c r="O4" s="61" t="str">
        <f>Schedule!O4</f>
        <v>@TOT</v>
      </c>
      <c r="P4" s="61" t="str">
        <f>Schedule!P4</f>
        <v>@CRY</v>
      </c>
      <c r="Q4" s="61" t="str">
        <f>Schedule!Q4</f>
        <v>LIV</v>
      </c>
      <c r="R4" s="61" t="str">
        <f>Schedule!R4</f>
        <v>@CHE</v>
      </c>
      <c r="S4" s="61" t="str">
        <f>Schedule!S4</f>
        <v>BUR</v>
      </c>
      <c r="T4" s="61" t="str">
        <f>Schedule!T4</f>
        <v>ARS</v>
      </c>
      <c r="U4" s="61" t="str">
        <f>Schedule!U4</f>
        <v>@BRI</v>
      </c>
      <c r="V4" s="61" t="str">
        <f>Schedule!V4</f>
        <v>@WHU</v>
      </c>
      <c r="W4" s="61" t="str">
        <f>Schedule!W4</f>
        <v>WAT</v>
      </c>
      <c r="X4" s="61" t="str">
        <f>Schedule!X4</f>
        <v>@NOR</v>
      </c>
      <c r="Y4" s="82" t="str">
        <f>Schedule!Y4</f>
        <v>BRI</v>
      </c>
      <c r="Z4" s="82" t="str">
        <f>Schedule!Z4</f>
        <v>AVL</v>
      </c>
      <c r="AA4" s="82" t="str">
        <f>Schedule!AA4</f>
        <v>@SHU</v>
      </c>
      <c r="AB4" s="82" t="str">
        <f>Schedule!AB4</f>
        <v>@BUR</v>
      </c>
      <c r="AC4" s="82" t="str">
        <f>Schedule!AC4</f>
        <v>CHE</v>
      </c>
      <c r="AD4" s="82" t="str">
        <f>Schedule!AD4</f>
        <v>@LIV</v>
      </c>
      <c r="AE4" s="82" t="str">
        <f>Schedule!AE4</f>
        <v>CRY</v>
      </c>
      <c r="AF4" s="82" t="str">
        <f>Schedule!AF4</f>
        <v>@WOL</v>
      </c>
      <c r="AG4" s="82" t="str">
        <f>Schedule!AG4</f>
        <v>NEW</v>
      </c>
      <c r="AH4" s="82" t="str">
        <f>Schedule!AH4</f>
        <v>@MUN</v>
      </c>
      <c r="AI4" s="82" t="str">
        <f>Schedule!AI4</f>
        <v>TOT</v>
      </c>
      <c r="AJ4" s="82" t="str">
        <f>Schedule!AJ4</f>
        <v>LEI</v>
      </c>
      <c r="AK4" s="82" t="str">
        <f>Schedule!AK4</f>
        <v>@MCI</v>
      </c>
      <c r="AL4" s="61" t="str">
        <f>Schedule!AL4</f>
        <v>SOU</v>
      </c>
      <c r="AM4" s="61" t="str">
        <f>Schedule!AM4</f>
        <v>@EVE</v>
      </c>
      <c r="AO4" s="62"/>
      <c r="AT4" s="72" t="str">
        <f>Schedule!A4</f>
        <v>BOU</v>
      </c>
      <c r="AU4" s="3">
        <f ca="1">VLOOKUP(AT4,'Team Ratings'!$A$2:$H$21,7,FALSE)*(1-Fixtures!$D$3)</f>
        <v>65.989047985801463</v>
      </c>
      <c r="AV4" s="72" t="str">
        <f>Schedule!A4</f>
        <v>BOU</v>
      </c>
      <c r="AW4" s="3">
        <f ca="1">VLOOKUP(AV4,'Team Ratings'!$A$2:$H$21,4,FALSE)*(1+Fixtures!$D$3)</f>
        <v>124.02313595895342</v>
      </c>
    </row>
    <row r="5" spans="1:49" x14ac:dyDescent="0.25">
      <c r="A5" s="41" t="str">
        <f>Schedule!A5</f>
        <v>BRI</v>
      </c>
      <c r="B5" s="61" t="str">
        <f>Schedule!B5</f>
        <v>@WAT</v>
      </c>
      <c r="C5" s="61" t="str">
        <f>Schedule!C5</f>
        <v>WHU</v>
      </c>
      <c r="D5" s="61" t="str">
        <f>Schedule!D5</f>
        <v>SOU</v>
      </c>
      <c r="E5" s="61" t="str">
        <f>Schedule!E5</f>
        <v>@MCI</v>
      </c>
      <c r="F5" s="61" t="str">
        <f>Schedule!F5</f>
        <v>BUR</v>
      </c>
      <c r="G5" s="61" t="str">
        <f>Schedule!G5</f>
        <v>@NEW</v>
      </c>
      <c r="H5" s="61" t="str">
        <f>Schedule!H5</f>
        <v>@CHE</v>
      </c>
      <c r="I5" s="61" t="str">
        <f>Schedule!I5</f>
        <v>TOT</v>
      </c>
      <c r="J5" s="61" t="str">
        <f>Schedule!J5</f>
        <v>@AVL</v>
      </c>
      <c r="K5" s="61" t="str">
        <f>Schedule!K5</f>
        <v>EVE</v>
      </c>
      <c r="L5" s="61" t="str">
        <f>Schedule!L5</f>
        <v>NOR</v>
      </c>
      <c r="M5" s="61" t="str">
        <f>Schedule!M5</f>
        <v>@MUN</v>
      </c>
      <c r="N5" s="61" t="str">
        <f>Schedule!N5</f>
        <v>LEI</v>
      </c>
      <c r="O5" s="61" t="str">
        <f>Schedule!O5</f>
        <v>@LIV</v>
      </c>
      <c r="P5" s="61" t="str">
        <f>Schedule!P5</f>
        <v>@ARS</v>
      </c>
      <c r="Q5" s="61" t="str">
        <f>Schedule!Q5</f>
        <v>WOL</v>
      </c>
      <c r="R5" s="61" t="str">
        <f>Schedule!R5</f>
        <v>@CRY</v>
      </c>
      <c r="S5" s="61" t="str">
        <f>Schedule!S5</f>
        <v>SHU</v>
      </c>
      <c r="T5" s="61" t="str">
        <f>Schedule!T5</f>
        <v>@TOT</v>
      </c>
      <c r="U5" s="61" t="str">
        <f>Schedule!U5</f>
        <v>BOU</v>
      </c>
      <c r="V5" s="61" t="str">
        <f>Schedule!V5</f>
        <v>CHE</v>
      </c>
      <c r="W5" s="61" t="str">
        <f>Schedule!W5</f>
        <v>@EVE</v>
      </c>
      <c r="X5" s="61" t="str">
        <f>Schedule!X5</f>
        <v>AVL</v>
      </c>
      <c r="Y5" s="82" t="str">
        <f>Schedule!Y5</f>
        <v>@BOU</v>
      </c>
      <c r="Z5" s="82" t="str">
        <f>Schedule!Z5</f>
        <v>@WHU</v>
      </c>
      <c r="AA5" s="82" t="str">
        <f>Schedule!AA5</f>
        <v>WAT</v>
      </c>
      <c r="AB5" s="82" t="str">
        <f>Schedule!AB5</f>
        <v>@SHU</v>
      </c>
      <c r="AC5" s="82" t="str">
        <f>Schedule!AC5</f>
        <v>CRY</v>
      </c>
      <c r="AD5" s="82" t="str">
        <f>Schedule!AD5</f>
        <v>@WOL</v>
      </c>
      <c r="AE5" s="82" t="str">
        <f>Schedule!AE5</f>
        <v>ARS</v>
      </c>
      <c r="AF5" s="82" t="str">
        <f>Schedule!AF5</f>
        <v>@LEI</v>
      </c>
      <c r="AG5" s="82" t="str">
        <f>Schedule!AG5</f>
        <v>MUN</v>
      </c>
      <c r="AH5" s="82" t="str">
        <f>Schedule!AH5</f>
        <v>@NOR</v>
      </c>
      <c r="AI5" s="82" t="str">
        <f>Schedule!AI5</f>
        <v>LIV</v>
      </c>
      <c r="AJ5" s="82" t="str">
        <f>Schedule!AJ5</f>
        <v>MCI</v>
      </c>
      <c r="AK5" s="82" t="str">
        <f>Schedule!AK5</f>
        <v>@SOU</v>
      </c>
      <c r="AL5" s="61" t="str">
        <f>Schedule!AL5</f>
        <v>NEW</v>
      </c>
      <c r="AM5" s="61" t="str">
        <f>Schedule!AM5</f>
        <v>@BUR</v>
      </c>
      <c r="AO5" s="62"/>
      <c r="AT5" s="72" t="str">
        <f>Schedule!A5</f>
        <v>BRI</v>
      </c>
      <c r="AU5" s="3">
        <f ca="1">VLOOKUP(AT5,'Team Ratings'!$A$2:$H$21,7,FALSE)*(1-Fixtures!$D$3)</f>
        <v>85.20392222513901</v>
      </c>
      <c r="AV5" s="72" t="str">
        <f>Schedule!A5</f>
        <v>BRI</v>
      </c>
      <c r="AW5" s="3">
        <f ca="1">VLOOKUP(AV5,'Team Ratings'!$A$2:$H$21,4,FALSE)*(1+Fixtures!$D$3)</f>
        <v>119.41619629440527</v>
      </c>
    </row>
    <row r="6" spans="1:49" x14ac:dyDescent="0.25">
      <c r="A6" s="41" t="str">
        <f>Schedule!A6</f>
        <v>BUR</v>
      </c>
      <c r="B6" s="61" t="str">
        <f>Schedule!B6</f>
        <v>SOU</v>
      </c>
      <c r="C6" s="61" t="str">
        <f>Schedule!C6</f>
        <v>@ARS</v>
      </c>
      <c r="D6" s="61" t="str">
        <f>Schedule!D6</f>
        <v>@WOL</v>
      </c>
      <c r="E6" s="61" t="str">
        <f>Schedule!E6</f>
        <v>LIV</v>
      </c>
      <c r="F6" s="61" t="str">
        <f>Schedule!F6</f>
        <v>@BRI</v>
      </c>
      <c r="G6" s="61" t="str">
        <f>Schedule!G6</f>
        <v>NOR</v>
      </c>
      <c r="H6" s="61" t="str">
        <f>Schedule!H6</f>
        <v>@AVL</v>
      </c>
      <c r="I6" s="61" t="str">
        <f>Schedule!I6</f>
        <v>EVE</v>
      </c>
      <c r="J6" s="61" t="str">
        <f>Schedule!J6</f>
        <v>@LEI</v>
      </c>
      <c r="K6" s="61" t="str">
        <f>Schedule!K6</f>
        <v>CHE</v>
      </c>
      <c r="L6" s="61" t="str">
        <f>Schedule!L6</f>
        <v>@SHU</v>
      </c>
      <c r="M6" s="61" t="str">
        <f>Schedule!M6</f>
        <v>WHU</v>
      </c>
      <c r="N6" s="61" t="str">
        <f>Schedule!N6</f>
        <v>@WAT</v>
      </c>
      <c r="O6" s="61" t="str">
        <f>Schedule!O6</f>
        <v>CRY</v>
      </c>
      <c r="P6" s="61" t="str">
        <f>Schedule!P6</f>
        <v>MCI</v>
      </c>
      <c r="Q6" s="61" t="str">
        <f>Schedule!Q6</f>
        <v>@TOT</v>
      </c>
      <c r="R6" s="61" t="str">
        <f>Schedule!R6</f>
        <v>NEW</v>
      </c>
      <c r="S6" s="61" t="str">
        <f>Schedule!S6</f>
        <v>@BOU</v>
      </c>
      <c r="T6" s="61" t="str">
        <f>Schedule!T6</f>
        <v>@EVE</v>
      </c>
      <c r="U6" s="61" t="str">
        <f>Schedule!U6</f>
        <v>MUN</v>
      </c>
      <c r="V6" s="61" t="str">
        <f>Schedule!V6</f>
        <v>AVL</v>
      </c>
      <c r="W6" s="61" t="str">
        <f>Schedule!W6</f>
        <v>@CHE</v>
      </c>
      <c r="X6" s="61" t="str">
        <f>Schedule!X6</f>
        <v>LEI</v>
      </c>
      <c r="Y6" s="82" t="str">
        <f>Schedule!Y6</f>
        <v>@MUN</v>
      </c>
      <c r="Z6" s="82" t="str">
        <f>Schedule!Z6</f>
        <v>ARS</v>
      </c>
      <c r="AA6" s="82" t="str">
        <f>Schedule!AA6</f>
        <v>@SOU</v>
      </c>
      <c r="AB6" s="82" t="str">
        <f>Schedule!AB6</f>
        <v>BOU</v>
      </c>
      <c r="AC6" s="82" t="str">
        <f>Schedule!AC6</f>
        <v>@NEW</v>
      </c>
      <c r="AD6" s="82" t="str">
        <f>Schedule!AD6</f>
        <v>TOT</v>
      </c>
      <c r="AE6" s="82" t="str">
        <f>Schedule!AE6</f>
        <v>@MCI</v>
      </c>
      <c r="AF6" s="82" t="str">
        <f>Schedule!AF6</f>
        <v>WAT</v>
      </c>
      <c r="AG6" s="82" t="str">
        <f>Schedule!AG6</f>
        <v>@CRY</v>
      </c>
      <c r="AH6" s="82" t="str">
        <f>Schedule!AH6</f>
        <v>SHU</v>
      </c>
      <c r="AI6" s="82" t="str">
        <f>Schedule!AI6</f>
        <v>@WHU</v>
      </c>
      <c r="AJ6" s="82" t="str">
        <f>Schedule!AJ6</f>
        <v>@LIV</v>
      </c>
      <c r="AK6" s="82" t="str">
        <f>Schedule!AK6</f>
        <v>WOL</v>
      </c>
      <c r="AL6" s="61" t="str">
        <f>Schedule!AL6</f>
        <v>@NOR</v>
      </c>
      <c r="AM6" s="61" t="str">
        <f>Schedule!AM6</f>
        <v>BRI</v>
      </c>
      <c r="AO6" s="62"/>
      <c r="AT6" s="72" t="str">
        <f>Schedule!A6</f>
        <v>BUR</v>
      </c>
      <c r="AU6" s="3">
        <f ca="1">VLOOKUP(AT6,'Team Ratings'!$A$2:$H$21,7,FALSE)*(1-Fixtures!$D$3)</f>
        <v>74.414355793043498</v>
      </c>
      <c r="AV6" s="72" t="str">
        <f>Schedule!A6</f>
        <v>BUR</v>
      </c>
      <c r="AW6" s="3">
        <f ca="1">VLOOKUP(AV6,'Team Ratings'!$A$2:$H$21,4,FALSE)*(1+Fixtures!$D$3)</f>
        <v>104.12202738277328</v>
      </c>
    </row>
    <row r="7" spans="1:49" x14ac:dyDescent="0.25">
      <c r="A7" s="41" t="str">
        <f>Schedule!A7</f>
        <v>CHE</v>
      </c>
      <c r="B7" s="61" t="str">
        <f>Schedule!B7</f>
        <v>@MUN</v>
      </c>
      <c r="C7" s="61" t="str">
        <f>Schedule!C7</f>
        <v>LEI</v>
      </c>
      <c r="D7" s="61" t="str">
        <f>Schedule!D7</f>
        <v>@NOR</v>
      </c>
      <c r="E7" s="61" t="str">
        <f>Schedule!E7</f>
        <v>SHU</v>
      </c>
      <c r="F7" s="61" t="str">
        <f>Schedule!F7</f>
        <v>@WOL</v>
      </c>
      <c r="G7" s="61" t="str">
        <f>Schedule!G7</f>
        <v>LIV</v>
      </c>
      <c r="H7" s="61" t="str">
        <f>Schedule!H7</f>
        <v>BRI</v>
      </c>
      <c r="I7" s="61" t="str">
        <f>Schedule!I7</f>
        <v>@SOU</v>
      </c>
      <c r="J7" s="61" t="str">
        <f>Schedule!J7</f>
        <v>NEW</v>
      </c>
      <c r="K7" s="61" t="str">
        <f>Schedule!K7</f>
        <v>@BUR</v>
      </c>
      <c r="L7" s="61" t="str">
        <f>Schedule!L7</f>
        <v>@WAT</v>
      </c>
      <c r="M7" s="61" t="str">
        <f>Schedule!M7</f>
        <v>CRY</v>
      </c>
      <c r="N7" s="61" t="str">
        <f>Schedule!N7</f>
        <v>@MCI</v>
      </c>
      <c r="O7" s="61" t="str">
        <f>Schedule!O7</f>
        <v>WHU</v>
      </c>
      <c r="P7" s="61" t="str">
        <f>Schedule!P7</f>
        <v>AVL</v>
      </c>
      <c r="Q7" s="61" t="str">
        <f>Schedule!Q7</f>
        <v>@EVE</v>
      </c>
      <c r="R7" s="61" t="str">
        <f>Schedule!R7</f>
        <v>BOU</v>
      </c>
      <c r="S7" s="61" t="str">
        <f>Schedule!S7</f>
        <v>@TOT</v>
      </c>
      <c r="T7" s="61" t="str">
        <f>Schedule!T7</f>
        <v>SOU</v>
      </c>
      <c r="U7" s="61" t="str">
        <f>Schedule!U7</f>
        <v>@ARS</v>
      </c>
      <c r="V7" s="61" t="str">
        <f>Schedule!V7</f>
        <v>@BRI</v>
      </c>
      <c r="W7" s="61" t="str">
        <f>Schedule!W7</f>
        <v>BUR</v>
      </c>
      <c r="X7" s="61" t="str">
        <f>Schedule!X7</f>
        <v>@NEW</v>
      </c>
      <c r="Y7" s="82" t="str">
        <f>Schedule!Y7</f>
        <v>ARS</v>
      </c>
      <c r="Z7" s="82" t="str">
        <f>Schedule!Z7</f>
        <v>@LEI</v>
      </c>
      <c r="AA7" s="82" t="str">
        <f>Schedule!AA7</f>
        <v>MUN</v>
      </c>
      <c r="AB7" s="82" t="str">
        <f>Schedule!AB7</f>
        <v>TOT</v>
      </c>
      <c r="AC7" s="82" t="str">
        <f>Schedule!AC7</f>
        <v>@BOU</v>
      </c>
      <c r="AD7" s="82" t="str">
        <f>Schedule!AD7</f>
        <v>EVE</v>
      </c>
      <c r="AE7" s="82" t="str">
        <f>Schedule!AE7</f>
        <v>@AVL</v>
      </c>
      <c r="AF7" s="82" t="str">
        <f>Schedule!AF7</f>
        <v>MCI</v>
      </c>
      <c r="AG7" s="82" t="str">
        <f>Schedule!AG7</f>
        <v>@WHU</v>
      </c>
      <c r="AH7" s="82" t="str">
        <f>Schedule!AH7</f>
        <v>WAT</v>
      </c>
      <c r="AI7" s="82" t="str">
        <f>Schedule!AI7</f>
        <v>@CRY</v>
      </c>
      <c r="AJ7" s="82" t="str">
        <f>Schedule!AJ7</f>
        <v>@SHU</v>
      </c>
      <c r="AK7" s="82" t="str">
        <f>Schedule!AK7</f>
        <v>NOR</v>
      </c>
      <c r="AL7" s="61" t="str">
        <f>Schedule!AL7</f>
        <v>@LIV</v>
      </c>
      <c r="AM7" s="61" t="str">
        <f>Schedule!AM7</f>
        <v>WOL</v>
      </c>
      <c r="AO7" s="62"/>
      <c r="AT7" s="72" t="str">
        <f>Schedule!A7</f>
        <v>CHE</v>
      </c>
      <c r="AU7" s="3">
        <f ca="1">VLOOKUP(AT7,'Team Ratings'!$A$2:$H$21,7,FALSE)*(1-Fixtures!$D$3)</f>
        <v>117.17749702548659</v>
      </c>
      <c r="AV7" s="72" t="str">
        <f>Schedule!A7</f>
        <v>CHE</v>
      </c>
      <c r="AW7" s="3">
        <f ca="1">VLOOKUP(AV7,'Team Ratings'!$A$2:$H$21,4,FALSE)*(1+Fixtures!$D$3)</f>
        <v>85.0123223239124</v>
      </c>
    </row>
    <row r="8" spans="1:49" x14ac:dyDescent="0.25">
      <c r="A8" s="41" t="str">
        <f>Schedule!A8</f>
        <v>CRY</v>
      </c>
      <c r="B8" s="61" t="str">
        <f>Schedule!B8</f>
        <v>EVE</v>
      </c>
      <c r="C8" s="61" t="str">
        <f>Schedule!C8</f>
        <v>@SHU</v>
      </c>
      <c r="D8" s="61" t="str">
        <f>Schedule!D8</f>
        <v>@MUN</v>
      </c>
      <c r="E8" s="61" t="str">
        <f>Schedule!E8</f>
        <v>AVL</v>
      </c>
      <c r="F8" s="61" t="str">
        <f>Schedule!F8</f>
        <v>@TOT</v>
      </c>
      <c r="G8" s="61" t="str">
        <f>Schedule!G8</f>
        <v>WOL</v>
      </c>
      <c r="H8" s="61" t="str">
        <f>Schedule!H8</f>
        <v>NOR</v>
      </c>
      <c r="I8" s="61" t="str">
        <f>Schedule!I8</f>
        <v>@WHU</v>
      </c>
      <c r="J8" s="61" t="str">
        <f>Schedule!J8</f>
        <v>MCI</v>
      </c>
      <c r="K8" s="61" t="str">
        <f>Schedule!K8</f>
        <v>@ARS</v>
      </c>
      <c r="L8" s="61" t="str">
        <f>Schedule!L8</f>
        <v>LEI</v>
      </c>
      <c r="M8" s="61" t="str">
        <f>Schedule!M8</f>
        <v>@CHE</v>
      </c>
      <c r="N8" s="61" t="str">
        <f>Schedule!N8</f>
        <v>LIV</v>
      </c>
      <c r="O8" s="61" t="str">
        <f>Schedule!O8</f>
        <v>@BUR</v>
      </c>
      <c r="P8" s="61" t="str">
        <f>Schedule!P8</f>
        <v>BOU</v>
      </c>
      <c r="Q8" s="61" t="str">
        <f>Schedule!Q8</f>
        <v>@WAT</v>
      </c>
      <c r="R8" s="61" t="str">
        <f>Schedule!R8</f>
        <v>BRI</v>
      </c>
      <c r="S8" s="61" t="str">
        <f>Schedule!S8</f>
        <v>@NEW</v>
      </c>
      <c r="T8" s="61" t="str">
        <f>Schedule!T8</f>
        <v>WHU</v>
      </c>
      <c r="U8" s="61" t="str">
        <f>Schedule!U8</f>
        <v>@SOU</v>
      </c>
      <c r="V8" s="61" t="str">
        <f>Schedule!V8</f>
        <v>@NOR</v>
      </c>
      <c r="W8" s="61" t="str">
        <f>Schedule!W8</f>
        <v>ARS</v>
      </c>
      <c r="X8" s="61" t="str">
        <f>Schedule!X8</f>
        <v>@MCI</v>
      </c>
      <c r="Y8" s="82" t="str">
        <f>Schedule!Y8</f>
        <v>SOU</v>
      </c>
      <c r="Z8" s="82" t="str">
        <f>Schedule!Z8</f>
        <v>SHU</v>
      </c>
      <c r="AA8" s="82" t="str">
        <f>Schedule!AA8</f>
        <v>@EVE</v>
      </c>
      <c r="AB8" s="82" t="str">
        <f>Schedule!AB8</f>
        <v>NEW</v>
      </c>
      <c r="AC8" s="82" t="str">
        <f>Schedule!AC8</f>
        <v>@BRI</v>
      </c>
      <c r="AD8" s="82" t="str">
        <f>Schedule!AD8</f>
        <v>WAT</v>
      </c>
      <c r="AE8" s="82" t="str">
        <f>Schedule!AE8</f>
        <v>@BOU</v>
      </c>
      <c r="AF8" s="82" t="str">
        <f>Schedule!AF8</f>
        <v>@LIV</v>
      </c>
      <c r="AG8" s="82" t="str">
        <f>Schedule!AG8</f>
        <v>BUR</v>
      </c>
      <c r="AH8" s="82" t="str">
        <f>Schedule!AH8</f>
        <v>@LEI</v>
      </c>
      <c r="AI8" s="82" t="str">
        <f>Schedule!AI8</f>
        <v>CHE</v>
      </c>
      <c r="AJ8" s="82" t="str">
        <f>Schedule!AJ8</f>
        <v>@AVL</v>
      </c>
      <c r="AK8" s="82" t="str">
        <f>Schedule!AK8</f>
        <v>MUN</v>
      </c>
      <c r="AL8" s="61" t="str">
        <f>Schedule!AL8</f>
        <v>@WOL</v>
      </c>
      <c r="AM8" s="61" t="str">
        <f>Schedule!AM8</f>
        <v>TOT</v>
      </c>
      <c r="AO8" s="62"/>
      <c r="AT8" s="72" t="str">
        <f>Schedule!A8</f>
        <v>CRY</v>
      </c>
      <c r="AU8" s="3">
        <f ca="1">VLOOKUP(AT8,'Team Ratings'!$A$2:$H$21,7,FALSE)*(1-Fixtures!$D$3)</f>
        <v>58.504953760585266</v>
      </c>
      <c r="AV8" s="72" t="str">
        <f>Schedule!A8</f>
        <v>CRY</v>
      </c>
      <c r="AW8" s="3">
        <f ca="1">VLOOKUP(AV8,'Team Ratings'!$A$2:$H$21,4,FALSE)*(1+Fixtures!$D$3)</f>
        <v>116.34082539074254</v>
      </c>
    </row>
    <row r="9" spans="1:49" x14ac:dyDescent="0.25">
      <c r="A9" s="41" t="str">
        <f>Schedule!A9</f>
        <v>EVE</v>
      </c>
      <c r="B9" s="61" t="str">
        <f>Schedule!B9</f>
        <v>@CRY</v>
      </c>
      <c r="C9" s="61" t="str">
        <f>Schedule!C9</f>
        <v>WAT</v>
      </c>
      <c r="D9" s="61" t="str">
        <f>Schedule!D9</f>
        <v>@AVL</v>
      </c>
      <c r="E9" s="61" t="str">
        <f>Schedule!E9</f>
        <v>WOL</v>
      </c>
      <c r="F9" s="61" t="str">
        <f>Schedule!F9</f>
        <v>@BOU</v>
      </c>
      <c r="G9" s="61" t="str">
        <f>Schedule!G9</f>
        <v>SHU</v>
      </c>
      <c r="H9" s="61" t="str">
        <f>Schedule!H9</f>
        <v>MCI</v>
      </c>
      <c r="I9" s="61" t="str">
        <f>Schedule!I9</f>
        <v>@BUR</v>
      </c>
      <c r="J9" s="61" t="str">
        <f>Schedule!J9</f>
        <v>WHU</v>
      </c>
      <c r="K9" s="61" t="str">
        <f>Schedule!K9</f>
        <v>@BRI</v>
      </c>
      <c r="L9" s="61" t="str">
        <f>Schedule!L9</f>
        <v>TOT</v>
      </c>
      <c r="M9" s="61" t="str">
        <f>Schedule!M9</f>
        <v>@SOU</v>
      </c>
      <c r="N9" s="61" t="str">
        <f>Schedule!N9</f>
        <v>NOR</v>
      </c>
      <c r="O9" s="61" t="str">
        <f>Schedule!O9</f>
        <v>@LEI</v>
      </c>
      <c r="P9" s="61" t="str">
        <f>Schedule!P9</f>
        <v>@LIV</v>
      </c>
      <c r="Q9" s="61" t="str">
        <f>Schedule!Q9</f>
        <v>CHE</v>
      </c>
      <c r="R9" s="61" t="str">
        <f>Schedule!R9</f>
        <v>@MUN</v>
      </c>
      <c r="S9" s="61" t="str">
        <f>Schedule!S9</f>
        <v>ARS</v>
      </c>
      <c r="T9" s="61" t="str">
        <f>Schedule!T9</f>
        <v>BUR</v>
      </c>
      <c r="U9" s="61" t="str">
        <f>Schedule!U9</f>
        <v>@NEW</v>
      </c>
      <c r="V9" s="61" t="str">
        <f>Schedule!V9</f>
        <v>@MCI</v>
      </c>
      <c r="W9" s="61" t="str">
        <f>Schedule!W9</f>
        <v>BRI</v>
      </c>
      <c r="X9" s="61" t="str">
        <f>Schedule!X9</f>
        <v>@WHU</v>
      </c>
      <c r="Y9" s="82" t="str">
        <f>Schedule!Y9</f>
        <v>NEW</v>
      </c>
      <c r="Z9" s="82" t="str">
        <f>Schedule!Z9</f>
        <v>@WAT</v>
      </c>
      <c r="AA9" s="82" t="str">
        <f>Schedule!AA9</f>
        <v>CRY</v>
      </c>
      <c r="AB9" s="82" t="str">
        <f>Schedule!AB9</f>
        <v>@ARS</v>
      </c>
      <c r="AC9" s="94" t="str">
        <f>Schedule!AC9</f>
        <v>MUN</v>
      </c>
      <c r="AD9" s="82" t="str">
        <f>Schedule!AD9</f>
        <v>@CHE</v>
      </c>
      <c r="AE9" s="82" t="str">
        <f>Schedule!AE9</f>
        <v>LIV</v>
      </c>
      <c r="AF9" s="82" t="str">
        <f>Schedule!AF9</f>
        <v>@NOR</v>
      </c>
      <c r="AG9" s="82" t="str">
        <f>Schedule!AG9</f>
        <v>LEI</v>
      </c>
      <c r="AH9" s="82" t="str">
        <f>Schedule!AH9</f>
        <v>@TOT</v>
      </c>
      <c r="AI9" s="82" t="str">
        <f>Schedule!AI9</f>
        <v>SOU</v>
      </c>
      <c r="AJ9" s="82" t="str">
        <f>Schedule!AJ9</f>
        <v>@WOL</v>
      </c>
      <c r="AK9" s="82" t="str">
        <f>Schedule!AK9</f>
        <v>AVL</v>
      </c>
      <c r="AL9" s="61" t="str">
        <f>Schedule!AL9</f>
        <v>@SHU</v>
      </c>
      <c r="AM9" s="61" t="str">
        <f>Schedule!AM9</f>
        <v>BOU</v>
      </c>
      <c r="AO9" s="62"/>
      <c r="AT9" s="72" t="str">
        <f>Schedule!A9</f>
        <v>EVE</v>
      </c>
      <c r="AU9" s="3">
        <f ca="1">VLOOKUP(AT9,'Team Ratings'!$A$2:$H$21,7,FALSE)*(1-Fixtures!$D$3)</f>
        <v>90.054954273881165</v>
      </c>
      <c r="AV9" s="72" t="str">
        <f>Schedule!A9</f>
        <v>EVE</v>
      </c>
      <c r="AW9" s="3">
        <f ca="1">VLOOKUP(AV9,'Team Ratings'!$A$2:$H$21,4,FALSE)*(1+Fixtures!$D$3)</f>
        <v>99.252055745012626</v>
      </c>
    </row>
    <row r="10" spans="1:49" x14ac:dyDescent="0.25">
      <c r="A10" s="41" t="str">
        <f>Schedule!A10</f>
        <v>LEI</v>
      </c>
      <c r="B10" s="61" t="str">
        <f>Schedule!B10</f>
        <v>WOL</v>
      </c>
      <c r="C10" s="61" t="str">
        <f>Schedule!C10</f>
        <v>@CHE</v>
      </c>
      <c r="D10" s="61" t="str">
        <f>Schedule!D10</f>
        <v>@SHU</v>
      </c>
      <c r="E10" s="61" t="str">
        <f>Schedule!E10</f>
        <v>BOU</v>
      </c>
      <c r="F10" s="61" t="str">
        <f>Schedule!F10</f>
        <v>@MUN</v>
      </c>
      <c r="G10" s="61" t="str">
        <f>Schedule!G10</f>
        <v>TOT</v>
      </c>
      <c r="H10" s="61" t="str">
        <f>Schedule!H10</f>
        <v>NEW</v>
      </c>
      <c r="I10" s="61" t="str">
        <f>Schedule!I10</f>
        <v>@LIV</v>
      </c>
      <c r="J10" s="61" t="str">
        <f>Schedule!J10</f>
        <v>BUR</v>
      </c>
      <c r="K10" s="61" t="str">
        <f>Schedule!K10</f>
        <v>@SOU</v>
      </c>
      <c r="L10" s="61" t="str">
        <f>Schedule!L10</f>
        <v>@CRY</v>
      </c>
      <c r="M10" s="61" t="str">
        <f>Schedule!M10</f>
        <v>ARS</v>
      </c>
      <c r="N10" s="61" t="str">
        <f>Schedule!N10</f>
        <v>@BRI</v>
      </c>
      <c r="O10" s="61" t="str">
        <f>Schedule!O10</f>
        <v>EVE</v>
      </c>
      <c r="P10" s="61" t="str">
        <f>Schedule!P10</f>
        <v>WAT</v>
      </c>
      <c r="Q10" s="61" t="str">
        <f>Schedule!Q10</f>
        <v>@AVL</v>
      </c>
      <c r="R10" s="61" t="str">
        <f>Schedule!R10</f>
        <v>NOR</v>
      </c>
      <c r="S10" s="61" t="str">
        <f>Schedule!S10</f>
        <v>@MCI</v>
      </c>
      <c r="T10" s="61" t="str">
        <f>Schedule!T10</f>
        <v>LIV</v>
      </c>
      <c r="U10" s="61" t="str">
        <f>Schedule!U10</f>
        <v>@WHU</v>
      </c>
      <c r="V10" s="61" t="str">
        <f>Schedule!V10</f>
        <v>@NEW</v>
      </c>
      <c r="W10" s="61" t="str">
        <f>Schedule!W10</f>
        <v>SOU</v>
      </c>
      <c r="X10" s="61" t="str">
        <f>Schedule!X10</f>
        <v>@BUR</v>
      </c>
      <c r="Y10" s="82" t="str">
        <f>Schedule!Y10</f>
        <v>WHU</v>
      </c>
      <c r="Z10" s="82" t="str">
        <f>Schedule!Z10</f>
        <v>CHE</v>
      </c>
      <c r="AA10" s="82" t="str">
        <f>Schedule!AA10</f>
        <v>@WOL</v>
      </c>
      <c r="AB10" s="82" t="str">
        <f>Schedule!AB10</f>
        <v>MCI</v>
      </c>
      <c r="AC10" s="94" t="str">
        <f>Schedule!AC10</f>
        <v>@NOR</v>
      </c>
      <c r="AD10" s="82" t="str">
        <f>Schedule!AD10</f>
        <v>AVL</v>
      </c>
      <c r="AE10" s="82" t="str">
        <f>Schedule!AE10</f>
        <v>@WAT</v>
      </c>
      <c r="AF10" s="82" t="str">
        <f>Schedule!AF10</f>
        <v>BRI</v>
      </c>
      <c r="AG10" s="82" t="str">
        <f>Schedule!AG10</f>
        <v>@EVE</v>
      </c>
      <c r="AH10" s="82" t="str">
        <f>Schedule!AH10</f>
        <v>CRY</v>
      </c>
      <c r="AI10" s="82" t="str">
        <f>Schedule!AI10</f>
        <v>@ARS</v>
      </c>
      <c r="AJ10" s="82" t="str">
        <f>Schedule!AJ10</f>
        <v>@BOU</v>
      </c>
      <c r="AK10" s="82" t="str">
        <f>Schedule!AK10</f>
        <v>SHU</v>
      </c>
      <c r="AL10" s="61" t="str">
        <f>Schedule!AL10</f>
        <v>@TOT</v>
      </c>
      <c r="AM10" s="61" t="str">
        <f>Schedule!AM10</f>
        <v>MUN</v>
      </c>
      <c r="AO10" s="62"/>
      <c r="AT10" s="72" t="str">
        <f>Schedule!A10</f>
        <v>LEI</v>
      </c>
      <c r="AU10" s="3">
        <f ca="1">VLOOKUP(AT10,'Team Ratings'!$A$2:$H$21,7,FALSE)*(1-Fixtures!$D$3)</f>
        <v>107.79215219638427</v>
      </c>
      <c r="AV10" s="72" t="str">
        <f>Schedule!A10</f>
        <v>LEI</v>
      </c>
      <c r="AW10" s="3">
        <f ca="1">VLOOKUP(AV10,'Team Ratings'!$A$2:$H$21,4,FALSE)*(1+Fixtures!$D$3)</f>
        <v>95.738704658087627</v>
      </c>
    </row>
    <row r="11" spans="1:49" x14ac:dyDescent="0.25">
      <c r="A11" s="41" t="str">
        <f>Schedule!A11</f>
        <v>LIV</v>
      </c>
      <c r="B11" s="61" t="str">
        <f>Schedule!B11</f>
        <v>NOR</v>
      </c>
      <c r="C11" s="61" t="str">
        <f>Schedule!C11</f>
        <v>@SOU</v>
      </c>
      <c r="D11" s="61" t="str">
        <f>Schedule!D11</f>
        <v>ARS</v>
      </c>
      <c r="E11" s="61" t="str">
        <f>Schedule!E11</f>
        <v>@BUR</v>
      </c>
      <c r="F11" s="61" t="str">
        <f>Schedule!F11</f>
        <v>NEW</v>
      </c>
      <c r="G11" s="61" t="str">
        <f>Schedule!G11</f>
        <v>@CHE</v>
      </c>
      <c r="H11" s="61" t="str">
        <f>Schedule!H11</f>
        <v>@SHU</v>
      </c>
      <c r="I11" s="61" t="str">
        <f>Schedule!I11</f>
        <v>LEI</v>
      </c>
      <c r="J11" s="61" t="str">
        <f>Schedule!J11</f>
        <v>@MUN</v>
      </c>
      <c r="K11" s="61" t="str">
        <f>Schedule!K11</f>
        <v>TOT</v>
      </c>
      <c r="L11" s="61" t="str">
        <f>Schedule!L11</f>
        <v>@AVL</v>
      </c>
      <c r="M11" s="61" t="str">
        <f>Schedule!M11</f>
        <v>MCI</v>
      </c>
      <c r="N11" s="61" t="str">
        <f>Schedule!N11</f>
        <v>@CRY</v>
      </c>
      <c r="O11" s="61" t="str">
        <f>Schedule!O11</f>
        <v>BRI</v>
      </c>
      <c r="P11" s="61" t="str">
        <f>Schedule!P11</f>
        <v>EVE</v>
      </c>
      <c r="Q11" s="61" t="str">
        <f>Schedule!Q11</f>
        <v>@BOU</v>
      </c>
      <c r="R11" s="61" t="str">
        <f>Schedule!R11</f>
        <v>WAT</v>
      </c>
      <c r="S11" s="91" t="str">
        <f>Schedule!S11</f>
        <v>@WHU</v>
      </c>
      <c r="T11" s="61" t="str">
        <f>Schedule!T11</f>
        <v>@LEI</v>
      </c>
      <c r="U11" s="61" t="str">
        <f>Schedule!U11</f>
        <v>WOL</v>
      </c>
      <c r="V11" s="61" t="str">
        <f>Schedule!V11</f>
        <v>SHU</v>
      </c>
      <c r="W11" s="61" t="str">
        <f>Schedule!W11</f>
        <v>@TOT</v>
      </c>
      <c r="X11" s="61" t="str">
        <f>Schedule!X11</f>
        <v>MUN</v>
      </c>
      <c r="Y11" s="91" t="str">
        <f>Schedule!Y11</f>
        <v>@WOL</v>
      </c>
      <c r="Z11" s="82" t="str">
        <f>Schedule!Z11</f>
        <v>SOU</v>
      </c>
      <c r="AA11" s="82" t="str">
        <f>Schedule!AA11</f>
        <v>@NOR</v>
      </c>
      <c r="AB11" s="82" t="str">
        <f>Schedule!AB11</f>
        <v>WHU</v>
      </c>
      <c r="AC11" s="82" t="str">
        <f>Schedule!AC11</f>
        <v>@WAT</v>
      </c>
      <c r="AD11" s="82" t="str">
        <f>Schedule!AD11</f>
        <v>BOU</v>
      </c>
      <c r="AE11" s="82" t="str">
        <f>Schedule!AE11</f>
        <v>@EVE</v>
      </c>
      <c r="AF11" s="82" t="str">
        <f>Schedule!AF11</f>
        <v>CRY</v>
      </c>
      <c r="AG11" s="82" t="str">
        <f>Schedule!AG11</f>
        <v>@MCI</v>
      </c>
      <c r="AH11" s="82" t="str">
        <f>Schedule!AH11</f>
        <v>AVL</v>
      </c>
      <c r="AI11" s="82" t="str">
        <f>Schedule!AI11</f>
        <v>@BRI</v>
      </c>
      <c r="AJ11" s="82" t="str">
        <f>Schedule!AJ11</f>
        <v>BUR</v>
      </c>
      <c r="AK11" s="82" t="str">
        <f>Schedule!AK11</f>
        <v>@ARS</v>
      </c>
      <c r="AL11" s="61" t="str">
        <f>Schedule!AL11</f>
        <v>CHE</v>
      </c>
      <c r="AM11" s="61" t="str">
        <f>Schedule!AM11</f>
        <v>@NEW</v>
      </c>
      <c r="AO11" s="62"/>
      <c r="AT11" s="72" t="str">
        <f>Schedule!A11</f>
        <v>LIV</v>
      </c>
      <c r="AU11" s="3">
        <f>VLOOKUP(AT11,'Team Ratings'!$A$2:$H$21,7,FALSE)*(1-Fixtures!$D$3)</f>
        <v>131.16283350620023</v>
      </c>
      <c r="AV11" s="72" t="str">
        <f>Schedule!A11</f>
        <v>LIV</v>
      </c>
      <c r="AW11" s="3">
        <f>VLOOKUP(AV11,'Team Ratings'!$A$2:$H$21,4,FALSE)*(1+Fixtures!$D$3)</f>
        <v>71.273355372823247</v>
      </c>
    </row>
    <row r="12" spans="1:49" x14ac:dyDescent="0.25">
      <c r="A12" s="41" t="str">
        <f>Schedule!A12</f>
        <v>MCI</v>
      </c>
      <c r="B12" s="61" t="str">
        <f>Schedule!B12</f>
        <v>@WHU</v>
      </c>
      <c r="C12" s="61" t="str">
        <f>Schedule!C12</f>
        <v>TOT</v>
      </c>
      <c r="D12" s="61" t="str">
        <f>Schedule!D12</f>
        <v>@BOU</v>
      </c>
      <c r="E12" s="61" t="str">
        <f>Schedule!E12</f>
        <v>BRI</v>
      </c>
      <c r="F12" s="61" t="str">
        <f>Schedule!F12</f>
        <v>@NOR</v>
      </c>
      <c r="G12" s="61" t="str">
        <f>Schedule!G12</f>
        <v>WAT</v>
      </c>
      <c r="H12" s="61" t="str">
        <f>Schedule!H12</f>
        <v>@EVE</v>
      </c>
      <c r="I12" s="61" t="str">
        <f>Schedule!I12</f>
        <v>WOL</v>
      </c>
      <c r="J12" s="61" t="str">
        <f>Schedule!J12</f>
        <v>@CRY</v>
      </c>
      <c r="K12" s="61" t="str">
        <f>Schedule!K12</f>
        <v>AVL</v>
      </c>
      <c r="L12" s="61" t="str">
        <f>Schedule!L12</f>
        <v>SOU</v>
      </c>
      <c r="M12" s="61" t="str">
        <f>Schedule!M12</f>
        <v>@LIV</v>
      </c>
      <c r="N12" s="61" t="str">
        <f>Schedule!N12</f>
        <v>CHE</v>
      </c>
      <c r="O12" s="61" t="str">
        <f>Schedule!O12</f>
        <v>@NEW</v>
      </c>
      <c r="P12" s="61" t="str">
        <f>Schedule!P12</f>
        <v>@BUR</v>
      </c>
      <c r="Q12" s="61" t="str">
        <f>Schedule!Q12</f>
        <v>MUN</v>
      </c>
      <c r="R12" s="61" t="str">
        <f>Schedule!R12</f>
        <v>@ARS</v>
      </c>
      <c r="S12" s="61" t="str">
        <f>Schedule!S12</f>
        <v>LEI</v>
      </c>
      <c r="T12" s="61" t="str">
        <f>Schedule!T12</f>
        <v>@WOL</v>
      </c>
      <c r="U12" s="61" t="str">
        <f>Schedule!U12</f>
        <v>SHU</v>
      </c>
      <c r="V12" s="61" t="str">
        <f>Schedule!V12</f>
        <v>EVE</v>
      </c>
      <c r="W12" s="61" t="str">
        <f>Schedule!W12</f>
        <v>@AVL</v>
      </c>
      <c r="X12" s="61" t="str">
        <f>Schedule!X12</f>
        <v>CRY</v>
      </c>
      <c r="Y12" s="82" t="str">
        <f>Schedule!Y12</f>
        <v>@SHU</v>
      </c>
      <c r="Z12" s="82" t="str">
        <f>Schedule!Z12</f>
        <v>@TOT</v>
      </c>
      <c r="AA12" s="82" t="str">
        <f>Schedule!AA12</f>
        <v>WHU</v>
      </c>
      <c r="AB12" s="82" t="str">
        <f>Schedule!AB12</f>
        <v>@LEI</v>
      </c>
      <c r="AC12" s="94" t="str">
        <f>Schedule!AC12</f>
        <v>ARS</v>
      </c>
      <c r="AD12" s="82" t="str">
        <f>Schedule!AD12</f>
        <v>@MUN</v>
      </c>
      <c r="AE12" s="82" t="str">
        <f>Schedule!AE12</f>
        <v>BUR</v>
      </c>
      <c r="AF12" s="82" t="str">
        <f>Schedule!AF12</f>
        <v>@CHE</v>
      </c>
      <c r="AG12" s="82" t="str">
        <f>Schedule!AG12</f>
        <v>LIV</v>
      </c>
      <c r="AH12" s="82" t="str">
        <f>Schedule!AH12</f>
        <v>@SOU</v>
      </c>
      <c r="AI12" s="82" t="str">
        <f>Schedule!AI12</f>
        <v>NEW</v>
      </c>
      <c r="AJ12" s="82" t="str">
        <f>Schedule!AJ12</f>
        <v>@BRI</v>
      </c>
      <c r="AK12" s="82" t="str">
        <f>Schedule!AK12</f>
        <v>BOU</v>
      </c>
      <c r="AL12" s="61" t="str">
        <f>Schedule!AL12</f>
        <v>@WAT</v>
      </c>
      <c r="AM12" s="61" t="str">
        <f>Schedule!AM12</f>
        <v>NOR</v>
      </c>
      <c r="AO12" s="62"/>
      <c r="AT12" s="72" t="str">
        <f>Schedule!A12</f>
        <v>MCI</v>
      </c>
      <c r="AU12" s="3">
        <f ca="1">VLOOKUP(AT12,'Team Ratings'!$A$2:$H$21,7,FALSE)*(1-Fixtures!$D$3)</f>
        <v>156.08798416340557</v>
      </c>
      <c r="AV12" s="72" t="str">
        <f>Schedule!A12</f>
        <v>MCI</v>
      </c>
      <c r="AW12" s="3">
        <f ca="1">VLOOKUP(AV12,'Team Ratings'!$A$2:$H$21,4,FALSE)*(1+Fixtures!$D$3)</f>
        <v>90.036072230102917</v>
      </c>
    </row>
    <row r="13" spans="1:49" x14ac:dyDescent="0.25">
      <c r="A13" s="41" t="str">
        <f>Schedule!A13</f>
        <v>MUN</v>
      </c>
      <c r="B13" s="61" t="str">
        <f>Schedule!B13</f>
        <v>CHE</v>
      </c>
      <c r="C13" s="61" t="str">
        <f>Schedule!C13</f>
        <v>@WOL</v>
      </c>
      <c r="D13" s="61" t="str">
        <f>Schedule!D13</f>
        <v>CRY</v>
      </c>
      <c r="E13" s="61" t="str">
        <f>Schedule!E13</f>
        <v>@SOU</v>
      </c>
      <c r="F13" s="61" t="str">
        <f>Schedule!F13</f>
        <v>LEI</v>
      </c>
      <c r="G13" s="61" t="str">
        <f>Schedule!G13</f>
        <v>@WHU</v>
      </c>
      <c r="H13" s="61" t="str">
        <f>Schedule!H13</f>
        <v>ARS</v>
      </c>
      <c r="I13" s="61" t="str">
        <f>Schedule!I13</f>
        <v>@NEW</v>
      </c>
      <c r="J13" s="61" t="str">
        <f>Schedule!J13</f>
        <v>LIV</v>
      </c>
      <c r="K13" s="61" t="str">
        <f>Schedule!K13</f>
        <v>@NOR</v>
      </c>
      <c r="L13" s="61" t="str">
        <f>Schedule!L13</f>
        <v>@BOU</v>
      </c>
      <c r="M13" s="61" t="str">
        <f>Schedule!M13</f>
        <v>BRI</v>
      </c>
      <c r="N13" s="61" t="str">
        <f>Schedule!N13</f>
        <v>@SHU</v>
      </c>
      <c r="O13" s="61" t="str">
        <f>Schedule!O13</f>
        <v>AVL</v>
      </c>
      <c r="P13" s="61" t="str">
        <f>Schedule!P13</f>
        <v>TOT</v>
      </c>
      <c r="Q13" s="61" t="str">
        <f>Schedule!Q13</f>
        <v>@MCI</v>
      </c>
      <c r="R13" s="61" t="str">
        <f>Schedule!R13</f>
        <v>EVE</v>
      </c>
      <c r="S13" s="61" t="str">
        <f>Schedule!S13</f>
        <v>@WAT</v>
      </c>
      <c r="T13" s="61" t="str">
        <f>Schedule!T13</f>
        <v>NEW</v>
      </c>
      <c r="U13" s="61" t="str">
        <f>Schedule!U13</f>
        <v>@BUR</v>
      </c>
      <c r="V13" s="61" t="str">
        <f>Schedule!V13</f>
        <v>@ARS</v>
      </c>
      <c r="W13" s="61" t="str">
        <f>Schedule!W13</f>
        <v>NOR</v>
      </c>
      <c r="X13" s="61" t="str">
        <f>Schedule!X13</f>
        <v>@LIV</v>
      </c>
      <c r="Y13" s="82" t="str">
        <f>Schedule!Y13</f>
        <v>BUR</v>
      </c>
      <c r="Z13" s="82" t="str">
        <f>Schedule!Z13</f>
        <v>WOL</v>
      </c>
      <c r="AA13" s="82" t="str">
        <f>Schedule!AA13</f>
        <v>@CHE</v>
      </c>
      <c r="AB13" s="82" t="str">
        <f>Schedule!AB13</f>
        <v>WAT</v>
      </c>
      <c r="AC13" s="94" t="str">
        <f>Schedule!AC13</f>
        <v>@EVE</v>
      </c>
      <c r="AD13" s="82" t="str">
        <f>Schedule!AD13</f>
        <v>MCI</v>
      </c>
      <c r="AE13" s="82" t="str">
        <f>Schedule!AE13</f>
        <v>@TOT</v>
      </c>
      <c r="AF13" s="82" t="str">
        <f>Schedule!AF13</f>
        <v>SHU</v>
      </c>
      <c r="AG13" s="82" t="str">
        <f>Schedule!AG13</f>
        <v>@BRI</v>
      </c>
      <c r="AH13" s="82" t="str">
        <f>Schedule!AH13</f>
        <v>BOU</v>
      </c>
      <c r="AI13" s="82" t="str">
        <f>Schedule!AI13</f>
        <v>@AVL</v>
      </c>
      <c r="AJ13" s="82" t="str">
        <f>Schedule!AJ13</f>
        <v>SOU</v>
      </c>
      <c r="AK13" s="82" t="str">
        <f>Schedule!AK13</f>
        <v>@CRY</v>
      </c>
      <c r="AL13" s="61" t="str">
        <f>Schedule!AL13</f>
        <v>WHU</v>
      </c>
      <c r="AM13" s="61" t="str">
        <f>Schedule!AM13</f>
        <v>@LEI</v>
      </c>
      <c r="AO13" s="62"/>
      <c r="AT13" s="72" t="str">
        <f>Schedule!A13</f>
        <v>MUN</v>
      </c>
      <c r="AU13" s="3">
        <f ca="1">VLOOKUP(AT13,'Team Ratings'!$A$2:$H$21,7,FALSE)*(1-Fixtures!$D$3)</f>
        <v>108.76738957388292</v>
      </c>
      <c r="AV13" s="72" t="str">
        <f>Schedule!A13</f>
        <v>MUN</v>
      </c>
      <c r="AW13" s="3">
        <f ca="1">VLOOKUP(AV13,'Team Ratings'!$A$2:$H$21,4,FALSE)*(1+Fixtures!$D$3)</f>
        <v>87.727307844976238</v>
      </c>
    </row>
    <row r="14" spans="1:49" x14ac:dyDescent="0.25">
      <c r="A14" s="41" t="str">
        <f>Schedule!A14</f>
        <v>NEW</v>
      </c>
      <c r="B14" s="61" t="str">
        <f>Schedule!B14</f>
        <v>ARS</v>
      </c>
      <c r="C14" s="61" t="str">
        <f>Schedule!C14</f>
        <v>@NOR</v>
      </c>
      <c r="D14" s="61" t="str">
        <f>Schedule!D14</f>
        <v>@TOT</v>
      </c>
      <c r="E14" s="61" t="str">
        <f>Schedule!E14</f>
        <v>WAT</v>
      </c>
      <c r="F14" s="61" t="str">
        <f>Schedule!F14</f>
        <v>@LIV</v>
      </c>
      <c r="G14" s="61" t="str">
        <f>Schedule!G14</f>
        <v>BRI</v>
      </c>
      <c r="H14" s="61" t="str">
        <f>Schedule!H14</f>
        <v>@LEI</v>
      </c>
      <c r="I14" s="61" t="str">
        <f>Schedule!I14</f>
        <v>MUN</v>
      </c>
      <c r="J14" s="61" t="str">
        <f>Schedule!J14</f>
        <v>@CHE</v>
      </c>
      <c r="K14" s="61" t="str">
        <f>Schedule!K14</f>
        <v>WOL</v>
      </c>
      <c r="L14" s="61" t="str">
        <f>Schedule!L14</f>
        <v>@WHU</v>
      </c>
      <c r="M14" s="61" t="str">
        <f>Schedule!M14</f>
        <v>BOU</v>
      </c>
      <c r="N14" s="61" t="str">
        <f>Schedule!N14</f>
        <v>@AVL</v>
      </c>
      <c r="O14" s="61" t="str">
        <f>Schedule!O14</f>
        <v>MCI</v>
      </c>
      <c r="P14" s="61" t="str">
        <f>Schedule!P14</f>
        <v>@SHU</v>
      </c>
      <c r="Q14" s="61" t="str">
        <f>Schedule!Q14</f>
        <v>SOU</v>
      </c>
      <c r="R14" s="61" t="str">
        <f>Schedule!R14</f>
        <v>@BUR</v>
      </c>
      <c r="S14" s="61" t="str">
        <f>Schedule!S14</f>
        <v>CRY</v>
      </c>
      <c r="T14" s="61" t="str">
        <f>Schedule!T14</f>
        <v>@MUN</v>
      </c>
      <c r="U14" s="61" t="str">
        <f>Schedule!U14</f>
        <v>EVE</v>
      </c>
      <c r="V14" s="61" t="str">
        <f>Schedule!V14</f>
        <v>LEI</v>
      </c>
      <c r="W14" s="61" t="str">
        <f>Schedule!W14</f>
        <v>@WOL</v>
      </c>
      <c r="X14" s="61" t="str">
        <f>Schedule!X14</f>
        <v>CHE</v>
      </c>
      <c r="Y14" s="82" t="str">
        <f>Schedule!Y14</f>
        <v>@EVE</v>
      </c>
      <c r="Z14" s="82" t="str">
        <f>Schedule!Z14</f>
        <v>NOR</v>
      </c>
      <c r="AA14" s="82" t="str">
        <f>Schedule!AA14</f>
        <v>@ARS</v>
      </c>
      <c r="AB14" s="82" t="str">
        <f>Schedule!AB14</f>
        <v>@CRY</v>
      </c>
      <c r="AC14" s="82" t="str">
        <f>Schedule!AC14</f>
        <v>BUR</v>
      </c>
      <c r="AD14" s="82" t="str">
        <f>Schedule!AD14</f>
        <v>@SOU</v>
      </c>
      <c r="AE14" s="82" t="str">
        <f>Schedule!AE14</f>
        <v>SHU</v>
      </c>
      <c r="AF14" s="82" t="str">
        <f>Schedule!AF14</f>
        <v>AVL</v>
      </c>
      <c r="AG14" s="82" t="str">
        <f>Schedule!AG14</f>
        <v>@BOU</v>
      </c>
      <c r="AH14" s="82" t="str">
        <f>Schedule!AH14</f>
        <v>WHU</v>
      </c>
      <c r="AI14" s="82" t="str">
        <f>Schedule!AI14</f>
        <v>@MCI</v>
      </c>
      <c r="AJ14" s="82" t="str">
        <f>Schedule!AJ14</f>
        <v>@WAT</v>
      </c>
      <c r="AK14" s="82" t="str">
        <f>Schedule!AK14</f>
        <v>TOT</v>
      </c>
      <c r="AL14" s="61" t="str">
        <f>Schedule!AL14</f>
        <v>@BRI</v>
      </c>
      <c r="AM14" s="61" t="str">
        <f>Schedule!AM14</f>
        <v>LIV</v>
      </c>
      <c r="AO14" s="62"/>
      <c r="AT14" s="72" t="str">
        <f>Schedule!A14</f>
        <v>NEW</v>
      </c>
      <c r="AU14" s="3">
        <f ca="1">VLOOKUP(AT14,'Team Ratings'!$A$2:$H$21,7,FALSE)*(1-Fixtures!$D$3)</f>
        <v>60.889776959660075</v>
      </c>
      <c r="AV14" s="72" t="str">
        <f>Schedule!A14</f>
        <v>NEW</v>
      </c>
      <c r="AW14" s="3">
        <f ca="1">VLOOKUP(AV14,'Team Ratings'!$A$2:$H$21,4,FALSE)*(1+Fixtures!$D$3)</f>
        <v>134.44399992487615</v>
      </c>
    </row>
    <row r="15" spans="1:49" x14ac:dyDescent="0.25">
      <c r="A15" s="41" t="str">
        <f>Schedule!A15</f>
        <v>NOR</v>
      </c>
      <c r="B15" s="61" t="str">
        <f>Schedule!B15</f>
        <v>@LIV</v>
      </c>
      <c r="C15" s="61" t="str">
        <f>Schedule!C15</f>
        <v>NEW</v>
      </c>
      <c r="D15" s="61" t="str">
        <f>Schedule!D15</f>
        <v>CHE</v>
      </c>
      <c r="E15" s="61" t="str">
        <f>Schedule!E15</f>
        <v>@WHU</v>
      </c>
      <c r="F15" s="61" t="str">
        <f>Schedule!F15</f>
        <v>MCI</v>
      </c>
      <c r="G15" s="61" t="str">
        <f>Schedule!G15</f>
        <v>@BUR</v>
      </c>
      <c r="H15" s="61" t="str">
        <f>Schedule!H15</f>
        <v>@CRY</v>
      </c>
      <c r="I15" s="61" t="str">
        <f>Schedule!I15</f>
        <v>AVL</v>
      </c>
      <c r="J15" s="61" t="str">
        <f>Schedule!J15</f>
        <v>@BOU</v>
      </c>
      <c r="K15" s="61" t="str">
        <f>Schedule!K15</f>
        <v>MUN</v>
      </c>
      <c r="L15" s="61" t="str">
        <f>Schedule!L15</f>
        <v>@BRI</v>
      </c>
      <c r="M15" s="61" t="str">
        <f>Schedule!M15</f>
        <v>WAT</v>
      </c>
      <c r="N15" s="61" t="str">
        <f>Schedule!N15</f>
        <v>@EVE</v>
      </c>
      <c r="O15" s="61" t="str">
        <f>Schedule!O15</f>
        <v>ARS</v>
      </c>
      <c r="P15" s="61" t="str">
        <f>Schedule!P15</f>
        <v>@SOU</v>
      </c>
      <c r="Q15" s="61" t="str">
        <f>Schedule!Q15</f>
        <v>SHU</v>
      </c>
      <c r="R15" s="61" t="str">
        <f>Schedule!R15</f>
        <v>@LEI</v>
      </c>
      <c r="S15" s="61" t="str">
        <f>Schedule!S15</f>
        <v>WOL</v>
      </c>
      <c r="T15" s="61" t="str">
        <f>Schedule!T15</f>
        <v>@AVL</v>
      </c>
      <c r="U15" s="61" t="str">
        <f>Schedule!U15</f>
        <v>TOT</v>
      </c>
      <c r="V15" s="61" t="str">
        <f>Schedule!V15</f>
        <v>CRY</v>
      </c>
      <c r="W15" s="61" t="str">
        <f>Schedule!W15</f>
        <v>@MUN</v>
      </c>
      <c r="X15" s="61" t="str">
        <f>Schedule!X15</f>
        <v>BOU</v>
      </c>
      <c r="Y15" s="82" t="str">
        <f>Schedule!Y15</f>
        <v>@TOT</v>
      </c>
      <c r="Z15" s="82" t="str">
        <f>Schedule!Z15</f>
        <v>@NEW</v>
      </c>
      <c r="AA15" s="82" t="str">
        <f>Schedule!AA15</f>
        <v>LIV</v>
      </c>
      <c r="AB15" s="82" t="str">
        <f>Schedule!AB15</f>
        <v>@WOL</v>
      </c>
      <c r="AC15" s="94" t="str">
        <f>Schedule!AC15</f>
        <v>LEI</v>
      </c>
      <c r="AD15" s="82" t="str">
        <f>Schedule!AD15</f>
        <v>@SHU</v>
      </c>
      <c r="AE15" s="82" t="str">
        <f>Schedule!AE15</f>
        <v>SOU</v>
      </c>
      <c r="AF15" s="82" t="str">
        <f>Schedule!AF15</f>
        <v>EVE</v>
      </c>
      <c r="AG15" s="82" t="str">
        <f>Schedule!AG15</f>
        <v>@ARS</v>
      </c>
      <c r="AH15" s="82" t="str">
        <f>Schedule!AH15</f>
        <v>BRI</v>
      </c>
      <c r="AI15" s="82" t="str">
        <f>Schedule!AI15</f>
        <v>@WAT</v>
      </c>
      <c r="AJ15" s="82" t="str">
        <f>Schedule!AJ15</f>
        <v>WHU</v>
      </c>
      <c r="AK15" s="82" t="str">
        <f>Schedule!AK15</f>
        <v>@CHE</v>
      </c>
      <c r="AL15" s="61" t="str">
        <f>Schedule!AL15</f>
        <v>BUR</v>
      </c>
      <c r="AM15" s="61" t="str">
        <f>Schedule!AM15</f>
        <v>@MCI</v>
      </c>
      <c r="AO15" s="62"/>
      <c r="AT15" s="72" t="str">
        <f>Schedule!A15</f>
        <v>NOR</v>
      </c>
      <c r="AU15" s="3">
        <f ca="1">VLOOKUP(AT15,'Team Ratings'!$A$2:$H$21,7,FALSE)*(1-Fixtures!$D$3)</f>
        <v>71.06028901832677</v>
      </c>
      <c r="AV15" s="72" t="str">
        <f>Schedule!A15</f>
        <v>NOR</v>
      </c>
      <c r="AW15" s="3">
        <f ca="1">VLOOKUP(AV15,'Team Ratings'!$A$2:$H$21,4,FALSE)*(1+Fixtures!$D$3)</f>
        <v>140.61014809674003</v>
      </c>
    </row>
    <row r="16" spans="1:49" x14ac:dyDescent="0.25">
      <c r="A16" s="41" t="str">
        <f>Schedule!A16</f>
        <v>SHU</v>
      </c>
      <c r="B16" s="61" t="str">
        <f>Schedule!B16</f>
        <v>@BOU</v>
      </c>
      <c r="C16" s="61" t="str">
        <f>Schedule!C16</f>
        <v>CRY</v>
      </c>
      <c r="D16" s="61" t="str">
        <f>Schedule!D16</f>
        <v>LEI</v>
      </c>
      <c r="E16" s="61" t="str">
        <f>Schedule!E16</f>
        <v>@CHE</v>
      </c>
      <c r="F16" s="61" t="str">
        <f>Schedule!F16</f>
        <v>SOU</v>
      </c>
      <c r="G16" s="61" t="str">
        <f>Schedule!G16</f>
        <v>@EVE</v>
      </c>
      <c r="H16" s="61" t="str">
        <f>Schedule!H16</f>
        <v>LIV</v>
      </c>
      <c r="I16" s="61" t="str">
        <f>Schedule!I16</f>
        <v>@WAT</v>
      </c>
      <c r="J16" s="61" t="str">
        <f>Schedule!J16</f>
        <v>ARS</v>
      </c>
      <c r="K16" s="61" t="str">
        <f>Schedule!K16</f>
        <v>@WHU</v>
      </c>
      <c r="L16" s="61" t="str">
        <f>Schedule!L16</f>
        <v>BUR</v>
      </c>
      <c r="M16" s="61" t="str">
        <f>Schedule!M16</f>
        <v>@TOT</v>
      </c>
      <c r="N16" s="61" t="str">
        <f>Schedule!N16</f>
        <v>MUN</v>
      </c>
      <c r="O16" s="61" t="str">
        <f>Schedule!O16</f>
        <v>@WOL</v>
      </c>
      <c r="P16" s="61" t="str">
        <f>Schedule!P16</f>
        <v>NEW</v>
      </c>
      <c r="Q16" s="61" t="str">
        <f>Schedule!Q16</f>
        <v>@NOR</v>
      </c>
      <c r="R16" s="61" t="str">
        <f>Schedule!R16</f>
        <v>AVL</v>
      </c>
      <c r="S16" s="61" t="str">
        <f>Schedule!S16</f>
        <v>@BRI</v>
      </c>
      <c r="T16" s="61" t="str">
        <f>Schedule!T16</f>
        <v>WAT</v>
      </c>
      <c r="U16" s="61" t="str">
        <f>Schedule!U16</f>
        <v>@MCI</v>
      </c>
      <c r="V16" s="61" t="str">
        <f>Schedule!V16</f>
        <v>@LIV</v>
      </c>
      <c r="W16" s="61" t="str">
        <f>Schedule!W16</f>
        <v>WHU</v>
      </c>
      <c r="X16" s="61" t="str">
        <f>Schedule!X16</f>
        <v>@ARS</v>
      </c>
      <c r="Y16" s="82" t="str">
        <f>Schedule!Y16</f>
        <v>MCI</v>
      </c>
      <c r="Z16" s="82" t="str">
        <f>Schedule!Z16</f>
        <v>@CRY</v>
      </c>
      <c r="AA16" s="82" t="str">
        <f>Schedule!AA16</f>
        <v>BOU</v>
      </c>
      <c r="AB16" s="82" t="str">
        <f>Schedule!AB16</f>
        <v>BRI</v>
      </c>
      <c r="AC16" s="94" t="str">
        <f>Schedule!AC16</f>
        <v>@AVL</v>
      </c>
      <c r="AD16" s="82" t="str">
        <f>Schedule!AD16</f>
        <v>NOR</v>
      </c>
      <c r="AE16" s="82" t="str">
        <f>Schedule!AE16</f>
        <v>@NEW</v>
      </c>
      <c r="AF16" s="82" t="str">
        <f>Schedule!AF16</f>
        <v>@MUN</v>
      </c>
      <c r="AG16" s="82" t="str">
        <f>Schedule!AG16</f>
        <v>TOT</v>
      </c>
      <c r="AH16" s="82" t="str">
        <f>Schedule!AH16</f>
        <v>@BUR</v>
      </c>
      <c r="AI16" s="82" t="str">
        <f>Schedule!AI16</f>
        <v>WOL</v>
      </c>
      <c r="AJ16" s="82" t="str">
        <f>Schedule!AJ16</f>
        <v>CHE</v>
      </c>
      <c r="AK16" s="82" t="str">
        <f>Schedule!AK16</f>
        <v>@LEI</v>
      </c>
      <c r="AL16" s="61" t="str">
        <f>Schedule!AL16</f>
        <v>EVE</v>
      </c>
      <c r="AM16" s="61" t="str">
        <f>Schedule!AM16</f>
        <v>@SOU</v>
      </c>
      <c r="AO16" s="62"/>
      <c r="AT16" s="72" t="str">
        <f>Schedule!A16</f>
        <v>SHU</v>
      </c>
      <c r="AU16" s="3">
        <f ca="1">VLOOKUP(AT16,'Team Ratings'!$A$2:$H$21,7,FALSE)*(1-Fixtures!$D$3)</f>
        <v>77.412802619126921</v>
      </c>
      <c r="AV16" s="72" t="str">
        <f>Schedule!A16</f>
        <v>SHU</v>
      </c>
      <c r="AW16" s="3">
        <f ca="1">VLOOKUP(AV16,'Team Ratings'!$A$2:$H$21,4,FALSE)*(1+Fixtures!$D$3)</f>
        <v>93.582131211525066</v>
      </c>
    </row>
    <row r="17" spans="1:57" x14ac:dyDescent="0.25">
      <c r="A17" s="41" t="str">
        <f>Schedule!A17</f>
        <v>SOU</v>
      </c>
      <c r="B17" s="61" t="str">
        <f>Schedule!B17</f>
        <v>@BUR</v>
      </c>
      <c r="C17" s="61" t="str">
        <f>Schedule!C17</f>
        <v>LIV</v>
      </c>
      <c r="D17" s="61" t="str">
        <f>Schedule!D17</f>
        <v>@BRI</v>
      </c>
      <c r="E17" s="61" t="str">
        <f>Schedule!E17</f>
        <v>MUN</v>
      </c>
      <c r="F17" s="61" t="str">
        <f>Schedule!F17</f>
        <v>@SHU</v>
      </c>
      <c r="G17" s="61" t="str">
        <f>Schedule!G17</f>
        <v>BOU</v>
      </c>
      <c r="H17" s="61" t="str">
        <f>Schedule!H17</f>
        <v>@TOT</v>
      </c>
      <c r="I17" s="61" t="str">
        <f>Schedule!I17</f>
        <v>CHE</v>
      </c>
      <c r="J17" s="61" t="str">
        <f>Schedule!J17</f>
        <v>@WOL</v>
      </c>
      <c r="K17" s="61" t="str">
        <f>Schedule!K17</f>
        <v>LEI</v>
      </c>
      <c r="L17" s="61" t="str">
        <f>Schedule!L17</f>
        <v>@MCI</v>
      </c>
      <c r="M17" s="61" t="str">
        <f>Schedule!M17</f>
        <v>EVE</v>
      </c>
      <c r="N17" s="61" t="str">
        <f>Schedule!N17</f>
        <v>@ARS</v>
      </c>
      <c r="O17" s="61" t="str">
        <f>Schedule!O17</f>
        <v>WAT</v>
      </c>
      <c r="P17" s="61" t="str">
        <f>Schedule!P17</f>
        <v>NOR</v>
      </c>
      <c r="Q17" s="61" t="str">
        <f>Schedule!Q17</f>
        <v>@NEW</v>
      </c>
      <c r="R17" s="61" t="str">
        <f>Schedule!R17</f>
        <v>WHU</v>
      </c>
      <c r="S17" s="61" t="str">
        <f>Schedule!S17</f>
        <v>@AVL</v>
      </c>
      <c r="T17" s="61" t="str">
        <f>Schedule!T17</f>
        <v>@CHE</v>
      </c>
      <c r="U17" s="61" t="str">
        <f>Schedule!U17</f>
        <v>CRY</v>
      </c>
      <c r="V17" s="61" t="str">
        <f>Schedule!V17</f>
        <v>TOT</v>
      </c>
      <c r="W17" s="61" t="str">
        <f>Schedule!W17</f>
        <v>@LEI</v>
      </c>
      <c r="X17" s="61" t="str">
        <f>Schedule!X17</f>
        <v>WOL</v>
      </c>
      <c r="Y17" s="82" t="str">
        <f>Schedule!Y17</f>
        <v>@CRY</v>
      </c>
      <c r="Z17" s="82" t="str">
        <f>Schedule!Z17</f>
        <v>@LIV</v>
      </c>
      <c r="AA17" s="82" t="str">
        <f>Schedule!AA17</f>
        <v>BUR</v>
      </c>
      <c r="AB17" s="82" t="str">
        <f>Schedule!AB17</f>
        <v>AVL</v>
      </c>
      <c r="AC17" s="82" t="str">
        <f>Schedule!AC17</f>
        <v>@WHU</v>
      </c>
      <c r="AD17" s="82" t="str">
        <f>Schedule!AD17</f>
        <v>NEW</v>
      </c>
      <c r="AE17" s="82" t="str">
        <f>Schedule!AE17</f>
        <v>@NOR</v>
      </c>
      <c r="AF17" s="82" t="str">
        <f>Schedule!AF17</f>
        <v>ARS</v>
      </c>
      <c r="AG17" s="82" t="str">
        <f>Schedule!AG17</f>
        <v>@WAT</v>
      </c>
      <c r="AH17" s="82" t="str">
        <f>Schedule!AH17</f>
        <v>MCI</v>
      </c>
      <c r="AI17" s="82" t="str">
        <f>Schedule!AI17</f>
        <v>@EVE</v>
      </c>
      <c r="AJ17" s="82" t="str">
        <f>Schedule!AJ17</f>
        <v>@MUN</v>
      </c>
      <c r="AK17" s="82" t="str">
        <f>Schedule!AK17</f>
        <v>BRI</v>
      </c>
      <c r="AL17" s="61" t="str">
        <f>Schedule!AL17</f>
        <v>@BOU</v>
      </c>
      <c r="AM17" s="61" t="str">
        <f>Schedule!AM17</f>
        <v>SHU</v>
      </c>
      <c r="AO17" s="62"/>
      <c r="AT17" s="72" t="str">
        <f>Schedule!A17</f>
        <v>SOU</v>
      </c>
      <c r="AU17" s="3">
        <f ca="1">VLOOKUP(AT17,'Team Ratings'!$A$2:$H$21,7,FALSE)*(1-Fixtures!$D$3)</f>
        <v>96.794426871686781</v>
      </c>
      <c r="AV17" s="72" t="str">
        <f>Schedule!A17</f>
        <v>SOU</v>
      </c>
      <c r="AW17" s="3">
        <f ca="1">VLOOKUP(AV17,'Team Ratings'!$A$2:$H$21,4,FALSE)*(1+Fixtures!$D$3)</f>
        <v>111.09438951813837</v>
      </c>
    </row>
    <row r="18" spans="1:57" x14ac:dyDescent="0.25">
      <c r="A18" s="41" t="str">
        <f>Schedule!A18</f>
        <v>TOT</v>
      </c>
      <c r="B18" s="61" t="str">
        <f>Schedule!B18</f>
        <v>AVL</v>
      </c>
      <c r="C18" s="61" t="str">
        <f>Schedule!C18</f>
        <v>@MCI</v>
      </c>
      <c r="D18" s="61" t="str">
        <f>Schedule!D18</f>
        <v>NEW</v>
      </c>
      <c r="E18" s="61" t="str">
        <f>Schedule!E18</f>
        <v>@ARS</v>
      </c>
      <c r="F18" s="61" t="str">
        <f>Schedule!F18</f>
        <v>CRY</v>
      </c>
      <c r="G18" s="61" t="str">
        <f>Schedule!G18</f>
        <v>@LEI</v>
      </c>
      <c r="H18" s="61" t="str">
        <f>Schedule!H18</f>
        <v>SOU</v>
      </c>
      <c r="I18" s="61" t="str">
        <f>Schedule!I18</f>
        <v>@BRI</v>
      </c>
      <c r="J18" s="61" t="str">
        <f>Schedule!J18</f>
        <v>WAT</v>
      </c>
      <c r="K18" s="61" t="str">
        <f>Schedule!K18</f>
        <v>@LIV</v>
      </c>
      <c r="L18" s="61" t="str">
        <f>Schedule!L18</f>
        <v>@EVE</v>
      </c>
      <c r="M18" s="61" t="str">
        <f>Schedule!M18</f>
        <v>SHU</v>
      </c>
      <c r="N18" s="61" t="str">
        <f>Schedule!N18</f>
        <v>@WHU</v>
      </c>
      <c r="O18" s="61" t="str">
        <f>Schedule!O18</f>
        <v>BOU</v>
      </c>
      <c r="P18" s="61" t="str">
        <f>Schedule!P18</f>
        <v>@MUN</v>
      </c>
      <c r="Q18" s="61" t="str">
        <f>Schedule!Q18</f>
        <v>BUR</v>
      </c>
      <c r="R18" s="61" t="str">
        <f>Schedule!R18</f>
        <v>@WOL</v>
      </c>
      <c r="S18" s="61" t="str">
        <f>Schedule!S18</f>
        <v>CHE</v>
      </c>
      <c r="T18" s="61" t="str">
        <f>Schedule!T18</f>
        <v>BRI</v>
      </c>
      <c r="U18" s="61" t="str">
        <f>Schedule!U18</f>
        <v>@NOR</v>
      </c>
      <c r="V18" s="61" t="str">
        <f>Schedule!V18</f>
        <v>@SOU</v>
      </c>
      <c r="W18" s="61" t="str">
        <f>Schedule!W18</f>
        <v>LIV</v>
      </c>
      <c r="X18" s="61" t="str">
        <f>Schedule!X18</f>
        <v>@WAT</v>
      </c>
      <c r="Y18" s="82" t="str">
        <f>Schedule!Y18</f>
        <v>NOR</v>
      </c>
      <c r="Z18" s="82" t="str">
        <f>Schedule!Z18</f>
        <v>MCI</v>
      </c>
      <c r="AA18" s="82" t="str">
        <f>Schedule!AA18</f>
        <v>@AVL</v>
      </c>
      <c r="AB18" s="82" t="str">
        <f>Schedule!AB18</f>
        <v>@CHE</v>
      </c>
      <c r="AC18" s="82" t="str">
        <f>Schedule!AC18</f>
        <v>WOL</v>
      </c>
      <c r="AD18" s="82" t="str">
        <f>Schedule!AD18</f>
        <v>@BUR</v>
      </c>
      <c r="AE18" s="82" t="str">
        <f>Schedule!AE18</f>
        <v>MUN</v>
      </c>
      <c r="AF18" s="82" t="str">
        <f>Schedule!AF18</f>
        <v>WHU</v>
      </c>
      <c r="AG18" s="82" t="str">
        <f>Schedule!AG18</f>
        <v>@SHU</v>
      </c>
      <c r="AH18" s="82" t="str">
        <f>Schedule!AH18</f>
        <v>EVE</v>
      </c>
      <c r="AI18" s="82" t="str">
        <f>Schedule!AI18</f>
        <v>@BOU</v>
      </c>
      <c r="AJ18" s="82" t="str">
        <f>Schedule!AJ18</f>
        <v>ARS</v>
      </c>
      <c r="AK18" s="82" t="str">
        <f>Schedule!AK18</f>
        <v>@NEW</v>
      </c>
      <c r="AL18" s="61" t="str">
        <f>Schedule!AL18</f>
        <v>LEI</v>
      </c>
      <c r="AM18" s="61" t="str">
        <f>Schedule!AM18</f>
        <v>@CRY</v>
      </c>
      <c r="AO18" s="62"/>
      <c r="AT18" s="72" t="str">
        <f>Schedule!A18</f>
        <v>TOT</v>
      </c>
      <c r="AU18" s="3">
        <f ca="1">VLOOKUP(AT18,'Team Ratings'!$A$2:$H$21,7,FALSE)*(1-Fixtures!$D$3)</f>
        <v>85.359733549764115</v>
      </c>
      <c r="AV18" s="72" t="str">
        <f>Schedule!A18</f>
        <v>TOT</v>
      </c>
      <c r="AW18" s="3">
        <f ca="1">VLOOKUP(AV18,'Team Ratings'!$A$2:$H$21,4,FALSE)*(1+Fixtures!$D$3)</f>
        <v>100.32955701299254</v>
      </c>
    </row>
    <row r="19" spans="1:57" x14ac:dyDescent="0.25">
      <c r="A19" s="41" t="str">
        <f>Schedule!A19</f>
        <v>WAT</v>
      </c>
      <c r="B19" s="61" t="str">
        <f>Schedule!B19</f>
        <v>BRI</v>
      </c>
      <c r="C19" s="61" t="str">
        <f>Schedule!C19</f>
        <v>@EVE</v>
      </c>
      <c r="D19" s="61" t="str">
        <f>Schedule!D19</f>
        <v>WHU</v>
      </c>
      <c r="E19" s="61" t="str">
        <f>Schedule!E19</f>
        <v>@NEW</v>
      </c>
      <c r="F19" s="61" t="str">
        <f>Schedule!F19</f>
        <v>ARS</v>
      </c>
      <c r="G19" s="61" t="str">
        <f>Schedule!G19</f>
        <v>@MCI</v>
      </c>
      <c r="H19" s="61" t="str">
        <f>Schedule!H19</f>
        <v>@WOL</v>
      </c>
      <c r="I19" s="61" t="str">
        <f>Schedule!I19</f>
        <v>SHU</v>
      </c>
      <c r="J19" s="61" t="str">
        <f>Schedule!J19</f>
        <v>@TOT</v>
      </c>
      <c r="K19" s="61" t="str">
        <f>Schedule!K19</f>
        <v>BOU</v>
      </c>
      <c r="L19" s="61" t="str">
        <f>Schedule!L19</f>
        <v>CHE</v>
      </c>
      <c r="M19" s="61" t="str">
        <f>Schedule!M19</f>
        <v>@NOR</v>
      </c>
      <c r="N19" s="61" t="str">
        <f>Schedule!N19</f>
        <v>BUR</v>
      </c>
      <c r="O19" s="61" t="str">
        <f>Schedule!O19</f>
        <v>@SOU</v>
      </c>
      <c r="P19" s="61" t="str">
        <f>Schedule!P19</f>
        <v>@LEI</v>
      </c>
      <c r="Q19" s="61" t="str">
        <f>Schedule!Q19</f>
        <v>CRY</v>
      </c>
      <c r="R19" s="61" t="str">
        <f>Schedule!R19</f>
        <v>@LIV</v>
      </c>
      <c r="S19" s="61" t="str">
        <f>Schedule!S19</f>
        <v>MUN</v>
      </c>
      <c r="T19" s="61" t="str">
        <f>Schedule!T19</f>
        <v>@SHU</v>
      </c>
      <c r="U19" s="61" t="str">
        <f>Schedule!U19</f>
        <v>AVL</v>
      </c>
      <c r="V19" s="61" t="str">
        <f>Schedule!V19</f>
        <v>WOL</v>
      </c>
      <c r="W19" s="61" t="str">
        <f>Schedule!W19</f>
        <v>@BOU</v>
      </c>
      <c r="X19" s="61" t="str">
        <f>Schedule!X19</f>
        <v>TOT</v>
      </c>
      <c r="Y19" s="82" t="str">
        <f>Schedule!Y19</f>
        <v>@AVL</v>
      </c>
      <c r="Z19" s="82" t="str">
        <f>Schedule!Z19</f>
        <v>EVE</v>
      </c>
      <c r="AA19" s="82" t="str">
        <f>Schedule!AA19</f>
        <v>@BRI</v>
      </c>
      <c r="AB19" s="82" t="str">
        <f>Schedule!AB19</f>
        <v>@MUN</v>
      </c>
      <c r="AC19" s="82" t="str">
        <f>Schedule!AC19</f>
        <v>LIV</v>
      </c>
      <c r="AD19" s="82" t="str">
        <f>Schedule!AD19</f>
        <v>@CRY</v>
      </c>
      <c r="AE19" s="82" t="str">
        <f>Schedule!AE19</f>
        <v>LEI</v>
      </c>
      <c r="AF19" s="82" t="str">
        <f>Schedule!AF19</f>
        <v>@BUR</v>
      </c>
      <c r="AG19" s="82" t="str">
        <f>Schedule!AG19</f>
        <v>SOU</v>
      </c>
      <c r="AH19" s="82" t="str">
        <f>Schedule!AH19</f>
        <v>@CHE</v>
      </c>
      <c r="AI19" s="82" t="str">
        <f>Schedule!AI19</f>
        <v>NOR</v>
      </c>
      <c r="AJ19" s="82" t="str">
        <f>Schedule!AJ19</f>
        <v>NEW</v>
      </c>
      <c r="AK19" s="82" t="str">
        <f>Schedule!AK19</f>
        <v>@WHU</v>
      </c>
      <c r="AL19" s="61" t="str">
        <f>Schedule!AL19</f>
        <v>MCI</v>
      </c>
      <c r="AM19" s="61" t="str">
        <f>Schedule!AM19</f>
        <v>@ARS</v>
      </c>
      <c r="AO19" s="62"/>
      <c r="AT19" s="72" t="str">
        <f>Schedule!A19</f>
        <v>WAT</v>
      </c>
      <c r="AU19" s="3">
        <f ca="1">VLOOKUP(AT19,'Team Ratings'!$A$2:$H$21,7,FALSE)*(1-Fixtures!$D$3)</f>
        <v>76.787293718383424</v>
      </c>
      <c r="AV19" s="72" t="str">
        <f>Schedule!A19</f>
        <v>WAT</v>
      </c>
      <c r="AW19" s="3">
        <f ca="1">VLOOKUP(AV19,'Team Ratings'!$A$2:$H$21,4,FALSE)*(1+Fixtures!$D$3)</f>
        <v>120.50140479556813</v>
      </c>
    </row>
    <row r="20" spans="1:57" x14ac:dyDescent="0.25">
      <c r="A20" s="41" t="str">
        <f>Schedule!A20</f>
        <v>WHU</v>
      </c>
      <c r="B20" s="61" t="str">
        <f>Schedule!B20</f>
        <v>MCI</v>
      </c>
      <c r="C20" s="61" t="str">
        <f>Schedule!C20</f>
        <v>@BRI</v>
      </c>
      <c r="D20" s="61" t="str">
        <f>Schedule!D20</f>
        <v>@WAT</v>
      </c>
      <c r="E20" s="61" t="str">
        <f>Schedule!E20</f>
        <v>NOR</v>
      </c>
      <c r="F20" s="61" t="str">
        <f>Schedule!F20</f>
        <v>@AVL</v>
      </c>
      <c r="G20" s="61" t="str">
        <f>Schedule!G20</f>
        <v>MUN</v>
      </c>
      <c r="H20" s="61" t="str">
        <f>Schedule!H20</f>
        <v>@BOU</v>
      </c>
      <c r="I20" s="61" t="str">
        <f>Schedule!I20</f>
        <v>CRY</v>
      </c>
      <c r="J20" s="61" t="str">
        <f>Schedule!J20</f>
        <v>@EVE</v>
      </c>
      <c r="K20" s="61" t="str">
        <f>Schedule!K20</f>
        <v>SHU</v>
      </c>
      <c r="L20" s="61" t="str">
        <f>Schedule!L20</f>
        <v>NEW</v>
      </c>
      <c r="M20" s="61" t="str">
        <f>Schedule!M20</f>
        <v>@BUR</v>
      </c>
      <c r="N20" s="61" t="str">
        <f>Schedule!N20</f>
        <v>TOT</v>
      </c>
      <c r="O20" s="61" t="str">
        <f>Schedule!O20</f>
        <v>@CHE</v>
      </c>
      <c r="P20" s="61" t="str">
        <f>Schedule!P20</f>
        <v>@WOL</v>
      </c>
      <c r="Q20" s="61" t="str">
        <f>Schedule!Q20</f>
        <v>ARS</v>
      </c>
      <c r="R20" s="61" t="str">
        <f>Schedule!R20</f>
        <v>@SOU</v>
      </c>
      <c r="S20" s="91" t="str">
        <f>Schedule!S20</f>
        <v>LIV</v>
      </c>
      <c r="T20" s="61" t="str">
        <f>Schedule!T20</f>
        <v>@CRY</v>
      </c>
      <c r="U20" s="61" t="str">
        <f>Schedule!U20</f>
        <v>LEI</v>
      </c>
      <c r="V20" s="61" t="str">
        <f>Schedule!V20</f>
        <v>BOU</v>
      </c>
      <c r="W20" s="61" t="str">
        <f>Schedule!W20</f>
        <v>@SHU</v>
      </c>
      <c r="X20" s="61" t="str">
        <f>Schedule!X20</f>
        <v>EVE</v>
      </c>
      <c r="Y20" s="91" t="str">
        <f>Schedule!Y20</f>
        <v>@LEI</v>
      </c>
      <c r="Z20" s="82" t="str">
        <f>Schedule!Z20</f>
        <v>BRI</v>
      </c>
      <c r="AA20" s="82" t="str">
        <f>Schedule!AA20</f>
        <v>@MCI</v>
      </c>
      <c r="AB20" s="82" t="str">
        <f>Schedule!AB20</f>
        <v>@LIV</v>
      </c>
      <c r="AC20" s="82" t="str">
        <f>Schedule!AC20</f>
        <v>SOU</v>
      </c>
      <c r="AD20" s="82" t="str">
        <f>Schedule!AD20</f>
        <v>@ARS</v>
      </c>
      <c r="AE20" s="82" t="str">
        <f>Schedule!AE20</f>
        <v>WOL</v>
      </c>
      <c r="AF20" s="82" t="str">
        <f>Schedule!AF20</f>
        <v>@TOT</v>
      </c>
      <c r="AG20" s="82" t="str">
        <f>Schedule!AG20</f>
        <v>CHE</v>
      </c>
      <c r="AH20" s="82" t="str">
        <f>Schedule!AH20</f>
        <v>@NEW</v>
      </c>
      <c r="AI20" s="82" t="str">
        <f>Schedule!AI20</f>
        <v>BUR</v>
      </c>
      <c r="AJ20" s="82" t="str">
        <f>Schedule!AJ20</f>
        <v>@NOR</v>
      </c>
      <c r="AK20" s="82" t="str">
        <f>Schedule!AK20</f>
        <v>WAT</v>
      </c>
      <c r="AL20" s="61" t="str">
        <f>Schedule!AL20</f>
        <v>@MUN</v>
      </c>
      <c r="AM20" s="61" t="str">
        <f>Schedule!AM20</f>
        <v>AVL</v>
      </c>
      <c r="AO20" s="62"/>
      <c r="AT20" s="72" t="str">
        <f>Schedule!A20</f>
        <v>WHU</v>
      </c>
      <c r="AU20" s="3">
        <f>VLOOKUP(AT20,'Team Ratings'!$A$2:$H$21,7,FALSE)*(1-Fixtures!$D$3)</f>
        <v>80.516430837836737</v>
      </c>
      <c r="AV20" s="72" t="str">
        <f>Schedule!A20</f>
        <v>WHU</v>
      </c>
      <c r="AW20" s="3">
        <f>VLOOKUP(AV20,'Team Ratings'!$A$2:$H$21,4,FALSE)*(1+Fixtures!$D$3)</f>
        <v>154.90842719418006</v>
      </c>
    </row>
    <row r="21" spans="1:57" x14ac:dyDescent="0.25">
      <c r="A21" s="41" t="str">
        <f>Schedule!A21</f>
        <v>WOL</v>
      </c>
      <c r="B21" s="61" t="str">
        <f>Schedule!B21</f>
        <v>@LEI</v>
      </c>
      <c r="C21" s="61" t="str">
        <f>Schedule!C21</f>
        <v>MUN</v>
      </c>
      <c r="D21" s="61" t="str">
        <f>Schedule!D21</f>
        <v>BUR</v>
      </c>
      <c r="E21" s="61" t="str">
        <f>Schedule!E21</f>
        <v>@EVE</v>
      </c>
      <c r="F21" s="61" t="str">
        <f>Schedule!F21</f>
        <v>CHE</v>
      </c>
      <c r="G21" s="61" t="str">
        <f>Schedule!G21</f>
        <v>@CRY</v>
      </c>
      <c r="H21" s="61" t="str">
        <f>Schedule!H21</f>
        <v>WAT</v>
      </c>
      <c r="I21" s="61" t="str">
        <f>Schedule!I21</f>
        <v>@MCI</v>
      </c>
      <c r="J21" s="61" t="str">
        <f>Schedule!J21</f>
        <v>SOU</v>
      </c>
      <c r="K21" s="61" t="str">
        <f>Schedule!K21</f>
        <v>@NEW</v>
      </c>
      <c r="L21" s="61" t="str">
        <f>Schedule!L21</f>
        <v>@ARS</v>
      </c>
      <c r="M21" s="61" t="str">
        <f>Schedule!M21</f>
        <v>AVL</v>
      </c>
      <c r="N21" s="61" t="str">
        <f>Schedule!N21</f>
        <v>@BOU</v>
      </c>
      <c r="O21" s="61" t="str">
        <f>Schedule!O21</f>
        <v>SHU</v>
      </c>
      <c r="P21" s="61" t="str">
        <f>Schedule!P21</f>
        <v>WHU</v>
      </c>
      <c r="Q21" s="61" t="str">
        <f>Schedule!Q21</f>
        <v>@BRI</v>
      </c>
      <c r="R21" s="61" t="str">
        <f>Schedule!R21</f>
        <v>TOT</v>
      </c>
      <c r="S21" s="61" t="str">
        <f>Schedule!S21</f>
        <v>@NOR</v>
      </c>
      <c r="T21" s="61" t="str">
        <f>Schedule!T21</f>
        <v>MCI</v>
      </c>
      <c r="U21" s="61" t="str">
        <f>Schedule!U21</f>
        <v>@LIV</v>
      </c>
      <c r="V21" s="61" t="str">
        <f>Schedule!V21</f>
        <v>@WAT</v>
      </c>
      <c r="W21" s="61" t="str">
        <f>Schedule!W21</f>
        <v>NEW</v>
      </c>
      <c r="X21" s="61" t="str">
        <f>Schedule!X21</f>
        <v>@SOU</v>
      </c>
      <c r="Y21" s="82" t="str">
        <f>Schedule!Y21</f>
        <v>LIV</v>
      </c>
      <c r="Z21" s="82" t="str">
        <f>Schedule!Z21</f>
        <v>@MUN</v>
      </c>
      <c r="AA21" s="82" t="str">
        <f>Schedule!AA21</f>
        <v>LEI</v>
      </c>
      <c r="AB21" s="82" t="str">
        <f>Schedule!AB21</f>
        <v>NOR</v>
      </c>
      <c r="AC21" s="82" t="str">
        <f>Schedule!AC21</f>
        <v>@TOT</v>
      </c>
      <c r="AD21" s="82" t="str">
        <f>Schedule!AD21</f>
        <v>BRI</v>
      </c>
      <c r="AE21" s="82" t="str">
        <f>Schedule!AE21</f>
        <v>@WHU</v>
      </c>
      <c r="AF21" s="82" t="str">
        <f>Schedule!AF21</f>
        <v>BOU</v>
      </c>
      <c r="AG21" s="82" t="str">
        <f>Schedule!AG21</f>
        <v>@AVL</v>
      </c>
      <c r="AH21" s="82" t="str">
        <f>Schedule!AH21</f>
        <v>ARS</v>
      </c>
      <c r="AI21" s="82" t="str">
        <f>Schedule!AI21</f>
        <v>@SHU</v>
      </c>
      <c r="AJ21" s="82" t="str">
        <f>Schedule!AJ21</f>
        <v>EVE</v>
      </c>
      <c r="AK21" s="82" t="str">
        <f>Schedule!AK21</f>
        <v>@BUR</v>
      </c>
      <c r="AL21" s="61" t="str">
        <f>Schedule!AL21</f>
        <v>CRY</v>
      </c>
      <c r="AM21" s="61" t="str">
        <f>Schedule!AM21</f>
        <v>@CHE</v>
      </c>
      <c r="AO21" s="62"/>
      <c r="AT21" s="72" t="str">
        <f>Schedule!A21</f>
        <v>WOL</v>
      </c>
      <c r="AU21" s="3">
        <f ca="1">VLOOKUP(AT21,'Team Ratings'!$A$2:$H$21,7,FALSE)*(1-Fixtures!$D$3)</f>
        <v>88.09212123353997</v>
      </c>
      <c r="AV21" s="72" t="str">
        <f>Schedule!A21</f>
        <v>WOL</v>
      </c>
      <c r="AW21" s="3">
        <f ca="1">VLOOKUP(AV21,'Team Ratings'!$A$2:$H$21,4,FALSE)*(1+Fixtures!$D$3)</f>
        <v>89.384094627129102</v>
      </c>
      <c r="BB21" s="62"/>
      <c r="BE21" s="62"/>
    </row>
    <row r="22" spans="1:57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G22" s="34"/>
      <c r="AH22" s="34"/>
      <c r="AI22" s="34"/>
      <c r="AJ22" s="34"/>
      <c r="AK22" s="34"/>
      <c r="AL22" s="34"/>
      <c r="AM22" s="34"/>
      <c r="AT22" s="72" t="str">
        <f>CONCATENATE("@",Schedule!A2)</f>
        <v>@ARS</v>
      </c>
      <c r="AU22" s="3">
        <f ca="1">VLOOKUP(RIGHT(AT22,3),'Team Ratings'!$A$2:$H$21,7,FALSE)*(1+Fixtures!$D$3)</f>
        <v>99.666446562874938</v>
      </c>
      <c r="AV22" s="72" t="str">
        <f>CONCATENATE("@",Schedule!A2)</f>
        <v>@ARS</v>
      </c>
      <c r="AW22" s="3">
        <f ca="1">VLOOKUP(RIGHT(AV22,3),'Team Ratings'!$A$2:$H$21,4,FALSE)*(1-Fixtures!$D$3)</f>
        <v>90.618778184767592</v>
      </c>
      <c r="BB22" s="62"/>
      <c r="BE22" s="62"/>
    </row>
    <row r="23" spans="1:57" x14ac:dyDescent="0.25">
      <c r="A23" s="35" t="s">
        <v>0</v>
      </c>
      <c r="B23" s="59">
        <v>1</v>
      </c>
      <c r="C23" s="59">
        <v>2</v>
      </c>
      <c r="D23" s="59">
        <v>3</v>
      </c>
      <c r="E23" s="59">
        <v>4</v>
      </c>
      <c r="F23" s="59">
        <v>5</v>
      </c>
      <c r="G23" s="59">
        <v>6</v>
      </c>
      <c r="H23" s="59">
        <v>7</v>
      </c>
      <c r="I23" s="59">
        <v>8</v>
      </c>
      <c r="J23" s="59">
        <v>9</v>
      </c>
      <c r="K23" s="59">
        <v>10</v>
      </c>
      <c r="L23" s="59">
        <v>11</v>
      </c>
      <c r="M23" s="59">
        <v>12</v>
      </c>
      <c r="N23" s="59">
        <v>13</v>
      </c>
      <c r="O23" s="59">
        <v>14</v>
      </c>
      <c r="P23" s="59">
        <v>15</v>
      </c>
      <c r="Q23" s="59">
        <v>16</v>
      </c>
      <c r="R23" s="59">
        <v>17</v>
      </c>
      <c r="S23" s="59">
        <v>18</v>
      </c>
      <c r="T23" s="59">
        <v>19</v>
      </c>
      <c r="U23" s="59">
        <v>20</v>
      </c>
      <c r="V23" s="59">
        <v>21</v>
      </c>
      <c r="W23" s="59">
        <v>22</v>
      </c>
      <c r="X23" s="59">
        <v>23</v>
      </c>
      <c r="Y23" s="59">
        <v>24</v>
      </c>
      <c r="Z23" s="59">
        <v>25</v>
      </c>
      <c r="AA23" s="59">
        <v>26</v>
      </c>
      <c r="AB23" s="59">
        <v>27</v>
      </c>
      <c r="AC23" s="59">
        <v>28</v>
      </c>
      <c r="AD23" s="59">
        <v>29</v>
      </c>
      <c r="AE23" s="59">
        <v>30</v>
      </c>
      <c r="AF23" s="33">
        <v>31</v>
      </c>
      <c r="AG23" s="33">
        <v>32</v>
      </c>
      <c r="AH23" s="33">
        <v>33</v>
      </c>
      <c r="AI23" s="33">
        <v>34</v>
      </c>
      <c r="AJ23" s="33">
        <v>35</v>
      </c>
      <c r="AK23" s="33">
        <v>36</v>
      </c>
      <c r="AL23" s="33">
        <v>37</v>
      </c>
      <c r="AM23" s="33">
        <v>38</v>
      </c>
      <c r="AN23" s="63" t="s">
        <v>17</v>
      </c>
      <c r="AO23" s="59" t="s">
        <v>0</v>
      </c>
      <c r="AP23" s="63" t="str">
        <f>CONCATENATE("GW ",Fixtures!$D$6,"-",Fixtures!$D$6+8)</f>
        <v>GW 23-31</v>
      </c>
      <c r="AQ23" s="63" t="str">
        <f>CONCATENATE("GW ",Fixtures!$D$6,"-",Fixtures!$D$6+5)</f>
        <v>GW 23-28</v>
      </c>
      <c r="AR23" s="63" t="str">
        <f>CONCATENATE("GW ",Fixtures!$D$6,"-",Fixtures!$D$6+2)</f>
        <v>GW 23-25</v>
      </c>
      <c r="AS23" s="64"/>
      <c r="AT23" s="72" t="str">
        <f>CONCATENATE("@",Schedule!A3)</f>
        <v>@AVL</v>
      </c>
      <c r="AU23" s="3">
        <f ca="1">VLOOKUP(RIGHT(AT23,3),'Team Ratings'!$A$2:$H$21,7,FALSE)*(1+Fixtures!$D$3)</f>
        <v>104.84467986046657</v>
      </c>
      <c r="AV23" s="72" t="str">
        <f>CONCATENATE("@",Schedule!A3)</f>
        <v>@AVL</v>
      </c>
      <c r="AW23" s="3">
        <f ca="1">VLOOKUP(RIGHT(AV23,3),'Team Ratings'!$A$2:$H$21,4,FALSE)*(1-Fixtures!$D$3)</f>
        <v>122.74576321253575</v>
      </c>
      <c r="AZ23" s="66"/>
      <c r="BB23" s="62"/>
      <c r="BE23" s="62"/>
    </row>
    <row r="24" spans="1:57" x14ac:dyDescent="0.25">
      <c r="A24" s="41" t="str">
        <f>$A2</f>
        <v>ARS</v>
      </c>
      <c r="B24" s="9">
        <f ca="1">(VLOOKUP(B2,$AV$2:$AW$41,2,FALSE)*VLOOKUP(B46,$AT$2:$AU$41,2,FALSE))/(100*100)*'Formula Data'!$AB$22</f>
        <v>1.2512876199892025</v>
      </c>
      <c r="C24" s="9">
        <f ca="1">(VLOOKUP(C2,$AV$2:$AW$41,2,FALSE)*VLOOKUP(C46,$AT$2:$AU$41,2,FALSE))/(100*100)*'Formula Data'!$AB$22</f>
        <v>1.4476337178442515</v>
      </c>
      <c r="D24" s="9">
        <f ca="1">(VLOOKUP(D2,$AV$2:$AW$41,2,FALSE)*VLOOKUP(D46,$AT$2:$AU$41,2,FALSE))/(100*100)*'Formula Data'!$AB$22</f>
        <v>0.66335029650217237</v>
      </c>
      <c r="E24" s="9">
        <f ca="1">(VLOOKUP(E2,$AV$2:$AW$41,2,FALSE)*VLOOKUP(E46,$AT$2:$AU$41,2,FALSE))/(100*100)*'Formula Data'!$AB$22</f>
        <v>1.394906085476538</v>
      </c>
      <c r="F24" s="9">
        <f ca="1">(VLOOKUP(F2,$AV$2:$AW$41,2,FALSE)*VLOOKUP(F46,$AT$2:$AU$41,2,FALSE))/(100*100)*'Formula Data'!$AB$22</f>
        <v>1.1215220916980675</v>
      </c>
      <c r="G24" s="9">
        <f ca="1">(VLOOKUP(G2,$AV$2:$AW$41,2,FALSE)*VLOOKUP(G46,$AT$2:$AU$41,2,FALSE))/(100*100)*'Formula Data'!$AB$22</f>
        <v>2.085800468044873</v>
      </c>
      <c r="H24" s="9">
        <f ca="1">(VLOOKUP(H2,$AV$2:$AW$41,2,FALSE)*VLOOKUP(H46,$AT$2:$AU$41,2,FALSE))/(100*100)*'Formula Data'!$AB$22</f>
        <v>0.81648935097689934</v>
      </c>
      <c r="I24" s="9">
        <f ca="1">(VLOOKUP(I2,$AV$2:$AW$41,2,FALSE)*VLOOKUP(I46,$AT$2:$AU$41,2,FALSE))/(100*100)*'Formula Data'!$AB$22</f>
        <v>1.7243236414033487</v>
      </c>
      <c r="J24" s="9">
        <f ca="1">(VLOOKUP(J2,$AV$2:$AW$41,2,FALSE)*VLOOKUP(J46,$AT$2:$AU$41,2,FALSE))/(100*100)*'Formula Data'!$AB$22</f>
        <v>0.87098094598954157</v>
      </c>
      <c r="K24" s="9">
        <f ca="1">(VLOOKUP(K2,$AV$2:$AW$41,2,FALSE)*VLOOKUP(K46,$AT$2:$AU$41,2,FALSE))/(100*100)*'Formula Data'!$AB$22</f>
        <v>1.6175146204013886</v>
      </c>
      <c r="L24" s="9">
        <f ca="1">(VLOOKUP(L2,$AV$2:$AW$41,2,FALSE)*VLOOKUP(L46,$AT$2:$AU$41,2,FALSE))/(100*100)*'Formula Data'!$AB$22</f>
        <v>1.2427286758980398</v>
      </c>
      <c r="M24" s="9">
        <f ca="1">(VLOOKUP(M2,$AV$2:$AW$41,2,FALSE)*VLOOKUP(M46,$AT$2:$AU$41,2,FALSE))/(100*100)*'Formula Data'!$AB$22</f>
        <v>0.89105245276402756</v>
      </c>
      <c r="N24" s="9">
        <f ca="1">(VLOOKUP(N2,$AV$2:$AW$41,2,FALSE)*VLOOKUP(N46,$AT$2:$AU$41,2,FALSE))/(100*100)*'Formula Data'!$AB$22</f>
        <v>1.5445721541567681</v>
      </c>
      <c r="O24" s="9">
        <f ca="1">(VLOOKUP(O2,$AV$2:$AW$41,2,FALSE)*VLOOKUP(O46,$AT$2:$AU$41,2,FALSE))/(100*100)*'Formula Data'!$AB$22</f>
        <v>1.308676755054982</v>
      </c>
      <c r="P24" s="9">
        <f ca="1">(VLOOKUP(P2,$AV$2:$AW$41,2,FALSE)*VLOOKUP(P46,$AT$2:$AU$41,2,FALSE))/(100*100)*'Formula Data'!$AB$22</f>
        <v>1.6602722455353369</v>
      </c>
      <c r="Q24" s="9">
        <f ca="1">(VLOOKUP(Q2,$AV$2:$AW$41,2,FALSE)*VLOOKUP(Q46,$AT$2:$AU$41,2,FALSE))/(100*100)*'Formula Data'!$AB$22</f>
        <v>1.441752679839831</v>
      </c>
      <c r="R24" s="9">
        <f ca="1">(VLOOKUP(R2,$AV$2:$AW$41,2,FALSE)*VLOOKUP(R46,$AT$2:$AU$41,2,FALSE))/(100*100)*'Formula Data'!$AB$22</f>
        <v>1.2517932781255252</v>
      </c>
      <c r="S24" s="9">
        <f ca="1">(VLOOKUP(S2,$AV$2:$AW$41,2,FALSE)*VLOOKUP(S46,$AT$2:$AU$41,2,FALSE))/(100*100)*'Formula Data'!$AB$22</f>
        <v>0.92375166375299977</v>
      </c>
      <c r="T24" s="9">
        <f ca="1">(VLOOKUP(T2,$AV$2:$AW$41,2,FALSE)*VLOOKUP(T46,$AT$2:$AU$41,2,FALSE))/(100*100)*'Formula Data'!$AB$22</f>
        <v>1.1542992971377788</v>
      </c>
      <c r="U24" s="9">
        <f ca="1">(VLOOKUP(U2,$AV$2:$AW$41,2,FALSE)*VLOOKUP(U46,$AT$2:$AU$41,2,FALSE))/(100*100)*'Formula Data'!$AB$22</f>
        <v>1.1819468687055186</v>
      </c>
      <c r="V24" s="9">
        <f ca="1">(VLOOKUP(V2,$AV$2:$AW$41,2,FALSE)*VLOOKUP(V46,$AT$2:$AU$41,2,FALSE))/(100*100)*'Formula Data'!$AB$22</f>
        <v>1.2196939687432695</v>
      </c>
      <c r="W24" s="9">
        <f ca="1">(VLOOKUP(W2,$AV$2:$AW$41,2,FALSE)*VLOOKUP(W46,$AT$2:$AU$41,2,FALSE))/(100*100)*'Formula Data'!$AB$22</f>
        <v>1.0827990434091939</v>
      </c>
      <c r="X24" s="9">
        <f ca="1">(VLOOKUP(X2,$AV$2:$AW$41,2,FALSE)*VLOOKUP(X46,$AT$2:$AU$41,2,FALSE))/(100*100)*'Formula Data'!$AB$22</f>
        <v>1.3010949933917844</v>
      </c>
      <c r="Y24" s="83">
        <f ca="1">(VLOOKUP(Y2,$AV$2:$AW$41,2,FALSE)*VLOOKUP(Y46,$AT$2:$AU$41,2,FALSE))/(100*100)*'Formula Data'!$AB$22</f>
        <v>0.79122063111691743</v>
      </c>
      <c r="Z24" s="83">
        <f ca="1">(VLOOKUP(Z2,$AV$2:$AW$41,2,FALSE)*VLOOKUP(Z46,$AT$2:$AU$41,2,FALSE))/(100*100)*'Formula Data'!$AB$22</f>
        <v>0.969077116904003</v>
      </c>
      <c r="AA24" s="83">
        <f ca="1">(VLOOKUP(AA2,$AV$2:$AW$41,2,FALSE)*VLOOKUP(AA46,$AT$2:$AU$41,2,FALSE))/(100*100)*'Formula Data'!$AB$22</f>
        <v>1.86920743232955</v>
      </c>
      <c r="AB24" s="84">
        <f ca="1">(VLOOKUP(AB2,$AV$2:$AW$41,2,FALSE)*VLOOKUP(AB46,$AT$2:$AU$41,2,FALSE))/(100*100)*'Formula Data'!$AB$22</f>
        <v>1.3799253248655923</v>
      </c>
      <c r="AC24" s="95">
        <f ca="1">(VLOOKUP(AC2,$AV$2:$AW$41,2,FALSE)*VLOOKUP(AC46,$AT$2:$AU$41,2,FALSE))/(100*100)*'Formula Data'!$AB$22</f>
        <v>0.83797731841460754</v>
      </c>
      <c r="AD24" s="84">
        <f ca="1">(VLOOKUP(AD2,$AV$2:$AW$41,2,FALSE)*VLOOKUP(AD46,$AT$2:$AU$41,2,FALSE))/(100*100)*'Formula Data'!$AB$22</f>
        <v>2.1537293118595011</v>
      </c>
      <c r="AE24" s="84">
        <f ca="1">(VLOOKUP(AE2,$AV$2:$AW$41,2,FALSE)*VLOOKUP(AE46,$AT$2:$AU$41,2,FALSE))/(100*100)*'Formula Data'!$AB$22</f>
        <v>1.1114219164327461</v>
      </c>
      <c r="AF24" s="84">
        <f ca="1">(VLOOKUP(AF2,$AV$2:$AW$41,2,FALSE)*VLOOKUP(AF46,$AT$2:$AU$41,2,FALSE))/(100*100)*'Formula Data'!$AB$22</f>
        <v>1.033969789146266</v>
      </c>
      <c r="AG24" s="84">
        <f ca="1">(VLOOKUP(AG2,$AV$2:$AW$41,2,FALSE)*VLOOKUP(AG46,$AT$2:$AU$41,2,FALSE))/(100*100)*'Formula Data'!$AB$22</f>
        <v>1.9549368810080596</v>
      </c>
      <c r="AH24" s="84">
        <f ca="1">(VLOOKUP(AH2,$AV$2:$AW$41,2,FALSE)*VLOOKUP(AH46,$AT$2:$AU$41,2,FALSE))/(100*100)*'Formula Data'!$AB$22</f>
        <v>0.83190927890695221</v>
      </c>
      <c r="AI24" s="84">
        <f ca="1">(VLOOKUP(AI2,$AV$2:$AW$41,2,FALSE)*VLOOKUP(AI46,$AT$2:$AU$41,2,FALSE))/(100*100)*'Formula Data'!$AB$22</f>
        <v>1.3310783553635477</v>
      </c>
      <c r="AJ24" s="84">
        <f ca="1">(VLOOKUP(AJ2,$AV$2:$AW$41,2,FALSE)*VLOOKUP(AJ46,$AT$2:$AU$41,2,FALSE))/(100*100)*'Formula Data'!$AB$22</f>
        <v>0.93378010680660806</v>
      </c>
      <c r="AK24" s="79">
        <f ca="1">(VLOOKUP(AK2,$AV$2:$AW$41,2,FALSE)*VLOOKUP(AK46,$AT$2:$AU$41,2,FALSE))/(100*100)*'Formula Data'!$AB$22</f>
        <v>0.99093068983657873</v>
      </c>
      <c r="AL24" s="79">
        <f ca="1">(VLOOKUP(AL2,$AV$2:$AW$41,2,FALSE)*VLOOKUP(AL46,$AT$2:$AU$41,2,FALSE))/(100*100)*'Formula Data'!$AB$22</f>
        <v>1.39627965216227</v>
      </c>
      <c r="AM24" s="79">
        <f ca="1">(VLOOKUP(AM2,$AV$2:$AW$41,2,FALSE)*VLOOKUP(AM46,$AT$2:$AU$41,2,FALSE))/(100*100)*'Formula Data'!$AB$22</f>
        <v>1.6753601616724221</v>
      </c>
      <c r="AN24" s="9">
        <f ca="1">IF(OR(Fixtures!$D$6&lt;=0,Fixtures!$D$6&gt;39),AVERAGE(B24:AM24),AVERAGE(OFFSET(A24,0,Fixtures!$D$6,1,38-Fixtures!$D$6+1)))</f>
        <v>1.2851186850135878</v>
      </c>
      <c r="AO24" s="41" t="str">
        <f>$A2</f>
        <v>ARS</v>
      </c>
      <c r="AP24" s="65">
        <f ca="1">AVERAGE(OFFSET(A24,0,Fixtures!$D$6,1,9))</f>
        <v>1.2719582038289963</v>
      </c>
      <c r="AQ24" s="65">
        <f ca="1">AVERAGE(OFFSET(A24,0,Fixtures!$D$6,1,6))</f>
        <v>1.1914171361704089</v>
      </c>
      <c r="AR24" s="65">
        <f ca="1">AVERAGE(OFFSET(A24,0,Fixtures!$D$6,1,3))</f>
        <v>1.0204642471375682</v>
      </c>
      <c r="AS24" s="64"/>
      <c r="AT24" s="72" t="str">
        <f>CONCATENATE("@",Schedule!A4)</f>
        <v>@BOU</v>
      </c>
      <c r="AU24" s="3">
        <f ca="1">VLOOKUP(RIGHT(AT24,3),'Team Ratings'!$A$2:$H$21,7,FALSE)*(1+Fixtures!$D$3)</f>
        <v>80.653280871535117</v>
      </c>
      <c r="AV24" s="72" t="str">
        <f>CONCATENATE("@",Schedule!A4)</f>
        <v>@BOU</v>
      </c>
      <c r="AW24" s="3">
        <f ca="1">VLOOKUP(RIGHT(AV24,3),'Team Ratings'!$A$2:$H$21,4,FALSE)*(1-Fixtures!$D$3)</f>
        <v>101.47347487550734</v>
      </c>
      <c r="BB24" s="62"/>
      <c r="BE24" s="62"/>
    </row>
    <row r="25" spans="1:57" x14ac:dyDescent="0.25">
      <c r="A25" s="41" t="str">
        <f t="shared" ref="A25:A43" si="0">$A3</f>
        <v>AVL</v>
      </c>
      <c r="B25" s="9">
        <f ca="1">(VLOOKUP(B3,$AV$2:$AW$41,2,FALSE)*VLOOKUP(B47,$AT$2:$AU$41,2,FALSE))/(100*100)*'Formula Data'!$AB$22</f>
        <v>0.9822952431282812</v>
      </c>
      <c r="C25" s="9">
        <f ca="1">(VLOOKUP(C3,$AV$2:$AW$41,2,FALSE)*VLOOKUP(C47,$AT$2:$AU$41,2,FALSE))/(100*100)*'Formula Data'!$AB$22</f>
        <v>1.8139119673010362</v>
      </c>
      <c r="D25" s="9">
        <f ca="1">(VLOOKUP(D3,$AV$2:$AW$41,2,FALSE)*VLOOKUP(D47,$AT$2:$AU$41,2,FALSE))/(100*100)*'Formula Data'!$AB$22</f>
        <v>1.451620218300979</v>
      </c>
      <c r="E25" s="9">
        <f ca="1">(VLOOKUP(E3,$AV$2:$AW$41,2,FALSE)*VLOOKUP(E47,$AT$2:$AU$41,2,FALSE))/(100*100)*'Formula Data'!$AB$22</f>
        <v>1.1390565528774848</v>
      </c>
      <c r="F25" s="9">
        <f ca="1">(VLOOKUP(F3,$AV$2:$AW$41,2,FALSE)*VLOOKUP(F47,$AT$2:$AU$41,2,FALSE))/(100*100)*'Formula Data'!$AB$22</f>
        <v>2.2656276810828322</v>
      </c>
      <c r="G25" s="9">
        <f ca="1">(VLOOKUP(G3,$AV$2:$AW$41,2,FALSE)*VLOOKUP(G47,$AT$2:$AU$41,2,FALSE))/(100*100)*'Formula Data'!$AB$22</f>
        <v>1.0843800630535307</v>
      </c>
      <c r="H25" s="9">
        <f ca="1">(VLOOKUP(H3,$AV$2:$AW$41,2,FALSE)*VLOOKUP(H47,$AT$2:$AU$41,2,FALSE))/(100*100)*'Formula Data'!$AB$22</f>
        <v>1.5228464436810105</v>
      </c>
      <c r="I25" s="9">
        <f ca="1">(VLOOKUP(I3,$AV$2:$AW$41,2,FALSE)*VLOOKUP(I47,$AT$2:$AU$41,2,FALSE))/(100*100)*'Formula Data'!$AB$22</f>
        <v>1.3766698839615574</v>
      </c>
      <c r="J25" s="9">
        <f ca="1">(VLOOKUP(J3,$AV$2:$AW$41,2,FALSE)*VLOOKUP(J47,$AT$2:$AU$41,2,FALSE))/(100*100)*'Formula Data'!$AB$22</f>
        <v>1.7465327406305913</v>
      </c>
      <c r="K25" s="9">
        <f ca="1">(VLOOKUP(K3,$AV$2:$AW$41,2,FALSE)*VLOOKUP(K47,$AT$2:$AU$41,2,FALSE))/(100*100)*'Formula Data'!$AB$22</f>
        <v>0.88151496024378262</v>
      </c>
      <c r="L25" s="9">
        <f ca="1">(VLOOKUP(L3,$AV$2:$AW$41,2,FALSE)*VLOOKUP(L47,$AT$2:$AU$41,2,FALSE))/(100*100)*'Formula Data'!$AB$22</f>
        <v>1.0424151208630239</v>
      </c>
      <c r="M25" s="9">
        <f ca="1">(VLOOKUP(M3,$AV$2:$AW$41,2,FALSE)*VLOOKUP(M47,$AT$2:$AU$41,2,FALSE))/(100*100)*'Formula Data'!$AB$22</f>
        <v>0.87513165190380449</v>
      </c>
      <c r="N25" s="9">
        <f ca="1">(VLOOKUP(N3,$AV$2:$AW$41,2,FALSE)*VLOOKUP(N47,$AT$2:$AU$41,2,FALSE))/(100*100)*'Formula Data'!$AB$22</f>
        <v>1.9663232872636223</v>
      </c>
      <c r="O25" s="9">
        <f ca="1">(VLOOKUP(O3,$AV$2:$AW$41,2,FALSE)*VLOOKUP(O47,$AT$2:$AU$41,2,FALSE))/(100*100)*'Formula Data'!$AB$22</f>
        <v>0.85891057186080366</v>
      </c>
      <c r="P25" s="9">
        <f ca="1">(VLOOKUP(P3,$AV$2:$AW$41,2,FALSE)*VLOOKUP(P47,$AT$2:$AU$41,2,FALSE))/(100*100)*'Formula Data'!$AB$22</f>
        <v>0.83232899967108687</v>
      </c>
      <c r="Q25" s="9">
        <f ca="1">(VLOOKUP(Q3,$AV$2:$AW$41,2,FALSE)*VLOOKUP(Q47,$AT$2:$AU$41,2,FALSE))/(100*100)*'Formula Data'!$AB$22</f>
        <v>1.4002353735893234</v>
      </c>
      <c r="R25" s="9">
        <f ca="1">(VLOOKUP(R3,$AV$2:$AW$41,2,FALSE)*VLOOKUP(R47,$AT$2:$AU$41,2,FALSE))/(100*100)*'Formula Data'!$AB$22</f>
        <v>0.91623331217323667</v>
      </c>
      <c r="S25" s="9">
        <f ca="1">(VLOOKUP(S3,$AV$2:$AW$41,2,FALSE)*VLOOKUP(S47,$AT$2:$AU$41,2,FALSE))/(100*100)*'Formula Data'!$AB$22</f>
        <v>1.6248213777923448</v>
      </c>
      <c r="T25" s="9">
        <f ca="1">(VLOOKUP(T3,$AV$2:$AW$41,2,FALSE)*VLOOKUP(T47,$AT$2:$AU$41,2,FALSE))/(100*100)*'Formula Data'!$AB$22</f>
        <v>2.05650686369566</v>
      </c>
      <c r="U25" s="9">
        <f ca="1">(VLOOKUP(U3,$AV$2:$AW$41,2,FALSE)*VLOOKUP(U47,$AT$2:$AU$41,2,FALSE))/(100*100)*'Formula Data'!$AB$22</f>
        <v>1.1797914816431767</v>
      </c>
      <c r="V25" s="9">
        <f ca="1">(VLOOKUP(V3,$AV$2:$AW$41,2,FALSE)*VLOOKUP(V47,$AT$2:$AU$41,2,FALSE))/(100*100)*'Formula Data'!$AB$22</f>
        <v>1.0194261317203455</v>
      </c>
      <c r="W25" s="9">
        <f ca="1">(VLOOKUP(W3,$AV$2:$AW$41,2,FALSE)*VLOOKUP(W47,$AT$2:$AU$41,2,FALSE))/(100*100)*'Formula Data'!$AB$22</f>
        <v>1.3168309899937991</v>
      </c>
      <c r="X25" s="9">
        <f ca="1">(VLOOKUP(X3,$AV$2:$AW$41,2,FALSE)*VLOOKUP(X47,$AT$2:$AU$41,2,FALSE))/(100*100)*'Formula Data'!$AB$22</f>
        <v>1.1691665453808089</v>
      </c>
      <c r="Y25" s="83">
        <f ca="1">(VLOOKUP(Y3,$AV$2:$AW$41,2,FALSE)*VLOOKUP(Y47,$AT$2:$AU$41,2,FALSE))/(100*100)*'Formula Data'!$AB$22</f>
        <v>1.7624045589978323</v>
      </c>
      <c r="Z25" s="83">
        <f ca="1">(VLOOKUP(Z3,$AV$2:$AW$41,2,FALSE)*VLOOKUP(Z47,$AT$2:$AU$41,2,FALSE))/(100*100)*'Formula Data'!$AB$22</f>
        <v>1.2142716475320985</v>
      </c>
      <c r="AA25" s="83">
        <f ca="1">(VLOOKUP(AA3,$AV$2:$AW$41,2,FALSE)*VLOOKUP(AA47,$AT$2:$AU$41,2,FALSE))/(100*100)*'Formula Data'!$AB$22</f>
        <v>1.4673793138089142</v>
      </c>
      <c r="AB25" s="84">
        <f ca="1">(VLOOKUP(AB3,$AV$2:$AW$41,2,FALSE)*VLOOKUP(AB47,$AT$2:$AU$41,2,FALSE))/(100*100)*'Formula Data'!$AB$22</f>
        <v>1.0876903438114041</v>
      </c>
      <c r="AC25" s="95">
        <f ca="1">(VLOOKUP(AC3,$AV$2:$AW$41,2,FALSE)*VLOOKUP(AC47,$AT$2:$AU$41,2,FALSE))/(100*100)*'Formula Data'!$AB$22</f>
        <v>1.3686942070736008</v>
      </c>
      <c r="AD25" s="84">
        <f ca="1">(VLOOKUP(AD3,$AV$2:$AW$41,2,FALSE)*VLOOKUP(AD47,$AT$2:$AU$41,2,FALSE))/(100*100)*'Formula Data'!$AB$22</f>
        <v>0.93734764678293514</v>
      </c>
      <c r="AE25" s="84">
        <f ca="1">(VLOOKUP(AE3,$AV$2:$AW$41,2,FALSE)*VLOOKUP(AE47,$AT$2:$AU$41,2,FALSE))/(100*100)*'Formula Data'!$AB$22</f>
        <v>1.2433556661753273</v>
      </c>
      <c r="AF25" s="84">
        <f ca="1">(VLOOKUP(AF3,$AV$2:$AW$41,2,FALSE)*VLOOKUP(AF47,$AT$2:$AU$41,2,FALSE))/(100*100)*'Formula Data'!$AB$22</f>
        <v>1.3162990600690361</v>
      </c>
      <c r="AG25" s="84">
        <f ca="1">(VLOOKUP(AG3,$AV$2:$AW$41,2,FALSE)*VLOOKUP(AG47,$AT$2:$AU$41,2,FALSE))/(100*100)*'Formula Data'!$AB$22</f>
        <v>1.3072954306217326</v>
      </c>
      <c r="AH25" s="84">
        <f ca="1">(VLOOKUP(AH3,$AV$2:$AW$41,2,FALSE)*VLOOKUP(AH47,$AT$2:$AU$41,2,FALSE))/(100*100)*'Formula Data'!$AB$22</f>
        <v>0.69781508090830524</v>
      </c>
      <c r="AI25" s="84">
        <f ca="1">(VLOOKUP(AI3,$AV$2:$AW$41,2,FALSE)*VLOOKUP(AI47,$AT$2:$AU$41,2,FALSE))/(100*100)*'Formula Data'!$AB$22</f>
        <v>1.2830639406809536</v>
      </c>
      <c r="AJ25" s="84">
        <f ca="1">(VLOOKUP(AJ3,$AV$2:$AW$41,2,FALSE)*VLOOKUP(AJ47,$AT$2:$AU$41,2,FALSE))/(100*100)*'Formula Data'!$AB$22</f>
        <v>1.7015536160268605</v>
      </c>
      <c r="AK25" s="79">
        <f ca="1">(VLOOKUP(AK3,$AV$2:$AW$41,2,FALSE)*VLOOKUP(AK47,$AT$2:$AU$41,2,FALSE))/(100*100)*'Formula Data'!$AB$22</f>
        <v>0.97174576597007667</v>
      </c>
      <c r="AL25" s="79">
        <f ca="1">(VLOOKUP(AL3,$AV$2:$AW$41,2,FALSE)*VLOOKUP(AL47,$AT$2:$AU$41,2,FALSE))/(100*100)*'Formula Data'!$AB$22</f>
        <v>1.6198763904873732</v>
      </c>
      <c r="AM25" s="79">
        <f ca="1">(VLOOKUP(AM3,$AV$2:$AW$41,2,FALSE)*VLOOKUP(AM47,$AT$2:$AU$41,2,FALSE))/(100*100)*'Formula Data'!$AB$22</f>
        <v>1.5166598526256974</v>
      </c>
      <c r="AN25" s="9">
        <f ca="1">IF(OR(Fixtures!$D$6&lt;=0,Fixtures!$D$6&gt;39),AVERAGE(B25:AM25),AVERAGE(OFFSET(A25,0,Fixtures!$D$6,1,38-Fixtures!$D$6+1)))</f>
        <v>1.2915386916845599</v>
      </c>
      <c r="AO25" s="41" t="str">
        <f t="shared" ref="AO25:AO43" si="1">$A3</f>
        <v>AVL</v>
      </c>
      <c r="AP25" s="65">
        <f ca="1">AVERAGE(OFFSET(A25,0,Fixtures!$D$6,1,9))</f>
        <v>1.2851787766257732</v>
      </c>
      <c r="AQ25" s="65">
        <f ca="1">AVERAGE(OFFSET(A25,0,Fixtures!$D$6,1,6))</f>
        <v>1.3449344361007765</v>
      </c>
      <c r="AR25" s="65">
        <f ca="1">AVERAGE(OFFSET(A25,0,Fixtures!$D$6,1,3))</f>
        <v>1.3819475839702466</v>
      </c>
      <c r="AS25" s="64"/>
      <c r="AT25" s="72" t="str">
        <f>CONCATENATE("@",Schedule!A5)</f>
        <v>@BRI</v>
      </c>
      <c r="AU25" s="3">
        <f ca="1">VLOOKUP(RIGHT(AT25,3),'Team Ratings'!$A$2:$H$21,7,FALSE)*(1+Fixtures!$D$3)</f>
        <v>104.1381271640588</v>
      </c>
      <c r="AV25" s="72" t="str">
        <f>CONCATENATE("@",Schedule!A5)</f>
        <v>@BRI</v>
      </c>
      <c r="AW25" s="3">
        <f ca="1">VLOOKUP(RIGHT(AV25,3),'Team Ratings'!$A$2:$H$21,4,FALSE)*(1-Fixtures!$D$3)</f>
        <v>97.704160604513405</v>
      </c>
      <c r="AY25" s="62"/>
      <c r="BB25" s="62"/>
      <c r="BE25" s="62"/>
    </row>
    <row r="26" spans="1:57" x14ac:dyDescent="0.25">
      <c r="A26" s="41" t="str">
        <f t="shared" si="0"/>
        <v>BOU</v>
      </c>
      <c r="B26" s="9">
        <f ca="1">(VLOOKUP(B4,$AV$2:$AW$41,2,FALSE)*VLOOKUP(B48,$AT$2:$AU$41,2,FALSE))/(100*100)*'Formula Data'!$AB$22</f>
        <v>1.0528877426805365</v>
      </c>
      <c r="C26" s="9">
        <f ca="1">(VLOOKUP(C4,$AV$2:$AW$41,2,FALSE)*VLOOKUP(C48,$AT$2:$AU$41,2,FALSE))/(100*100)*'Formula Data'!$AB$22</f>
        <v>1.1299142173189616</v>
      </c>
      <c r="D26" s="9">
        <f ca="1">(VLOOKUP(D4,$AV$2:$AW$41,2,FALSE)*VLOOKUP(D48,$AT$2:$AU$41,2,FALSE))/(100*100)*'Formula Data'!$AB$22</f>
        <v>1.0129912155548346</v>
      </c>
      <c r="E26" s="9">
        <f ca="1">(VLOOKUP(E4,$AV$2:$AW$41,2,FALSE)*VLOOKUP(E48,$AT$2:$AU$41,2,FALSE))/(100*100)*'Formula Data'!$AB$22</f>
        <v>0.7210681851560774</v>
      </c>
      <c r="F26" s="9">
        <f ca="1">(VLOOKUP(F4,$AV$2:$AW$41,2,FALSE)*VLOOKUP(F48,$AT$2:$AU$41,2,FALSE))/(100*100)*'Formula Data'!$AB$22</f>
        <v>1.1166797718419488</v>
      </c>
      <c r="G26" s="9">
        <f ca="1">(VLOOKUP(G4,$AV$2:$AW$41,2,FALSE)*VLOOKUP(G48,$AT$2:$AU$41,2,FALSE))/(100*100)*'Formula Data'!$AB$22</f>
        <v>0.83672147139395536</v>
      </c>
      <c r="H26" s="9">
        <f ca="1">(VLOOKUP(H4,$AV$2:$AW$41,2,FALSE)*VLOOKUP(H48,$AT$2:$AU$41,2,FALSE))/(100*100)*'Formula Data'!$AB$22</f>
        <v>1.7428667430325187</v>
      </c>
      <c r="I26" s="9">
        <f ca="1">(VLOOKUP(I4,$AV$2:$AW$41,2,FALSE)*VLOOKUP(I48,$AT$2:$AU$41,2,FALSE))/(100*100)*'Formula Data'!$AB$22</f>
        <v>0.83417499021738328</v>
      </c>
      <c r="J26" s="9">
        <f ca="1">(VLOOKUP(J4,$AV$2:$AW$41,2,FALSE)*VLOOKUP(J48,$AT$2:$AU$41,2,FALSE))/(100*100)*'Formula Data'!$AB$22</f>
        <v>1.5819975406728068</v>
      </c>
      <c r="K26" s="9">
        <f ca="1">(VLOOKUP(K4,$AV$2:$AW$41,2,FALSE)*VLOOKUP(K48,$AT$2:$AU$41,2,FALSE))/(100*100)*'Formula Data'!$AB$22</f>
        <v>0.90757159891611372</v>
      </c>
      <c r="L26" s="9">
        <f ca="1">(VLOOKUP(L4,$AV$2:$AW$41,2,FALSE)*VLOOKUP(L48,$AT$2:$AU$41,2,FALSE))/(100*100)*'Formula Data'!$AB$22</f>
        <v>0.98701542626293737</v>
      </c>
      <c r="M26" s="9">
        <f ca="1">(VLOOKUP(M4,$AV$2:$AW$41,2,FALSE)*VLOOKUP(M48,$AT$2:$AU$41,2,FALSE))/(100*100)*'Formula Data'!$AB$22</f>
        <v>1.0125820207947098</v>
      </c>
      <c r="N26" s="9">
        <f ca="1">(VLOOKUP(N4,$AV$2:$AW$41,2,FALSE)*VLOOKUP(N48,$AT$2:$AU$41,2,FALSE))/(100*100)*'Formula Data'!$AB$22</f>
        <v>1.0056558490934557</v>
      </c>
      <c r="O26" s="9">
        <f ca="1">(VLOOKUP(O4,$AV$2:$AW$41,2,FALSE)*VLOOKUP(O48,$AT$2:$AU$41,2,FALSE))/(100*100)*'Formula Data'!$AB$22</f>
        <v>0.75564477137262342</v>
      </c>
      <c r="P26" s="9">
        <f ca="1">(VLOOKUP(P4,$AV$2:$AW$41,2,FALSE)*VLOOKUP(P48,$AT$2:$AU$41,2,FALSE))/(100*100)*'Formula Data'!$AB$22</f>
        <v>0.87623566794285179</v>
      </c>
      <c r="Q26" s="9">
        <f ca="1">(VLOOKUP(Q4,$AV$2:$AW$41,2,FALSE)*VLOOKUP(Q48,$AT$2:$AU$41,2,FALSE))/(100*100)*'Formula Data'!$AB$22</f>
        <v>0.80189285369168517</v>
      </c>
      <c r="R26" s="9">
        <f ca="1">(VLOOKUP(R4,$AV$2:$AW$41,2,FALSE)*VLOOKUP(R48,$AT$2:$AU$41,2,FALSE))/(100*100)*'Formula Data'!$AB$22</f>
        <v>0.64028107746942098</v>
      </c>
      <c r="S26" s="9">
        <f ca="1">(VLOOKUP(S4,$AV$2:$AW$41,2,FALSE)*VLOOKUP(S48,$AT$2:$AU$41,2,FALSE))/(100*100)*'Formula Data'!$AB$22</f>
        <v>1.1714715721377789</v>
      </c>
      <c r="T26" s="9">
        <f ca="1">(VLOOKUP(T4,$AV$2:$AW$41,2,FALSE)*VLOOKUP(T48,$AT$2:$AU$41,2,FALSE))/(100*100)*'Formula Data'!$AB$22</f>
        <v>1.2461132569913995</v>
      </c>
      <c r="U26" s="9">
        <f ca="1">(VLOOKUP(U4,$AV$2:$AW$41,2,FALSE)*VLOOKUP(U48,$AT$2:$AU$41,2,FALSE))/(100*100)*'Formula Data'!$AB$22</f>
        <v>0.89939821358314909</v>
      </c>
      <c r="V26" s="9">
        <f ca="1">(VLOOKUP(V4,$AV$2:$AW$41,2,FALSE)*VLOOKUP(V48,$AT$2:$AU$41,2,FALSE))/(100*100)*'Formula Data'!$AB$22</f>
        <v>1.1667124478151567</v>
      </c>
      <c r="W26" s="9">
        <f ca="1">(VLOOKUP(W4,$AV$2:$AW$41,2,FALSE)*VLOOKUP(W48,$AT$2:$AU$41,2,FALSE))/(100*100)*'Formula Data'!$AB$22</f>
        <v>1.3557551045537009</v>
      </c>
      <c r="X26" s="9">
        <f ca="1">(VLOOKUP(X4,$AV$2:$AW$41,2,FALSE)*VLOOKUP(X48,$AT$2:$AU$41,2,FALSE))/(100*100)*'Formula Data'!$AB$22</f>
        <v>1.0590231470619618</v>
      </c>
      <c r="Y26" s="83">
        <f ca="1">(VLOOKUP(Y4,$AV$2:$AW$41,2,FALSE)*VLOOKUP(Y48,$AT$2:$AU$41,2,FALSE))/(100*100)*'Formula Data'!$AB$22</f>
        <v>1.343545479550136</v>
      </c>
      <c r="Z26" s="83">
        <f ca="1">(VLOOKUP(Z4,$AV$2:$AW$41,2,FALSE)*VLOOKUP(Z48,$AT$2:$AU$41,2,FALSE))/(100*100)*'Formula Data'!$AB$22</f>
        <v>1.6878965468591896</v>
      </c>
      <c r="AA26" s="83">
        <f ca="1">(VLOOKUP(AA4,$AV$2:$AW$41,2,FALSE)*VLOOKUP(AA48,$AT$2:$AU$41,2,FALSE))/(100*100)*'Formula Data'!$AB$22</f>
        <v>0.70482567898449144</v>
      </c>
      <c r="AB26" s="84">
        <f ca="1">(VLOOKUP(AB4,$AV$2:$AW$41,2,FALSE)*VLOOKUP(AB48,$AT$2:$AU$41,2,FALSE))/(100*100)*'Formula Data'!$AB$22</f>
        <v>0.78420824250545529</v>
      </c>
      <c r="AC26" s="84">
        <f ca="1">(VLOOKUP(AC4,$AV$2:$AW$41,2,FALSE)*VLOOKUP(AC48,$AT$2:$AU$41,2,FALSE))/(100*100)*'Formula Data'!$AB$22</f>
        <v>0.95646926387407316</v>
      </c>
      <c r="AD26" s="84">
        <f ca="1">(VLOOKUP(AD4,$AV$2:$AW$41,2,FALSE)*VLOOKUP(AD48,$AT$2:$AU$41,2,FALSE))/(100*100)*'Formula Data'!$AB$22</f>
        <v>0.53680430701674797</v>
      </c>
      <c r="AE26" s="84">
        <f ca="1">(VLOOKUP(AE4,$AV$2:$AW$41,2,FALSE)*VLOOKUP(AE48,$AT$2:$AU$41,2,FALSE))/(100*100)*'Formula Data'!$AB$22</f>
        <v>1.3089446397664823</v>
      </c>
      <c r="AF26" s="84">
        <f ca="1">(VLOOKUP(AF4,$AV$2:$AW$41,2,FALSE)*VLOOKUP(AF48,$AT$2:$AU$41,2,FALSE))/(100*100)*'Formula Data'!$AB$22</f>
        <v>0.67320763451710686</v>
      </c>
      <c r="AG26" s="84">
        <f ca="1">(VLOOKUP(AG4,$AV$2:$AW$41,2,FALSE)*VLOOKUP(AG48,$AT$2:$AU$41,2,FALSE))/(100*100)*'Formula Data'!$AB$22</f>
        <v>1.5126225248908627</v>
      </c>
      <c r="AH26" s="84">
        <f ca="1">(VLOOKUP(AH4,$AV$2:$AW$41,2,FALSE)*VLOOKUP(AH48,$AT$2:$AU$41,2,FALSE))/(100*100)*'Formula Data'!$AB$22</f>
        <v>0.66072933493634667</v>
      </c>
      <c r="AI26" s="84">
        <f ca="1">(VLOOKUP(AI4,$AV$2:$AW$41,2,FALSE)*VLOOKUP(AI48,$AT$2:$AU$41,2,FALSE))/(100*100)*'Formula Data'!$AB$22</f>
        <v>1.1288026831615734</v>
      </c>
      <c r="AJ26" s="84">
        <f ca="1">(VLOOKUP(AJ4,$AV$2:$AW$41,2,FALSE)*VLOOKUP(AJ48,$AT$2:$AU$41,2,FALSE))/(100*100)*'Formula Data'!$AB$22</f>
        <v>1.0771512395541405</v>
      </c>
      <c r="AK26" s="79">
        <f ca="1">(VLOOKUP(AK4,$AV$2:$AW$41,2,FALSE)*VLOOKUP(AK48,$AT$2:$AU$41,2,FALSE))/(100*100)*'Formula Data'!$AB$22</f>
        <v>0.6781180864457983</v>
      </c>
      <c r="AL26" s="79">
        <f ca="1">(VLOOKUP(AL4,$AV$2:$AW$41,2,FALSE)*VLOOKUP(AL48,$AT$2:$AU$41,2,FALSE))/(100*100)*'Formula Data'!$AB$22</f>
        <v>1.2499172597366492</v>
      </c>
      <c r="AM26" s="79">
        <f ca="1">(VLOOKUP(AM4,$AV$2:$AW$41,2,FALSE)*VLOOKUP(AM48,$AT$2:$AU$41,2,FALSE))/(100*100)*'Formula Data'!$AB$22</f>
        <v>0.74752943404295746</v>
      </c>
      <c r="AN26" s="9">
        <f ca="1">IF(OR(Fixtures!$D$6&lt;=0,Fixtures!$D$6&gt;39),AVERAGE(B26:AM26),AVERAGE(OFFSET(A26,0,Fixtures!$D$6,1,38-Fixtures!$D$6+1)))</f>
        <v>1.0068622189314984</v>
      </c>
      <c r="AO26" s="41" t="str">
        <f t="shared" si="1"/>
        <v>BOU</v>
      </c>
      <c r="AP26" s="65">
        <f ca="1">AVERAGE(OFFSET(A26,0,Fixtures!$D$6,1,9))</f>
        <v>1.0061027711261827</v>
      </c>
      <c r="AQ26" s="65">
        <f ca="1">AVERAGE(OFFSET(A26,0,Fixtures!$D$6,1,6))</f>
        <v>1.0893280598058845</v>
      </c>
      <c r="AR26" s="65">
        <f ca="1">AVERAGE(OFFSET(A26,0,Fixtures!$D$6,1,3))</f>
        <v>1.3634883911570956</v>
      </c>
      <c r="AS26" s="64"/>
      <c r="AT26" s="72" t="str">
        <f>CONCATENATE("@",Schedule!A6)</f>
        <v>@BUR</v>
      </c>
      <c r="AU26" s="3">
        <f ca="1">VLOOKUP(RIGHT(AT26,3),'Team Ratings'!$A$2:$H$21,7,FALSE)*(1+Fixtures!$D$3)</f>
        <v>90.950879302608726</v>
      </c>
      <c r="AV26" s="72" t="str">
        <f>CONCATENATE("@",Schedule!A6)</f>
        <v>@BUR</v>
      </c>
      <c r="AW26" s="3">
        <f ca="1">VLOOKUP(RIGHT(AV26,3),'Team Ratings'!$A$2:$H$21,4,FALSE)*(1-Fixtures!$D$3)</f>
        <v>85.190749676814505</v>
      </c>
      <c r="AY26" s="62"/>
      <c r="BB26" s="62"/>
      <c r="BE26" s="62"/>
    </row>
    <row r="27" spans="1:57" x14ac:dyDescent="0.25">
      <c r="A27" s="41" t="str">
        <f t="shared" si="0"/>
        <v>BRI</v>
      </c>
      <c r="B27" s="9">
        <f ca="1">(VLOOKUP(B5,$AV$2:$AW$41,2,FALSE)*VLOOKUP(B49,$AT$2:$AU$41,2,FALSE))/(100*100)*'Formula Data'!$AB$22</f>
        <v>1.1718408173494492</v>
      </c>
      <c r="C27" s="9">
        <f ca="1">(VLOOKUP(C5,$AV$2:$AW$41,2,FALSE)*VLOOKUP(C49,$AT$2:$AU$41,2,FALSE))/(100*100)*'Formula Data'!$AB$22</f>
        <v>2.250359521084103</v>
      </c>
      <c r="D27" s="9">
        <f ca="1">(VLOOKUP(D5,$AV$2:$AW$41,2,FALSE)*VLOOKUP(D49,$AT$2:$AU$41,2,FALSE))/(100*100)*'Formula Data'!$AB$22</f>
        <v>1.6138716383569434</v>
      </c>
      <c r="E27" s="9">
        <f ca="1">(VLOOKUP(E5,$AV$2:$AW$41,2,FALSE)*VLOOKUP(E49,$AT$2:$AU$41,2,FALSE))/(100*100)*'Formula Data'!$AB$22</f>
        <v>0.87557439394215475</v>
      </c>
      <c r="F27" s="9">
        <f ca="1">(VLOOKUP(F5,$AV$2:$AW$41,2,FALSE)*VLOOKUP(F49,$AT$2:$AU$41,2,FALSE))/(100*100)*'Formula Data'!$AB$22</f>
        <v>1.5125839176050113</v>
      </c>
      <c r="G27" s="9">
        <f ca="1">(VLOOKUP(G5,$AV$2:$AW$41,2,FALSE)*VLOOKUP(G49,$AT$2:$AU$41,2,FALSE))/(100*100)*'Formula Data'!$AB$22</f>
        <v>1.3074284654770305</v>
      </c>
      <c r="H27" s="9">
        <f ca="1">(VLOOKUP(H5,$AV$2:$AW$41,2,FALSE)*VLOOKUP(H49,$AT$2:$AU$41,2,FALSE))/(100*100)*'Formula Data'!$AB$22</f>
        <v>0.82671989962138814</v>
      </c>
      <c r="I27" s="9">
        <f ca="1">(VLOOKUP(I5,$AV$2:$AW$41,2,FALSE)*VLOOKUP(I49,$AT$2:$AU$41,2,FALSE))/(100*100)*'Formula Data'!$AB$22</f>
        <v>1.4574905830482836</v>
      </c>
      <c r="J27" s="9">
        <f ca="1">(VLOOKUP(J5,$AV$2:$AW$41,2,FALSE)*VLOOKUP(J49,$AT$2:$AU$41,2,FALSE))/(100*100)*'Formula Data'!$AB$22</f>
        <v>1.45892577680827</v>
      </c>
      <c r="K27" s="9">
        <f ca="1">(VLOOKUP(K5,$AV$2:$AW$41,2,FALSE)*VLOOKUP(K49,$AT$2:$AU$41,2,FALSE))/(100*100)*'Formula Data'!$AB$22</f>
        <v>1.4418376887461595</v>
      </c>
      <c r="L27" s="9">
        <f ca="1">(VLOOKUP(L5,$AV$2:$AW$41,2,FALSE)*VLOOKUP(L49,$AT$2:$AU$41,2,FALSE))/(100*100)*'Formula Data'!$AB$22</f>
        <v>2.0426479776591053</v>
      </c>
      <c r="M27" s="9">
        <f ca="1">(VLOOKUP(M5,$AV$2:$AW$41,2,FALSE)*VLOOKUP(M49,$AT$2:$AU$41,2,FALSE))/(100*100)*'Formula Data'!$AB$22</f>
        <v>0.85312233748087085</v>
      </c>
      <c r="N27" s="9">
        <f ca="1">(VLOOKUP(N5,$AV$2:$AW$41,2,FALSE)*VLOOKUP(N49,$AT$2:$AU$41,2,FALSE))/(100*100)*'Formula Data'!$AB$22</f>
        <v>1.3907991286589012</v>
      </c>
      <c r="O27" s="9">
        <f ca="1">(VLOOKUP(O5,$AV$2:$AW$41,2,FALSE)*VLOOKUP(O49,$AT$2:$AU$41,2,FALSE))/(100*100)*'Formula Data'!$AB$22</f>
        <v>0.6931124758007694</v>
      </c>
      <c r="P27" s="9">
        <f ca="1">(VLOOKUP(P5,$AV$2:$AW$41,2,FALSE)*VLOOKUP(P49,$AT$2:$AU$41,2,FALSE))/(100*100)*'Formula Data'!$AB$22</f>
        <v>1.0770723803127282</v>
      </c>
      <c r="Q27" s="9">
        <f ca="1">(VLOOKUP(Q5,$AV$2:$AW$41,2,FALSE)*VLOOKUP(Q49,$AT$2:$AU$41,2,FALSE))/(100*100)*'Formula Data'!$AB$22</f>
        <v>1.2984855118663257</v>
      </c>
      <c r="R27" s="9">
        <f ca="1">(VLOOKUP(R5,$AV$2:$AW$41,2,FALSE)*VLOOKUP(R49,$AT$2:$AU$41,2,FALSE))/(100*100)*'Formula Data'!$AB$22</f>
        <v>1.1313804029777701</v>
      </c>
      <c r="S27" s="9">
        <f ca="1">(VLOOKUP(S5,$AV$2:$AW$41,2,FALSE)*VLOOKUP(S49,$AT$2:$AU$41,2,FALSE))/(100*100)*'Formula Data'!$AB$22</f>
        <v>1.3594705193876584</v>
      </c>
      <c r="T27" s="9">
        <f ca="1">(VLOOKUP(T5,$AV$2:$AW$41,2,FALSE)*VLOOKUP(T49,$AT$2:$AU$41,2,FALSE))/(100*100)*'Formula Data'!$AB$22</f>
        <v>0.97567551427199128</v>
      </c>
      <c r="U27" s="9">
        <f ca="1">(VLOOKUP(U5,$AV$2:$AW$41,2,FALSE)*VLOOKUP(U49,$AT$2:$AU$41,2,FALSE))/(100*100)*'Formula Data'!$AB$22</f>
        <v>1.8016879384495146</v>
      </c>
      <c r="V27" s="9">
        <f ca="1">(VLOOKUP(V5,$AV$2:$AW$41,2,FALSE)*VLOOKUP(V49,$AT$2:$AU$41,2,FALSE))/(100*100)*'Formula Data'!$AB$22</f>
        <v>1.2349766401751603</v>
      </c>
      <c r="W27" s="9">
        <f ca="1">(VLOOKUP(W5,$AV$2:$AW$41,2,FALSE)*VLOOKUP(W49,$AT$2:$AU$41,2,FALSE))/(100*100)*'Formula Data'!$AB$22</f>
        <v>0.96519713048296618</v>
      </c>
      <c r="X27" s="9">
        <f ca="1">(VLOOKUP(X5,$AV$2:$AW$41,2,FALSE)*VLOOKUP(X49,$AT$2:$AU$41,2,FALSE))/(100*100)*'Formula Data'!$AB$22</f>
        <v>2.1793829505407496</v>
      </c>
      <c r="Y27" s="83">
        <f ca="1">(VLOOKUP(Y5,$AV$2:$AW$41,2,FALSE)*VLOOKUP(Y49,$AT$2:$AU$41,2,FALSE))/(100*100)*'Formula Data'!$AB$22</f>
        <v>1.206088619953807</v>
      </c>
      <c r="Z27" s="83">
        <f ca="1">(VLOOKUP(Z5,$AV$2:$AW$41,2,FALSE)*VLOOKUP(Z49,$AT$2:$AU$41,2,FALSE))/(100*100)*'Formula Data'!$AB$22</f>
        <v>1.5064390182463829</v>
      </c>
      <c r="AA27" s="83">
        <f ca="1">(VLOOKUP(AA5,$AV$2:$AW$41,2,FALSE)*VLOOKUP(AA49,$AT$2:$AU$41,2,FALSE))/(100*100)*'Formula Data'!$AB$22</f>
        <v>1.7505276407318937</v>
      </c>
      <c r="AB27" s="84">
        <f ca="1">(VLOOKUP(AB5,$AV$2:$AW$41,2,FALSE)*VLOOKUP(AB49,$AT$2:$AU$41,2,FALSE))/(100*100)*'Formula Data'!$AB$22</f>
        <v>0.91005877744132491</v>
      </c>
      <c r="AC27" s="84">
        <f ca="1">(VLOOKUP(AC5,$AV$2:$AW$41,2,FALSE)*VLOOKUP(AC49,$AT$2:$AU$41,2,FALSE))/(100*100)*'Formula Data'!$AB$22</f>
        <v>1.6900867748186446</v>
      </c>
      <c r="AD27" s="84">
        <f ca="1">(VLOOKUP(AD5,$AV$2:$AW$41,2,FALSE)*VLOOKUP(AD49,$AT$2:$AU$41,2,FALSE))/(100*100)*'Formula Data'!$AB$22</f>
        <v>0.8692341029848959</v>
      </c>
      <c r="AE27" s="84">
        <f ca="1">(VLOOKUP(AE5,$AV$2:$AW$41,2,FALSE)*VLOOKUP(AE49,$AT$2:$AU$41,2,FALSE))/(100*100)*'Formula Data'!$AB$22</f>
        <v>1.6089599755288906</v>
      </c>
      <c r="AF27" s="84">
        <f ca="1">(VLOOKUP(AF5,$AV$2:$AW$41,2,FALSE)*VLOOKUP(AF49,$AT$2:$AU$41,2,FALSE))/(100*100)*'Formula Data'!$AB$22</f>
        <v>0.93103082166422269</v>
      </c>
      <c r="AG27" s="84">
        <f ca="1">(VLOOKUP(AG5,$AV$2:$AW$41,2,FALSE)*VLOOKUP(AG49,$AT$2:$AU$41,2,FALSE))/(100*100)*'Formula Data'!$AB$22</f>
        <v>1.274417318952906</v>
      </c>
      <c r="AH27" s="84">
        <f ca="1">(VLOOKUP(AH5,$AV$2:$AW$41,2,FALSE)*VLOOKUP(AH49,$AT$2:$AU$41,2,FALSE))/(100*100)*'Formula Data'!$AB$22</f>
        <v>1.3673924478544426</v>
      </c>
      <c r="AI27" s="84">
        <f ca="1">(VLOOKUP(AI5,$AV$2:$AW$41,2,FALSE)*VLOOKUP(AI49,$AT$2:$AU$41,2,FALSE))/(100*100)*'Formula Data'!$AB$22</f>
        <v>1.0353902416283101</v>
      </c>
      <c r="AJ27" s="84">
        <f ca="1">(VLOOKUP(AJ5,$AV$2:$AW$41,2,FALSE)*VLOOKUP(AJ49,$AT$2:$AU$41,2,FALSE))/(100*100)*'Formula Data'!$AB$22</f>
        <v>1.3079568107037132</v>
      </c>
      <c r="AK27" s="79">
        <f ca="1">(VLOOKUP(AK5,$AV$2:$AW$41,2,FALSE)*VLOOKUP(AK49,$AT$2:$AU$41,2,FALSE))/(100*100)*'Formula Data'!$AB$22</f>
        <v>1.0803603529496892</v>
      </c>
      <c r="AL27" s="79">
        <f ca="1">(VLOOKUP(AL5,$AV$2:$AW$41,2,FALSE)*VLOOKUP(AL49,$AT$2:$AU$41,2,FALSE))/(100*100)*'Formula Data'!$AB$22</f>
        <v>1.9530721521323546</v>
      </c>
      <c r="AM27" s="79">
        <f ca="1">(VLOOKUP(AM5,$AV$2:$AW$41,2,FALSE)*VLOOKUP(AM49,$AT$2:$AU$41,2,FALSE))/(100*100)*'Formula Data'!$AB$22</f>
        <v>1.0125561762479827</v>
      </c>
      <c r="AN27" s="9">
        <f ca="1">IF(OR(Fixtures!$D$6&lt;=0,Fixtures!$D$6&gt;39),AVERAGE(B27:AM27),AVERAGE(OFFSET(A27,0,Fixtures!$D$6,1,38-Fixtures!$D$6+1)))</f>
        <v>1.3551846363987632</v>
      </c>
      <c r="AO27" s="41" t="str">
        <f t="shared" si="1"/>
        <v>BRI</v>
      </c>
      <c r="AP27" s="65">
        <f ca="1">AVERAGE(OFFSET(A27,0,Fixtures!$D$6,1,9))</f>
        <v>1.4057565202123123</v>
      </c>
      <c r="AQ27" s="65">
        <f ca="1">AVERAGE(OFFSET(A27,0,Fixtures!$D$6,1,6))</f>
        <v>1.5404306302888005</v>
      </c>
      <c r="AR27" s="65">
        <f ca="1">AVERAGE(OFFSET(A27,0,Fixtures!$D$6,1,3))</f>
        <v>1.6306368629136465</v>
      </c>
      <c r="AS27" s="64"/>
      <c r="AT27" s="72" t="str">
        <f>CONCATENATE("@",Schedule!A7)</f>
        <v>@CHE</v>
      </c>
      <c r="AU27" s="3">
        <f ca="1">VLOOKUP(RIGHT(AT27,3),'Team Ratings'!$A$2:$H$21,7,FALSE)*(1+Fixtures!$D$3)</f>
        <v>143.21694080892806</v>
      </c>
      <c r="AV27" s="72" t="str">
        <f>CONCATENATE("@",Schedule!A7)</f>
        <v>@CHE</v>
      </c>
      <c r="AW27" s="3">
        <f ca="1">VLOOKUP(RIGHT(AV27,3),'Team Ratings'!$A$2:$H$21,4,FALSE)*(1-Fixtures!$D$3)</f>
        <v>69.555536446837422</v>
      </c>
      <c r="AY27" s="62"/>
      <c r="BB27" s="62"/>
      <c r="BE27" s="62"/>
    </row>
    <row r="28" spans="1:57" x14ac:dyDescent="0.25">
      <c r="A28" s="41" t="str">
        <f t="shared" si="0"/>
        <v>BUR</v>
      </c>
      <c r="B28" s="9">
        <f ca="1">(VLOOKUP(B6,$AV$2:$AW$41,2,FALSE)*VLOOKUP(B50,$AT$2:$AU$41,2,FALSE))/(100*100)*'Formula Data'!$AB$22</f>
        <v>1.4095034027149758</v>
      </c>
      <c r="C28" s="9">
        <f ca="1">(VLOOKUP(C6,$AV$2:$AW$41,2,FALSE)*VLOOKUP(C50,$AT$2:$AU$41,2,FALSE))/(100*100)*'Formula Data'!$AB$22</f>
        <v>0.94068025544255807</v>
      </c>
      <c r="D28" s="9">
        <f ca="1">(VLOOKUP(D6,$AV$2:$AW$41,2,FALSE)*VLOOKUP(D50,$AT$2:$AU$41,2,FALSE))/(100*100)*'Formula Data'!$AB$22</f>
        <v>0.75916101181408402</v>
      </c>
      <c r="E28" s="9">
        <f ca="1">(VLOOKUP(E6,$AV$2:$AW$41,2,FALSE)*VLOOKUP(E50,$AT$2:$AU$41,2,FALSE))/(100*100)*'Formula Data'!$AB$22</f>
        <v>0.90427642076835912</v>
      </c>
      <c r="F28" s="9">
        <f ca="1">(VLOOKUP(F6,$AV$2:$AW$41,2,FALSE)*VLOOKUP(F50,$AT$2:$AU$41,2,FALSE))/(100*100)*'Formula Data'!$AB$22</f>
        <v>1.0142310081455452</v>
      </c>
      <c r="G28" s="9">
        <f ca="1">(VLOOKUP(G6,$AV$2:$AW$41,2,FALSE)*VLOOKUP(G50,$AT$2:$AU$41,2,FALSE))/(100*100)*'Formula Data'!$AB$22</f>
        <v>1.783982819098648</v>
      </c>
      <c r="H28" s="9">
        <f ca="1">(VLOOKUP(H6,$AV$2:$AW$41,2,FALSE)*VLOOKUP(H50,$AT$2:$AU$41,2,FALSE))/(100*100)*'Formula Data'!$AB$22</f>
        <v>1.274178687973843</v>
      </c>
      <c r="I28" s="9">
        <f ca="1">(VLOOKUP(I6,$AV$2:$AW$41,2,FALSE)*VLOOKUP(I50,$AT$2:$AU$41,2,FALSE))/(100*100)*'Formula Data'!$AB$22</f>
        <v>1.2592545033627547</v>
      </c>
      <c r="J28" s="9">
        <f ca="1">(VLOOKUP(J6,$AV$2:$AW$41,2,FALSE)*VLOOKUP(J50,$AT$2:$AU$41,2,FALSE))/(100*100)*'Formula Data'!$AB$22</f>
        <v>0.81313227147622757</v>
      </c>
      <c r="K28" s="9">
        <f ca="1">(VLOOKUP(K6,$AV$2:$AW$41,2,FALSE)*VLOOKUP(K50,$AT$2:$AU$41,2,FALSE))/(100*100)*'Formula Data'!$AB$22</f>
        <v>1.0785887397913376</v>
      </c>
      <c r="L28" s="9">
        <f ca="1">(VLOOKUP(L6,$AV$2:$AW$41,2,FALSE)*VLOOKUP(L50,$AT$2:$AU$41,2,FALSE))/(100*100)*'Formula Data'!$AB$22</f>
        <v>0.7948159649054285</v>
      </c>
      <c r="M28" s="9">
        <f ca="1">(VLOOKUP(M6,$AV$2:$AW$41,2,FALSE)*VLOOKUP(M50,$AT$2:$AU$41,2,FALSE))/(100*100)*'Formula Data'!$AB$22</f>
        <v>1.9653913774266067</v>
      </c>
      <c r="N28" s="9">
        <f ca="1">(VLOOKUP(N6,$AV$2:$AW$41,2,FALSE)*VLOOKUP(N50,$AT$2:$AU$41,2,FALSE))/(100*100)*'Formula Data'!$AB$22</f>
        <v>1.0234479497860998</v>
      </c>
      <c r="O28" s="9">
        <f ca="1">(VLOOKUP(O6,$AV$2:$AW$41,2,FALSE)*VLOOKUP(O50,$AT$2:$AU$41,2,FALSE))/(100*100)*'Formula Data'!$AB$22</f>
        <v>1.4760672431270438</v>
      </c>
      <c r="P28" s="9">
        <f ca="1">(VLOOKUP(P6,$AV$2:$AW$41,2,FALSE)*VLOOKUP(P50,$AT$2:$AU$41,2,FALSE))/(100*100)*'Formula Data'!$AB$22</f>
        <v>1.1423272653629502</v>
      </c>
      <c r="Q28" s="9">
        <f ca="1">(VLOOKUP(Q6,$AV$2:$AW$41,2,FALSE)*VLOOKUP(Q50,$AT$2:$AU$41,2,FALSE))/(100*100)*'Formula Data'!$AB$22</f>
        <v>0.85212350513337187</v>
      </c>
      <c r="R28" s="9">
        <f ca="1">(VLOOKUP(R6,$AV$2:$AW$41,2,FALSE)*VLOOKUP(R50,$AT$2:$AU$41,2,FALSE))/(100*100)*'Formula Data'!$AB$22</f>
        <v>1.7057501840611435</v>
      </c>
      <c r="S28" s="9">
        <f ca="1">(VLOOKUP(S6,$AV$2:$AW$41,2,FALSE)*VLOOKUP(S50,$AT$2:$AU$41,2,FALSE))/(100*100)*'Formula Data'!$AB$22</f>
        <v>1.0533588752643481</v>
      </c>
      <c r="T28" s="9">
        <f ca="1">(VLOOKUP(T6,$AV$2:$AW$41,2,FALSE)*VLOOKUP(T50,$AT$2:$AU$41,2,FALSE))/(100*100)*'Formula Data'!$AB$22</f>
        <v>0.84297202291225748</v>
      </c>
      <c r="U28" s="9">
        <f ca="1">(VLOOKUP(U6,$AV$2:$AW$41,2,FALSE)*VLOOKUP(U50,$AT$2:$AU$41,2,FALSE))/(100*100)*'Formula Data'!$AB$22</f>
        <v>1.1130349557241104</v>
      </c>
      <c r="V28" s="9">
        <f ca="1">(VLOOKUP(V6,$AV$2:$AW$41,2,FALSE)*VLOOKUP(V50,$AT$2:$AU$41,2,FALSE))/(100*100)*'Formula Data'!$AB$22</f>
        <v>1.9034027314177162</v>
      </c>
      <c r="W28" s="9">
        <f ca="1">(VLOOKUP(W6,$AV$2:$AW$41,2,FALSE)*VLOOKUP(W50,$AT$2:$AU$41,2,FALSE))/(100*100)*'Formula Data'!$AB$22</f>
        <v>0.72203047870329207</v>
      </c>
      <c r="X28" s="9">
        <f ca="1">(VLOOKUP(X6,$AV$2:$AW$41,2,FALSE)*VLOOKUP(X50,$AT$2:$AU$41,2,FALSE))/(100*100)*'Formula Data'!$AB$22</f>
        <v>1.214679072205229</v>
      </c>
      <c r="Y28" s="83">
        <f ca="1">(VLOOKUP(Y6,$AV$2:$AW$41,2,FALSE)*VLOOKUP(Y50,$AT$2:$AU$41,2,FALSE))/(100*100)*'Formula Data'!$AB$22</f>
        <v>0.74508951581531357</v>
      </c>
      <c r="Z28" s="83">
        <f ca="1">(VLOOKUP(Z6,$AV$2:$AW$41,2,FALSE)*VLOOKUP(Z50,$AT$2:$AU$41,2,FALSE))/(100*100)*'Formula Data'!$AB$22</f>
        <v>1.405213714920365</v>
      </c>
      <c r="AA28" s="83">
        <f ca="1">(VLOOKUP(AA6,$AV$2:$AW$41,2,FALSE)*VLOOKUP(AA50,$AT$2:$AU$41,2,FALSE))/(100*100)*'Formula Data'!$AB$22</f>
        <v>0.94355186462738061</v>
      </c>
      <c r="AB28" s="84">
        <f ca="1">(VLOOKUP(AB6,$AV$2:$AW$41,2,FALSE)*VLOOKUP(AB50,$AT$2:$AU$41,2,FALSE))/(100*100)*'Formula Data'!$AB$22</f>
        <v>1.5735360976171129</v>
      </c>
      <c r="AC28" s="84">
        <f ca="1">(VLOOKUP(AC6,$AV$2:$AW$41,2,FALSE)*VLOOKUP(AC50,$AT$2:$AU$41,2,FALSE))/(100*100)*'Formula Data'!$AB$22</f>
        <v>1.1418658256938232</v>
      </c>
      <c r="AD28" s="84">
        <f ca="1">(VLOOKUP(AD6,$AV$2:$AW$41,2,FALSE)*VLOOKUP(AD50,$AT$2:$AU$41,2,FALSE))/(100*100)*'Formula Data'!$AB$22</f>
        <v>1.272925236063432</v>
      </c>
      <c r="AE28" s="84">
        <f ca="1">(VLOOKUP(AE6,$AV$2:$AW$41,2,FALSE)*VLOOKUP(AE50,$AT$2:$AU$41,2,FALSE))/(100*100)*'Formula Data'!$AB$22</f>
        <v>0.76469841730908239</v>
      </c>
      <c r="AF28" s="84">
        <f ca="1">(VLOOKUP(AF6,$AV$2:$AW$41,2,FALSE)*VLOOKUP(AF50,$AT$2:$AU$41,2,FALSE))/(100*100)*'Formula Data'!$AB$22</f>
        <v>1.5288543447421985</v>
      </c>
      <c r="AG28" s="84">
        <f ca="1">(VLOOKUP(AG6,$AV$2:$AW$41,2,FALSE)*VLOOKUP(AG50,$AT$2:$AU$41,2,FALSE))/(100*100)*'Formula Data'!$AB$22</f>
        <v>0.98811112969661608</v>
      </c>
      <c r="AH28" s="84">
        <f ca="1">(VLOOKUP(AH6,$AV$2:$AW$41,2,FALSE)*VLOOKUP(AH50,$AT$2:$AU$41,2,FALSE))/(100*100)*'Formula Data'!$AB$22</f>
        <v>1.1873176759698376</v>
      </c>
      <c r="AI28" s="84">
        <f ca="1">(VLOOKUP(AI6,$AV$2:$AW$41,2,FALSE)*VLOOKUP(AI50,$AT$2:$AU$41,2,FALSE))/(100*100)*'Formula Data'!$AB$22</f>
        <v>1.3156752195996289</v>
      </c>
      <c r="AJ28" s="84">
        <f ca="1">(VLOOKUP(AJ6,$AV$2:$AW$41,2,FALSE)*VLOOKUP(AJ50,$AT$2:$AU$41,2,FALSE))/(100*100)*'Formula Data'!$AB$22</f>
        <v>0.60534206679534774</v>
      </c>
      <c r="AK28" s="79">
        <f ca="1">(VLOOKUP(AK6,$AV$2:$AW$41,2,FALSE)*VLOOKUP(AK50,$AT$2:$AU$41,2,FALSE))/(100*100)*'Formula Data'!$AB$22</f>
        <v>1.1340553386358541</v>
      </c>
      <c r="AL28" s="79">
        <f ca="1">(VLOOKUP(AL6,$AV$2:$AW$41,2,FALSE)*VLOOKUP(AL50,$AT$2:$AU$41,2,FALSE))/(100*100)*'Formula Data'!$AB$22</f>
        <v>1.1942364326197559</v>
      </c>
      <c r="AM28" s="79">
        <f ca="1">(VLOOKUP(AM6,$AV$2:$AW$41,2,FALSE)*VLOOKUP(AM50,$AT$2:$AU$41,2,FALSE))/(100*100)*'Formula Data'!$AB$22</f>
        <v>1.515085826982852</v>
      </c>
      <c r="AN28" s="9">
        <f ca="1">IF(OR(Fixtures!$D$6&lt;=0,Fixtures!$D$6&gt;39),AVERAGE(B28:AM28),AVERAGE(OFFSET(A28,0,Fixtures!$D$6,1,38-Fixtures!$D$6+1)))</f>
        <v>1.1581398612058644</v>
      </c>
      <c r="AO28" s="41" t="str">
        <f t="shared" si="1"/>
        <v>BUR</v>
      </c>
      <c r="AP28" s="65">
        <f ca="1">AVERAGE(OFFSET(A28,0,Fixtures!$D$6,1,9))</f>
        <v>1.1767126765548821</v>
      </c>
      <c r="AQ28" s="65">
        <f ca="1">AVERAGE(OFFSET(A28,0,Fixtures!$D$6,1,6))</f>
        <v>1.1706560151465375</v>
      </c>
      <c r="AR28" s="65">
        <f ca="1">AVERAGE(OFFSET(A28,0,Fixtures!$D$6,1,3))</f>
        <v>1.1216607676469692</v>
      </c>
      <c r="AS28" s="64"/>
      <c r="AT28" s="72" t="str">
        <f>CONCATENATE("@",Schedule!A8)</f>
        <v>@CRY</v>
      </c>
      <c r="AU28" s="3">
        <f ca="1">VLOOKUP(RIGHT(AT28,3),'Team Ratings'!$A$2:$H$21,7,FALSE)*(1+Fixtures!$D$3)</f>
        <v>71.506054596270886</v>
      </c>
      <c r="AV28" s="72" t="str">
        <f>CONCATENATE("@",Schedule!A8)</f>
        <v>@CRY</v>
      </c>
      <c r="AW28" s="3">
        <f ca="1">VLOOKUP(RIGHT(AV28,3),'Team Ratings'!$A$2:$H$21,4,FALSE)*(1-Fixtures!$D$3)</f>
        <v>95.187948046971158</v>
      </c>
      <c r="AY28" s="62"/>
      <c r="BB28" s="62"/>
      <c r="BE28" s="62"/>
    </row>
    <row r="29" spans="1:57" x14ac:dyDescent="0.25">
      <c r="A29" s="41" t="str">
        <f t="shared" si="0"/>
        <v>CHE</v>
      </c>
      <c r="B29" s="9">
        <f ca="1">(VLOOKUP(B7,$AV$2:$AW$41,2,FALSE)*VLOOKUP(B51,$AT$2:$AU$41,2,FALSE))/(100*100)*'Formula Data'!$AB$22</f>
        <v>1.1732645346817874</v>
      </c>
      <c r="C29" s="9">
        <f ca="1">(VLOOKUP(C7,$AV$2:$AW$41,2,FALSE)*VLOOKUP(C51,$AT$2:$AU$41,2,FALSE))/(100*100)*'Formula Data'!$AB$22</f>
        <v>1.9127096089643874</v>
      </c>
      <c r="D29" s="9">
        <f ca="1">(VLOOKUP(D7,$AV$2:$AW$41,2,FALSE)*VLOOKUP(D51,$AT$2:$AU$41,2,FALSE))/(100*100)*'Formula Data'!$AB$22</f>
        <v>1.8805193505970121</v>
      </c>
      <c r="E29" s="9">
        <f ca="1">(VLOOKUP(E7,$AV$2:$AW$41,2,FALSE)*VLOOKUP(E51,$AT$2:$AU$41,2,FALSE))/(100*100)*'Formula Data'!$AB$22</f>
        <v>1.8696246438146193</v>
      </c>
      <c r="F29" s="9">
        <f ca="1">(VLOOKUP(F7,$AV$2:$AW$41,2,FALSE)*VLOOKUP(F51,$AT$2:$AU$41,2,FALSE))/(100*100)*'Formula Data'!$AB$22</f>
        <v>1.1954223920329385</v>
      </c>
      <c r="G29" s="9">
        <f ca="1">(VLOOKUP(G7,$AV$2:$AW$41,2,FALSE)*VLOOKUP(G51,$AT$2:$AU$41,2,FALSE))/(100*100)*'Formula Data'!$AB$22</f>
        <v>1.4239301876037693</v>
      </c>
      <c r="H29" s="9">
        <f ca="1">(VLOOKUP(H7,$AV$2:$AW$41,2,FALSE)*VLOOKUP(H51,$AT$2:$AU$41,2,FALSE))/(100*100)*'Formula Data'!$AB$22</f>
        <v>2.3857488665007898</v>
      </c>
      <c r="I29" s="9">
        <f ca="1">(VLOOKUP(I7,$AV$2:$AW$41,2,FALSE)*VLOOKUP(I51,$AT$2:$AU$41,2,FALSE))/(100*100)*'Formula Data'!$AB$22</f>
        <v>1.4857757570092816</v>
      </c>
      <c r="J29" s="9">
        <f ca="1">(VLOOKUP(J7,$AV$2:$AW$41,2,FALSE)*VLOOKUP(J51,$AT$2:$AU$41,2,FALSE))/(100*100)*'Formula Data'!$AB$22</f>
        <v>2.685980883512975</v>
      </c>
      <c r="K29" s="9">
        <f ca="1">(VLOOKUP(K7,$AV$2:$AW$41,2,FALSE)*VLOOKUP(K51,$AT$2:$AU$41,2,FALSE))/(100*100)*'Formula Data'!$AB$22</f>
        <v>1.3925274239949168</v>
      </c>
      <c r="L29" s="9">
        <f ca="1">(VLOOKUP(L7,$AV$2:$AW$41,2,FALSE)*VLOOKUP(L51,$AT$2:$AU$41,2,FALSE))/(100*100)*'Formula Data'!$AB$22</f>
        <v>1.6115851278122877</v>
      </c>
      <c r="M29" s="9">
        <f ca="1">(VLOOKUP(M7,$AV$2:$AW$41,2,FALSE)*VLOOKUP(M51,$AT$2:$AU$41,2,FALSE))/(100*100)*'Formula Data'!$AB$22</f>
        <v>2.3243077649152535</v>
      </c>
      <c r="N29" s="9">
        <f ca="1">(VLOOKUP(N7,$AV$2:$AW$41,2,FALSE)*VLOOKUP(N51,$AT$2:$AU$41,2,FALSE))/(100*100)*'Formula Data'!$AB$22</f>
        <v>1.2041419369245672</v>
      </c>
      <c r="O29" s="9">
        <f ca="1">(VLOOKUP(O7,$AV$2:$AW$41,2,FALSE)*VLOOKUP(O51,$AT$2:$AU$41,2,FALSE))/(100*100)*'Formula Data'!$AB$22</f>
        <v>3.0948281393823787</v>
      </c>
      <c r="P29" s="9">
        <f ca="1">(VLOOKUP(P7,$AV$2:$AW$41,2,FALSE)*VLOOKUP(P51,$AT$2:$AU$41,2,FALSE))/(100*100)*'Formula Data'!$AB$22</f>
        <v>2.9972169418397709</v>
      </c>
      <c r="Q29" s="9">
        <f ca="1">(VLOOKUP(Q7,$AV$2:$AW$41,2,FALSE)*VLOOKUP(Q51,$AT$2:$AU$41,2,FALSE))/(100*100)*'Formula Data'!$AB$22</f>
        <v>1.3273964499818123</v>
      </c>
      <c r="R29" s="9">
        <f ca="1">(VLOOKUP(R7,$AV$2:$AW$41,2,FALSE)*VLOOKUP(R51,$AT$2:$AU$41,2,FALSE))/(100*100)*'Formula Data'!$AB$22</f>
        <v>2.4777883169588866</v>
      </c>
      <c r="S29" s="9">
        <f ca="1">(VLOOKUP(S7,$AV$2:$AW$41,2,FALSE)*VLOOKUP(S51,$AT$2:$AU$41,2,FALSE))/(100*100)*'Formula Data'!$AB$22</f>
        <v>1.3418069460388604</v>
      </c>
      <c r="T29" s="9">
        <f ca="1">(VLOOKUP(T7,$AV$2:$AW$41,2,FALSE)*VLOOKUP(T51,$AT$2:$AU$41,2,FALSE))/(100*100)*'Formula Data'!$AB$22</f>
        <v>2.2194921802237415</v>
      </c>
      <c r="U29" s="9">
        <f ca="1">(VLOOKUP(U7,$AV$2:$AW$41,2,FALSE)*VLOOKUP(U51,$AT$2:$AU$41,2,FALSE))/(100*100)*'Formula Data'!$AB$22</f>
        <v>1.4812539416535357</v>
      </c>
      <c r="V29" s="9">
        <f ca="1">(VLOOKUP(V7,$AV$2:$AW$41,2,FALSE)*VLOOKUP(V51,$AT$2:$AU$41,2,FALSE))/(100*100)*'Formula Data'!$AB$22</f>
        <v>1.597071555260859</v>
      </c>
      <c r="W29" s="9">
        <f ca="1">(VLOOKUP(W7,$AV$2:$AW$41,2,FALSE)*VLOOKUP(W51,$AT$2:$AU$41,2,FALSE))/(100*100)*'Formula Data'!$AB$22</f>
        <v>2.0801952876961103</v>
      </c>
      <c r="X29" s="9">
        <f ca="1">(VLOOKUP(X7,$AV$2:$AW$41,2,FALSE)*VLOOKUP(X51,$AT$2:$AU$41,2,FALSE))/(100*100)*'Formula Data'!$AB$22</f>
        <v>1.7980533187152969</v>
      </c>
      <c r="Y29" s="83">
        <f ca="1">(VLOOKUP(Y7,$AV$2:$AW$41,2,FALSE)*VLOOKUP(Y51,$AT$2:$AU$41,2,FALSE))/(100*100)*'Formula Data'!$AB$22</f>
        <v>2.2127373696305908</v>
      </c>
      <c r="Z29" s="83">
        <f ca="1">(VLOOKUP(Z7,$AV$2:$AW$41,2,FALSE)*VLOOKUP(Z51,$AT$2:$AU$41,2,FALSE))/(100*100)*'Formula Data'!$AB$22</f>
        <v>1.2804089117860773</v>
      </c>
      <c r="AA29" s="83">
        <f ca="1">(VLOOKUP(AA7,$AV$2:$AW$41,2,FALSE)*VLOOKUP(AA51,$AT$2:$AU$41,2,FALSE))/(100*100)*'Formula Data'!$AB$22</f>
        <v>1.7526544283518055</v>
      </c>
      <c r="AB29" s="84">
        <f ca="1">(VLOOKUP(AB7,$AV$2:$AW$41,2,FALSE)*VLOOKUP(AB51,$AT$2:$AU$41,2,FALSE))/(100*100)*'Formula Data'!$AB$22</f>
        <v>2.0044276601321247</v>
      </c>
      <c r="AC29" s="84">
        <f ca="1">(VLOOKUP(AC7,$AV$2:$AW$41,2,FALSE)*VLOOKUP(AC51,$AT$2:$AU$41,2,FALSE))/(100*100)*'Formula Data'!$AB$22</f>
        <v>1.6586847411047088</v>
      </c>
      <c r="AD29" s="84">
        <f ca="1">(VLOOKUP(AD7,$AV$2:$AW$41,2,FALSE)*VLOOKUP(AD51,$AT$2:$AU$41,2,FALSE))/(100*100)*'Formula Data'!$AB$22</f>
        <v>1.9829008697259172</v>
      </c>
      <c r="AE29" s="84">
        <f ca="1">(VLOOKUP(AE7,$AV$2:$AW$41,2,FALSE)*VLOOKUP(AE51,$AT$2:$AU$41,2,FALSE))/(100*100)*'Formula Data'!$AB$22</f>
        <v>2.00640142387621</v>
      </c>
      <c r="AF29" s="84">
        <f ca="1">(VLOOKUP(AF7,$AV$2:$AW$41,2,FALSE)*VLOOKUP(AF51,$AT$2:$AU$41,2,FALSE))/(100*100)*'Formula Data'!$AB$22</f>
        <v>1.798779930467564</v>
      </c>
      <c r="AG29" s="84">
        <f ca="1">(VLOOKUP(AG7,$AV$2:$AW$41,2,FALSE)*VLOOKUP(AG51,$AT$2:$AU$41,2,FALSE))/(100*100)*'Formula Data'!$AB$22</f>
        <v>2.0717444569419228</v>
      </c>
      <c r="AH29" s="84">
        <f ca="1">(VLOOKUP(AH7,$AV$2:$AW$41,2,FALSE)*VLOOKUP(AH51,$AT$2:$AU$41,2,FALSE))/(100*100)*'Formula Data'!$AB$22</f>
        <v>2.4074296353739113</v>
      </c>
      <c r="AI29" s="84">
        <f ca="1">(VLOOKUP(AI7,$AV$2:$AW$41,2,FALSE)*VLOOKUP(AI51,$AT$2:$AU$41,2,FALSE))/(100*100)*'Formula Data'!$AB$22</f>
        <v>1.5559415616374836</v>
      </c>
      <c r="AJ29" s="84">
        <f ca="1">(VLOOKUP(AJ7,$AV$2:$AW$41,2,FALSE)*VLOOKUP(AJ51,$AT$2:$AU$41,2,FALSE))/(100*100)*'Formula Data'!$AB$22</f>
        <v>1.2515669103221831</v>
      </c>
      <c r="AK29" s="79">
        <f ca="1">(VLOOKUP(AK7,$AV$2:$AW$41,2,FALSE)*VLOOKUP(AK51,$AT$2:$AU$41,2,FALSE))/(100*100)*'Formula Data'!$AB$22</f>
        <v>2.8091708817560308</v>
      </c>
      <c r="AL29" s="79">
        <f ca="1">(VLOOKUP(AL7,$AV$2:$AW$41,2,FALSE)*VLOOKUP(AL51,$AT$2:$AU$41,2,FALSE))/(100*100)*'Formula Data'!$AB$22</f>
        <v>0.95320946442896937</v>
      </c>
      <c r="AM29" s="79">
        <f ca="1">(VLOOKUP(AM7,$AV$2:$AW$41,2,FALSE)*VLOOKUP(AM51,$AT$2:$AU$41,2,FALSE))/(100*100)*'Formula Data'!$AB$22</f>
        <v>1.7857544374813032</v>
      </c>
      <c r="AN29" s="9">
        <f ca="1">IF(OR(Fixtures!$D$6&lt;=0,Fixtures!$D$6&gt;39),AVERAGE(B29:AM29),AVERAGE(OFFSET(A29,0,Fixtures!$D$6,1,38-Fixtures!$D$6+1)))</f>
        <v>1.833116625108256</v>
      </c>
      <c r="AO29" s="41" t="str">
        <f t="shared" si="1"/>
        <v>CHE</v>
      </c>
      <c r="AP29" s="65">
        <f ca="1">AVERAGE(OFFSET(A29,0,Fixtures!$D$6,1,9))</f>
        <v>1.8327831837544772</v>
      </c>
      <c r="AQ29" s="65">
        <f ca="1">AVERAGE(OFFSET(A29,0,Fixtures!$D$6,1,6))</f>
        <v>1.7844944049534339</v>
      </c>
      <c r="AR29" s="65">
        <f ca="1">AVERAGE(OFFSET(A29,0,Fixtures!$D$6,1,3))</f>
        <v>1.7637332000439885</v>
      </c>
      <c r="AS29" s="64"/>
      <c r="AT29" s="72" t="str">
        <f>CONCATENATE("@",Schedule!A9)</f>
        <v>@EVE</v>
      </c>
      <c r="AU29" s="3">
        <f ca="1">VLOOKUP(RIGHT(AT29,3),'Team Ratings'!$A$2:$H$21,7,FALSE)*(1+Fixtures!$D$3)</f>
        <v>110.06716633474366</v>
      </c>
      <c r="AV29" s="72" t="str">
        <f>CONCATENATE("@",Schedule!A9)</f>
        <v>@EVE</v>
      </c>
      <c r="AW29" s="3">
        <f ca="1">VLOOKUP(RIGHT(AV29,3),'Team Ratings'!$A$2:$H$21,4,FALSE)*(1-Fixtures!$D$3)</f>
        <v>81.206227427737602</v>
      </c>
      <c r="AY29" s="62"/>
      <c r="BB29" s="62"/>
      <c r="BE29" s="62"/>
    </row>
    <row r="30" spans="1:57" x14ac:dyDescent="0.25">
      <c r="A30" s="41" t="str">
        <f t="shared" si="0"/>
        <v>CRY</v>
      </c>
      <c r="B30" s="9">
        <f ca="1">(VLOOKUP(B8,$AV$2:$AW$41,2,FALSE)*VLOOKUP(B52,$AT$2:$AU$41,2,FALSE))/(100*100)*'Formula Data'!$AB$22</f>
        <v>0.99003244342987251</v>
      </c>
      <c r="C30" s="9">
        <f ca="1">(VLOOKUP(C8,$AV$2:$AW$41,2,FALSE)*VLOOKUP(C52,$AT$2:$AU$41,2,FALSE))/(100*100)*'Formula Data'!$AB$22</f>
        <v>0.62488844765775819</v>
      </c>
      <c r="D30" s="9">
        <f ca="1">(VLOOKUP(D8,$AV$2:$AW$41,2,FALSE)*VLOOKUP(D52,$AT$2:$AU$41,2,FALSE))/(100*100)*'Formula Data'!$AB$22</f>
        <v>0.58579325461750287</v>
      </c>
      <c r="E30" s="9">
        <f ca="1">(VLOOKUP(E8,$AV$2:$AW$41,2,FALSE)*VLOOKUP(E52,$AT$2:$AU$41,2,FALSE))/(100*100)*'Formula Data'!$AB$22</f>
        <v>1.4964651323337179</v>
      </c>
      <c r="F30" s="9">
        <f ca="1">(VLOOKUP(F8,$AV$2:$AW$41,2,FALSE)*VLOOKUP(F52,$AT$2:$AU$41,2,FALSE))/(100*100)*'Formula Data'!$AB$22</f>
        <v>0.66994393400092067</v>
      </c>
      <c r="G30" s="9">
        <f ca="1">(VLOOKUP(G8,$AV$2:$AW$41,2,FALSE)*VLOOKUP(G52,$AT$2:$AU$41,2,FALSE))/(100*100)*'Formula Data'!$AB$22</f>
        <v>0.89160020861240741</v>
      </c>
      <c r="H30" s="9">
        <f ca="1">(VLOOKUP(H8,$AV$2:$AW$41,2,FALSE)*VLOOKUP(H52,$AT$2:$AU$41,2,FALSE))/(100*100)*'Formula Data'!$AB$22</f>
        <v>1.4025765758332613</v>
      </c>
      <c r="I30" s="9">
        <f ca="1">(VLOOKUP(I8,$AV$2:$AW$41,2,FALSE)*VLOOKUP(I52,$AT$2:$AU$41,2,FALSE))/(100*100)*'Formula Data'!$AB$22</f>
        <v>1.0343907041364173</v>
      </c>
      <c r="J30" s="9">
        <f ca="1">(VLOOKUP(J8,$AV$2:$AW$41,2,FALSE)*VLOOKUP(J52,$AT$2:$AU$41,2,FALSE))/(100*100)*'Formula Data'!$AB$22</f>
        <v>0.89810364045055502</v>
      </c>
      <c r="K30" s="9">
        <f ca="1">(VLOOKUP(K8,$AV$2:$AW$41,2,FALSE)*VLOOKUP(K52,$AT$2:$AU$41,2,FALSE))/(100*100)*'Formula Data'!$AB$22</f>
        <v>0.73956771192403714</v>
      </c>
      <c r="L30" s="9">
        <f ca="1">(VLOOKUP(L8,$AV$2:$AW$41,2,FALSE)*VLOOKUP(L52,$AT$2:$AU$41,2,FALSE))/(100*100)*'Formula Data'!$AB$22</f>
        <v>0.9549870074929937</v>
      </c>
      <c r="M30" s="9">
        <f ca="1">(VLOOKUP(M8,$AV$2:$AW$41,2,FALSE)*VLOOKUP(M52,$AT$2:$AU$41,2,FALSE))/(100*100)*'Formula Data'!$AB$22</f>
        <v>0.56766411964582641</v>
      </c>
      <c r="N30" s="9">
        <f ca="1">(VLOOKUP(N8,$AV$2:$AW$41,2,FALSE)*VLOOKUP(N52,$AT$2:$AU$41,2,FALSE))/(100*100)*'Formula Data'!$AB$22</f>
        <v>0.71094682766555772</v>
      </c>
      <c r="O30" s="9">
        <f ca="1">(VLOOKUP(O8,$AV$2:$AW$41,2,FALSE)*VLOOKUP(O52,$AT$2:$AU$41,2,FALSE))/(100*100)*'Formula Data'!$AB$22</f>
        <v>0.6952679022786219</v>
      </c>
      <c r="P30" s="9">
        <f ca="1">(VLOOKUP(P8,$AV$2:$AW$41,2,FALSE)*VLOOKUP(P52,$AT$2:$AU$41,2,FALSE))/(100*100)*'Formula Data'!$AB$22</f>
        <v>1.2371222682855909</v>
      </c>
      <c r="Q30" s="9">
        <f ca="1">(VLOOKUP(Q8,$AV$2:$AW$41,2,FALSE)*VLOOKUP(Q52,$AT$2:$AU$41,2,FALSE))/(100*100)*'Formula Data'!$AB$22</f>
        <v>0.80464010392197782</v>
      </c>
      <c r="R30" s="9">
        <f ca="1">(VLOOKUP(R8,$AV$2:$AW$41,2,FALSE)*VLOOKUP(R52,$AT$2:$AU$41,2,FALSE))/(100*100)*'Formula Data'!$AB$22</f>
        <v>1.1911683613504611</v>
      </c>
      <c r="S30" s="9">
        <f ca="1">(VLOOKUP(S8,$AV$2:$AW$41,2,FALSE)*VLOOKUP(S52,$AT$2:$AU$41,2,FALSE))/(100*100)*'Formula Data'!$AB$22</f>
        <v>0.89774085418145588</v>
      </c>
      <c r="T30" s="9">
        <f ca="1">(VLOOKUP(T8,$AV$2:$AW$41,2,FALSE)*VLOOKUP(T52,$AT$2:$AU$41,2,FALSE))/(100*100)*'Formula Data'!$AB$22</f>
        <v>1.5452009284013148</v>
      </c>
      <c r="U30" s="9">
        <f ca="1">(VLOOKUP(U8,$AV$2:$AW$41,2,FALSE)*VLOOKUP(U52,$AT$2:$AU$41,2,FALSE))/(100*100)*'Formula Data'!$AB$22</f>
        <v>0.74182538600837311</v>
      </c>
      <c r="V30" s="9">
        <f ca="1">(VLOOKUP(V8,$AV$2:$AW$41,2,FALSE)*VLOOKUP(V52,$AT$2:$AU$41,2,FALSE))/(100*100)*'Formula Data'!$AB$22</f>
        <v>0.93891489787185245</v>
      </c>
      <c r="W30" s="9">
        <f ca="1">(VLOOKUP(W8,$AV$2:$AW$41,2,FALSE)*VLOOKUP(W52,$AT$2:$AU$41,2,FALSE))/(100*100)*'Formula Data'!$AB$22</f>
        <v>1.1047863350964013</v>
      </c>
      <c r="X30" s="9">
        <f ca="1">(VLOOKUP(X8,$AV$2:$AW$41,2,FALSE)*VLOOKUP(X52,$AT$2:$AU$41,2,FALSE))/(100*100)*'Formula Data'!$AB$22</f>
        <v>0.60120987501235501</v>
      </c>
      <c r="Y30" s="83">
        <f ca="1">(VLOOKUP(Y8,$AV$2:$AW$41,2,FALSE)*VLOOKUP(Y52,$AT$2:$AU$41,2,FALSE))/(100*100)*'Formula Data'!$AB$22</f>
        <v>1.1081589099631253</v>
      </c>
      <c r="Z30" s="83">
        <f ca="1">(VLOOKUP(Z8,$AV$2:$AW$41,2,FALSE)*VLOOKUP(Z52,$AT$2:$AU$41,2,FALSE))/(100*100)*'Formula Data'!$AB$22</f>
        <v>0.93347533538998451</v>
      </c>
      <c r="AA30" s="83">
        <f ca="1">(VLOOKUP(AA8,$AV$2:$AW$41,2,FALSE)*VLOOKUP(AA52,$AT$2:$AU$41,2,FALSE))/(100*100)*'Formula Data'!$AB$22</f>
        <v>0.66274899105636087</v>
      </c>
      <c r="AB30" s="84">
        <f ca="1">(VLOOKUP(AB8,$AV$2:$AW$41,2,FALSE)*VLOOKUP(AB52,$AT$2:$AU$41,2,FALSE))/(100*100)*'Formula Data'!$AB$22</f>
        <v>1.3410696710611876</v>
      </c>
      <c r="AC30" s="84">
        <f ca="1">(VLOOKUP(AC8,$AV$2:$AW$41,2,FALSE)*VLOOKUP(AC52,$AT$2:$AU$41,2,FALSE))/(100*100)*'Formula Data'!$AB$22</f>
        <v>0.79739369644121783</v>
      </c>
      <c r="AD30" s="84">
        <f ca="1">(VLOOKUP(AD8,$AV$2:$AW$41,2,FALSE)*VLOOKUP(AD52,$AT$2:$AU$41,2,FALSE))/(100*100)*'Formula Data'!$AB$22</f>
        <v>1.2019932416612262</v>
      </c>
      <c r="AE30" s="84">
        <f ca="1">(VLOOKUP(AE8,$AV$2:$AW$41,2,FALSE)*VLOOKUP(AE52,$AT$2:$AU$41,2,FALSE))/(100*100)*'Formula Data'!$AB$22</f>
        <v>0.82815622918291609</v>
      </c>
      <c r="AF30" s="84">
        <f ca="1">(VLOOKUP(AF8,$AV$2:$AW$41,2,FALSE)*VLOOKUP(AF52,$AT$2:$AU$41,2,FALSE))/(100*100)*'Formula Data'!$AB$22</f>
        <v>0.47592308298272867</v>
      </c>
      <c r="AG30" s="84">
        <f ca="1">(VLOOKUP(AG8,$AV$2:$AW$41,2,FALSE)*VLOOKUP(AG52,$AT$2:$AU$41,2,FALSE))/(100*100)*'Formula Data'!$AB$22</f>
        <v>1.0386100762433734</v>
      </c>
      <c r="AH30" s="84">
        <f ca="1">(VLOOKUP(AH8,$AV$2:$AW$41,2,FALSE)*VLOOKUP(AH52,$AT$2:$AU$41,2,FALSE))/(100*100)*'Formula Data'!$AB$22</f>
        <v>0.63928882319778912</v>
      </c>
      <c r="AI30" s="84">
        <f ca="1">(VLOOKUP(AI8,$AV$2:$AW$41,2,FALSE)*VLOOKUP(AI52,$AT$2:$AU$41,2,FALSE))/(100*100)*'Formula Data'!$AB$22</f>
        <v>0.84799207996475323</v>
      </c>
      <c r="AJ30" s="84">
        <f ca="1">(VLOOKUP(AJ8,$AV$2:$AW$41,2,FALSE)*VLOOKUP(AJ52,$AT$2:$AU$41,2,FALSE))/(100*100)*'Formula Data'!$AB$22</f>
        <v>1.0017659150333151</v>
      </c>
      <c r="AK30" s="79">
        <f ca="1">(VLOOKUP(AK8,$AV$2:$AW$41,2,FALSE)*VLOOKUP(AK52,$AT$2:$AU$41,2,FALSE))/(100*100)*'Formula Data'!$AB$22</f>
        <v>0.87507387418170191</v>
      </c>
      <c r="AL30" s="79">
        <f ca="1">(VLOOKUP(AL8,$AV$2:$AW$41,2,FALSE)*VLOOKUP(AL52,$AT$2:$AU$41,2,FALSE))/(100*100)*'Formula Data'!$AB$22</f>
        <v>0.59685633799673565</v>
      </c>
      <c r="AM30" s="79">
        <f ca="1">(VLOOKUP(AM8,$AV$2:$AW$41,2,FALSE)*VLOOKUP(AM52,$AT$2:$AU$41,2,FALSE))/(100*100)*'Formula Data'!$AB$22</f>
        <v>1.0007804446186594</v>
      </c>
      <c r="AN30" s="9">
        <f ca="1">IF(OR(Fixtures!$D$6&lt;=0,Fixtures!$D$6&gt;39),AVERAGE(B30:AM30),AVERAGE(OFFSET(A30,0,Fixtures!$D$6,1,38-Fixtures!$D$6+1)))</f>
        <v>0.87190603649921428</v>
      </c>
      <c r="AO30" s="41" t="str">
        <f t="shared" si="1"/>
        <v>CRY</v>
      </c>
      <c r="AP30" s="65">
        <f ca="1">AVERAGE(OFFSET(A30,0,Fixtures!$D$6,1,9))</f>
        <v>0.88334767030567796</v>
      </c>
      <c r="AQ30" s="65">
        <f ca="1">AVERAGE(OFFSET(A30,0,Fixtures!$D$6,1,6))</f>
        <v>0.90734274648737179</v>
      </c>
      <c r="AR30" s="65">
        <f ca="1">AVERAGE(OFFSET(A30,0,Fixtures!$D$6,1,3))</f>
        <v>0.88094804012182149</v>
      </c>
      <c r="AS30" s="64"/>
      <c r="AT30" s="72" t="str">
        <f>CONCATENATE("@",Schedule!A10)</f>
        <v>@LEI</v>
      </c>
      <c r="AU30" s="3">
        <f ca="1">VLOOKUP(RIGHT(AT30,3),'Team Ratings'!$A$2:$H$21,7,FALSE)*(1+Fixtures!$D$3)</f>
        <v>131.74596379558079</v>
      </c>
      <c r="AV30" s="72" t="str">
        <f>CONCATENATE("@",Schedule!A10)</f>
        <v>@LEI</v>
      </c>
      <c r="AW30" s="3">
        <f ca="1">VLOOKUP(RIGHT(AV30,3),'Team Ratings'!$A$2:$H$21,4,FALSE)*(1-Fixtures!$D$3)</f>
        <v>78.331667447526229</v>
      </c>
      <c r="AY30" s="62"/>
      <c r="BB30" s="62"/>
      <c r="BE30" s="62"/>
    </row>
    <row r="31" spans="1:57" x14ac:dyDescent="0.25">
      <c r="A31" s="41" t="str">
        <f t="shared" si="0"/>
        <v>EVE</v>
      </c>
      <c r="B31" s="9">
        <f ca="1">(VLOOKUP(B9,$AV$2:$AW$41,2,FALSE)*VLOOKUP(B53,$AT$2:$AU$41,2,FALSE))/(100*100)*'Formula Data'!$AB$22</f>
        <v>1.1957948389665474</v>
      </c>
      <c r="C31" s="9">
        <f ca="1">(VLOOKUP(C9,$AV$2:$AW$41,2,FALSE)*VLOOKUP(C53,$AT$2:$AU$41,2,FALSE))/(100*100)*'Formula Data'!$AB$22</f>
        <v>1.8501928376574635</v>
      </c>
      <c r="D31" s="9">
        <f ca="1">(VLOOKUP(D9,$AV$2:$AW$41,2,FALSE)*VLOOKUP(D53,$AT$2:$AU$41,2,FALSE))/(100*100)*'Formula Data'!$AB$22</f>
        <v>1.541988803899115</v>
      </c>
      <c r="E31" s="9">
        <f ca="1">(VLOOKUP(E9,$AV$2:$AW$41,2,FALSE)*VLOOKUP(E53,$AT$2:$AU$41,2,FALSE))/(100*100)*'Formula Data'!$AB$22</f>
        <v>1.3724139727680054</v>
      </c>
      <c r="F31" s="9">
        <f ca="1">(VLOOKUP(F9,$AV$2:$AW$41,2,FALSE)*VLOOKUP(F53,$AT$2:$AU$41,2,FALSE))/(100*100)*'Formula Data'!$AB$22</f>
        <v>1.2747565215741021</v>
      </c>
      <c r="G31" s="9">
        <f ca="1">(VLOOKUP(G9,$AV$2:$AW$41,2,FALSE)*VLOOKUP(G53,$AT$2:$AU$41,2,FALSE))/(100*100)*'Formula Data'!$AB$22</f>
        <v>1.4368711235692804</v>
      </c>
      <c r="H31" s="9">
        <f ca="1">(VLOOKUP(H9,$AV$2:$AW$41,2,FALSE)*VLOOKUP(H53,$AT$2:$AU$41,2,FALSE))/(100*100)*'Formula Data'!$AB$22</f>
        <v>1.3824245140839484</v>
      </c>
      <c r="I31" s="9">
        <f ca="1">(VLOOKUP(I9,$AV$2:$AW$41,2,FALSE)*VLOOKUP(I53,$AT$2:$AU$41,2,FALSE))/(100*100)*'Formula Data'!$AB$22</f>
        <v>1.0702054291679559</v>
      </c>
      <c r="J31" s="9">
        <f ca="1">(VLOOKUP(J9,$AV$2:$AW$41,2,FALSE)*VLOOKUP(J53,$AT$2:$AU$41,2,FALSE))/(100*100)*'Formula Data'!$AB$22</f>
        <v>2.3784823336598619</v>
      </c>
      <c r="K31" s="9">
        <f ca="1">(VLOOKUP(K9,$AV$2:$AW$41,2,FALSE)*VLOOKUP(K53,$AT$2:$AU$41,2,FALSE))/(100*100)*'Formula Data'!$AB$22</f>
        <v>1.22740465987126</v>
      </c>
      <c r="L31" s="9">
        <f ca="1">(VLOOKUP(L9,$AV$2:$AW$41,2,FALSE)*VLOOKUP(L53,$AT$2:$AU$41,2,FALSE))/(100*100)*'Formula Data'!$AB$22</f>
        <v>1.54047189827958</v>
      </c>
      <c r="M31" s="9">
        <f ca="1">(VLOOKUP(M9,$AV$2:$AW$41,2,FALSE)*VLOOKUP(M53,$AT$2:$AU$41,2,FALSE))/(100*100)*'Formula Data'!$AB$22</f>
        <v>1.1418699942840529</v>
      </c>
      <c r="N31" s="9">
        <f ca="1">(VLOOKUP(N9,$AV$2:$AW$41,2,FALSE)*VLOOKUP(N53,$AT$2:$AU$41,2,FALSE))/(100*100)*'Formula Data'!$AB$22</f>
        <v>2.1589448633557486</v>
      </c>
      <c r="O31" s="9">
        <f ca="1">(VLOOKUP(O9,$AV$2:$AW$41,2,FALSE)*VLOOKUP(O53,$AT$2:$AU$41,2,FALSE))/(100*100)*'Formula Data'!$AB$22</f>
        <v>0.98403847948454937</v>
      </c>
      <c r="P31" s="9">
        <f ca="1">(VLOOKUP(P9,$AV$2:$AW$41,2,FALSE)*VLOOKUP(P53,$AT$2:$AU$41,2,FALSE))/(100*100)*'Formula Data'!$AB$22</f>
        <v>0.73257440132818985</v>
      </c>
      <c r="Q31" s="9">
        <f ca="1">(VLOOKUP(Q9,$AV$2:$AW$41,2,FALSE)*VLOOKUP(Q53,$AT$2:$AU$41,2,FALSE))/(100*100)*'Formula Data'!$AB$22</f>
        <v>1.3052892631681194</v>
      </c>
      <c r="R31" s="9">
        <f ca="1">(VLOOKUP(R9,$AV$2:$AW$41,2,FALSE)*VLOOKUP(R53,$AT$2:$AU$41,2,FALSE))/(100*100)*'Formula Data'!$AB$22</f>
        <v>0.90169432445679987</v>
      </c>
      <c r="S31" s="9">
        <f ca="1">(VLOOKUP(S9,$AV$2:$AW$41,2,FALSE)*VLOOKUP(S53,$AT$2:$AU$41,2,FALSE))/(100*100)*'Formula Data'!$AB$22</f>
        <v>1.7005651059336875</v>
      </c>
      <c r="T31" s="9">
        <f ca="1">(VLOOKUP(T9,$AV$2:$AW$41,2,FALSE)*VLOOKUP(T53,$AT$2:$AU$41,2,FALSE))/(100*100)*'Formula Data'!$AB$22</f>
        <v>1.5987019373990456</v>
      </c>
      <c r="U31" s="9">
        <f ca="1">(VLOOKUP(U9,$AV$2:$AW$41,2,FALSE)*VLOOKUP(U53,$AT$2:$AU$41,2,FALSE))/(100*100)*'Formula Data'!$AB$22</f>
        <v>1.381866087852067</v>
      </c>
      <c r="V31" s="9">
        <f ca="1">(VLOOKUP(V9,$AV$2:$AW$41,2,FALSE)*VLOOKUP(V53,$AT$2:$AU$41,2,FALSE))/(100*100)*'Formula Data'!$AB$22</f>
        <v>0.92542467471735368</v>
      </c>
      <c r="W31" s="9">
        <f ca="1">(VLOOKUP(W9,$AV$2:$AW$41,2,FALSE)*VLOOKUP(W53,$AT$2:$AU$41,2,FALSE))/(100*100)*'Formula Data'!$AB$22</f>
        <v>1.8335304178323764</v>
      </c>
      <c r="X31" s="9">
        <f ca="1">(VLOOKUP(X9,$AV$2:$AW$41,2,FALSE)*VLOOKUP(X53,$AT$2:$AU$41,2,FALSE))/(100*100)*'Formula Data'!$AB$22</f>
        <v>1.5922071820367667</v>
      </c>
      <c r="Y31" s="83">
        <f ca="1">(VLOOKUP(Y9,$AV$2:$AW$41,2,FALSE)*VLOOKUP(Y53,$AT$2:$AU$41,2,FALSE))/(100*100)*'Formula Data'!$AB$22</f>
        <v>2.0642690941987669</v>
      </c>
      <c r="Z31" s="83">
        <f ca="1">(VLOOKUP(Z9,$AV$2:$AW$41,2,FALSE)*VLOOKUP(Z53,$AT$2:$AU$41,2,FALSE))/(100*100)*'Formula Data'!$AB$22</f>
        <v>1.2385588417376405</v>
      </c>
      <c r="AA31" s="83">
        <f ca="1">(VLOOKUP(AA9,$AV$2:$AW$41,2,FALSE)*VLOOKUP(AA53,$AT$2:$AU$41,2,FALSE))/(100*100)*'Formula Data'!$AB$22</f>
        <v>1.7863108088265716</v>
      </c>
      <c r="AB31" s="84">
        <f ca="1">(VLOOKUP(AB9,$AV$2:$AW$41,2,FALSE)*VLOOKUP(AB53,$AT$2:$AU$41,2,FALSE))/(100*100)*'Formula Data'!$AB$22</f>
        <v>1.1383948229804022</v>
      </c>
      <c r="AC31" s="95">
        <f ca="1">(VLOOKUP(AC9,$AV$2:$AW$41,2,FALSE)*VLOOKUP(AC53,$AT$2:$AU$41,2,FALSE))/(100*100)*'Formula Data'!$AB$22</f>
        <v>1.3469754723367013</v>
      </c>
      <c r="AD31" s="84">
        <f ca="1">(VLOOKUP(AD9,$AV$2:$AW$41,2,FALSE)*VLOOKUP(AD53,$AT$2:$AU$41,2,FALSE))/(100*100)*'Formula Data'!$AB$22</f>
        <v>0.87378868030262535</v>
      </c>
      <c r="AE31" s="84">
        <f ca="1">(VLOOKUP(AE9,$AV$2:$AW$41,2,FALSE)*VLOOKUP(AE53,$AT$2:$AU$41,2,FALSE))/(100*100)*'Formula Data'!$AB$22</f>
        <v>1.0943395377865555</v>
      </c>
      <c r="AF31" s="84">
        <f ca="1">(VLOOKUP(AF9,$AV$2:$AW$41,2,FALSE)*VLOOKUP(AF53,$AT$2:$AU$41,2,FALSE))/(100*100)*'Formula Data'!$AB$22</f>
        <v>1.445244082081121</v>
      </c>
      <c r="AG31" s="84">
        <f ca="1">(VLOOKUP(AG9,$AV$2:$AW$41,2,FALSE)*VLOOKUP(AG53,$AT$2:$AU$41,2,FALSE))/(100*100)*'Formula Data'!$AB$22</f>
        <v>1.469983407625068</v>
      </c>
      <c r="AH31" s="84">
        <f ca="1">(VLOOKUP(AH9,$AV$2:$AW$41,2,FALSE)*VLOOKUP(AH53,$AT$2:$AU$41,2,FALSE))/(100*100)*'Formula Data'!$AB$22</f>
        <v>1.0312249897574044</v>
      </c>
      <c r="AI31" s="84">
        <f ca="1">(VLOOKUP(AI9,$AV$2:$AW$41,2,FALSE)*VLOOKUP(AI53,$AT$2:$AU$41,2,FALSE))/(100*100)*'Formula Data'!$AB$22</f>
        <v>1.7057564112144499</v>
      </c>
      <c r="AJ31" s="84">
        <f ca="1">(VLOOKUP(AJ9,$AV$2:$AW$41,2,FALSE)*VLOOKUP(AJ53,$AT$2:$AU$41,2,FALSE))/(100*100)*'Formula Data'!$AB$22</f>
        <v>0.91872340325792079</v>
      </c>
      <c r="AK31" s="79">
        <f ca="1">(VLOOKUP(AK9,$AV$2:$AW$41,2,FALSE)*VLOOKUP(AK53,$AT$2:$AU$41,2,FALSE))/(100*100)*'Formula Data'!$AB$22</f>
        <v>2.3034647564418882</v>
      </c>
      <c r="AL31" s="79">
        <f ca="1">(VLOOKUP(AL9,$AV$2:$AW$41,2,FALSE)*VLOOKUP(AL53,$AT$2:$AU$41,2,FALSE))/(100*100)*'Formula Data'!$AB$22</f>
        <v>0.96187240503398086</v>
      </c>
      <c r="AM31" s="79">
        <f ca="1">(VLOOKUP(AM9,$AV$2:$AW$41,2,FALSE)*VLOOKUP(AM53,$AT$2:$AU$41,2,FALSE))/(100*100)*'Formula Data'!$AB$22</f>
        <v>1.9042659149440293</v>
      </c>
      <c r="AN31" s="9">
        <f ca="1">IF(OR(Fixtures!$D$6&lt;=0,Fixtures!$D$6&gt;39),AVERAGE(B31:AM31),AVERAGE(OFFSET(A31,0,Fixtures!$D$6,1,38-Fixtures!$D$6+1)))</f>
        <v>1.4297112381601182</v>
      </c>
      <c r="AO31" s="41" t="str">
        <f t="shared" si="1"/>
        <v>EVE</v>
      </c>
      <c r="AP31" s="65">
        <f ca="1">AVERAGE(OFFSET(A31,0,Fixtures!$D$6,1,9))</f>
        <v>1.3977876135874614</v>
      </c>
      <c r="AQ31" s="65">
        <f ca="1">AVERAGE(OFFSET(A31,0,Fixtures!$D$6,1,6))</f>
        <v>1.5277860370194747</v>
      </c>
      <c r="AR31" s="65">
        <f ca="1">AVERAGE(OFFSET(A31,0,Fixtures!$D$6,1,3))</f>
        <v>1.6316783726577249</v>
      </c>
      <c r="AS31" s="64"/>
      <c r="AT31" s="72" t="str">
        <f>CONCATENATE("@",Schedule!A11)</f>
        <v>@LIV</v>
      </c>
      <c r="AU31" s="3">
        <f>VLOOKUP(RIGHT(AT31,3),'Team Ratings'!$A$2:$H$21,7,FALSE)*(1+Fixtures!$D$3)</f>
        <v>160.3101298409114</v>
      </c>
      <c r="AV31" s="72" t="str">
        <f>CONCATENATE("@",Schedule!A11)</f>
        <v>@LIV</v>
      </c>
      <c r="AW31" s="3">
        <f>VLOOKUP(RIGHT(AV31,3),'Team Ratings'!$A$2:$H$21,4,FALSE)*(1-Fixtures!$D$3)</f>
        <v>58.314563486855377</v>
      </c>
      <c r="AY31" s="62"/>
      <c r="BB31" s="62"/>
      <c r="BE31" s="62"/>
    </row>
    <row r="32" spans="1:57" x14ac:dyDescent="0.25">
      <c r="A32" s="41" t="str">
        <f t="shared" si="0"/>
        <v>LEI</v>
      </c>
      <c r="B32" s="9">
        <f ca="1">(VLOOKUP(B10,$AV$2:$AW$41,2,FALSE)*VLOOKUP(B54,$AT$2:$AU$41,2,FALSE))/(100*100)*'Formula Data'!$AB$22</f>
        <v>1.6427242345728361</v>
      </c>
      <c r="C32" s="9">
        <f ca="1">(VLOOKUP(C10,$AV$2:$AW$41,2,FALSE)*VLOOKUP(C54,$AT$2:$AU$41,2,FALSE))/(100*100)*'Formula Data'!$AB$22</f>
        <v>1.0458898477501726</v>
      </c>
      <c r="D32" s="9">
        <f ca="1">(VLOOKUP(D10,$AV$2:$AW$41,2,FALSE)*VLOOKUP(D54,$AT$2:$AU$41,2,FALSE))/(100*100)*'Formula Data'!$AB$22</f>
        <v>1.1513225175996369</v>
      </c>
      <c r="E32" s="9">
        <f ca="1">(VLOOKUP(E10,$AV$2:$AW$41,2,FALSE)*VLOOKUP(E54,$AT$2:$AU$41,2,FALSE))/(100*100)*'Formula Data'!$AB$22</f>
        <v>2.2793295824876925</v>
      </c>
      <c r="F32" s="9">
        <f ca="1">(VLOOKUP(F10,$AV$2:$AW$41,2,FALSE)*VLOOKUP(F54,$AT$2:$AU$41,2,FALSE))/(100*100)*'Formula Data'!$AB$22</f>
        <v>1.0792917795601293</v>
      </c>
      <c r="G32" s="9">
        <f ca="1">(VLOOKUP(G10,$AV$2:$AW$41,2,FALSE)*VLOOKUP(G54,$AT$2:$AU$41,2,FALSE))/(100*100)*'Formula Data'!$AB$22</f>
        <v>1.8438828008129424</v>
      </c>
      <c r="H32" s="9">
        <f ca="1">(VLOOKUP(H10,$AV$2:$AW$41,2,FALSE)*VLOOKUP(H54,$AT$2:$AU$41,2,FALSE))/(100*100)*'Formula Data'!$AB$22</f>
        <v>2.470846941962209</v>
      </c>
      <c r="I32" s="9">
        <f ca="1">(VLOOKUP(I10,$AV$2:$AW$41,2,FALSE)*VLOOKUP(I54,$AT$2:$AU$41,2,FALSE))/(100*100)*'Formula Data'!$AB$22</f>
        <v>0.87686204495743048</v>
      </c>
      <c r="J32" s="9">
        <f ca="1">(VLOOKUP(J10,$AV$2:$AW$41,2,FALSE)*VLOOKUP(J54,$AT$2:$AU$41,2,FALSE))/(100*100)*'Formula Data'!$AB$22</f>
        <v>1.9135818117088628</v>
      </c>
      <c r="K32" s="9">
        <f ca="1">(VLOOKUP(K10,$AV$2:$AW$41,2,FALSE)*VLOOKUP(K54,$AT$2:$AU$41,2,FALSE))/(100*100)*'Formula Data'!$AB$22</f>
        <v>1.3667723803181095</v>
      </c>
      <c r="L32" s="9">
        <f ca="1">(VLOOKUP(L10,$AV$2:$AW$41,2,FALSE)*VLOOKUP(L54,$AT$2:$AU$41,2,FALSE))/(100*100)*'Formula Data'!$AB$22</f>
        <v>1.4313182469175634</v>
      </c>
      <c r="M32" s="9">
        <f ca="1">(VLOOKUP(M10,$AV$2:$AW$41,2,FALSE)*VLOOKUP(M54,$AT$2:$AU$41,2,FALSE))/(100*100)*'Formula Data'!$AB$22</f>
        <v>2.035507920654505</v>
      </c>
      <c r="N32" s="9">
        <f ca="1">(VLOOKUP(N10,$AV$2:$AW$41,2,FALSE)*VLOOKUP(N54,$AT$2:$AU$41,2,FALSE))/(100*100)*'Formula Data'!$AB$22</f>
        <v>1.4691539290666955</v>
      </c>
      <c r="O32" s="9">
        <f ca="1">(VLOOKUP(O10,$AV$2:$AW$41,2,FALSE)*VLOOKUP(O54,$AT$2:$AU$41,2,FALSE))/(100*100)*'Formula Data'!$AB$22</f>
        <v>1.8240802011101949</v>
      </c>
      <c r="P32" s="9">
        <f ca="1">(VLOOKUP(P10,$AV$2:$AW$41,2,FALSE)*VLOOKUP(P54,$AT$2:$AU$41,2,FALSE))/(100*100)*'Formula Data'!$AB$22</f>
        <v>2.2146062874330541</v>
      </c>
      <c r="Q32" s="9">
        <f ca="1">(VLOOKUP(Q10,$AV$2:$AW$41,2,FALSE)*VLOOKUP(Q54,$AT$2:$AU$41,2,FALSE))/(100*100)*'Formula Data'!$AB$22</f>
        <v>1.8456984757275194</v>
      </c>
      <c r="R32" s="9">
        <f ca="1">(VLOOKUP(R10,$AV$2:$AW$41,2,FALSE)*VLOOKUP(R54,$AT$2:$AU$41,2,FALSE))/(100*100)*'Formula Data'!$AB$22</f>
        <v>2.584170023413586</v>
      </c>
      <c r="S32" s="9">
        <f ca="1">(VLOOKUP(S10,$AV$2:$AW$41,2,FALSE)*VLOOKUP(S54,$AT$2:$AU$41,2,FALSE))/(100*100)*'Formula Data'!$AB$22</f>
        <v>1.1076960527906696</v>
      </c>
      <c r="T32" s="9">
        <f ca="1">(VLOOKUP(T10,$AV$2:$AW$41,2,FALSE)*VLOOKUP(T54,$AT$2:$AU$41,2,FALSE))/(100*100)*'Formula Data'!$AB$22</f>
        <v>1.3098803387635694</v>
      </c>
      <c r="U32" s="9">
        <f ca="1">(VLOOKUP(U10,$AV$2:$AW$41,2,FALSE)*VLOOKUP(U54,$AT$2:$AU$41,2,FALSE))/(100*100)*'Formula Data'!$AB$22</f>
        <v>1.9058078511962637</v>
      </c>
      <c r="V32" s="9">
        <f ca="1">(VLOOKUP(V10,$AV$2:$AW$41,2,FALSE)*VLOOKUP(V54,$AT$2:$AU$41,2,FALSE))/(100*100)*'Formula Data'!$AB$22</f>
        <v>1.6540380355284203</v>
      </c>
      <c r="W32" s="9">
        <f ca="1">(VLOOKUP(W10,$AV$2:$AW$41,2,FALSE)*VLOOKUP(W54,$AT$2:$AU$41,2,FALSE))/(100*100)*'Formula Data'!$AB$22</f>
        <v>2.0417217039319913</v>
      </c>
      <c r="X32" s="9">
        <f ca="1">(VLOOKUP(X10,$AV$2:$AW$41,2,FALSE)*VLOOKUP(X54,$AT$2:$AU$41,2,FALSE))/(100*100)*'Formula Data'!$AB$22</f>
        <v>1.2809927830447756</v>
      </c>
      <c r="Y32" s="83">
        <f ca="1">(VLOOKUP(Y10,$AV$2:$AW$41,2,FALSE)*VLOOKUP(Y54,$AT$2:$AU$41,2,FALSE))/(100*100)*'Formula Data'!$AB$22</f>
        <v>2.8469475307993575</v>
      </c>
      <c r="Z32" s="83">
        <f ca="1">(VLOOKUP(Z10,$AV$2:$AW$41,2,FALSE)*VLOOKUP(Z54,$AT$2:$AU$41,2,FALSE))/(100*100)*'Formula Data'!$AB$22</f>
        <v>1.5623786614539619</v>
      </c>
      <c r="AA32" s="83">
        <f ca="1">(VLOOKUP(AA10,$AV$2:$AW$41,2,FALSE)*VLOOKUP(AA54,$AT$2:$AU$41,2,FALSE))/(100*100)*'Formula Data'!$AB$22</f>
        <v>1.0996749008297495</v>
      </c>
      <c r="AB32" s="84">
        <f ca="1">(VLOOKUP(AB10,$AV$2:$AW$41,2,FALSE)*VLOOKUP(AB54,$AT$2:$AU$41,2,FALSE))/(100*100)*'Formula Data'!$AB$22</f>
        <v>1.6547064492305066</v>
      </c>
      <c r="AC32" s="95">
        <f ca="1">(VLOOKUP(AC10,$AV$2:$AW$41,2,FALSE)*VLOOKUP(AC54,$AT$2:$AU$41,2,FALSE))/(100*100)*'Formula Data'!$AB$22</f>
        <v>1.7298989412933923</v>
      </c>
      <c r="AD32" s="84">
        <f ca="1">(VLOOKUP(AD10,$AV$2:$AW$41,2,FALSE)*VLOOKUP(AD54,$AT$2:$AU$41,2,FALSE))/(100*100)*'Formula Data'!$AB$22</f>
        <v>2.7571545131238264</v>
      </c>
      <c r="AE32" s="84">
        <f ca="1">(VLOOKUP(AE10,$AV$2:$AW$41,2,FALSE)*VLOOKUP(AE54,$AT$2:$AU$41,2,FALSE))/(100*100)*'Formula Data'!$AB$22</f>
        <v>1.4825050353890687</v>
      </c>
      <c r="AF32" s="84">
        <f ca="1">(VLOOKUP(AF10,$AV$2:$AW$41,2,FALSE)*VLOOKUP(AF54,$AT$2:$AU$41,2,FALSE))/(100*100)*'Formula Data'!$AB$22</f>
        <v>2.1946620421860521</v>
      </c>
      <c r="AG32" s="84">
        <f ca="1">(VLOOKUP(AG10,$AV$2:$AW$41,2,FALSE)*VLOOKUP(AG54,$AT$2:$AU$41,2,FALSE))/(100*100)*'Formula Data'!$AB$22</f>
        <v>1.2210784817349234</v>
      </c>
      <c r="AH32" s="84">
        <f ca="1">(VLOOKUP(AH10,$AV$2:$AW$41,2,FALSE)*VLOOKUP(AH54,$AT$2:$AU$41,2,FALSE))/(100*100)*'Formula Data'!$AB$22</f>
        <v>2.1381420725558664</v>
      </c>
      <c r="AI32" s="84">
        <f ca="1">(VLOOKUP(AI10,$AV$2:$AW$41,2,FALSE)*VLOOKUP(AI54,$AT$2:$AU$41,2,FALSE))/(100*100)*'Formula Data'!$AB$22</f>
        <v>1.3626127402728503</v>
      </c>
      <c r="AJ32" s="84">
        <f ca="1">(VLOOKUP(AJ10,$AV$2:$AW$41,2,FALSE)*VLOOKUP(AJ54,$AT$2:$AU$41,2,FALSE))/(100*100)*'Formula Data'!$AB$22</f>
        <v>1.5258321998471325</v>
      </c>
      <c r="AK32" s="79">
        <f ca="1">(VLOOKUP(AK10,$AV$2:$AW$41,2,FALSE)*VLOOKUP(AK54,$AT$2:$AU$41,2,FALSE))/(100*100)*'Formula Data'!$AB$22</f>
        <v>1.7198768472784702</v>
      </c>
      <c r="AL32" s="79">
        <f ca="1">(VLOOKUP(AL10,$AV$2:$AW$41,2,FALSE)*VLOOKUP(AL54,$AT$2:$AU$41,2,FALSE))/(100*100)*'Formula Data'!$AB$22</f>
        <v>1.2343347674863496</v>
      </c>
      <c r="AM32" s="79">
        <f ca="1">(VLOOKUP(AM10,$AV$2:$AW$41,2,FALSE)*VLOOKUP(AM54,$AT$2:$AU$41,2,FALSE))/(100*100)*'Formula Data'!$AB$22</f>
        <v>1.6122753744046379</v>
      </c>
      <c r="AN32" s="9">
        <f ca="1">IF(OR(Fixtures!$D$6&lt;=0,Fixtures!$D$6&gt;39),AVERAGE(B32:AM32),AVERAGE(OFFSET(A32,0,Fixtures!$D$6,1,38-Fixtures!$D$6+1)))</f>
        <v>1.7139420838081827</v>
      </c>
      <c r="AO32" s="41" t="str">
        <f t="shared" si="1"/>
        <v>LEI</v>
      </c>
      <c r="AP32" s="65">
        <f ca="1">AVERAGE(OFFSET(A32,0,Fixtures!$D$6,1,9))</f>
        <v>1.8454356508167433</v>
      </c>
      <c r="AQ32" s="65">
        <f ca="1">AVERAGE(OFFSET(A32,0,Fixtures!$D$6,1,6))</f>
        <v>1.6957665444419572</v>
      </c>
      <c r="AR32" s="65">
        <f ca="1">AVERAGE(OFFSET(A32,0,Fixtures!$D$6,1,3))</f>
        <v>1.8967729917660316</v>
      </c>
      <c r="AS32" s="64"/>
      <c r="AT32" s="72" t="str">
        <f>CONCATENATE("@",Schedule!A12)</f>
        <v>@MCI</v>
      </c>
      <c r="AU32" s="3">
        <f ca="1">VLOOKUP(RIGHT(AT32,3),'Team Ratings'!$A$2:$H$21,7,FALSE)*(1+Fixtures!$D$3)</f>
        <v>190.7742028663846</v>
      </c>
      <c r="AV32" s="72" t="str">
        <f>CONCATENATE("@",Schedule!A12)</f>
        <v>@MCI</v>
      </c>
      <c r="AW32" s="3">
        <f ca="1">VLOOKUP(RIGHT(AV32,3),'Team Ratings'!$A$2:$H$21,4,FALSE)*(1-Fixtures!$D$3)</f>
        <v>73.665877279175106</v>
      </c>
      <c r="AY32" s="62"/>
      <c r="BB32" s="62"/>
      <c r="BE32" s="62"/>
    </row>
    <row r="33" spans="1:57" x14ac:dyDescent="0.25">
      <c r="A33" s="41" t="str">
        <f t="shared" si="0"/>
        <v>LIV</v>
      </c>
      <c r="B33" s="9">
        <f ca="1">(VLOOKUP(B11,$AV$2:$AW$41,2,FALSE)*VLOOKUP(B55,$AT$2:$AU$41,2,FALSE))/(100*100)*'Formula Data'!$AB$22</f>
        <v>3.144450274220234</v>
      </c>
      <c r="C33" s="9">
        <f ca="1">(VLOOKUP(C11,$AV$2:$AW$41,2,FALSE)*VLOOKUP(C55,$AT$2:$AU$41,2,FALSE))/(100*100)*'Formula Data'!$AB$22</f>
        <v>1.6631056575800562</v>
      </c>
      <c r="D33" s="9">
        <f ca="1">(VLOOKUP(D11,$AV$2:$AW$41,2,FALSE)*VLOOKUP(D55,$AT$2:$AU$41,2,FALSE))/(100*100)*'Formula Data'!$AB$22</f>
        <v>2.4768313931699586</v>
      </c>
      <c r="E33" s="9">
        <f ca="1">(VLOOKUP(E11,$AV$2:$AW$41,2,FALSE)*VLOOKUP(E55,$AT$2:$AU$41,2,FALSE))/(100*100)*'Formula Data'!$AB$22</f>
        <v>1.5587279751037566</v>
      </c>
      <c r="F33" s="9">
        <f ca="1">(VLOOKUP(F11,$AV$2:$AW$41,2,FALSE)*VLOOKUP(F55,$AT$2:$AU$41,2,FALSE))/(100*100)*'Formula Data'!$AB$22</f>
        <v>3.0065573371005021</v>
      </c>
      <c r="G33" s="9">
        <f ca="1">(VLOOKUP(G11,$AV$2:$AW$41,2,FALSE)*VLOOKUP(G55,$AT$2:$AU$41,2,FALSE))/(100*100)*'Formula Data'!$AB$22</f>
        <v>1.2726517948760521</v>
      </c>
      <c r="H33" s="9">
        <f ca="1">(VLOOKUP(H11,$AV$2:$AW$41,2,FALSE)*VLOOKUP(H55,$AT$2:$AU$41,2,FALSE))/(100*100)*'Formula Data'!$AB$22</f>
        <v>1.4009435808716126</v>
      </c>
      <c r="I33" s="9">
        <f ca="1">(VLOOKUP(I11,$AV$2:$AW$41,2,FALSE)*VLOOKUP(I55,$AT$2:$AU$41,2,FALSE))/(100*100)*'Formula Data'!$AB$22</f>
        <v>2.1409948015166993</v>
      </c>
      <c r="J33" s="9">
        <f ca="1">(VLOOKUP(J11,$AV$2:$AW$41,2,FALSE)*VLOOKUP(J55,$AT$2:$AU$41,2,FALSE))/(100*100)*'Formula Data'!$AB$22</f>
        <v>1.3132956815737864</v>
      </c>
      <c r="K33" s="9">
        <f ca="1">(VLOOKUP(K11,$AV$2:$AW$41,2,FALSE)*VLOOKUP(K55,$AT$2:$AU$41,2,FALSE))/(100*100)*'Formula Data'!$AB$22</f>
        <v>2.2436595603672025</v>
      </c>
      <c r="L33" s="9">
        <f ca="1">(VLOOKUP(L11,$AV$2:$AW$41,2,FALSE)*VLOOKUP(L55,$AT$2:$AU$41,2,FALSE))/(100*100)*'Formula Data'!$AB$22</f>
        <v>2.2458688962202262</v>
      </c>
      <c r="M33" s="9">
        <f ca="1">(VLOOKUP(M11,$AV$2:$AW$41,2,FALSE)*VLOOKUP(M55,$AT$2:$AU$41,2,FALSE))/(100*100)*'Formula Data'!$AB$22</f>
        <v>2.0134674192852495</v>
      </c>
      <c r="N33" s="9">
        <f ca="1">(VLOOKUP(N11,$AV$2:$AW$41,2,FALSE)*VLOOKUP(N55,$AT$2:$AU$41,2,FALSE))/(100*100)*'Formula Data'!$AB$22</f>
        <v>1.741645872074276</v>
      </c>
      <c r="O33" s="9">
        <f ca="1">(VLOOKUP(O11,$AV$2:$AW$41,2,FALSE)*VLOOKUP(O55,$AT$2:$AU$41,2,FALSE))/(100*100)*'Formula Data'!$AB$22</f>
        <v>2.6704921107538868</v>
      </c>
      <c r="P33" s="9">
        <f ca="1">(VLOOKUP(P11,$AV$2:$AW$41,2,FALSE)*VLOOKUP(P55,$AT$2:$AU$41,2,FALSE))/(100*100)*'Formula Data'!$AB$22</f>
        <v>2.2195635103776881</v>
      </c>
      <c r="Q33" s="9">
        <f ca="1">(VLOOKUP(Q11,$AV$2:$AW$41,2,FALSE)*VLOOKUP(Q55,$AT$2:$AU$41,2,FALSE))/(100*100)*'Formula Data'!$AB$22</f>
        <v>1.8566516273126406</v>
      </c>
      <c r="R33" s="9">
        <f ca="1">(VLOOKUP(R11,$AV$2:$AW$41,2,FALSE)*VLOOKUP(R55,$AT$2:$AU$41,2,FALSE))/(100*100)*'Formula Data'!$AB$22</f>
        <v>2.6947605168060589</v>
      </c>
      <c r="S33" s="92">
        <f>(VLOOKUP(S11,$AV$2:$AW$41,2,FALSE)*VLOOKUP(S55,$AT$2:$AU$41,2,FALSE))/(100*100)*'Formula Data'!$AB$22</f>
        <v>2.3190107330434184</v>
      </c>
      <c r="T33" s="9">
        <f ca="1">(VLOOKUP(T11,$AV$2:$AW$41,2,FALSE)*VLOOKUP(T55,$AT$2:$AU$41,2,FALSE))/(100*100)*'Formula Data'!$AB$22</f>
        <v>1.4332279249822533</v>
      </c>
      <c r="U33" s="9">
        <f ca="1">(VLOOKUP(U11,$AV$2:$AW$41,2,FALSE)*VLOOKUP(U55,$AT$2:$AU$41,2,FALSE))/(100*100)*'Formula Data'!$AB$22</f>
        <v>1.9988873112332621</v>
      </c>
      <c r="V33" s="9">
        <f ca="1">(VLOOKUP(V11,$AV$2:$AW$41,2,FALSE)*VLOOKUP(V55,$AT$2:$AU$41,2,FALSE))/(100*100)*'Formula Data'!$AB$22</f>
        <v>2.0927675714254956</v>
      </c>
      <c r="W33" s="9">
        <f ca="1">(VLOOKUP(W11,$AV$2:$AW$41,2,FALSE)*VLOOKUP(W55,$AT$2:$AU$41,2,FALSE))/(100*100)*'Formula Data'!$AB$22</f>
        <v>1.5019539205763917</v>
      </c>
      <c r="X33" s="9">
        <f ca="1">(VLOOKUP(X11,$AV$2:$AW$41,2,FALSE)*VLOOKUP(X55,$AT$2:$AU$41,2,FALSE))/(100*100)*'Formula Data'!$AB$22</f>
        <v>1.961836758894175</v>
      </c>
      <c r="Y33" s="92">
        <f ca="1">(VLOOKUP(Y11,$AV$2:$AW$41,2,FALSE)*VLOOKUP(Y55,$AT$2:$AU$41,2,FALSE))/(100*100)*'Formula Data'!$AB$22</f>
        <v>1.338098117437142</v>
      </c>
      <c r="Z33" s="83">
        <f ca="1">(VLOOKUP(Z11,$AV$2:$AW$41,2,FALSE)*VLOOKUP(Z55,$AT$2:$AU$41,2,FALSE))/(100*100)*'Formula Data'!$AB$22</f>
        <v>2.4843924020640351</v>
      </c>
      <c r="AA33" s="83">
        <f ca="1">(VLOOKUP(AA11,$AV$2:$AW$41,2,FALSE)*VLOOKUP(AA55,$AT$2:$AU$41,2,FALSE))/(100*100)*'Formula Data'!$AB$22</f>
        <v>2.1049625802631318</v>
      </c>
      <c r="AB33" s="84">
        <f>(VLOOKUP(AB11,$AV$2:$AW$41,2,FALSE)*VLOOKUP(AB55,$AT$2:$AU$41,2,FALSE))/(100*100)*'Formula Data'!$AB$22</f>
        <v>3.4642012184969593</v>
      </c>
      <c r="AC33" s="84">
        <f ca="1">(VLOOKUP(AC11,$AV$2:$AW$41,2,FALSE)*VLOOKUP(AC55,$AT$2:$AU$41,2,FALSE))/(100*100)*'Formula Data'!$AB$22</f>
        <v>1.8039305938949646</v>
      </c>
      <c r="AD33" s="84">
        <f ca="1">(VLOOKUP(AD11,$AV$2:$AW$41,2,FALSE)*VLOOKUP(AD55,$AT$2:$AU$41,2,FALSE))/(100*100)*'Formula Data'!$AB$22</f>
        <v>2.7735166284546855</v>
      </c>
      <c r="AE33" s="84">
        <f ca="1">(VLOOKUP(AE11,$AV$2:$AW$41,2,FALSE)*VLOOKUP(AE55,$AT$2:$AU$41,2,FALSE))/(100*100)*'Formula Data'!$AB$22</f>
        <v>1.4858235069470473</v>
      </c>
      <c r="AF33" s="84">
        <f ca="1">(VLOOKUP(AF11,$AV$2:$AW$41,2,FALSE)*VLOOKUP(AF55,$AT$2:$AU$41,2,FALSE))/(100*100)*'Formula Data'!$AB$22</f>
        <v>2.6017179076665111</v>
      </c>
      <c r="AG33" s="84">
        <f ca="1">(VLOOKUP(AG11,$AV$2:$AW$41,2,FALSE)*VLOOKUP(AG55,$AT$2:$AU$41,2,FALSE))/(100*100)*'Formula Data'!$AB$22</f>
        <v>1.3478583550587209</v>
      </c>
      <c r="AH33" s="84">
        <f ca="1">(VLOOKUP(AH11,$AV$2:$AW$41,2,FALSE)*VLOOKUP(AH55,$AT$2:$AU$41,2,FALSE))/(100*100)*'Formula Data'!$AB$22</f>
        <v>3.3549399560820672</v>
      </c>
      <c r="AI33" s="84">
        <f ca="1">(VLOOKUP(AI11,$AV$2:$AW$41,2,FALSE)*VLOOKUP(AI55,$AT$2:$AU$41,2,FALSE))/(100*100)*'Formula Data'!$AB$22</f>
        <v>1.787684801413759</v>
      </c>
      <c r="AJ33" s="84">
        <f ca="1">(VLOOKUP(AJ11,$AV$2:$AW$41,2,FALSE)*VLOOKUP(AJ55,$AT$2:$AU$41,2,FALSE))/(100*100)*'Formula Data'!$AB$22</f>
        <v>2.3284701850315379</v>
      </c>
      <c r="AK33" s="79">
        <f ca="1">(VLOOKUP(AK11,$AV$2:$AW$41,2,FALSE)*VLOOKUP(AK55,$AT$2:$AU$41,2,FALSE))/(100*100)*'Formula Data'!$AB$22</f>
        <v>1.658044155758402</v>
      </c>
      <c r="AL33" s="79">
        <f ca="1">(VLOOKUP(AL11,$AV$2:$AW$41,2,FALSE)*VLOOKUP(AL55,$AT$2:$AU$41,2,FALSE))/(100*100)*'Formula Data'!$AB$22</f>
        <v>1.9011218170370654</v>
      </c>
      <c r="AM33" s="79">
        <f ca="1">(VLOOKUP(AM11,$AV$2:$AW$41,2,FALSE)*VLOOKUP(AM55,$AT$2:$AU$41,2,FALSE))/(100*100)*'Formula Data'!$AB$22</f>
        <v>2.0126540851664516</v>
      </c>
      <c r="AN33" s="9">
        <f ca="1">IF(OR(Fixtures!$D$6&lt;=0,Fixtures!$D$6&gt;39),AVERAGE(B33:AM33),AVERAGE(OFFSET(A33,0,Fixtures!$D$6,1,38-Fixtures!$D$6+1)))</f>
        <v>2.1505783168541659</v>
      </c>
      <c r="AO33" s="41" t="str">
        <f t="shared" si="1"/>
        <v>LIV</v>
      </c>
      <c r="AP33" s="65">
        <f ca="1">AVERAGE(OFFSET(A33,0,Fixtures!$D$6,1,9))</f>
        <v>2.2242755237909613</v>
      </c>
      <c r="AQ33" s="65">
        <f ca="1">AVERAGE(OFFSET(A33,0,Fixtures!$D$6,1,6))</f>
        <v>2.1929036118417344</v>
      </c>
      <c r="AR33" s="65">
        <f ca="1">AVERAGE(OFFSET(A33,0,Fixtures!$D$6,1,3))</f>
        <v>1.9281090927984508</v>
      </c>
      <c r="AS33" s="64"/>
      <c r="AT33" s="72" t="str">
        <f>CONCATENATE("@",Schedule!A13)</f>
        <v>@MUN</v>
      </c>
      <c r="AU33" s="3">
        <f ca="1">VLOOKUP(RIGHT(AT33,3),'Team Ratings'!$A$2:$H$21,7,FALSE)*(1+Fixtures!$D$3)</f>
        <v>132.93792059030136</v>
      </c>
      <c r="AV33" s="72" t="str">
        <f>CONCATENATE("@",Schedule!A13)</f>
        <v>@MUN</v>
      </c>
      <c r="AW33" s="3">
        <f ca="1">VLOOKUP(RIGHT(AV33,3),'Team Ratings'!$A$2:$H$21,4,FALSE)*(1-Fixtures!$D$3)</f>
        <v>71.77688823679874</v>
      </c>
      <c r="AY33" s="62"/>
      <c r="BB33" s="62"/>
      <c r="BE33" s="62"/>
    </row>
    <row r="34" spans="1:57" x14ac:dyDescent="0.25">
      <c r="A34" s="41" t="str">
        <f t="shared" si="0"/>
        <v>MCI</v>
      </c>
      <c r="B34" s="9">
        <f ca="1">(VLOOKUP(B12,$AV$2:$AW$41,2,FALSE)*VLOOKUP(B56,$AT$2:$AU$41,2,FALSE))/(100*100)*'Formula Data'!$AB$22</f>
        <v>2.7596972472917631</v>
      </c>
      <c r="C34" s="9">
        <f ca="1">(VLOOKUP(C12,$AV$2:$AW$41,2,FALSE)*VLOOKUP(C56,$AT$2:$AU$41,2,FALSE))/(100*100)*'Formula Data'!$AB$22</f>
        <v>2.6700269319060923</v>
      </c>
      <c r="D34" s="9">
        <f ca="1">(VLOOKUP(D12,$AV$2:$AW$41,2,FALSE)*VLOOKUP(D56,$AT$2:$AU$41,2,FALSE))/(100*100)*'Formula Data'!$AB$22</f>
        <v>2.2094750628213391</v>
      </c>
      <c r="E34" s="9">
        <f ca="1">(VLOOKUP(E12,$AV$2:$AW$41,2,FALSE)*VLOOKUP(E56,$AT$2:$AU$41,2,FALSE))/(100*100)*'Formula Data'!$AB$22</f>
        <v>3.1779713745826332</v>
      </c>
      <c r="F34" s="9">
        <f ca="1">(VLOOKUP(F12,$AV$2:$AW$41,2,FALSE)*VLOOKUP(F56,$AT$2:$AU$41,2,FALSE))/(100*100)*'Formula Data'!$AB$22</f>
        <v>2.5049730713322962</v>
      </c>
      <c r="G34" s="9">
        <f ca="1">(VLOOKUP(G12,$AV$2:$AW$41,2,FALSE)*VLOOKUP(G56,$AT$2:$AU$41,2,FALSE))/(100*100)*'Formula Data'!$AB$22</f>
        <v>3.2068515571639549</v>
      </c>
      <c r="H34" s="9">
        <f ca="1">(VLOOKUP(H12,$AV$2:$AW$41,2,FALSE)*VLOOKUP(H56,$AT$2:$AU$41,2,FALSE))/(100*100)*'Formula Data'!$AB$22</f>
        <v>1.7681776904507274</v>
      </c>
      <c r="I34" s="9">
        <f ca="1">(VLOOKUP(I12,$AV$2:$AW$41,2,FALSE)*VLOOKUP(I56,$AT$2:$AU$41,2,FALSE))/(100*100)*'Formula Data'!$AB$22</f>
        <v>2.3787400945822124</v>
      </c>
      <c r="J34" s="9">
        <f ca="1">(VLOOKUP(J12,$AV$2:$AW$41,2,FALSE)*VLOOKUP(J56,$AT$2:$AU$41,2,FALSE))/(100*100)*'Formula Data'!$AB$22</f>
        <v>2.0726145206808111</v>
      </c>
      <c r="K34" s="9">
        <f ca="1">(VLOOKUP(K12,$AV$2:$AW$41,2,FALSE)*VLOOKUP(K56,$AT$2:$AU$41,2,FALSE))/(100*100)*'Formula Data'!$AB$22</f>
        <v>3.9924862915481309</v>
      </c>
      <c r="L34" s="9">
        <f ca="1">(VLOOKUP(L12,$AV$2:$AW$41,2,FALSE)*VLOOKUP(L56,$AT$2:$AU$41,2,FALSE))/(100*100)*'Formula Data'!$AB$22</f>
        <v>2.956506744654348</v>
      </c>
      <c r="M34" s="9">
        <f ca="1">(VLOOKUP(M12,$AV$2:$AW$41,2,FALSE)*VLOOKUP(M56,$AT$2:$AU$41,2,FALSE))/(100*100)*'Formula Data'!$AB$22</f>
        <v>1.2697364900688741</v>
      </c>
      <c r="N34" s="9">
        <f ca="1">(VLOOKUP(N12,$AV$2:$AW$41,2,FALSE)*VLOOKUP(N56,$AT$2:$AU$41,2,FALSE))/(100*100)*'Formula Data'!$AB$22</f>
        <v>2.2623960167524051</v>
      </c>
      <c r="O34" s="9">
        <f ca="1">(VLOOKUP(O12,$AV$2:$AW$41,2,FALSE)*VLOOKUP(O56,$AT$2:$AU$41,2,FALSE))/(100*100)*'Formula Data'!$AB$22</f>
        <v>2.3951229976822987</v>
      </c>
      <c r="P34" s="9">
        <f ca="1">(VLOOKUP(P12,$AV$2:$AW$41,2,FALSE)*VLOOKUP(P56,$AT$2:$AU$41,2,FALSE))/(100*100)*'Formula Data'!$AB$22</f>
        <v>1.8549363488823329</v>
      </c>
      <c r="Q34" s="9">
        <f ca="1">(VLOOKUP(Q12,$AV$2:$AW$41,2,FALSE)*VLOOKUP(Q56,$AT$2:$AU$41,2,FALSE))/(100*100)*'Formula Data'!$AB$22</f>
        <v>2.3346487474211628</v>
      </c>
      <c r="R34" s="9">
        <f ca="1">(VLOOKUP(R12,$AV$2:$AW$41,2,FALSE)*VLOOKUP(R56,$AT$2:$AU$41,2,FALSE))/(100*100)*'Formula Data'!$AB$22</f>
        <v>1.97312579339795</v>
      </c>
      <c r="S34" s="9">
        <f ca="1">(VLOOKUP(S12,$AV$2:$AW$41,2,FALSE)*VLOOKUP(S56,$AT$2:$AU$41,2,FALSE))/(100*100)*'Formula Data'!$AB$22</f>
        <v>2.5478525717979017</v>
      </c>
      <c r="T34" s="9">
        <f ca="1">(VLOOKUP(T12,$AV$2:$AW$41,2,FALSE)*VLOOKUP(T56,$AT$2:$AU$41,2,FALSE))/(100*100)*'Formula Data'!$AB$22</f>
        <v>1.592379732736853</v>
      </c>
      <c r="U34" s="9">
        <f ca="1">(VLOOKUP(U12,$AV$2:$AW$41,2,FALSE)*VLOOKUP(U56,$AT$2:$AU$41,2,FALSE))/(100*100)*'Formula Data'!$AB$22</f>
        <v>2.4904606191731142</v>
      </c>
      <c r="V34" s="9">
        <f ca="1">(VLOOKUP(V12,$AV$2:$AW$41,2,FALSE)*VLOOKUP(V56,$AT$2:$AU$41,2,FALSE))/(100*100)*'Formula Data'!$AB$22</f>
        <v>2.6413518585745441</v>
      </c>
      <c r="W34" s="9">
        <f ca="1">(VLOOKUP(W12,$AV$2:$AW$41,2,FALSE)*VLOOKUP(W56,$AT$2:$AU$41,2,FALSE))/(100*100)*'Formula Data'!$AB$22</f>
        <v>2.6726561125239545</v>
      </c>
      <c r="X34" s="9">
        <f ca="1">(VLOOKUP(X12,$AV$2:$AW$41,2,FALSE)*VLOOKUP(X56,$AT$2:$AU$41,2,FALSE))/(100*100)*'Formula Data'!$AB$22</f>
        <v>3.0961278642268915</v>
      </c>
      <c r="Y34" s="83">
        <f ca="1">(VLOOKUP(Y12,$AV$2:$AW$41,2,FALSE)*VLOOKUP(Y56,$AT$2:$AU$41,2,FALSE))/(100*100)*'Formula Data'!$AB$22</f>
        <v>1.6671678525043161</v>
      </c>
      <c r="Z34" s="83">
        <f ca="1">(VLOOKUP(Z12,$AV$2:$AW$41,2,FALSE)*VLOOKUP(Z56,$AT$2:$AU$41,2,FALSE))/(100*100)*'Formula Data'!$AB$22</f>
        <v>1.7873734006974669</v>
      </c>
      <c r="AA34" s="83">
        <f ca="1">(VLOOKUP(AA12,$AV$2:$AW$41,2,FALSE)*VLOOKUP(AA56,$AT$2:$AU$41,2,FALSE))/(100*100)*'Formula Data'!$AB$22</f>
        <v>4.1225107027444867</v>
      </c>
      <c r="AB34" s="84">
        <f ca="1">(VLOOKUP(AB12,$AV$2:$AW$41,2,FALSE)*VLOOKUP(AB56,$AT$2:$AU$41,2,FALSE))/(100*100)*'Formula Data'!$AB$22</f>
        <v>1.7055872588068592</v>
      </c>
      <c r="AC34" s="95">
        <f ca="1">(VLOOKUP(AC12,$AV$2:$AW$41,2,FALSE)*VLOOKUP(AC56,$AT$2:$AU$41,2,FALSE))/(100*100)*'Formula Data'!$AB$22</f>
        <v>2.9475089012487903</v>
      </c>
      <c r="AD34" s="84">
        <f ca="1">(VLOOKUP(AD12,$AV$2:$AW$41,2,FALSE)*VLOOKUP(AD56,$AT$2:$AU$41,2,FALSE))/(100*100)*'Formula Data'!$AB$22</f>
        <v>1.5628640375298695</v>
      </c>
      <c r="AE34" s="84">
        <f ca="1">(VLOOKUP(AE12,$AV$2:$AW$41,2,FALSE)*VLOOKUP(AE56,$AT$2:$AU$41,2,FALSE))/(100*100)*'Formula Data'!$AB$22</f>
        <v>2.7709542989476827</v>
      </c>
      <c r="AF34" s="84">
        <f ca="1">(VLOOKUP(AF12,$AV$2:$AW$41,2,FALSE)*VLOOKUP(AF56,$AT$2:$AU$41,2,FALSE))/(100*100)*'Formula Data'!$AB$22</f>
        <v>1.5144965070821883</v>
      </c>
      <c r="AG34" s="84">
        <f ca="1">(VLOOKUP(AG12,$AV$2:$AW$41,2,FALSE)*VLOOKUP(AG56,$AT$2:$AU$41,2,FALSE))/(100*100)*'Formula Data'!$AB$22</f>
        <v>1.8967668555349848</v>
      </c>
      <c r="AH34" s="84">
        <f ca="1">(VLOOKUP(AH12,$AV$2:$AW$41,2,FALSE)*VLOOKUP(AH56,$AT$2:$AU$41,2,FALSE))/(100*100)*'Formula Data'!$AB$22</f>
        <v>1.9791491431157202</v>
      </c>
      <c r="AI34" s="84">
        <f ca="1">(VLOOKUP(AI12,$AV$2:$AW$41,2,FALSE)*VLOOKUP(AI56,$AT$2:$AU$41,2,FALSE))/(100*100)*'Formula Data'!$AB$22</f>
        <v>3.5778997866612126</v>
      </c>
      <c r="AJ34" s="84">
        <f ca="1">(VLOOKUP(AJ12,$AV$2:$AW$41,2,FALSE)*VLOOKUP(AJ56,$AT$2:$AU$41,2,FALSE))/(100*100)*'Formula Data'!$AB$22</f>
        <v>2.1274023251338288</v>
      </c>
      <c r="AK34" s="79">
        <f ca="1">(VLOOKUP(AK12,$AV$2:$AW$41,2,FALSE)*VLOOKUP(AK56,$AT$2:$AU$41,2,FALSE))/(100*100)*'Formula Data'!$AB$22</f>
        <v>3.3005738592763221</v>
      </c>
      <c r="AL34" s="79">
        <f ca="1">(VLOOKUP(AL12,$AV$2:$AW$41,2,FALSE)*VLOOKUP(AL56,$AT$2:$AU$41,2,FALSE))/(100*100)*'Formula Data'!$AB$22</f>
        <v>2.1467353399196716</v>
      </c>
      <c r="AM34" s="79">
        <f ca="1">(VLOOKUP(AM12,$AV$2:$AW$41,2,FALSE)*VLOOKUP(AM56,$AT$2:$AU$41,2,FALSE))/(100*100)*'Formula Data'!$AB$22</f>
        <v>3.741996810261826</v>
      </c>
      <c r="AN34" s="9">
        <f ca="1">IF(OR(Fixtures!$D$6&lt;=0,Fixtures!$D$6&gt;39),AVERAGE(B34:AM34),AVERAGE(OFFSET(A34,0,Fixtures!$D$6,1,38-Fixtures!$D$6+1)))</f>
        <v>2.4965696839807574</v>
      </c>
      <c r="AO34" s="41" t="str">
        <f t="shared" si="1"/>
        <v>MCI</v>
      </c>
      <c r="AP34" s="65">
        <f ca="1">AVERAGE(OFFSET(A34,0,Fixtures!$D$6,1,9))</f>
        <v>2.3527323137542835</v>
      </c>
      <c r="AQ34" s="65">
        <f ca="1">AVERAGE(OFFSET(A34,0,Fixtures!$D$6,1,6))</f>
        <v>2.554379330038135</v>
      </c>
      <c r="AR34" s="65">
        <f ca="1">AVERAGE(OFFSET(A34,0,Fixtures!$D$6,1,3))</f>
        <v>2.1835563724762248</v>
      </c>
      <c r="AS34" s="64"/>
      <c r="AT34" s="72" t="str">
        <f>CONCATENATE("@",Schedule!A14)</f>
        <v>@NEW</v>
      </c>
      <c r="AU34" s="3">
        <f ca="1">VLOOKUP(RIGHT(AT34,3),'Team Ratings'!$A$2:$H$21,7,FALSE)*(1+Fixtures!$D$3)</f>
        <v>74.420838506251201</v>
      </c>
      <c r="AV34" s="72" t="str">
        <f>CONCATENATE("@",Schedule!A14)</f>
        <v>@NEW</v>
      </c>
      <c r="AW34" s="3">
        <f ca="1">VLOOKUP(RIGHT(AV34,3),'Team Ratings'!$A$2:$H$21,4,FALSE)*(1-Fixtures!$D$3)</f>
        <v>109.99963630217138</v>
      </c>
      <c r="AY34" s="62"/>
      <c r="BB34" s="62"/>
      <c r="BE34" s="62"/>
    </row>
    <row r="35" spans="1:57" x14ac:dyDescent="0.25">
      <c r="A35" s="41" t="str">
        <f t="shared" si="0"/>
        <v>MUN</v>
      </c>
      <c r="B35" s="9">
        <f ca="1">(VLOOKUP(B13,$AV$2:$AW$41,2,FALSE)*VLOOKUP(B57,$AT$2:$AU$41,2,FALSE))/(100*100)*'Formula Data'!$AB$22</f>
        <v>1.5765141067290525</v>
      </c>
      <c r="C35" s="9">
        <f ca="1">(VLOOKUP(C13,$AV$2:$AW$41,2,FALSE)*VLOOKUP(C57,$AT$2:$AU$41,2,FALSE))/(100*100)*'Formula Data'!$AB$22</f>
        <v>1.109624085854207</v>
      </c>
      <c r="D35" s="9">
        <f ca="1">(VLOOKUP(D13,$AV$2:$AW$41,2,FALSE)*VLOOKUP(D57,$AT$2:$AU$41,2,FALSE))/(100*100)*'Formula Data'!$AB$22</f>
        <v>2.1574866725575435</v>
      </c>
      <c r="E35" s="9">
        <f ca="1">(VLOOKUP(E13,$AV$2:$AW$41,2,FALSE)*VLOOKUP(E57,$AT$2:$AU$41,2,FALSE))/(100*100)*'Formula Data'!$AB$22</f>
        <v>1.3791380997574116</v>
      </c>
      <c r="F35" s="9">
        <f ca="1">(VLOOKUP(F13,$AV$2:$AW$41,2,FALSE)*VLOOKUP(F57,$AT$2:$AU$41,2,FALSE))/(100*100)*'Formula Data'!$AB$22</f>
        <v>1.775429894484682</v>
      </c>
      <c r="G35" s="9">
        <f ca="1">(VLOOKUP(G13,$AV$2:$AW$41,2,FALSE)*VLOOKUP(G57,$AT$2:$AU$41,2,FALSE))/(100*100)*'Formula Data'!$AB$22</f>
        <v>1.9230504334524454</v>
      </c>
      <c r="H35" s="9">
        <f ca="1">(VLOOKUP(H13,$AV$2:$AW$41,2,FALSE)*VLOOKUP(H57,$AT$2:$AU$41,2,FALSE))/(100*100)*'Formula Data'!$AB$22</f>
        <v>2.0539239497064181</v>
      </c>
      <c r="I35" s="9">
        <f ca="1">(VLOOKUP(I13,$AV$2:$AW$41,2,FALSE)*VLOOKUP(I57,$AT$2:$AU$41,2,FALSE))/(100*100)*'Formula Data'!$AB$22</f>
        <v>1.6690027586848231</v>
      </c>
      <c r="J35" s="9">
        <f ca="1">(VLOOKUP(J13,$AV$2:$AW$41,2,FALSE)*VLOOKUP(J57,$AT$2:$AU$41,2,FALSE))/(100*100)*'Formula Data'!$AB$22</f>
        <v>1.3217313338535039</v>
      </c>
      <c r="K35" s="9">
        <f ca="1">(VLOOKUP(K13,$AV$2:$AW$41,2,FALSE)*VLOOKUP(K57,$AT$2:$AU$41,2,FALSE))/(100*100)*'Formula Data'!$AB$22</f>
        <v>1.7455500074653618</v>
      </c>
      <c r="L35" s="9">
        <f ca="1">(VLOOKUP(L13,$AV$2:$AW$41,2,FALSE)*VLOOKUP(L57,$AT$2:$AU$41,2,FALSE))/(100*100)*'Formula Data'!$AB$22</f>
        <v>1.5396369951198987</v>
      </c>
      <c r="M35" s="9">
        <f ca="1">(VLOOKUP(M13,$AV$2:$AW$41,2,FALSE)*VLOOKUP(M57,$AT$2:$AU$41,2,FALSE))/(100*100)*'Formula Data'!$AB$22</f>
        <v>2.2145180002581935</v>
      </c>
      <c r="N35" s="9">
        <f ca="1">(VLOOKUP(N13,$AV$2:$AW$41,2,FALSE)*VLOOKUP(N57,$AT$2:$AU$41,2,FALSE))/(100*100)*'Formula Data'!$AB$22</f>
        <v>1.161738978629874</v>
      </c>
      <c r="O35" s="9">
        <f ca="1">(VLOOKUP(O13,$AV$2:$AW$41,2,FALSE)*VLOOKUP(O57,$AT$2:$AU$41,2,FALSE))/(100*100)*'Formula Data'!$AB$22</f>
        <v>2.782099558583524</v>
      </c>
      <c r="P35" s="9">
        <f ca="1">(VLOOKUP(P13,$AV$2:$AW$41,2,FALSE)*VLOOKUP(P57,$AT$2:$AU$41,2,FALSE))/(100*100)*'Formula Data'!$AB$22</f>
        <v>1.8605651231382592</v>
      </c>
      <c r="Q35" s="9">
        <f ca="1">(VLOOKUP(Q13,$AV$2:$AW$41,2,FALSE)*VLOOKUP(Q57,$AT$2:$AU$41,2,FALSE))/(100*100)*'Formula Data'!$AB$22</f>
        <v>1.1177178082856434</v>
      </c>
      <c r="R35" s="9">
        <f ca="1">(VLOOKUP(R13,$AV$2:$AW$41,2,FALSE)*VLOOKUP(R57,$AT$2:$AU$41,2,FALSE))/(100*100)*'Formula Data'!$AB$22</f>
        <v>1.8405833616411855</v>
      </c>
      <c r="S35" s="9">
        <f ca="1">(VLOOKUP(S13,$AV$2:$AW$41,2,FALSE)*VLOOKUP(S57,$AT$2:$AU$41,2,FALSE))/(100*100)*'Formula Data'!$AB$22</f>
        <v>1.4959178330128446</v>
      </c>
      <c r="T35" s="9">
        <f ca="1">(VLOOKUP(T13,$AV$2:$AW$41,2,FALSE)*VLOOKUP(T57,$AT$2:$AU$41,2,FALSE))/(100*100)*'Formula Data'!$AB$22</f>
        <v>2.4932016518625146</v>
      </c>
      <c r="U35" s="9">
        <f ca="1">(VLOOKUP(U13,$AV$2:$AW$41,2,FALSE)*VLOOKUP(U57,$AT$2:$AU$41,2,FALSE))/(100*100)*'Formula Data'!$AB$22</f>
        <v>1.2925824212222867</v>
      </c>
      <c r="V35" s="9">
        <f ca="1">(VLOOKUP(V13,$AV$2:$AW$41,2,FALSE)*VLOOKUP(V57,$AT$2:$AU$41,2,FALSE))/(100*100)*'Formula Data'!$AB$22</f>
        <v>1.3749408258365274</v>
      </c>
      <c r="W35" s="9">
        <f ca="1">(VLOOKUP(W13,$AV$2:$AW$41,2,FALSE)*VLOOKUP(W57,$AT$2:$AU$41,2,FALSE))/(100*100)*'Formula Data'!$AB$22</f>
        <v>2.6075500111519609</v>
      </c>
      <c r="X35" s="9">
        <f ca="1">(VLOOKUP(X13,$AV$2:$AW$41,2,FALSE)*VLOOKUP(X57,$AT$2:$AU$41,2,FALSE))/(100*100)*'Formula Data'!$AB$22</f>
        <v>0.88479535572011392</v>
      </c>
      <c r="Y35" s="83">
        <f ca="1">(VLOOKUP(Y13,$AV$2:$AW$41,2,FALSE)*VLOOKUP(Y57,$AT$2:$AU$41,2,FALSE))/(100*100)*'Formula Data'!$AB$22</f>
        <v>1.9308947279987247</v>
      </c>
      <c r="Z35" s="83">
        <f ca="1">(VLOOKUP(Z13,$AV$2:$AW$41,2,FALSE)*VLOOKUP(Z57,$AT$2:$AU$41,2,FALSE))/(100*100)*'Formula Data'!$AB$22</f>
        <v>1.6575865973871489</v>
      </c>
      <c r="AA35" s="83">
        <f ca="1">(VLOOKUP(AA13,$AV$2:$AW$41,2,FALSE)*VLOOKUP(AA57,$AT$2:$AU$41,2,FALSE))/(100*100)*'Formula Data'!$AB$22</f>
        <v>1.055352418554159</v>
      </c>
      <c r="AB35" s="84">
        <f ca="1">(VLOOKUP(AB13,$AV$2:$AW$41,2,FALSE)*VLOOKUP(AB57,$AT$2:$AU$41,2,FALSE))/(100*100)*'Formula Data'!$AB$22</f>
        <v>2.2346426888216575</v>
      </c>
      <c r="AC35" s="95">
        <f ca="1">(VLOOKUP(AC13,$AV$2:$AW$41,2,FALSE)*VLOOKUP(AC57,$AT$2:$AU$41,2,FALSE))/(100*100)*'Formula Data'!$AB$22</f>
        <v>1.2321260520077355</v>
      </c>
      <c r="AD35" s="84">
        <f ca="1">(VLOOKUP(AD13,$AV$2:$AW$41,2,FALSE)*VLOOKUP(AD57,$AT$2:$AU$41,2,FALSE))/(100*100)*'Formula Data'!$AB$22</f>
        <v>1.6696772197847269</v>
      </c>
      <c r="AE35" s="84">
        <f ca="1">(VLOOKUP(AE13,$AV$2:$AW$41,2,FALSE)*VLOOKUP(AE57,$AT$2:$AU$41,2,FALSE))/(100*100)*'Formula Data'!$AB$22</f>
        <v>1.2455022725140412</v>
      </c>
      <c r="AF35" s="84">
        <f ca="1">(VLOOKUP(AF13,$AV$2:$AW$41,2,FALSE)*VLOOKUP(AF57,$AT$2:$AU$41,2,FALSE))/(100*100)*'Formula Data'!$AB$22</f>
        <v>1.7354372396816633</v>
      </c>
      <c r="AG35" s="84">
        <f ca="1">(VLOOKUP(AG13,$AV$2:$AW$41,2,FALSE)*VLOOKUP(AG57,$AT$2:$AU$41,2,FALSE))/(100*100)*'Formula Data'!$AB$22</f>
        <v>1.4824459340571376</v>
      </c>
      <c r="AH35" s="84">
        <f ca="1">(VLOOKUP(AH13,$AV$2:$AW$41,2,FALSE)*VLOOKUP(AH57,$AT$2:$AU$41,2,FALSE))/(100*100)*'Formula Data'!$AB$22</f>
        <v>2.2999515606112069</v>
      </c>
      <c r="AI35" s="84">
        <f ca="1">(VLOOKUP(AI13,$AV$2:$AW$41,2,FALSE)*VLOOKUP(AI57,$AT$2:$AU$41,2,FALSE))/(100*100)*'Formula Data'!$AB$22</f>
        <v>1.8623972251674825</v>
      </c>
      <c r="AJ35" s="84">
        <f ca="1">(VLOOKUP(AJ13,$AV$2:$AW$41,2,FALSE)*VLOOKUP(AJ57,$AT$2:$AU$41,2,FALSE))/(100*100)*'Formula Data'!$AB$22</f>
        <v>2.0601939514894672</v>
      </c>
      <c r="AK35" s="79">
        <f ca="1">(VLOOKUP(AK13,$AV$2:$AW$41,2,FALSE)*VLOOKUP(AK57,$AT$2:$AU$41,2,FALSE))/(100*100)*'Formula Data'!$AB$22</f>
        <v>1.4442679378277767</v>
      </c>
      <c r="AL35" s="79">
        <f ca="1">(VLOOKUP(AL13,$AV$2:$AW$41,2,FALSE)*VLOOKUP(AL57,$AT$2:$AU$41,2,FALSE))/(100*100)*'Formula Data'!$AB$22</f>
        <v>2.8727049684906909</v>
      </c>
      <c r="AM35" s="79">
        <f ca="1">(VLOOKUP(AM13,$AV$2:$AW$41,2,FALSE)*VLOOKUP(AM57,$AT$2:$AU$41,2,FALSE))/(100*100)*'Formula Data'!$AB$22</f>
        <v>1.1885109211013158</v>
      </c>
      <c r="AN35" s="9">
        <f ca="1">IF(OR(Fixtures!$D$6&lt;=0,Fixtures!$D$6&gt;39),AVERAGE(B35:AM35),AVERAGE(OFFSET(A35,0,Fixtures!$D$6,1,38-Fixtures!$D$6+1)))</f>
        <v>1.6785304419509408</v>
      </c>
      <c r="AO35" s="41" t="str">
        <f t="shared" si="1"/>
        <v>MUN</v>
      </c>
      <c r="AP35" s="65">
        <f ca="1">AVERAGE(OFFSET(A35,0,Fixtures!$D$6,1,9))</f>
        <v>1.5162238413855524</v>
      </c>
      <c r="AQ35" s="65">
        <f ca="1">AVERAGE(OFFSET(A35,0,Fixtures!$D$6,1,6))</f>
        <v>1.4992329734149232</v>
      </c>
      <c r="AR35" s="65">
        <f ca="1">AVERAGE(OFFSET(A35,0,Fixtures!$D$6,1,3))</f>
        <v>1.4910922270353293</v>
      </c>
      <c r="AS35" s="64"/>
      <c r="AT35" s="72" t="str">
        <f>CONCATENATE("@",Schedule!A15)</f>
        <v>@NOR</v>
      </c>
      <c r="AU35" s="3">
        <f ca="1">VLOOKUP(RIGHT(AT35,3),'Team Ratings'!$A$2:$H$21,7,FALSE)*(1+Fixtures!$D$3)</f>
        <v>86.85146435573273</v>
      </c>
      <c r="AV35" s="72" t="str">
        <f>CONCATENATE("@",Schedule!A15)</f>
        <v>@NOR</v>
      </c>
      <c r="AW35" s="3">
        <f ca="1">VLOOKUP(RIGHT(AV35,3),'Team Ratings'!$A$2:$H$21,4,FALSE)*(1-Fixtures!$D$3)</f>
        <v>115.04466662460548</v>
      </c>
      <c r="AY35" s="62"/>
      <c r="BB35" s="62"/>
      <c r="BE35" s="62"/>
    </row>
    <row r="36" spans="1:57" x14ac:dyDescent="0.25">
      <c r="A36" s="41" t="str">
        <f t="shared" si="0"/>
        <v>NEW</v>
      </c>
      <c r="B36" s="9">
        <f ca="1">(VLOOKUP(B14,$AV$2:$AW$41,2,FALSE)*VLOOKUP(B58,$AT$2:$AU$41,2,FALSE))/(100*100)*'Formula Data'!$AB$22</f>
        <v>1.1498204717396088</v>
      </c>
      <c r="C36" s="9">
        <f ca="1">(VLOOKUP(C14,$AV$2:$AW$41,2,FALSE)*VLOOKUP(C58,$AT$2:$AU$41,2,FALSE))/(100*100)*'Formula Data'!$AB$22</f>
        <v>0.97718765746695968</v>
      </c>
      <c r="D36" s="9">
        <f ca="1">(VLOOKUP(D14,$AV$2:$AW$41,2,FALSE)*VLOOKUP(D58,$AT$2:$AU$41,2,FALSE))/(100*100)*'Formula Data'!$AB$22</f>
        <v>0.6972526956217393</v>
      </c>
      <c r="E36" s="9">
        <f ca="1">(VLOOKUP(E14,$AV$2:$AW$41,2,FALSE)*VLOOKUP(E58,$AT$2:$AU$41,2,FALSE))/(100*100)*'Formula Data'!$AB$22</f>
        <v>1.2509897997915911</v>
      </c>
      <c r="F36" s="9">
        <f ca="1">(VLOOKUP(F14,$AV$2:$AW$41,2,FALSE)*VLOOKUP(F58,$AT$2:$AU$41,2,FALSE))/(100*100)*'Formula Data'!$AB$22</f>
        <v>0.4953230198481956</v>
      </c>
      <c r="G36" s="9">
        <f ca="1">(VLOOKUP(G14,$AV$2:$AW$41,2,FALSE)*VLOOKUP(G58,$AT$2:$AU$41,2,FALSE))/(100*100)*'Formula Data'!$AB$22</f>
        <v>1.239723667517822</v>
      </c>
      <c r="H36" s="9">
        <f ca="1">(VLOOKUP(H14,$AV$2:$AW$41,2,FALSE)*VLOOKUP(H58,$AT$2:$AU$41,2,FALSE))/(100*100)*'Formula Data'!$AB$22</f>
        <v>0.66534799799365807</v>
      </c>
      <c r="I36" s="9">
        <f ca="1">(VLOOKUP(I14,$AV$2:$AW$41,2,FALSE)*VLOOKUP(I58,$AT$2:$AU$41,2,FALSE))/(100*100)*'Formula Data'!$AB$22</f>
        <v>0.91074429765717058</v>
      </c>
      <c r="J36" s="9">
        <f ca="1">(VLOOKUP(J14,$AV$2:$AW$41,2,FALSE)*VLOOKUP(J58,$AT$2:$AU$41,2,FALSE))/(100*100)*'Formula Data'!$AB$22</f>
        <v>0.59080367407319512</v>
      </c>
      <c r="K36" s="9">
        <f ca="1">(VLOOKUP(K14,$AV$2:$AW$41,2,FALSE)*VLOOKUP(K58,$AT$2:$AU$41,2,FALSE))/(100*100)*'Formula Data'!$AB$22</f>
        <v>0.92794429103831833</v>
      </c>
      <c r="L36" s="9">
        <f ca="1">(VLOOKUP(L14,$AV$2:$AW$41,2,FALSE)*VLOOKUP(L58,$AT$2:$AU$41,2,FALSE))/(100*100)*'Formula Data'!$AB$22</f>
        <v>1.076555320798225</v>
      </c>
      <c r="M36" s="9">
        <f ca="1">(VLOOKUP(M14,$AV$2:$AW$41,2,FALSE)*VLOOKUP(M58,$AT$2:$AU$41,2,FALSE))/(100*100)*'Formula Data'!$AB$22</f>
        <v>1.2875507823832664</v>
      </c>
      <c r="N36" s="9">
        <f ca="1">(VLOOKUP(N14,$AV$2:$AW$41,2,FALSE)*VLOOKUP(N58,$AT$2:$AU$41,2,FALSE))/(100*100)*'Formula Data'!$AB$22</f>
        <v>1.0426006553527465</v>
      </c>
      <c r="O36" s="9">
        <f ca="1">(VLOOKUP(O14,$AV$2:$AW$41,2,FALSE)*VLOOKUP(O58,$AT$2:$AU$41,2,FALSE))/(100*100)*'Formula Data'!$AB$22</f>
        <v>0.93471282068655348</v>
      </c>
      <c r="P36" s="9">
        <f ca="1">(VLOOKUP(P14,$AV$2:$AW$41,2,FALSE)*VLOOKUP(P58,$AT$2:$AU$41,2,FALSE))/(100*100)*'Formula Data'!$AB$22</f>
        <v>0.65036062344831558</v>
      </c>
      <c r="Q36" s="9">
        <f ca="1">(VLOOKUP(Q14,$AV$2:$AW$41,2,FALSE)*VLOOKUP(Q58,$AT$2:$AU$41,2,FALSE))/(100*100)*'Formula Data'!$AB$22</f>
        <v>1.1533305220552614</v>
      </c>
      <c r="R36" s="9">
        <f ca="1">(VLOOKUP(R14,$AV$2:$AW$41,2,FALSE)*VLOOKUP(R58,$AT$2:$AU$41,2,FALSE))/(100*100)*'Formula Data'!$AB$22</f>
        <v>0.72360893865840259</v>
      </c>
      <c r="S36" s="9">
        <f ca="1">(VLOOKUP(S14,$AV$2:$AW$41,2,FALSE)*VLOOKUP(S58,$AT$2:$AU$41,2,FALSE))/(100*100)*'Formula Data'!$AB$22</f>
        <v>1.2077965905050283</v>
      </c>
      <c r="T36" s="9">
        <f ca="1">(VLOOKUP(T14,$AV$2:$AW$41,2,FALSE)*VLOOKUP(T58,$AT$2:$AU$41,2,FALSE))/(100*100)*'Formula Data'!$AB$22</f>
        <v>0.60967180256389109</v>
      </c>
      <c r="U36" s="9">
        <f ca="1">(VLOOKUP(U14,$AV$2:$AW$41,2,FALSE)*VLOOKUP(U58,$AT$2:$AU$41,2,FALSE))/(100*100)*'Formula Data'!$AB$22</f>
        <v>1.0303888951004472</v>
      </c>
      <c r="V36" s="9">
        <f ca="1">(VLOOKUP(V14,$AV$2:$AW$41,2,FALSE)*VLOOKUP(V58,$AT$2:$AU$41,2,FALSE))/(100*100)*'Formula Data'!$AB$22</f>
        <v>0.99391491058311887</v>
      </c>
      <c r="W36" s="9">
        <f ca="1">(VLOOKUP(W14,$AV$2:$AW$41,2,FALSE)*VLOOKUP(W58,$AT$2:$AU$41,2,FALSE))/(100*100)*'Formula Data'!$AB$22</f>
        <v>0.62118584771986607</v>
      </c>
      <c r="X36" s="9">
        <f ca="1">(VLOOKUP(X14,$AV$2:$AW$41,2,FALSE)*VLOOKUP(X58,$AT$2:$AU$41,2,FALSE))/(100*100)*'Formula Data'!$AB$22</f>
        <v>0.88255857485008138</v>
      </c>
      <c r="Y36" s="83">
        <f ca="1">(VLOOKUP(Y14,$AV$2:$AW$41,2,FALSE)*VLOOKUP(Y58,$AT$2:$AU$41,2,FALSE))/(100*100)*'Formula Data'!$AB$22</f>
        <v>0.68976446696806804</v>
      </c>
      <c r="Z36" s="83">
        <f ca="1">(VLOOKUP(Z14,$AV$2:$AW$41,2,FALSE)*VLOOKUP(Z58,$AT$2:$AU$41,2,FALSE))/(100*100)*'Formula Data'!$AB$22</f>
        <v>1.4597494636234831</v>
      </c>
      <c r="AA36" s="83">
        <f ca="1">(VLOOKUP(AA14,$AV$2:$AW$41,2,FALSE)*VLOOKUP(AA58,$AT$2:$AU$41,2,FALSE))/(100*100)*'Formula Data'!$AB$22</f>
        <v>0.76971453066866358</v>
      </c>
      <c r="AB36" s="84">
        <f ca="1">(VLOOKUP(AB14,$AV$2:$AW$41,2,FALSE)*VLOOKUP(AB58,$AT$2:$AU$41,2,FALSE))/(100*100)*'Formula Data'!$AB$22</f>
        <v>0.80852499033807679</v>
      </c>
      <c r="AC36" s="84">
        <f ca="1">(VLOOKUP(AC14,$AV$2:$AW$41,2,FALSE)*VLOOKUP(AC58,$AT$2:$AU$41,2,FALSE))/(100*100)*'Formula Data'!$AB$22</f>
        <v>1.0809466861440336</v>
      </c>
      <c r="AD36" s="84">
        <f ca="1">(VLOOKUP(AD14,$AV$2:$AW$41,2,FALSE)*VLOOKUP(AD58,$AT$2:$AU$41,2,FALSE))/(100*100)*'Formula Data'!$AB$22</f>
        <v>0.77206423377253042</v>
      </c>
      <c r="AE36" s="84">
        <f ca="1">(VLOOKUP(AE14,$AV$2:$AW$41,2,FALSE)*VLOOKUP(AE58,$AT$2:$AU$41,2,FALSE))/(100*100)*'Formula Data'!$AB$22</f>
        <v>0.97152636342279231</v>
      </c>
      <c r="AF36" s="84">
        <f ca="1">(VLOOKUP(AF14,$AV$2:$AW$41,2,FALSE)*VLOOKUP(AF58,$AT$2:$AU$41,2,FALSE))/(100*100)*'Formula Data'!$AB$22</f>
        <v>1.5574651765145968</v>
      </c>
      <c r="AG36" s="84">
        <f ca="1">(VLOOKUP(AG14,$AV$2:$AW$41,2,FALSE)*VLOOKUP(AG58,$AT$2:$AU$41,2,FALSE))/(100*100)*'Formula Data'!$AB$22</f>
        <v>0.8619141601078063</v>
      </c>
      <c r="AH36" s="84">
        <f ca="1">(VLOOKUP(AH14,$AV$2:$AW$41,2,FALSE)*VLOOKUP(AH58,$AT$2:$AU$41,2,FALSE))/(100*100)*'Formula Data'!$AB$22</f>
        <v>1.6081875779825336</v>
      </c>
      <c r="AI36" s="84">
        <f ca="1">(VLOOKUP(AI14,$AV$2:$AW$41,2,FALSE)*VLOOKUP(AI58,$AT$2:$AU$41,2,FALSE))/(100*100)*'Formula Data'!$AB$22</f>
        <v>0.6257168469058747</v>
      </c>
      <c r="AJ36" s="84">
        <f ca="1">(VLOOKUP(AJ14,$AV$2:$AW$41,2,FALSE)*VLOOKUP(AJ58,$AT$2:$AU$41,2,FALSE))/(100*100)*'Formula Data'!$AB$22</f>
        <v>0.83743945275304854</v>
      </c>
      <c r="AK36" s="79">
        <f ca="1">(VLOOKUP(AK14,$AV$2:$AW$41,2,FALSE)*VLOOKUP(AK58,$AT$2:$AU$41,2,FALSE))/(100*100)*'Formula Data'!$AB$22</f>
        <v>1.0415750144472895</v>
      </c>
      <c r="AL36" s="79">
        <f ca="1">(VLOOKUP(AL14,$AV$2:$AW$41,2,FALSE)*VLOOKUP(AL58,$AT$2:$AU$41,2,FALSE))/(100*100)*'Formula Data'!$AB$22</f>
        <v>0.82989766172680646</v>
      </c>
      <c r="AM36" s="79">
        <f ca="1">(VLOOKUP(AM14,$AV$2:$AW$41,2,FALSE)*VLOOKUP(AM58,$AT$2:$AU$41,2,FALSE))/(100*100)*'Formula Data'!$AB$22</f>
        <v>0.73992698026705783</v>
      </c>
      <c r="AN36" s="9">
        <f ca="1">IF(OR(Fixtures!$D$6&lt;=0,Fixtures!$D$6&gt;39),AVERAGE(B36:AM36),AVERAGE(OFFSET(A36,0,Fixtures!$D$6,1,38-Fixtures!$D$6+1)))</f>
        <v>0.97106076128079633</v>
      </c>
      <c r="AO36" s="41" t="str">
        <f t="shared" si="1"/>
        <v>NEW</v>
      </c>
      <c r="AP36" s="65">
        <f ca="1">AVERAGE(OFFSET(A36,0,Fixtures!$D$6,1,9))</f>
        <v>0.99914605403359169</v>
      </c>
      <c r="AQ36" s="65">
        <f ca="1">AVERAGE(OFFSET(A36,0,Fixtures!$D$6,1,6))</f>
        <v>0.94854311876540098</v>
      </c>
      <c r="AR36" s="65">
        <f ca="1">AVERAGE(OFFSET(A36,0,Fixtures!$D$6,1,3))</f>
        <v>1.0106908351472108</v>
      </c>
      <c r="AS36" s="64"/>
      <c r="AT36" s="72" t="str">
        <f>CONCATENATE("@",Schedule!A16)</f>
        <v>@SHU</v>
      </c>
      <c r="AU36" s="3">
        <f ca="1">VLOOKUP(RIGHT(AT36,3),'Team Ratings'!$A$2:$H$21,7,FALSE)*(1+Fixtures!$D$3)</f>
        <v>94.615647645599566</v>
      </c>
      <c r="AV36" s="72" t="str">
        <f>CONCATENATE("@",Schedule!A16)</f>
        <v>@SHU</v>
      </c>
      <c r="AW36" s="3">
        <f ca="1">VLOOKUP(RIGHT(AV36,3),'Team Ratings'!$A$2:$H$21,4,FALSE)*(1-Fixtures!$D$3)</f>
        <v>76.567198263975058</v>
      </c>
      <c r="AY36" s="62"/>
      <c r="BB36" s="62"/>
      <c r="BE36" s="62"/>
    </row>
    <row r="37" spans="1:57" x14ac:dyDescent="0.25">
      <c r="A37" s="41" t="str">
        <f t="shared" si="0"/>
        <v>NOR</v>
      </c>
      <c r="B37" s="9">
        <f ca="1">(VLOOKUP(B15,$AV$2:$AW$41,2,FALSE)*VLOOKUP(B59,$AT$2:$AU$41,2,FALSE))/(100*100)*'Formula Data'!$AB$22</f>
        <v>0.57805757723766982</v>
      </c>
      <c r="C37" s="9">
        <f ca="1">(VLOOKUP(C15,$AV$2:$AW$41,2,FALSE)*VLOOKUP(C59,$AT$2:$AU$41,2,FALSE))/(100*100)*'Formula Data'!$AB$22</f>
        <v>1.6288671692536532</v>
      </c>
      <c r="D37" s="9">
        <f ca="1">(VLOOKUP(D15,$AV$2:$AW$41,2,FALSE)*VLOOKUP(D59,$AT$2:$AU$41,2,FALSE))/(100*100)*'Formula Data'!$AB$22</f>
        <v>1.0299736759751712</v>
      </c>
      <c r="E37" s="9">
        <f ca="1">(VLOOKUP(E15,$AV$2:$AW$41,2,FALSE)*VLOOKUP(E59,$AT$2:$AU$41,2,FALSE))/(100*100)*'Formula Data'!$AB$22</f>
        <v>1.2563739934672677</v>
      </c>
      <c r="F37" s="9">
        <f ca="1">(VLOOKUP(F15,$AV$2:$AW$41,2,FALSE)*VLOOKUP(F59,$AT$2:$AU$41,2,FALSE))/(100*100)*'Formula Data'!$AB$22</f>
        <v>1.090839324820098</v>
      </c>
      <c r="G37" s="9">
        <f ca="1">(VLOOKUP(G15,$AV$2:$AW$41,2,FALSE)*VLOOKUP(G59,$AT$2:$AU$41,2,FALSE))/(100*100)*'Formula Data'!$AB$22</f>
        <v>0.84447444028866792</v>
      </c>
      <c r="H37" s="9">
        <f ca="1">(VLOOKUP(H15,$AV$2:$AW$41,2,FALSE)*VLOOKUP(H59,$AT$2:$AU$41,2,FALSE))/(100*100)*'Formula Data'!$AB$22</f>
        <v>0.94357414923735561</v>
      </c>
      <c r="I37" s="9">
        <f ca="1">(VLOOKUP(I15,$AV$2:$AW$41,2,FALSE)*VLOOKUP(I59,$AT$2:$AU$41,2,FALSE))/(100*100)*'Formula Data'!$AB$22</f>
        <v>1.8176109538458136</v>
      </c>
      <c r="J37" s="9">
        <f ca="1">(VLOOKUP(J15,$AV$2:$AW$41,2,FALSE)*VLOOKUP(J59,$AT$2:$AU$41,2,FALSE))/(100*100)*'Formula Data'!$AB$22</f>
        <v>1.0058809932384258</v>
      </c>
      <c r="K37" s="9">
        <f ca="1">(VLOOKUP(K15,$AV$2:$AW$41,2,FALSE)*VLOOKUP(K59,$AT$2:$AU$41,2,FALSE))/(100*100)*'Formula Data'!$AB$22</f>
        <v>1.0628673029330944</v>
      </c>
      <c r="L37" s="9">
        <f ca="1">(VLOOKUP(L15,$AV$2:$AW$41,2,FALSE)*VLOOKUP(L59,$AT$2:$AU$41,2,FALSE))/(100*100)*'Formula Data'!$AB$22</f>
        <v>0.96851673043588815</v>
      </c>
      <c r="M37" s="9">
        <f ca="1">(VLOOKUP(M15,$AV$2:$AW$41,2,FALSE)*VLOOKUP(M59,$AT$2:$AU$41,2,FALSE))/(100*100)*'Formula Data'!$AB$22</f>
        <v>1.4599445288010053</v>
      </c>
      <c r="N37" s="9">
        <f ca="1">(VLOOKUP(N15,$AV$2:$AW$41,2,FALSE)*VLOOKUP(N59,$AT$2:$AU$41,2,FALSE))/(100*100)*'Formula Data'!$AB$22</f>
        <v>0.80497687501459769</v>
      </c>
      <c r="O37" s="9">
        <f ca="1">(VLOOKUP(O15,$AV$2:$AW$41,2,FALSE)*VLOOKUP(O59,$AT$2:$AU$41,2,FALSE))/(100*100)*'Formula Data'!$AB$22</f>
        <v>1.3418767340063775</v>
      </c>
      <c r="P37" s="9">
        <f ca="1">(VLOOKUP(P15,$AV$2:$AW$41,2,FALSE)*VLOOKUP(P59,$AT$2:$AU$41,2,FALSE))/(100*100)*'Formula Data'!$AB$22</f>
        <v>0.90102329704600859</v>
      </c>
      <c r="Q37" s="9">
        <f ca="1">(VLOOKUP(Q15,$AV$2:$AW$41,2,FALSE)*VLOOKUP(Q59,$AT$2:$AU$41,2,FALSE))/(100*100)*'Formula Data'!$AB$22</f>
        <v>1.1338018895928146</v>
      </c>
      <c r="R37" s="9">
        <f ca="1">(VLOOKUP(R15,$AV$2:$AW$41,2,FALSE)*VLOOKUP(R59,$AT$2:$AU$41,2,FALSE))/(100*100)*'Formula Data'!$AB$22</f>
        <v>0.77648208609004543</v>
      </c>
      <c r="S37" s="9">
        <f ca="1">(VLOOKUP(S15,$AV$2:$AW$41,2,FALSE)*VLOOKUP(S59,$AT$2:$AU$41,2,FALSE))/(100*100)*'Formula Data'!$AB$22</f>
        <v>1.0829402373698127</v>
      </c>
      <c r="T37" s="9">
        <f ca="1">(VLOOKUP(T15,$AV$2:$AW$41,2,FALSE)*VLOOKUP(T59,$AT$2:$AU$41,2,FALSE))/(100*100)*'Formula Data'!$AB$22</f>
        <v>1.2167478286075279</v>
      </c>
      <c r="U37" s="9">
        <f ca="1">(VLOOKUP(U15,$AV$2:$AW$41,2,FALSE)*VLOOKUP(U59,$AT$2:$AU$41,2,FALSE))/(100*100)*'Formula Data'!$AB$22</f>
        <v>1.2155508733416367</v>
      </c>
      <c r="V37" s="9">
        <f ca="1">(VLOOKUP(V15,$AV$2:$AW$41,2,FALSE)*VLOOKUP(V59,$AT$2:$AU$41,2,FALSE))/(100*100)*'Formula Data'!$AB$22</f>
        <v>1.409536692070618</v>
      </c>
      <c r="W37" s="9">
        <f ca="1">(VLOOKUP(W15,$AV$2:$AW$41,2,FALSE)*VLOOKUP(W59,$AT$2:$AU$41,2,FALSE))/(100*100)*'Formula Data'!$AB$22</f>
        <v>0.7115062110543855</v>
      </c>
      <c r="X37" s="9">
        <f ca="1">(VLOOKUP(X15,$AV$2:$AW$41,2,FALSE)*VLOOKUP(X59,$AT$2:$AU$41,2,FALSE))/(100*100)*'Formula Data'!$AB$22</f>
        <v>1.5026123479240683</v>
      </c>
      <c r="Y37" s="83">
        <f ca="1">(VLOOKUP(Y15,$AV$2:$AW$41,2,FALSE)*VLOOKUP(Y59,$AT$2:$AU$41,2,FALSE))/(100*100)*'Formula Data'!$AB$22</f>
        <v>0.813715873889856</v>
      </c>
      <c r="Z37" s="83">
        <f ca="1">(VLOOKUP(Z15,$AV$2:$AW$41,2,FALSE)*VLOOKUP(Z59,$AT$2:$AU$41,2,FALSE))/(100*100)*'Formula Data'!$AB$22</f>
        <v>1.0903986835499659</v>
      </c>
      <c r="AA37" s="83">
        <f ca="1">(VLOOKUP(AA15,$AV$2:$AW$41,2,FALSE)*VLOOKUP(AA59,$AT$2:$AU$41,2,FALSE))/(100*100)*'Formula Data'!$AB$22</f>
        <v>0.86351810920688954</v>
      </c>
      <c r="AB37" s="84">
        <f ca="1">(VLOOKUP(AB15,$AV$2:$AW$41,2,FALSE)*VLOOKUP(AB59,$AT$2:$AU$41,2,FALSE))/(100*100)*'Formula Data'!$AB$22</f>
        <v>0.72494346468557713</v>
      </c>
      <c r="AC37" s="95">
        <f ca="1">(VLOOKUP(AC15,$AV$2:$AW$41,2,FALSE)*VLOOKUP(AC59,$AT$2:$AU$41,2,FALSE))/(100*100)*'Formula Data'!$AB$22</f>
        <v>1.1599300298382162</v>
      </c>
      <c r="AD37" s="84">
        <f ca="1">(VLOOKUP(AD15,$AV$2:$AW$41,2,FALSE)*VLOOKUP(AD59,$AT$2:$AU$41,2,FALSE))/(100*100)*'Formula Data'!$AB$22</f>
        <v>0.75899134757866082</v>
      </c>
      <c r="AE37" s="84">
        <f ca="1">(VLOOKUP(AE15,$AV$2:$AW$41,2,FALSE)*VLOOKUP(AE59,$AT$2:$AU$41,2,FALSE))/(100*100)*'Formula Data'!$AB$22</f>
        <v>1.345973073365025</v>
      </c>
      <c r="AF37" s="84">
        <f ca="1">(VLOOKUP(AF15,$AV$2:$AW$41,2,FALSE)*VLOOKUP(AF59,$AT$2:$AU$41,2,FALSE))/(100*100)*'Formula Data'!$AB$22</f>
        <v>1.202496319466251</v>
      </c>
      <c r="AG37" s="84">
        <f ca="1">(VLOOKUP(AG15,$AV$2:$AW$41,2,FALSE)*VLOOKUP(AG59,$AT$2:$AU$41,2,FALSE))/(100*100)*'Formula Data'!$AB$22</f>
        <v>0.8982811194588145</v>
      </c>
      <c r="AH37" s="84">
        <f ca="1">(VLOOKUP(AH15,$AV$2:$AW$41,2,FALSE)*VLOOKUP(AH59,$AT$2:$AU$41,2,FALSE))/(100*100)*'Formula Data'!$AB$22</f>
        <v>1.4467965973178083</v>
      </c>
      <c r="AI37" s="84">
        <f ca="1">(VLOOKUP(AI15,$AV$2:$AW$41,2,FALSE)*VLOOKUP(AI59,$AT$2:$AU$41,2,FALSE))/(100*100)*'Formula Data'!$AB$22</f>
        <v>0.9773182382882758</v>
      </c>
      <c r="AJ37" s="84">
        <f ca="1">(VLOOKUP(AJ15,$AV$2:$AW$41,2,FALSE)*VLOOKUP(AJ59,$AT$2:$AU$41,2,FALSE))/(100*100)*'Formula Data'!$AB$22</f>
        <v>1.8768055951794993</v>
      </c>
      <c r="AK37" s="79">
        <f ca="1">(VLOOKUP(AK15,$AV$2:$AW$41,2,FALSE)*VLOOKUP(AK59,$AT$2:$AU$41,2,FALSE))/(100*100)*'Formula Data'!$AB$22</f>
        <v>0.68948651036354447</v>
      </c>
      <c r="AL37" s="79">
        <f ca="1">(VLOOKUP(AL15,$AV$2:$AW$41,2,FALSE)*VLOOKUP(AL59,$AT$2:$AU$41,2,FALSE))/(100*100)*'Formula Data'!$AB$22</f>
        <v>1.2614988552460349</v>
      </c>
      <c r="AM37" s="79">
        <f ca="1">(VLOOKUP(AM15,$AV$2:$AW$41,2,FALSE)*VLOOKUP(AM59,$AT$2:$AU$41,2,FALSE))/(100*100)*'Formula Data'!$AB$22</f>
        <v>0.73023128355725553</v>
      </c>
      <c r="AN37" s="9">
        <f ca="1">IF(OR(Fixtures!$D$6&lt;=0,Fixtures!$D$6&gt;39),AVERAGE(B37:AM37),AVERAGE(OFFSET(A37,0,Fixtures!$D$6,1,38-Fixtures!$D$6+1)))</f>
        <v>1.0839373405572339</v>
      </c>
      <c r="AO37" s="41" t="str">
        <f t="shared" si="1"/>
        <v>NOR</v>
      </c>
      <c r="AP37" s="65">
        <f ca="1">AVERAGE(OFFSET(A37,0,Fixtures!$D$6,1,9))</f>
        <v>1.0513976943893899</v>
      </c>
      <c r="AQ37" s="65">
        <f ca="1">AVERAGE(OFFSET(A37,0,Fixtures!$D$6,1,6))</f>
        <v>1.0258530848490954</v>
      </c>
      <c r="AR37" s="65">
        <f ca="1">AVERAGE(OFFSET(A37,0,Fixtures!$D$6,1,3))</f>
        <v>1.1355756351212967</v>
      </c>
      <c r="AS37" s="64"/>
      <c r="AT37" s="72" t="str">
        <f>CONCATENATE("@",Schedule!A17)</f>
        <v>@SOU</v>
      </c>
      <c r="AU37" s="3">
        <f ca="1">VLOOKUP(RIGHT(AT37,3),'Team Ratings'!$A$2:$H$21,7,FALSE)*(1+Fixtures!$D$3)</f>
        <v>118.30429950983941</v>
      </c>
      <c r="AV37" s="72" t="str">
        <f>CONCATENATE("@",Schedule!A17)</f>
        <v>@SOU</v>
      </c>
      <c r="AW37" s="3">
        <f ca="1">VLOOKUP(RIGHT(AV37,3),'Team Ratings'!$A$2:$H$21,4,FALSE)*(1-Fixtures!$D$3)</f>
        <v>90.895409605749578</v>
      </c>
      <c r="AY37" s="62"/>
      <c r="BB37" s="62"/>
      <c r="BE37" s="62"/>
    </row>
    <row r="38" spans="1:57" x14ac:dyDescent="0.25">
      <c r="A38" s="41" t="str">
        <f t="shared" si="0"/>
        <v>SHU</v>
      </c>
      <c r="B38" s="9">
        <f ca="1">(VLOOKUP(B16,$AV$2:$AW$41,2,FALSE)*VLOOKUP(B60,$AT$2:$AU$41,2,FALSE))/(100*100)*'Formula Data'!$AB$22</f>
        <v>1.0958028438051395</v>
      </c>
      <c r="C38" s="9">
        <f ca="1">(VLOOKUP(C16,$AV$2:$AW$41,2,FALSE)*VLOOKUP(C60,$AT$2:$AU$41,2,FALSE))/(100*100)*'Formula Data'!$AB$22</f>
        <v>1.5355437929549971</v>
      </c>
      <c r="D38" s="9">
        <f ca="1">(VLOOKUP(D16,$AV$2:$AW$41,2,FALSE)*VLOOKUP(D60,$AT$2:$AU$41,2,FALSE))/(100*100)*'Formula Data'!$AB$22</f>
        <v>1.2636232654317756</v>
      </c>
      <c r="E38" s="9">
        <f ca="1">(VLOOKUP(E16,$AV$2:$AW$41,2,FALSE)*VLOOKUP(E60,$AT$2:$AU$41,2,FALSE))/(100*100)*'Formula Data'!$AB$22</f>
        <v>0.75112392410278539</v>
      </c>
      <c r="F38" s="9">
        <f ca="1">(VLOOKUP(F16,$AV$2:$AW$41,2,FALSE)*VLOOKUP(F60,$AT$2:$AU$41,2,FALSE))/(100*100)*'Formula Data'!$AB$22</f>
        <v>1.4662978338322521</v>
      </c>
      <c r="G38" s="9">
        <f ca="1">(VLOOKUP(G16,$AV$2:$AW$41,2,FALSE)*VLOOKUP(G60,$AT$2:$AU$41,2,FALSE))/(100*100)*'Formula Data'!$AB$22</f>
        <v>0.87693867840018502</v>
      </c>
      <c r="H38" s="9">
        <f ca="1">(VLOOKUP(H16,$AV$2:$AW$41,2,FALSE)*VLOOKUP(H60,$AT$2:$AU$41,2,FALSE))/(100*100)*'Formula Data'!$AB$22</f>
        <v>0.94071327135799276</v>
      </c>
      <c r="I38" s="9">
        <f ca="1">(VLOOKUP(I16,$AV$2:$AW$41,2,FALSE)*VLOOKUP(I60,$AT$2:$AU$41,2,FALSE))/(100*100)*'Formula Data'!$AB$22</f>
        <v>1.0646866895963636</v>
      </c>
      <c r="J38" s="9">
        <f ca="1">(VLOOKUP(J16,$AV$2:$AW$41,2,FALSE)*VLOOKUP(J60,$AT$2:$AU$41,2,FALSE))/(100*100)*'Formula Data'!$AB$22</f>
        <v>1.4618352976589166</v>
      </c>
      <c r="K38" s="9">
        <f ca="1">(VLOOKUP(K16,$AV$2:$AW$41,2,FALSE)*VLOOKUP(K60,$AT$2:$AU$41,2,FALSE))/(100*100)*'Formula Data'!$AB$22</f>
        <v>1.3686889444961619</v>
      </c>
      <c r="L38" s="9">
        <f ca="1">(VLOOKUP(L16,$AV$2:$AW$41,2,FALSE)*VLOOKUP(L60,$AT$2:$AU$41,2,FALSE))/(100*100)*'Formula Data'!$AB$22</f>
        <v>1.3742719489957309</v>
      </c>
      <c r="M38" s="9">
        <f ca="1">(VLOOKUP(M16,$AV$2:$AW$41,2,FALSE)*VLOOKUP(M60,$AT$2:$AU$41,2,FALSE))/(100*100)*'Formula Data'!$AB$22</f>
        <v>0.88645890980319353</v>
      </c>
      <c r="N38" s="9">
        <f ca="1">(VLOOKUP(N16,$AV$2:$AW$41,2,FALSE)*VLOOKUP(N60,$AT$2:$AU$41,2,FALSE))/(100*100)*'Formula Data'!$AB$22</f>
        <v>1.1578835080597989</v>
      </c>
      <c r="O38" s="9">
        <f ca="1">(VLOOKUP(O16,$AV$2:$AW$41,2,FALSE)*VLOOKUP(O60,$AT$2:$AU$41,2,FALSE))/(100*100)*'Formula Data'!$AB$22</f>
        <v>0.78975059230700562</v>
      </c>
      <c r="P38" s="9">
        <f ca="1">(VLOOKUP(P16,$AV$2:$AW$41,2,FALSE)*VLOOKUP(P60,$AT$2:$AU$41,2,FALSE))/(100*100)*'Formula Data'!$AB$22</f>
        <v>1.774481562180088</v>
      </c>
      <c r="Q38" s="9">
        <f ca="1">(VLOOKUP(Q16,$AV$2:$AW$41,2,FALSE)*VLOOKUP(Q60,$AT$2:$AU$41,2,FALSE))/(100*100)*'Formula Data'!$AB$22</f>
        <v>1.2423569115625659</v>
      </c>
      <c r="R38" s="9">
        <f ca="1">(VLOOKUP(R16,$AV$2:$AW$41,2,FALSE)*VLOOKUP(R60,$AT$2:$AU$41,2,FALSE))/(100*100)*'Formula Data'!$AB$22</f>
        <v>1.980098307398386</v>
      </c>
      <c r="S38" s="9">
        <f ca="1">(VLOOKUP(S16,$AV$2:$AW$41,2,FALSE)*VLOOKUP(S60,$AT$2:$AU$41,2,FALSE))/(100*100)*'Formula Data'!$AB$22</f>
        <v>1.0550983611566653</v>
      </c>
      <c r="T38" s="9">
        <f ca="1">(VLOOKUP(T16,$AV$2:$AW$41,2,FALSE)*VLOOKUP(T60,$AT$2:$AU$41,2,FALSE))/(100*100)*'Formula Data'!$AB$22</f>
        <v>1.5904578943353087</v>
      </c>
      <c r="U38" s="9">
        <f ca="1">(VLOOKUP(U16,$AV$2:$AW$41,2,FALSE)*VLOOKUP(U60,$AT$2:$AU$41,2,FALSE))/(100*100)*'Formula Data'!$AB$22</f>
        <v>0.7955111216301185</v>
      </c>
      <c r="V38" s="9">
        <f ca="1">(VLOOKUP(V16,$AV$2:$AW$41,2,FALSE)*VLOOKUP(V60,$AT$2:$AU$41,2,FALSE))/(100*100)*'Formula Data'!$AB$22</f>
        <v>0.62973367752063958</v>
      </c>
      <c r="W38" s="9">
        <f ca="1">(VLOOKUP(W16,$AV$2:$AW$41,2,FALSE)*VLOOKUP(W60,$AT$2:$AU$41,2,FALSE))/(100*100)*'Formula Data'!$AB$22</f>
        <v>2.0445847195559947</v>
      </c>
      <c r="X38" s="9">
        <f ca="1">(VLOOKUP(X16,$AV$2:$AW$41,2,FALSE)*VLOOKUP(X60,$AT$2:$AU$41,2,FALSE))/(100*100)*'Formula Data'!$AB$22</f>
        <v>0.97858395958985323</v>
      </c>
      <c r="Y38" s="83">
        <f ca="1">(VLOOKUP(Y16,$AV$2:$AW$41,2,FALSE)*VLOOKUP(Y60,$AT$2:$AU$41,2,FALSE))/(100*100)*'Formula Data'!$AB$22</f>
        <v>1.1883561199659796</v>
      </c>
      <c r="Z38" s="83">
        <f ca="1">(VLOOKUP(Z16,$AV$2:$AW$41,2,FALSE)*VLOOKUP(Z60,$AT$2:$AU$41,2,FALSE))/(100*100)*'Formula Data'!$AB$22</f>
        <v>1.0279260101599568</v>
      </c>
      <c r="AA38" s="83">
        <f ca="1">(VLOOKUP(AA16,$AV$2:$AW$41,2,FALSE)*VLOOKUP(AA60,$AT$2:$AU$41,2,FALSE))/(100*100)*'Formula Data'!$AB$22</f>
        <v>1.6369400506224923</v>
      </c>
      <c r="AB38" s="84">
        <f ca="1">(VLOOKUP(AB16,$AV$2:$AW$41,2,FALSE)*VLOOKUP(AB60,$AT$2:$AU$41,2,FALSE))/(100*100)*'Formula Data'!$AB$22</f>
        <v>1.5761345888883518</v>
      </c>
      <c r="AC38" s="95">
        <f ca="1">(VLOOKUP(AC16,$AV$2:$AW$41,2,FALSE)*VLOOKUP(AC60,$AT$2:$AU$41,2,FALSE))/(100*100)*'Formula Data'!$AB$22</f>
        <v>1.3255203545394154</v>
      </c>
      <c r="AD38" s="84">
        <f ca="1">(VLOOKUP(AD16,$AV$2:$AW$41,2,FALSE)*VLOOKUP(AD60,$AT$2:$AU$41,2,FALSE))/(100*100)*'Formula Data'!$AB$22</f>
        <v>1.8558664975193881</v>
      </c>
      <c r="AE38" s="84">
        <f ca="1">(VLOOKUP(AE16,$AV$2:$AW$41,2,FALSE)*VLOOKUP(AE60,$AT$2:$AU$41,2,FALSE))/(100*100)*'Formula Data'!$AB$22</f>
        <v>1.1878760870792324</v>
      </c>
      <c r="AF38" s="84">
        <f ca="1">(VLOOKUP(AF16,$AV$2:$AW$41,2,FALSE)*VLOOKUP(AF60,$AT$2:$AU$41,2,FALSE))/(100*100)*'Formula Data'!$AB$22</f>
        <v>0.77511210043672485</v>
      </c>
      <c r="AG38" s="84">
        <f ca="1">(VLOOKUP(AG16,$AV$2:$AW$41,2,FALSE)*VLOOKUP(AG60,$AT$2:$AU$41,2,FALSE))/(100*100)*'Formula Data'!$AB$22</f>
        <v>1.3242163961257583</v>
      </c>
      <c r="AH38" s="84">
        <f ca="1">(VLOOKUP(AH16,$AV$2:$AW$41,2,FALSE)*VLOOKUP(AH60,$AT$2:$AU$41,2,FALSE))/(100*100)*'Formula Data'!$AB$22</f>
        <v>0.91996717246821658</v>
      </c>
      <c r="AI38" s="84">
        <f ca="1">(VLOOKUP(AI16,$AV$2:$AW$41,2,FALSE)*VLOOKUP(AI60,$AT$2:$AU$41,2,FALSE))/(100*100)*'Formula Data'!$AB$22</f>
        <v>1.1797508848042924</v>
      </c>
      <c r="AJ38" s="84">
        <f ca="1">(VLOOKUP(AJ16,$AV$2:$AW$41,2,FALSE)*VLOOKUP(AJ60,$AT$2:$AU$41,2,FALSE))/(100*100)*'Formula Data'!$AB$22</f>
        <v>1.1220493187214446</v>
      </c>
      <c r="AK38" s="79">
        <f ca="1">(VLOOKUP(AK16,$AV$2:$AW$41,2,FALSE)*VLOOKUP(AK60,$AT$2:$AU$41,2,FALSE))/(100*100)*'Formula Data'!$AB$22</f>
        <v>0.84589656611548614</v>
      </c>
      <c r="AL38" s="79">
        <f ca="1">(VLOOKUP(AL16,$AV$2:$AW$41,2,FALSE)*VLOOKUP(AL60,$AT$2:$AU$41,2,FALSE))/(100*100)*'Formula Data'!$AB$22</f>
        <v>1.3099948158817578</v>
      </c>
      <c r="AM38" s="79">
        <f ca="1">(VLOOKUP(AM16,$AV$2:$AW$41,2,FALSE)*VLOOKUP(AM60,$AT$2:$AU$41,2,FALSE))/(100*100)*'Formula Data'!$AB$22</f>
        <v>0.98157127719349113</v>
      </c>
      <c r="AN38" s="9">
        <f ca="1">IF(OR(Fixtures!$D$6&lt;=0,Fixtures!$D$6&gt;39),AVERAGE(B38:AM38),AVERAGE(OFFSET(A38,0,Fixtures!$D$6,1,38-Fixtures!$D$6+1)))</f>
        <v>1.2022351375069902</v>
      </c>
      <c r="AO38" s="41" t="str">
        <f t="shared" si="1"/>
        <v>SHU</v>
      </c>
      <c r="AP38" s="65">
        <f ca="1">AVERAGE(OFFSET(A38,0,Fixtures!$D$6,1,9))</f>
        <v>1.283590640977933</v>
      </c>
      <c r="AQ38" s="65">
        <f ca="1">AVERAGE(OFFSET(A38,0,Fixtures!$D$6,1,6))</f>
        <v>1.2889101806276748</v>
      </c>
      <c r="AR38" s="65">
        <f ca="1">AVERAGE(OFFSET(A38,0,Fixtures!$D$6,1,3))</f>
        <v>1.0649553632385966</v>
      </c>
      <c r="AS38" s="64"/>
      <c r="AT38" s="72" t="str">
        <f>CONCATENATE("@",Schedule!A18)</f>
        <v>@TOT</v>
      </c>
      <c r="AU38" s="3">
        <f ca="1">VLOOKUP(RIGHT(AT38,3),'Team Ratings'!$A$2:$H$21,7,FALSE)*(1+Fixtures!$D$3)</f>
        <v>104.32856322748948</v>
      </c>
      <c r="AV38" s="72" t="str">
        <f>CONCATENATE("@",Schedule!A18)</f>
        <v>@TOT</v>
      </c>
      <c r="AW38" s="3">
        <f ca="1">VLOOKUP(RIGHT(AV38,3),'Team Ratings'!$A$2:$H$21,4,FALSE)*(1-Fixtures!$D$3)</f>
        <v>82.087819374266616</v>
      </c>
      <c r="AY38" s="62"/>
      <c r="BB38" s="62"/>
      <c r="BE38" s="62"/>
    </row>
    <row r="39" spans="1:57" x14ac:dyDescent="0.25">
      <c r="A39" s="41" t="str">
        <f t="shared" si="0"/>
        <v>SOU</v>
      </c>
      <c r="B39" s="9">
        <f ca="1">(VLOOKUP(B17,$AV$2:$AW$41,2,FALSE)*VLOOKUP(B61,$AT$2:$AU$41,2,FALSE))/(100*100)*'Formula Data'!$AB$22</f>
        <v>1.1502967492075478</v>
      </c>
      <c r="C39" s="9">
        <f ca="1">(VLOOKUP(C17,$AV$2:$AW$41,2,FALSE)*VLOOKUP(C61,$AT$2:$AU$41,2,FALSE))/(100*100)*'Formula Data'!$AB$22</f>
        <v>1.1762369901485608</v>
      </c>
      <c r="D39" s="9">
        <f ca="1">(VLOOKUP(D17,$AV$2:$AW$41,2,FALSE)*VLOOKUP(D61,$AT$2:$AU$41,2,FALSE))/(100*100)*'Formula Data'!$AB$22</f>
        <v>1.3192603510802492</v>
      </c>
      <c r="E39" s="9">
        <f ca="1">(VLOOKUP(E17,$AV$2:$AW$41,2,FALSE)*VLOOKUP(E61,$AT$2:$AU$41,2,FALSE))/(100*100)*'Formula Data'!$AB$22</f>
        <v>1.4477795242506155</v>
      </c>
      <c r="F39" s="9">
        <f ca="1">(VLOOKUP(F17,$AV$2:$AW$41,2,FALSE)*VLOOKUP(F61,$AT$2:$AU$41,2,FALSE))/(100*100)*'Formula Data'!$AB$22</f>
        <v>1.0338563704757582</v>
      </c>
      <c r="G39" s="9">
        <f ca="1">(VLOOKUP(G17,$AV$2:$AW$41,2,FALSE)*VLOOKUP(G61,$AT$2:$AU$41,2,FALSE))/(100*100)*'Formula Data'!$AB$22</f>
        <v>2.0467760972674767</v>
      </c>
      <c r="H39" s="9">
        <f ca="1">(VLOOKUP(H17,$AV$2:$AW$41,2,FALSE)*VLOOKUP(H61,$AT$2:$AU$41,2,FALSE))/(100*100)*'Formula Data'!$AB$22</f>
        <v>1.1083991176738528</v>
      </c>
      <c r="I39" s="9">
        <f ca="1">(VLOOKUP(I17,$AV$2:$AW$41,2,FALSE)*VLOOKUP(I61,$AT$2:$AU$41,2,FALSE))/(100*100)*'Formula Data'!$AB$22</f>
        <v>1.4029736303665912</v>
      </c>
      <c r="J39" s="9">
        <f ca="1">(VLOOKUP(J17,$AV$2:$AW$41,2,FALSE)*VLOOKUP(J61,$AT$2:$AU$41,2,FALSE))/(100*100)*'Formula Data'!$AB$22</f>
        <v>0.98747821248683698</v>
      </c>
      <c r="K39" s="9">
        <f ca="1">(VLOOKUP(K17,$AV$2:$AW$41,2,FALSE)*VLOOKUP(K61,$AT$2:$AU$41,2,FALSE))/(100*100)*'Formula Data'!$AB$22</f>
        <v>1.5799930453490347</v>
      </c>
      <c r="L39" s="9">
        <f ca="1">(VLOOKUP(L17,$AV$2:$AW$41,2,FALSE)*VLOOKUP(L61,$AT$2:$AU$41,2,FALSE))/(100*100)*'Formula Data'!$AB$22</f>
        <v>0.99468098922974335</v>
      </c>
      <c r="M39" s="9">
        <f ca="1">(VLOOKUP(M17,$AV$2:$AW$41,2,FALSE)*VLOOKUP(M61,$AT$2:$AU$41,2,FALSE))/(100*100)*'Formula Data'!$AB$22</f>
        <v>1.6379745096171756</v>
      </c>
      <c r="N39" s="9">
        <f ca="1">(VLOOKUP(N17,$AV$2:$AW$41,2,FALSE)*VLOOKUP(N61,$AT$2:$AU$41,2,FALSE))/(100*100)*'Formula Data'!$AB$22</f>
        <v>1.2235892553891627</v>
      </c>
      <c r="O39" s="9">
        <f ca="1">(VLOOKUP(O17,$AV$2:$AW$41,2,FALSE)*VLOOKUP(O61,$AT$2:$AU$41,2,FALSE))/(100*100)*'Formula Data'!$AB$22</f>
        <v>1.9886563350917759</v>
      </c>
      <c r="P39" s="9">
        <f ca="1">(VLOOKUP(P17,$AV$2:$AW$41,2,FALSE)*VLOOKUP(P61,$AT$2:$AU$41,2,FALSE))/(100*100)*'Formula Data'!$AB$22</f>
        <v>2.3205145389397077</v>
      </c>
      <c r="Q39" s="9">
        <f ca="1">(VLOOKUP(Q17,$AV$2:$AW$41,2,FALSE)*VLOOKUP(Q61,$AT$2:$AU$41,2,FALSE))/(100*100)*'Formula Data'!$AB$22</f>
        <v>1.4852812603765277</v>
      </c>
      <c r="R39" s="9">
        <f ca="1">(VLOOKUP(R17,$AV$2:$AW$41,2,FALSE)*VLOOKUP(R61,$AT$2:$AU$41,2,FALSE))/(100*100)*'Formula Data'!$AB$22</f>
        <v>2.5564816080064432</v>
      </c>
      <c r="S39" s="9">
        <f ca="1">(VLOOKUP(S17,$AV$2:$AW$41,2,FALSE)*VLOOKUP(S61,$AT$2:$AU$41,2,FALSE))/(100*100)*'Formula Data'!$AB$22</f>
        <v>1.6573871334390506</v>
      </c>
      <c r="T39" s="9">
        <f ca="1">(VLOOKUP(T17,$AV$2:$AW$41,2,FALSE)*VLOOKUP(T61,$AT$2:$AU$41,2,FALSE))/(100*100)*'Formula Data'!$AB$22</f>
        <v>0.93918069470821408</v>
      </c>
      <c r="U39" s="9">
        <f ca="1">(VLOOKUP(U17,$AV$2:$AW$41,2,FALSE)*VLOOKUP(U61,$AT$2:$AU$41,2,FALSE))/(100*100)*'Formula Data'!$AB$22</f>
        <v>1.9199935455990258</v>
      </c>
      <c r="V39" s="9">
        <f ca="1">(VLOOKUP(V17,$AV$2:$AW$41,2,FALSE)*VLOOKUP(V61,$AT$2:$AU$41,2,FALSE))/(100*100)*'Formula Data'!$AB$22</f>
        <v>1.6557567066485952</v>
      </c>
      <c r="W39" s="9">
        <f ca="1">(VLOOKUP(W17,$AV$2:$AW$41,2,FALSE)*VLOOKUP(W61,$AT$2:$AU$41,2,FALSE))/(100*100)*'Formula Data'!$AB$22</f>
        <v>1.0576812948204279</v>
      </c>
      <c r="X39" s="9">
        <f ca="1">(VLOOKUP(X17,$AV$2:$AW$41,2,FALSE)*VLOOKUP(X61,$AT$2:$AU$41,2,FALSE))/(100*100)*'Formula Data'!$AB$22</f>
        <v>1.4751217742087319</v>
      </c>
      <c r="Y39" s="83">
        <f ca="1">(VLOOKUP(Y17,$AV$2:$AW$41,2,FALSE)*VLOOKUP(Y61,$AT$2:$AU$41,2,FALSE))/(100*100)*'Formula Data'!$AB$22</f>
        <v>1.2852849354836451</v>
      </c>
      <c r="Z39" s="83">
        <f ca="1">(VLOOKUP(Z17,$AV$2:$AW$41,2,FALSE)*VLOOKUP(Z61,$AT$2:$AU$41,2,FALSE))/(100*100)*'Formula Data'!$AB$22</f>
        <v>0.78739831571928443</v>
      </c>
      <c r="AA39" s="83">
        <f ca="1">(VLOOKUP(AA17,$AV$2:$AW$41,2,FALSE)*VLOOKUP(AA61,$AT$2:$AU$41,2,FALSE))/(100*100)*'Formula Data'!$AB$22</f>
        <v>1.7183445265939916</v>
      </c>
      <c r="AB39" s="84">
        <f ca="1">(VLOOKUP(AB17,$AV$2:$AW$41,2,FALSE)*VLOOKUP(AB61,$AT$2:$AU$41,2,FALSE))/(100*100)*'Formula Data'!$AB$22</f>
        <v>2.475849915384261</v>
      </c>
      <c r="AC39" s="84">
        <f ca="1">(VLOOKUP(AC17,$AV$2:$AW$41,2,FALSE)*VLOOKUP(AC61,$AT$2:$AU$41,2,FALSE))/(100*100)*'Formula Data'!$AB$22</f>
        <v>1.7113637210621639</v>
      </c>
      <c r="AD39" s="84">
        <f ca="1">(VLOOKUP(AD17,$AV$2:$AW$41,2,FALSE)*VLOOKUP(AD61,$AT$2:$AU$41,2,FALSE))/(100*100)*'Formula Data'!$AB$22</f>
        <v>2.2187534877229615</v>
      </c>
      <c r="AE39" s="84">
        <f ca="1">(VLOOKUP(AE17,$AV$2:$AW$41,2,FALSE)*VLOOKUP(AE61,$AT$2:$AU$41,2,FALSE))/(100*100)*'Formula Data'!$AB$22</f>
        <v>1.5534022946621184</v>
      </c>
      <c r="AF39" s="84">
        <f ca="1">(VLOOKUP(AF17,$AV$2:$AW$41,2,FALSE)*VLOOKUP(AF61,$AT$2:$AU$41,2,FALSE))/(100*100)*'Formula Data'!$AB$22</f>
        <v>1.8278308629887499</v>
      </c>
      <c r="AG39" s="84">
        <f ca="1">(VLOOKUP(AG17,$AV$2:$AW$41,2,FALSE)*VLOOKUP(AG61,$AT$2:$AU$41,2,FALSE))/(100*100)*'Formula Data'!$AB$22</f>
        <v>1.3312492821688746</v>
      </c>
      <c r="AH39" s="84">
        <f ca="1">(VLOOKUP(AH17,$AV$2:$AW$41,2,FALSE)*VLOOKUP(AH61,$AT$2:$AU$41,2,FALSE))/(100*100)*'Formula Data'!$AB$22</f>
        <v>1.4858814777382585</v>
      </c>
      <c r="AI39" s="84">
        <f ca="1">(VLOOKUP(AI17,$AV$2:$AW$41,2,FALSE)*VLOOKUP(AI61,$AT$2:$AU$41,2,FALSE))/(100*100)*'Formula Data'!$AB$22</f>
        <v>1.0964953328842248</v>
      </c>
      <c r="AJ39" s="84">
        <f ca="1">(VLOOKUP(AJ17,$AV$2:$AW$41,2,FALSE)*VLOOKUP(AJ61,$AT$2:$AU$41,2,FALSE))/(100*100)*'Formula Data'!$AB$22</f>
        <v>0.96917472284545303</v>
      </c>
      <c r="AK39" s="79">
        <f ca="1">(VLOOKUP(AK17,$AV$2:$AW$41,2,FALSE)*VLOOKUP(AK61,$AT$2:$AU$41,2,FALSE))/(100*100)*'Formula Data'!$AB$22</f>
        <v>1.9707469442062984</v>
      </c>
      <c r="AL39" s="79">
        <f ca="1">(VLOOKUP(AL17,$AV$2:$AW$41,2,FALSE)*VLOOKUP(AL61,$AT$2:$AU$41,2,FALSE))/(100*100)*'Formula Data'!$AB$22</f>
        <v>1.3701558998236825</v>
      </c>
      <c r="AM39" s="79">
        <f ca="1">(VLOOKUP(AM17,$AV$2:$AW$41,2,FALSE)*VLOOKUP(AM61,$AT$2:$AU$41,2,FALSE))/(100*100)*'Formula Data'!$AB$22</f>
        <v>1.5444027262662563</v>
      </c>
      <c r="AN39" s="9">
        <f ca="1">IF(OR(Fixtures!$D$6&lt;=0,Fixtures!$D$6&gt;39),AVERAGE(B39:AM39),AVERAGE(OFFSET(A39,0,Fixtures!$D$6,1,38-Fixtures!$D$6+1)))</f>
        <v>1.5513410137349344</v>
      </c>
      <c r="AO39" s="41" t="str">
        <f t="shared" si="1"/>
        <v>SOU</v>
      </c>
      <c r="AP39" s="65">
        <f ca="1">AVERAGE(OFFSET(A39,0,Fixtures!$D$6,1,9))</f>
        <v>1.6725944259806564</v>
      </c>
      <c r="AQ39" s="65">
        <f ca="1">AVERAGE(OFFSET(A39,0,Fixtures!$D$6,1,6))</f>
        <v>1.5755605314086798</v>
      </c>
      <c r="AR39" s="65">
        <f ca="1">AVERAGE(OFFSET(A39,0,Fixtures!$D$6,1,3))</f>
        <v>1.1826016751372206</v>
      </c>
      <c r="AS39" s="64"/>
      <c r="AT39" s="72" t="str">
        <f>CONCATENATE("@",Schedule!A19)</f>
        <v>@WAT</v>
      </c>
      <c r="AU39" s="3">
        <f ca="1">VLOOKUP(RIGHT(AT39,3),'Team Ratings'!$A$2:$H$21,7,FALSE)*(1+Fixtures!$D$3)</f>
        <v>93.851136766913072</v>
      </c>
      <c r="AV39" s="72" t="str">
        <f>CONCATENATE("@",Schedule!A19)</f>
        <v>@WAT</v>
      </c>
      <c r="AW39" s="3">
        <f ca="1">VLOOKUP(RIGHT(AV39,3),'Team Ratings'!$A$2:$H$21,4,FALSE)*(1-Fixtures!$D$3)</f>
        <v>98.59205846910119</v>
      </c>
      <c r="AY39" s="62"/>
      <c r="BB39" s="62"/>
      <c r="BE39" s="62"/>
    </row>
    <row r="40" spans="1:57" x14ac:dyDescent="0.25">
      <c r="A40" s="41" t="str">
        <f t="shared" si="0"/>
        <v>TOT</v>
      </c>
      <c r="B40" s="9">
        <f ca="1">(VLOOKUP(B18,$AV$2:$AW$41,2,FALSE)*VLOOKUP(B62,$AT$2:$AU$41,2,FALSE))/(100*100)*'Formula Data'!$AB$22</f>
        <v>2.1833683603143963</v>
      </c>
      <c r="C40" s="9">
        <f ca="1">(VLOOKUP(C18,$AV$2:$AW$41,2,FALSE)*VLOOKUP(C62,$AT$2:$AU$41,2,FALSE))/(100*100)*'Formula Data'!$AB$22</f>
        <v>0.87717554565636191</v>
      </c>
      <c r="D40" s="9">
        <f ca="1">(VLOOKUP(D18,$AV$2:$AW$41,2,FALSE)*VLOOKUP(D62,$AT$2:$AU$41,2,FALSE))/(100*100)*'Formula Data'!$AB$22</f>
        <v>1.9566437102386596</v>
      </c>
      <c r="E40" s="9">
        <f ca="1">(VLOOKUP(E18,$AV$2:$AW$41,2,FALSE)*VLOOKUP(E62,$AT$2:$AU$41,2,FALSE))/(100*100)*'Formula Data'!$AB$22</f>
        <v>1.0790420088217327</v>
      </c>
      <c r="F40" s="9">
        <f ca="1">(VLOOKUP(F18,$AV$2:$AW$41,2,FALSE)*VLOOKUP(F62,$AT$2:$AU$41,2,FALSE))/(100*100)*'Formula Data'!$AB$22</f>
        <v>1.6931774149234515</v>
      </c>
      <c r="G40" s="9">
        <f ca="1">(VLOOKUP(G18,$AV$2:$AW$41,2,FALSE)*VLOOKUP(G62,$AT$2:$AU$41,2,FALSE))/(100*100)*'Formula Data'!$AB$22</f>
        <v>0.93273338583969578</v>
      </c>
      <c r="H40" s="9">
        <f ca="1">(VLOOKUP(H18,$AV$2:$AW$41,2,FALSE)*VLOOKUP(H62,$AT$2:$AU$41,2,FALSE))/(100*100)*'Formula Data'!$AB$22</f>
        <v>1.6168229048148752</v>
      </c>
      <c r="I40" s="9">
        <f ca="1">(VLOOKUP(I18,$AV$2:$AW$41,2,FALSE)*VLOOKUP(I62,$AT$2:$AU$41,2,FALSE))/(100*100)*'Formula Data'!$AB$22</f>
        <v>1.1634111145702568</v>
      </c>
      <c r="J40" s="9">
        <f ca="1">(VLOOKUP(J18,$AV$2:$AW$41,2,FALSE)*VLOOKUP(J62,$AT$2:$AU$41,2,FALSE))/(100*100)*'Formula Data'!$AB$22</f>
        <v>1.7537288082764415</v>
      </c>
      <c r="K40" s="9">
        <f ca="1">(VLOOKUP(K18,$AV$2:$AW$41,2,FALSE)*VLOOKUP(K62,$AT$2:$AU$41,2,FALSE))/(100*100)*'Formula Data'!$AB$22</f>
        <v>0.69437996173508298</v>
      </c>
      <c r="L40" s="9">
        <f ca="1">(VLOOKUP(L18,$AV$2:$AW$41,2,FALSE)*VLOOKUP(L62,$AT$2:$AU$41,2,FALSE))/(100*100)*'Formula Data'!$AB$22</f>
        <v>0.96696217415111463</v>
      </c>
      <c r="M40" s="9">
        <f ca="1">(VLOOKUP(M18,$AV$2:$AW$41,2,FALSE)*VLOOKUP(M62,$AT$2:$AU$41,2,FALSE))/(100*100)*'Formula Data'!$AB$22</f>
        <v>1.3619565657677166</v>
      </c>
      <c r="N40" s="9">
        <f ca="1">(VLOOKUP(N18,$AV$2:$AW$41,2,FALSE)*VLOOKUP(N62,$AT$2:$AU$41,2,FALSE))/(100*100)*'Formula Data'!$AB$22</f>
        <v>1.5091938240436991</v>
      </c>
      <c r="O40" s="9">
        <f ca="1">(VLOOKUP(O18,$AV$2:$AW$41,2,FALSE)*VLOOKUP(O62,$AT$2:$AU$41,2,FALSE))/(100*100)*'Formula Data'!$AB$22</f>
        <v>1.8049826621772453</v>
      </c>
      <c r="P40" s="9">
        <f ca="1">(VLOOKUP(P18,$AV$2:$AW$41,2,FALSE)*VLOOKUP(P62,$AT$2:$AU$41,2,FALSE))/(100*100)*'Formula Data'!$AB$22</f>
        <v>0.85468243140611211</v>
      </c>
      <c r="Q40" s="9">
        <f ca="1">(VLOOKUP(Q18,$AV$2:$AW$41,2,FALSE)*VLOOKUP(Q62,$AT$2:$AU$41,2,FALSE))/(100*100)*'Formula Data'!$AB$22</f>
        <v>1.5153499605013221</v>
      </c>
      <c r="R40" s="9">
        <f ca="1">(VLOOKUP(R18,$AV$2:$AW$41,2,FALSE)*VLOOKUP(R62,$AT$2:$AU$41,2,FALSE))/(100*100)*'Formula Data'!$AB$22</f>
        <v>0.87082366028998703</v>
      </c>
      <c r="S40" s="9">
        <f ca="1">(VLOOKUP(S18,$AV$2:$AW$41,2,FALSE)*VLOOKUP(S62,$AT$2:$AU$41,2,FALSE))/(100*100)*'Formula Data'!$AB$22</f>
        <v>1.2372350261879344</v>
      </c>
      <c r="T40" s="9">
        <f ca="1">(VLOOKUP(T18,$AV$2:$AW$41,2,FALSE)*VLOOKUP(T62,$AT$2:$AU$41,2,FALSE))/(100*100)*'Formula Data'!$AB$22</f>
        <v>1.7379351217654457</v>
      </c>
      <c r="U40" s="9">
        <f ca="1">(VLOOKUP(U18,$AV$2:$AW$41,2,FALSE)*VLOOKUP(U62,$AT$2:$AU$41,2,FALSE))/(100*100)*'Formula Data'!$AB$22</f>
        <v>1.3698929809639346</v>
      </c>
      <c r="V40" s="9">
        <f ca="1">(VLOOKUP(V18,$AV$2:$AW$41,2,FALSE)*VLOOKUP(V62,$AT$2:$AU$41,2,FALSE))/(100*100)*'Formula Data'!$AB$22</f>
        <v>1.0823359941322717</v>
      </c>
      <c r="W40" s="9">
        <f ca="1">(VLOOKUP(W18,$AV$2:$AW$41,2,FALSE)*VLOOKUP(W62,$AT$2:$AU$41,2,FALSE))/(100*100)*'Formula Data'!$AB$22</f>
        <v>1.0372836465425317</v>
      </c>
      <c r="X40" s="9">
        <f ca="1">(VLOOKUP(X18,$AV$2:$AW$41,2,FALSE)*VLOOKUP(X62,$AT$2:$AU$41,2,FALSE))/(100*100)*'Formula Data'!$AB$22</f>
        <v>1.1739837476891879</v>
      </c>
      <c r="Y40" s="83">
        <f ca="1">(VLOOKUP(Y18,$AV$2:$AW$41,2,FALSE)*VLOOKUP(Y62,$AT$2:$AU$41,2,FALSE))/(100*100)*'Formula Data'!$AB$22</f>
        <v>2.0463833419337791</v>
      </c>
      <c r="Z40" s="83">
        <f ca="1">(VLOOKUP(Z18,$AV$2:$AW$41,2,FALSE)*VLOOKUP(Z62,$AT$2:$AU$41,2,FALSE))/(100*100)*'Formula Data'!$AB$22</f>
        <v>1.310348654622467</v>
      </c>
      <c r="AA40" s="83">
        <f ca="1">(VLOOKUP(AA18,$AV$2:$AW$41,2,FALSE)*VLOOKUP(AA62,$AT$2:$AU$41,2,FALSE))/(100*100)*'Formula Data'!$AB$22</f>
        <v>1.4615936957476536</v>
      </c>
      <c r="AB40" s="84">
        <f ca="1">(VLOOKUP(AB18,$AV$2:$AW$41,2,FALSE)*VLOOKUP(AB62,$AT$2:$AU$41,2,FALSE))/(100*100)*'Formula Data'!$AB$22</f>
        <v>0.82823171174564203</v>
      </c>
      <c r="AC40" s="84">
        <f ca="1">(VLOOKUP(AC18,$AV$2:$AW$41,2,FALSE)*VLOOKUP(AC62,$AT$2:$AU$41,2,FALSE))/(100*100)*'Formula Data'!$AB$22</f>
        <v>1.3008600357418327</v>
      </c>
      <c r="AD40" s="84">
        <f ca="1">(VLOOKUP(AD18,$AV$2:$AW$41,2,FALSE)*VLOOKUP(AD62,$AT$2:$AU$41,2,FALSE))/(100*100)*'Formula Data'!$AB$22</f>
        <v>1.0144078247984056</v>
      </c>
      <c r="AE40" s="84">
        <f ca="1">(VLOOKUP(AE18,$AV$2:$AW$41,2,FALSE)*VLOOKUP(AE62,$AT$2:$AU$41,2,FALSE))/(100*100)*'Formula Data'!$AB$22</f>
        <v>1.2767478296313526</v>
      </c>
      <c r="AF40" s="84">
        <f ca="1">(VLOOKUP(AF18,$AV$2:$AW$41,2,FALSE)*VLOOKUP(AF62,$AT$2:$AU$41,2,FALSE))/(100*100)*'Formula Data'!$AB$22</f>
        <v>2.2544747248060202</v>
      </c>
      <c r="AG40" s="84">
        <f ca="1">(VLOOKUP(AG18,$AV$2:$AW$41,2,FALSE)*VLOOKUP(AG62,$AT$2:$AU$41,2,FALSE))/(100*100)*'Formula Data'!$AB$22</f>
        <v>0.91172299030731452</v>
      </c>
      <c r="AH40" s="84">
        <f ca="1">(VLOOKUP(AH18,$AV$2:$AW$41,2,FALSE)*VLOOKUP(AH62,$AT$2:$AU$41,2,FALSE))/(100*100)*'Formula Data'!$AB$22</f>
        <v>1.4444743589170974</v>
      </c>
      <c r="AI40" s="84">
        <f ca="1">(VLOOKUP(AI18,$AV$2:$AW$41,2,FALSE)*VLOOKUP(AI62,$AT$2:$AU$41,2,FALSE))/(100*100)*'Formula Data'!$AB$22</f>
        <v>1.2082941788128665</v>
      </c>
      <c r="AJ40" s="84">
        <f ca="1">(VLOOKUP(AJ18,$AV$2:$AW$41,2,FALSE)*VLOOKUP(AJ62,$AT$2:$AU$41,2,FALSE))/(100*100)*'Formula Data'!$AB$22</f>
        <v>1.6119022600917245</v>
      </c>
      <c r="AK40" s="79">
        <f ca="1">(VLOOKUP(AK18,$AV$2:$AW$41,2,FALSE)*VLOOKUP(AK62,$AT$2:$AU$41,2,FALSE))/(100*100)*'Formula Data'!$AB$22</f>
        <v>1.3098193432176146</v>
      </c>
      <c r="AL40" s="79">
        <f ca="1">(VLOOKUP(AL18,$AV$2:$AW$41,2,FALSE)*VLOOKUP(AL62,$AT$2:$AU$41,2,FALSE))/(100*100)*'Formula Data'!$AB$22</f>
        <v>1.3933424652667064</v>
      </c>
      <c r="AM40" s="79">
        <f ca="1">(VLOOKUP(AM18,$AV$2:$AW$41,2,FALSE)*VLOOKUP(AM62,$AT$2:$AU$41,2,FALSE))/(100*100)*'Formula Data'!$AB$22</f>
        <v>1.1334493438743765</v>
      </c>
      <c r="AN40" s="9">
        <f ca="1">IF(OR(Fixtures!$D$6&lt;=0,Fixtures!$D$6&gt;39),AVERAGE(B40:AM40),AVERAGE(OFFSET(A40,0,Fixtures!$D$6,1,38-Fixtures!$D$6+1)))</f>
        <v>1.3550022817002525</v>
      </c>
      <c r="AO40" s="41" t="str">
        <f t="shared" si="1"/>
        <v>TOT</v>
      </c>
      <c r="AP40" s="65">
        <f ca="1">AVERAGE(OFFSET(A40,0,Fixtures!$D$6,1,9))</f>
        <v>1.407447951857371</v>
      </c>
      <c r="AQ40" s="65">
        <f ca="1">AVERAGE(OFFSET(A40,0,Fixtures!$D$6,1,6))</f>
        <v>1.3535668645800936</v>
      </c>
      <c r="AR40" s="65">
        <f ca="1">AVERAGE(OFFSET(A40,0,Fixtures!$D$6,1,3))</f>
        <v>1.5102385814151447</v>
      </c>
      <c r="AS40" s="64"/>
      <c r="AT40" s="72" t="str">
        <f>CONCATENATE("@",Schedule!A20)</f>
        <v>@WHU</v>
      </c>
      <c r="AU40" s="3">
        <f>VLOOKUP(RIGHT(AT40,3),'Team Ratings'!$A$2:$H$21,7,FALSE)*(1+Fixtures!$D$3)</f>
        <v>98.408971024022676</v>
      </c>
      <c r="AV40" s="72" t="str">
        <f>CONCATENATE("@",Schedule!A20)</f>
        <v>@WHU</v>
      </c>
      <c r="AW40" s="3">
        <f>VLOOKUP(RIGHT(AV40,3),'Team Ratings'!$A$2:$H$21,4,FALSE)*(1-Fixtures!$D$3)</f>
        <v>126.74325861342004</v>
      </c>
      <c r="AY40" s="62"/>
      <c r="BB40" s="62"/>
      <c r="BE40" s="62"/>
    </row>
    <row r="41" spans="1:57" x14ac:dyDescent="0.25">
      <c r="A41" s="41" t="str">
        <f t="shared" si="0"/>
        <v>WAT</v>
      </c>
      <c r="B41" s="9">
        <f ca="1">(VLOOKUP(B19,$AV$2:$AW$41,2,FALSE)*VLOOKUP(B63,$AT$2:$AU$41,2,FALSE))/(100*100)*'Formula Data'!$AB$22</f>
        <v>1.5633991474527806</v>
      </c>
      <c r="C41" s="9">
        <f ca="1">(VLOOKUP(C19,$AV$2:$AW$41,2,FALSE)*VLOOKUP(C63,$AT$2:$AU$41,2,FALSE))/(100*100)*'Formula Data'!$AB$22</f>
        <v>0.86985286145276919</v>
      </c>
      <c r="D41" s="9">
        <f ca="1">(VLOOKUP(D19,$AV$2:$AW$41,2,FALSE)*VLOOKUP(D63,$AT$2:$AU$41,2,FALSE))/(100*100)*'Formula Data'!$AB$22</f>
        <v>2.0280641196405171</v>
      </c>
      <c r="E41" s="9">
        <f ca="1">(VLOOKUP(E19,$AV$2:$AW$41,2,FALSE)*VLOOKUP(E63,$AT$2:$AU$41,2,FALSE))/(100*100)*'Formula Data'!$AB$22</f>
        <v>1.1782778418238045</v>
      </c>
      <c r="F41" s="9">
        <f ca="1">(VLOOKUP(F19,$AV$2:$AW$41,2,FALSE)*VLOOKUP(F63,$AT$2:$AU$41,2,FALSE))/(100*100)*'Formula Data'!$AB$22</f>
        <v>1.4500234143635207</v>
      </c>
      <c r="G41" s="9">
        <f ca="1">(VLOOKUP(G19,$AV$2:$AW$41,2,FALSE)*VLOOKUP(G63,$AT$2:$AU$41,2,FALSE))/(100*100)*'Formula Data'!$AB$22</f>
        <v>0.78908325349481434</v>
      </c>
      <c r="H41" s="9">
        <f ca="1">(VLOOKUP(H19,$AV$2:$AW$41,2,FALSE)*VLOOKUP(H63,$AT$2:$AU$41,2,FALSE))/(100*100)*'Formula Data'!$AB$22</f>
        <v>0.78336927024990421</v>
      </c>
      <c r="I41" s="9">
        <f ca="1">(VLOOKUP(I19,$AV$2:$AW$41,2,FALSE)*VLOOKUP(I63,$AT$2:$AU$41,2,FALSE))/(100*100)*'Formula Data'!$AB$22</f>
        <v>1.2251790686098671</v>
      </c>
      <c r="J41" s="9">
        <f ca="1">(VLOOKUP(J19,$AV$2:$AW$41,2,FALSE)*VLOOKUP(J63,$AT$2:$AU$41,2,FALSE))/(100*100)*'Formula Data'!$AB$22</f>
        <v>0.87929616773127317</v>
      </c>
      <c r="K41" s="9">
        <f ca="1">(VLOOKUP(K19,$AV$2:$AW$41,2,FALSE)*VLOOKUP(K63,$AT$2:$AU$41,2,FALSE))/(100*100)*'Formula Data'!$AB$22</f>
        <v>1.6237132904871487</v>
      </c>
      <c r="L41" s="9">
        <f ca="1">(VLOOKUP(L19,$AV$2:$AW$41,2,FALSE)*VLOOKUP(L63,$AT$2:$AU$41,2,FALSE))/(100*100)*'Formula Data'!$AB$22</f>
        <v>1.112982965196091</v>
      </c>
      <c r="M41" s="9">
        <f ca="1">(VLOOKUP(M19,$AV$2:$AW$41,2,FALSE)*VLOOKUP(M63,$AT$2:$AU$41,2,FALSE))/(100*100)*'Formula Data'!$AB$22</f>
        <v>1.2323184517756751</v>
      </c>
      <c r="N41" s="9">
        <f ca="1">(VLOOKUP(N19,$AV$2:$AW$41,2,FALSE)*VLOOKUP(N63,$AT$2:$AU$41,2,FALSE))/(100*100)*'Formula Data'!$AB$22</f>
        <v>1.3631675927774412</v>
      </c>
      <c r="O41" s="9">
        <f ca="1">(VLOOKUP(O19,$AV$2:$AW$41,2,FALSE)*VLOOKUP(O63,$AT$2:$AU$41,2,FALSE))/(100*100)*'Formula Data'!$AB$22</f>
        <v>0.97364001066100947</v>
      </c>
      <c r="P41" s="9">
        <f ca="1">(VLOOKUP(P19,$AV$2:$AW$41,2,FALSE)*VLOOKUP(P63,$AT$2:$AU$41,2,FALSE))/(100*100)*'Formula Data'!$AB$22</f>
        <v>0.83906157483094557</v>
      </c>
      <c r="Q41" s="9">
        <f ca="1">(VLOOKUP(Q19,$AV$2:$AW$41,2,FALSE)*VLOOKUP(Q63,$AT$2:$AU$41,2,FALSE))/(100*100)*'Formula Data'!$AB$22</f>
        <v>1.5231363322058953</v>
      </c>
      <c r="R41" s="9">
        <f ca="1">(VLOOKUP(R19,$AV$2:$AW$41,2,FALSE)*VLOOKUP(R63,$AT$2:$AU$41,2,FALSE))/(100*100)*'Formula Data'!$AB$22</f>
        <v>0.62464531994850636</v>
      </c>
      <c r="S41" s="9">
        <f ca="1">(VLOOKUP(S19,$AV$2:$AW$41,2,FALSE)*VLOOKUP(S63,$AT$2:$AU$41,2,FALSE))/(100*100)*'Formula Data'!$AB$22</f>
        <v>1.1485276080560372</v>
      </c>
      <c r="T41" s="9">
        <f ca="1">(VLOOKUP(T19,$AV$2:$AW$41,2,FALSE)*VLOOKUP(T63,$AT$2:$AU$41,2,FALSE))/(100*100)*'Formula Data'!$AB$22</f>
        <v>0.82016119468924997</v>
      </c>
      <c r="U41" s="9">
        <f ca="1">(VLOOKUP(U19,$AV$2:$AW$41,2,FALSE)*VLOOKUP(U63,$AT$2:$AU$41,2,FALSE))/(100*100)*'Formula Data'!$AB$22</f>
        <v>1.9640987689019098</v>
      </c>
      <c r="V41" s="9">
        <f ca="1">(VLOOKUP(V19,$AV$2:$AW$41,2,FALSE)*VLOOKUP(V63,$AT$2:$AU$41,2,FALSE))/(100*100)*'Formula Data'!$AB$22</f>
        <v>1.1702182925955358</v>
      </c>
      <c r="W41" s="9">
        <f ca="1">(VLOOKUP(W19,$AV$2:$AW$41,2,FALSE)*VLOOKUP(W63,$AT$2:$AU$41,2,FALSE))/(100*100)*'Formula Data'!$AB$22</f>
        <v>1.0869485663591656</v>
      </c>
      <c r="X41" s="9">
        <f ca="1">(VLOOKUP(X19,$AV$2:$AW$41,2,FALSE)*VLOOKUP(X63,$AT$2:$AU$41,2,FALSE))/(100*100)*'Formula Data'!$AB$22</f>
        <v>1.3135164974751121</v>
      </c>
      <c r="Y41" s="83">
        <f ca="1">(VLOOKUP(Y19,$AV$2:$AW$41,2,FALSE)*VLOOKUP(Y63,$AT$2:$AU$41,2,FALSE))/(100*100)*'Formula Data'!$AB$22</f>
        <v>1.314809919678138</v>
      </c>
      <c r="Z41" s="83">
        <f ca="1">(VLOOKUP(Z19,$AV$2:$AW$41,2,FALSE)*VLOOKUP(Z63,$AT$2:$AU$41,2,FALSE))/(100*100)*'Formula Data'!$AB$22</f>
        <v>1.2994098300714207</v>
      </c>
      <c r="AA41" s="83">
        <f ca="1">(VLOOKUP(AA19,$AV$2:$AW$41,2,FALSE)*VLOOKUP(AA63,$AT$2:$AU$41,2,FALSE))/(100*100)*'Formula Data'!$AB$22</f>
        <v>1.0465729830055803</v>
      </c>
      <c r="AB41" s="84">
        <f ca="1">(VLOOKUP(AB19,$AV$2:$AW$41,2,FALSE)*VLOOKUP(AB63,$AT$2:$AU$41,2,FALSE))/(100*100)*'Formula Data'!$AB$22</f>
        <v>0.76884905993833874</v>
      </c>
      <c r="AC41" s="84">
        <f ca="1">(VLOOKUP(AC19,$AV$2:$AW$41,2,FALSE)*VLOOKUP(AC63,$AT$2:$AU$41,2,FALSE))/(100*100)*'Formula Data'!$AB$22</f>
        <v>0.93311214461443559</v>
      </c>
      <c r="AD41" s="84">
        <f ca="1">(VLOOKUP(AD19,$AV$2:$AW$41,2,FALSE)*VLOOKUP(AD63,$AT$2:$AU$41,2,FALSE))/(100*100)*'Formula Data'!$AB$22</f>
        <v>1.0196201893279133</v>
      </c>
      <c r="AE41" s="84">
        <f ca="1">(VLOOKUP(AE19,$AV$2:$AW$41,2,FALSE)*VLOOKUP(AE63,$AT$2:$AU$41,2,FALSE))/(100*100)*'Formula Data'!$AB$22</f>
        <v>1.2534129698091903</v>
      </c>
      <c r="AF41" s="84">
        <f ca="1">(VLOOKUP(AF19,$AV$2:$AW$41,2,FALSE)*VLOOKUP(AF63,$AT$2:$AU$41,2,FALSE))/(100*100)*'Formula Data'!$AB$22</f>
        <v>0.91253367780969208</v>
      </c>
      <c r="AG41" s="84">
        <f ca="1">(VLOOKUP(AG19,$AV$2:$AW$41,2,FALSE)*VLOOKUP(AG63,$AT$2:$AU$41,2,FALSE))/(100*100)*'Formula Data'!$AB$22</f>
        <v>1.4544498924689153</v>
      </c>
      <c r="AH41" s="84">
        <f ca="1">(VLOOKUP(AH19,$AV$2:$AW$41,2,FALSE)*VLOOKUP(AH63,$AT$2:$AU$41,2,FALSE))/(100*100)*'Formula Data'!$AB$22</f>
        <v>0.74505471223870556</v>
      </c>
      <c r="AI41" s="84">
        <f ca="1">(VLOOKUP(AI19,$AV$2:$AW$41,2,FALSE)*VLOOKUP(AI63,$AT$2:$AU$41,2,FALSE))/(100*100)*'Formula Data'!$AB$22</f>
        <v>1.8408707736402063</v>
      </c>
      <c r="AJ41" s="84">
        <f ca="1">(VLOOKUP(AJ19,$AV$2:$AW$41,2,FALSE)*VLOOKUP(AJ63,$AT$2:$AU$41,2,FALSE))/(100*100)*'Formula Data'!$AB$22</f>
        <v>1.7601434427244487</v>
      </c>
      <c r="AK41" s="79">
        <f ca="1">(VLOOKUP(AK19,$AV$2:$AW$41,2,FALSE)*VLOOKUP(AK63,$AT$2:$AU$41,2,FALSE))/(100*100)*'Formula Data'!$AB$22</f>
        <v>1.3576296999246436</v>
      </c>
      <c r="AL41" s="79">
        <f ca="1">(VLOOKUP(AL19,$AV$2:$AW$41,2,FALSE)*VLOOKUP(AL63,$AT$2:$AU$41,2,FALSE))/(100*100)*'Formula Data'!$AB$22</f>
        <v>1.1787539959613893</v>
      </c>
      <c r="AM41" s="79">
        <f ca="1">(VLOOKUP(AM19,$AV$2:$AW$41,2,FALSE)*VLOOKUP(AM63,$AT$2:$AU$41,2,FALSE))/(100*100)*'Formula Data'!$AB$22</f>
        <v>0.97067683110285252</v>
      </c>
      <c r="AN41" s="9">
        <f ca="1">IF(OR(Fixtures!$D$6&lt;=0,Fixtures!$D$6&gt;39),AVERAGE(B41:AM41),AVERAGE(OFFSET(A41,0,Fixtures!$D$6,1,38-Fixtures!$D$6+1)))</f>
        <v>1.1980885387369364</v>
      </c>
      <c r="AO41" s="41" t="str">
        <f t="shared" si="1"/>
        <v>WAT</v>
      </c>
      <c r="AP41" s="65">
        <f ca="1">AVERAGE(OFFSET(A41,0,Fixtures!$D$6,1,9))</f>
        <v>1.095759696858869</v>
      </c>
      <c r="AQ41" s="65">
        <f ca="1">AVERAGE(OFFSET(A41,0,Fixtures!$D$6,1,6))</f>
        <v>1.1127117391305041</v>
      </c>
      <c r="AR41" s="65">
        <f ca="1">AVERAGE(OFFSET(A41,0,Fixtures!$D$6,1,3))</f>
        <v>1.309245415741557</v>
      </c>
      <c r="AS41" s="64"/>
      <c r="AT41" s="72" t="str">
        <f>CONCATENATE("@",Schedule!A21)</f>
        <v>@WOL</v>
      </c>
      <c r="AU41" s="3">
        <f ca="1">VLOOKUP(RIGHT(AT41,3),'Team Ratings'!$A$2:$H$21,7,FALSE)*(1+Fixtures!$D$3)</f>
        <v>107.66814817432663</v>
      </c>
      <c r="AV41" s="72" t="str">
        <f>CONCATENATE("@",Schedule!A21)</f>
        <v>@WOL</v>
      </c>
      <c r="AW41" s="3">
        <f ca="1">VLOOKUP(RIGHT(AV41,3),'Team Ratings'!$A$2:$H$21,4,FALSE)*(1-Fixtures!$D$3)</f>
        <v>73.132441058560175</v>
      </c>
      <c r="AY41" s="62"/>
      <c r="BB41" s="62"/>
      <c r="BE41" s="62"/>
    </row>
    <row r="42" spans="1:57" x14ac:dyDescent="0.3">
      <c r="A42" s="41" t="str">
        <f t="shared" si="0"/>
        <v>WHU</v>
      </c>
      <c r="B42" s="9">
        <f ca="1">(VLOOKUP(B20,$AV$2:$AW$41,2,FALSE)*VLOOKUP(B64,$AT$2:$AU$41,2,FALSE))/(100*100)*'Formula Data'!$AB$22</f>
        <v>1.2359996035115766</v>
      </c>
      <c r="C42" s="9">
        <f ca="1">(VLOOKUP(C20,$AV$2:$AW$41,2,FALSE)*VLOOKUP(C64,$AT$2:$AU$41,2,FALSE))/(100*100)*'Formula Data'!$AB$22</f>
        <v>1.0973992847301419</v>
      </c>
      <c r="D42" s="9">
        <f ca="1">(VLOOKUP(D20,$AV$2:$AW$41,2,FALSE)*VLOOKUP(D64,$AT$2:$AU$41,2,FALSE))/(100*100)*'Formula Data'!$AB$22</f>
        <v>1.1073720277073438</v>
      </c>
      <c r="E42" s="9">
        <f ca="1">(VLOOKUP(E20,$AV$2:$AW$41,2,FALSE)*VLOOKUP(E64,$AT$2:$AU$41,2,FALSE))/(100*100)*'Formula Data'!$AB$22</f>
        <v>1.9302717565590111</v>
      </c>
      <c r="F42" s="9">
        <f ca="1">(VLOOKUP(F20,$AV$2:$AW$41,2,FALSE)*VLOOKUP(F64,$AT$2:$AU$41,2,FALSE))/(100*100)*'Formula Data'!$AB$22</f>
        <v>1.3786630161875588</v>
      </c>
      <c r="G42" s="9">
        <f ca="1">(VLOOKUP(G20,$AV$2:$AW$41,2,FALSE)*VLOOKUP(G64,$AT$2:$AU$41,2,FALSE))/(100*100)*'Formula Data'!$AB$22</f>
        <v>1.2043052859571048</v>
      </c>
      <c r="H42" s="9">
        <f ca="1">(VLOOKUP(H20,$AV$2:$AW$41,2,FALSE)*VLOOKUP(H64,$AT$2:$AU$41,2,FALSE))/(100*100)*'Formula Data'!$AB$22</f>
        <v>1.1397356884136589</v>
      </c>
      <c r="I42" s="9">
        <f ca="1">(VLOOKUP(I20,$AV$2:$AW$41,2,FALSE)*VLOOKUP(I64,$AT$2:$AU$41,2,FALSE))/(100*100)*'Formula Data'!$AB$22</f>
        <v>1.597106698387158</v>
      </c>
      <c r="J42" s="9">
        <f ca="1">(VLOOKUP(J20,$AV$2:$AW$41,2,FALSE)*VLOOKUP(J64,$AT$2:$AU$41,2,FALSE))/(100*100)*'Formula Data'!$AB$22</f>
        <v>0.91209683746790016</v>
      </c>
      <c r="K42" s="9">
        <f ca="1">(VLOOKUP(K20,$AV$2:$AW$41,2,FALSE)*VLOOKUP(K64,$AT$2:$AU$41,2,FALSE))/(100*100)*'Formula Data'!$AB$22</f>
        <v>1.2846792869596184</v>
      </c>
      <c r="L42" s="9">
        <f ca="1">(VLOOKUP(L20,$AV$2:$AW$41,2,FALSE)*VLOOKUP(L64,$AT$2:$AU$41,2,FALSE))/(100*100)*'Formula Data'!$AB$22</f>
        <v>1.8456239425568666</v>
      </c>
      <c r="M42" s="9">
        <f ca="1">(VLOOKUP(M20,$AV$2:$AW$41,2,FALSE)*VLOOKUP(M64,$AT$2:$AU$41,2,FALSE))/(100*100)*'Formula Data'!$AB$22</f>
        <v>0.95685042666076747</v>
      </c>
      <c r="N42" s="9">
        <f ca="1">(VLOOKUP(N20,$AV$2:$AW$41,2,FALSE)*VLOOKUP(N64,$AT$2:$AU$41,2,FALSE))/(100*100)*'Formula Data'!$AB$22</f>
        <v>1.377306779571954</v>
      </c>
      <c r="O42" s="9">
        <f ca="1">(VLOOKUP(O20,$AV$2:$AW$41,2,FALSE)*VLOOKUP(O64,$AT$2:$AU$41,2,FALSE))/(100*100)*'Formula Data'!$AB$22</f>
        <v>0.78123792757147603</v>
      </c>
      <c r="P42" s="9">
        <f ca="1">(VLOOKUP(P20,$AV$2:$AW$41,2,FALSE)*VLOOKUP(P64,$AT$2:$AU$41,2,FALSE))/(100*100)*'Formula Data'!$AB$22</f>
        <v>0.82141321323143157</v>
      </c>
      <c r="Q42" s="9">
        <f ca="1">(VLOOKUP(Q20,$AV$2:$AW$41,2,FALSE)*VLOOKUP(Q64,$AT$2:$AU$41,2,FALSE))/(100*100)*'Formula Data'!$AB$22</f>
        <v>1.520443087680968</v>
      </c>
      <c r="R42" s="9">
        <f ca="1">(VLOOKUP(R20,$AV$2:$AW$41,2,FALSE)*VLOOKUP(R64,$AT$2:$AU$41,2,FALSE))/(100*100)*'Formula Data'!$AB$22</f>
        <v>1.0209243584862753</v>
      </c>
      <c r="S42" s="92">
        <f>(VLOOKUP(S20,$AV$2:$AW$41,2,FALSE)*VLOOKUP(S64,$AT$2:$AU$41,2,FALSE))/(100*100)*'Formula Data'!$AB$22</f>
        <v>0.97842827657574871</v>
      </c>
      <c r="T42" s="9">
        <f ca="1">(VLOOKUP(T20,$AV$2:$AW$41,2,FALSE)*VLOOKUP(T64,$AT$2:$AU$41,2,FALSE))/(100*100)*'Formula Data'!$AB$22</f>
        <v>1.0691375418955353</v>
      </c>
      <c r="U42" s="9">
        <f ca="1">(VLOOKUP(U20,$AV$2:$AW$41,2,FALSE)*VLOOKUP(U64,$AT$2:$AU$41,2,FALSE))/(100*100)*'Formula Data'!$AB$22</f>
        <v>1.3142843536720212</v>
      </c>
      <c r="V42" s="9">
        <f ca="1">(VLOOKUP(V20,$AV$2:$AW$41,2,FALSE)*VLOOKUP(V64,$AT$2:$AU$41,2,FALSE))/(100*100)*'Formula Data'!$AB$22</f>
        <v>1.7025681271364537</v>
      </c>
      <c r="W42" s="9">
        <f ca="1">(VLOOKUP(W20,$AV$2:$AW$41,2,FALSE)*VLOOKUP(W64,$AT$2:$AU$41,2,FALSE))/(100*100)*'Formula Data'!$AB$22</f>
        <v>0.85999191936966191</v>
      </c>
      <c r="X42" s="9">
        <f ca="1">(VLOOKUP(X20,$AV$2:$AW$41,2,FALSE)*VLOOKUP(X64,$AT$2:$AU$41,2,FALSE))/(100*100)*'Formula Data'!$AB$22</f>
        <v>1.3625150288100731</v>
      </c>
      <c r="Y42" s="92">
        <f ca="1">(VLOOKUP(Y20,$AV$2:$AW$41,2,FALSE)*VLOOKUP(Y64,$AT$2:$AU$41,2,FALSE))/(100*100)*'Formula Data'!$AB$22</f>
        <v>0.8798101871688736</v>
      </c>
      <c r="Z42" s="83">
        <f ca="1">(VLOOKUP(Z20,$AV$2:$AW$41,2,FALSE)*VLOOKUP(Z64,$AT$2:$AU$41,2,FALSE))/(100*100)*'Formula Data'!$AB$22</f>
        <v>1.6393248574363846</v>
      </c>
      <c r="AA42" s="83">
        <f ca="1">(VLOOKUP(AA20,$AV$2:$AW$41,2,FALSE)*VLOOKUP(AA64,$AT$2:$AU$41,2,FALSE))/(100*100)*'Formula Data'!$AB$22</f>
        <v>0.82740469325981569</v>
      </c>
      <c r="AB42" s="84">
        <f>(VLOOKUP(AB20,$AV$2:$AW$41,2,FALSE)*VLOOKUP(AB64,$AT$2:$AU$41,2,FALSE))/(100*100)*'Formula Data'!$AB$22</f>
        <v>0.65498091241847634</v>
      </c>
      <c r="AC42" s="84">
        <f ca="1">(VLOOKUP(AC20,$AV$2:$AW$41,2,FALSE)*VLOOKUP(AC64,$AT$2:$AU$41,2,FALSE))/(100*100)*'Formula Data'!$AB$22</f>
        <v>1.5250845355165348</v>
      </c>
      <c r="AD42" s="84">
        <f ca="1">(VLOOKUP(AD20,$AV$2:$AW$41,2,FALSE)*VLOOKUP(AD64,$AT$2:$AU$41,2,FALSE))/(100*100)*'Formula Data'!$AB$22</f>
        <v>1.0178172735715567</v>
      </c>
      <c r="AE42" s="84">
        <f ca="1">(VLOOKUP(AE20,$AV$2:$AW$41,2,FALSE)*VLOOKUP(AE64,$AT$2:$AU$41,2,FALSE))/(100*100)*'Formula Data'!$AB$22</f>
        <v>1.2270493679136201</v>
      </c>
      <c r="AF42" s="84">
        <f ca="1">(VLOOKUP(AF20,$AV$2:$AW$41,2,FALSE)*VLOOKUP(AF64,$AT$2:$AU$41,2,FALSE))/(100*100)*'Formula Data'!$AB$22</f>
        <v>0.92199875326717573</v>
      </c>
      <c r="AG42" s="84">
        <f ca="1">(VLOOKUP(AG20,$AV$2:$AW$41,2,FALSE)*VLOOKUP(AG64,$AT$2:$AU$41,2,FALSE))/(100*100)*'Formula Data'!$AB$22</f>
        <v>1.1670344350141801</v>
      </c>
      <c r="AH42" s="84">
        <f ca="1">(VLOOKUP(AH20,$AV$2:$AW$41,2,FALSE)*VLOOKUP(AH64,$AT$2:$AU$41,2,FALSE))/(100*100)*'Formula Data'!$AB$22</f>
        <v>1.2355003251826955</v>
      </c>
      <c r="AI42" s="84">
        <f ca="1">(VLOOKUP(AI20,$AV$2:$AW$41,2,FALSE)*VLOOKUP(AI64,$AT$2:$AU$41,2,FALSE))/(100*100)*'Formula Data'!$AB$22</f>
        <v>1.4293691558759614</v>
      </c>
      <c r="AJ42" s="84">
        <f ca="1">(VLOOKUP(AJ20,$AV$2:$AW$41,2,FALSE)*VLOOKUP(AJ64,$AT$2:$AU$41,2,FALSE))/(100*100)*'Formula Data'!$AB$22</f>
        <v>1.2921653907543793</v>
      </c>
      <c r="AK42" s="79">
        <f ca="1">(VLOOKUP(AK20,$AV$2:$AW$41,2,FALSE)*VLOOKUP(AK64,$AT$2:$AU$41,2,FALSE))/(100*100)*'Formula Data'!$AB$22</f>
        <v>1.6542224117603532</v>
      </c>
      <c r="AL42" s="79">
        <f ca="1">(VLOOKUP(AL20,$AV$2:$AW$41,2,FALSE)*VLOOKUP(AL64,$AT$2:$AU$41,2,FALSE))/(100*100)*'Formula Data'!$AB$22</f>
        <v>0.80618783605392974</v>
      </c>
      <c r="AM42" s="79">
        <f ca="1">(VLOOKUP(AM20,$AV$2:$AW$41,2,FALSE)*VLOOKUP(AM64,$AT$2:$AU$41,2,FALSE))/(100*100)*'Formula Data'!$AB$22</f>
        <v>2.0594842587493165</v>
      </c>
      <c r="AN42" s="9">
        <f ca="1">IF(OR(Fixtures!$D$6&lt;=0,Fixtures!$D$6&gt;39),AVERAGE(B42:AM42),AVERAGE(OFFSET(A42,0,Fixtures!$D$6,1,38-Fixtures!$D$6+1)))</f>
        <v>1.2312468389220825</v>
      </c>
      <c r="AO42" s="41" t="str">
        <f t="shared" si="1"/>
        <v>WHU</v>
      </c>
      <c r="AP42" s="65">
        <f ca="1">AVERAGE(OFFSET(A42,0,Fixtures!$D$6,1,9))</f>
        <v>1.117331734373612</v>
      </c>
      <c r="AQ42" s="65">
        <f ca="1">AVERAGE(OFFSET(A42,0,Fixtures!$D$6,1,6))</f>
        <v>1.1481867024350263</v>
      </c>
      <c r="AR42" s="65">
        <f ca="1">AVERAGE(OFFSET(A42,0,Fixtures!$D$6,1,3))</f>
        <v>1.2938833578051103</v>
      </c>
      <c r="AS42" s="81"/>
      <c r="AY42" s="62"/>
      <c r="BE42" s="62"/>
    </row>
    <row r="43" spans="1:57" x14ac:dyDescent="0.3">
      <c r="A43" s="41" t="str">
        <f t="shared" si="0"/>
        <v>WOL</v>
      </c>
      <c r="B43" s="9">
        <f ca="1">(VLOOKUP(B21,$AV$2:$AW$41,2,FALSE)*VLOOKUP(B65,$AT$2:$AU$41,2,FALSE))/(100*100)*'Formula Data'!$AB$22</f>
        <v>0.9625904286130208</v>
      </c>
      <c r="C43" s="9">
        <f ca="1">(VLOOKUP(C21,$AV$2:$AW$41,2,FALSE)*VLOOKUP(C65,$AT$2:$AU$41,2,FALSE))/(100*100)*'Formula Data'!$AB$22</f>
        <v>1.3176168658841245</v>
      </c>
      <c r="D43" s="9">
        <f ca="1">(VLOOKUP(D21,$AV$2:$AW$41,2,FALSE)*VLOOKUP(D65,$AT$2:$AU$41,2,FALSE))/(100*100)*'Formula Data'!$AB$22</f>
        <v>1.5638567141718935</v>
      </c>
      <c r="E43" s="9">
        <f ca="1">(VLOOKUP(E21,$AV$2:$AW$41,2,FALSE)*VLOOKUP(E65,$AT$2:$AU$41,2,FALSE))/(100*100)*'Formula Data'!$AB$22</f>
        <v>0.99791488950591722</v>
      </c>
      <c r="F43" s="9">
        <f ca="1">(VLOOKUP(F21,$AV$2:$AW$41,2,FALSE)*VLOOKUP(F65,$AT$2:$AU$41,2,FALSE))/(100*100)*'Formula Data'!$AB$22</f>
        <v>1.2768392471350527</v>
      </c>
      <c r="G43" s="9">
        <f ca="1">(VLOOKUP(G21,$AV$2:$AW$41,2,FALSE)*VLOOKUP(G65,$AT$2:$AU$41,2,FALSE))/(100*100)*'Formula Data'!$AB$22</f>
        <v>1.1697313576365285</v>
      </c>
      <c r="H43" s="9">
        <f ca="1">(VLOOKUP(H21,$AV$2:$AW$41,2,FALSE)*VLOOKUP(H65,$AT$2:$AU$41,2,FALSE))/(100*100)*'Formula Data'!$AB$22</f>
        <v>1.8098661320137961</v>
      </c>
      <c r="I43" s="9">
        <f ca="1">(VLOOKUP(I21,$AV$2:$AW$41,2,FALSE)*VLOOKUP(I65,$AT$2:$AU$41,2,FALSE))/(100*100)*'Formula Data'!$AB$22</f>
        <v>0.90525416724746044</v>
      </c>
      <c r="J43" s="9">
        <f ca="1">(VLOOKUP(J21,$AV$2:$AW$41,2,FALSE)*VLOOKUP(J65,$AT$2:$AU$41,2,FALSE))/(100*100)*'Formula Data'!$AB$22</f>
        <v>1.66857783431436</v>
      </c>
      <c r="K43" s="9">
        <f ca="1">(VLOOKUP(K21,$AV$2:$AW$41,2,FALSE)*VLOOKUP(K65,$AT$2:$AU$41,2,FALSE))/(100*100)*'Formula Data'!$AB$22</f>
        <v>1.3517470073813354</v>
      </c>
      <c r="L43" s="9">
        <f ca="1">(VLOOKUP(L21,$AV$2:$AW$41,2,FALSE)*VLOOKUP(L65,$AT$2:$AU$41,2,FALSE))/(100*100)*'Formula Data'!$AB$22</f>
        <v>1.1135824293756744</v>
      </c>
      <c r="M43" s="9">
        <f ca="1">(VLOOKUP(M21,$AV$2:$AW$41,2,FALSE)*VLOOKUP(M65,$AT$2:$AU$41,2,FALSE))/(100*100)*'Formula Data'!$AB$22</f>
        <v>2.2532585599293111</v>
      </c>
      <c r="N43" s="9">
        <f ca="1">(VLOOKUP(N21,$AV$2:$AW$41,2,FALSE)*VLOOKUP(N65,$AT$2:$AU$41,2,FALSE))/(100*100)*'Formula Data'!$AB$22</f>
        <v>1.2469719955687211</v>
      </c>
      <c r="O43" s="9">
        <f ca="1">(VLOOKUP(O21,$AV$2:$AW$41,2,FALSE)*VLOOKUP(O65,$AT$2:$AU$41,2,FALSE))/(100*100)*'Formula Data'!$AB$22</f>
        <v>1.4055531562370602</v>
      </c>
      <c r="P43" s="9">
        <f ca="1">(VLOOKUP(P21,$AV$2:$AW$41,2,FALSE)*VLOOKUP(P65,$AT$2:$AU$41,2,FALSE))/(100*100)*'Formula Data'!$AB$22</f>
        <v>2.3266410579852659</v>
      </c>
      <c r="Q43" s="9">
        <f ca="1">(VLOOKUP(Q21,$AV$2:$AW$41,2,FALSE)*VLOOKUP(Q65,$AT$2:$AU$41,2,FALSE))/(100*100)*'Formula Data'!$AB$22</f>
        <v>1.2006522125496273</v>
      </c>
      <c r="R43" s="9">
        <f ca="1">(VLOOKUP(R21,$AV$2:$AW$41,2,FALSE)*VLOOKUP(R65,$AT$2:$AU$41,2,FALSE))/(100*100)*'Formula Data'!$AB$22</f>
        <v>1.5068958539182173</v>
      </c>
      <c r="S43" s="9">
        <f ca="1">(VLOOKUP(S21,$AV$2:$AW$41,2,FALSE)*VLOOKUP(S65,$AT$2:$AU$41,2,FALSE))/(100*100)*'Formula Data'!$AB$22</f>
        <v>1.4137436181861638</v>
      </c>
      <c r="T43" s="9">
        <f ca="1">(VLOOKUP(T21,$AV$2:$AW$41,2,FALSE)*VLOOKUP(T65,$AT$2:$AU$41,2,FALSE))/(100*100)*'Formula Data'!$AB$22</f>
        <v>1.3522932621844779</v>
      </c>
      <c r="U43" s="9">
        <f ca="1">(VLOOKUP(U21,$AV$2:$AW$41,2,FALSE)*VLOOKUP(U65,$AT$2:$AU$41,2,FALSE))/(100*100)*'Formula Data'!$AB$22</f>
        <v>0.71660724826005295</v>
      </c>
      <c r="V43" s="9">
        <f ca="1">(VLOOKUP(V21,$AV$2:$AW$41,2,FALSE)*VLOOKUP(V65,$AT$2:$AU$41,2,FALSE))/(100*100)*'Formula Data'!$AB$22</f>
        <v>1.2115632784555164</v>
      </c>
      <c r="W43" s="9">
        <f ca="1">(VLOOKUP(W21,$AV$2:$AW$41,2,FALSE)*VLOOKUP(W65,$AT$2:$AU$41,2,FALSE))/(100*100)*'Formula Data'!$AB$22</f>
        <v>2.0192763937424894</v>
      </c>
      <c r="X43" s="9">
        <f ca="1">(VLOOKUP(X21,$AV$2:$AW$41,2,FALSE)*VLOOKUP(X65,$AT$2:$AU$41,2,FALSE))/(100*100)*'Formula Data'!$AB$22</f>
        <v>1.1169818560286211</v>
      </c>
      <c r="Y43" s="83">
        <f ca="1">(VLOOKUP(Y21,$AV$2:$AW$41,2,FALSE)*VLOOKUP(Y65,$AT$2:$AU$41,2,FALSE))/(100*100)*'Formula Data'!$AB$22</f>
        <v>1.0704873708576099</v>
      </c>
      <c r="Z43" s="83">
        <f ca="1">(VLOOKUP(Z21,$AV$2:$AW$41,2,FALSE)*VLOOKUP(Z65,$AT$2:$AU$41,2,FALSE))/(100*100)*'Formula Data'!$AB$22</f>
        <v>0.88204104245135606</v>
      </c>
      <c r="AA43" s="83">
        <f ca="1">(VLOOKUP(AA21,$AV$2:$AW$41,2,FALSE)*VLOOKUP(AA65,$AT$2:$AU$41,2,FALSE))/(100*100)*'Formula Data'!$AB$22</f>
        <v>1.4379437266935251</v>
      </c>
      <c r="AB43" s="84">
        <f ca="1">(VLOOKUP(AB21,$AV$2:$AW$41,2,FALSE)*VLOOKUP(AB65,$AT$2:$AU$41,2,FALSE))/(100*100)*'Formula Data'!$AB$22</f>
        <v>2.1118886148213063</v>
      </c>
      <c r="AC43" s="84">
        <f ca="1">(VLOOKUP(AC21,$AV$2:$AW$41,2,FALSE)*VLOOKUP(AC65,$AT$2:$AU$41,2,FALSE))/(100*100)*'Formula Data'!$AB$22</f>
        <v>1.008748464193187</v>
      </c>
      <c r="AD43" s="84">
        <f ca="1">(VLOOKUP(AD21,$AV$2:$AW$41,2,FALSE)*VLOOKUP(AD65,$AT$2:$AU$41,2,FALSE))/(100*100)*'Formula Data'!$AB$22</f>
        <v>1.7935668854136406</v>
      </c>
      <c r="AE43" s="84">
        <f ca="1">(VLOOKUP(AE21,$AV$2:$AW$41,2,FALSE)*VLOOKUP(AE65,$AT$2:$AU$41,2,FALSE))/(100*100)*'Formula Data'!$AB$22</f>
        <v>1.5575035181554255</v>
      </c>
      <c r="AF43" s="84">
        <f ca="1">(VLOOKUP(AF21,$AV$2:$AW$41,2,FALSE)*VLOOKUP(AF65,$AT$2:$AU$41,2,FALSE))/(100*100)*'Formula Data'!$AB$22</f>
        <v>1.8627606353557438</v>
      </c>
      <c r="AG43" s="84">
        <f ca="1">(VLOOKUP(AG21,$AV$2:$AW$41,2,FALSE)*VLOOKUP(AG65,$AT$2:$AU$41,2,FALSE))/(100*100)*'Formula Data'!$AB$22</f>
        <v>1.5083796971427619</v>
      </c>
      <c r="AH43" s="84">
        <f ca="1">(VLOOKUP(AH21,$AV$2:$AW$41,2,FALSE)*VLOOKUP(AH65,$AT$2:$AU$41,2,FALSE))/(100*100)*'Formula Data'!$AB$22</f>
        <v>1.6634996784500817</v>
      </c>
      <c r="AI43" s="84">
        <f ca="1">(VLOOKUP(AI21,$AV$2:$AW$41,2,FALSE)*VLOOKUP(AI65,$AT$2:$AU$41,2,FALSE))/(100*100)*'Formula Data'!$AB$22</f>
        <v>0.94090748475373454</v>
      </c>
      <c r="AJ43" s="84">
        <f ca="1">(VLOOKUP(AJ21,$AV$2:$AW$41,2,FALSE)*VLOOKUP(AJ65,$AT$2:$AU$41,2,FALSE))/(100*100)*'Formula Data'!$AB$22</f>
        <v>1.4907123658051356</v>
      </c>
      <c r="AK43" s="79">
        <f ca="1">(VLOOKUP(AK21,$AV$2:$AW$41,2,FALSE)*VLOOKUP(AK65,$AT$2:$AU$41,2,FALSE))/(100*100)*'Formula Data'!$AB$22</f>
        <v>1.0468792879993667</v>
      </c>
      <c r="AL43" s="79">
        <f ca="1">(VLOOKUP(AL21,$AV$2:$AW$41,2,FALSE)*VLOOKUP(AL65,$AT$2:$AU$41,2,FALSE))/(100*100)*'Formula Data'!$AB$22</f>
        <v>1.747376472518765</v>
      </c>
      <c r="AM43" s="79">
        <f ca="1">(VLOOKUP(AM21,$AV$2:$AW$41,2,FALSE)*VLOOKUP(AM65,$AT$2:$AU$41,2,FALSE))/(100*100)*'Formula Data'!$AB$22</f>
        <v>0.854743628247432</v>
      </c>
      <c r="AN43" s="9">
        <f ca="1">IF(OR(Fixtures!$D$6&lt;=0,Fixtures!$D$6&gt;39),AVERAGE(B43:AM43),AVERAGE(OFFSET(A43,0,Fixtures!$D$6,1,38-Fixtures!$D$6+1)))</f>
        <v>1.3809012955554807</v>
      </c>
      <c r="AO43" s="41" t="str">
        <f t="shared" si="1"/>
        <v>WOL</v>
      </c>
      <c r="AP43" s="65">
        <f ca="1">AVERAGE(OFFSET(A43,0,Fixtures!$D$6,1,9))</f>
        <v>1.4268802348856018</v>
      </c>
      <c r="AQ43" s="65">
        <f ca="1">AVERAGE(OFFSET(A43,0,Fixtures!$D$6,1,6))</f>
        <v>1.2713485125076007</v>
      </c>
      <c r="AR43" s="65">
        <f ca="1">AVERAGE(OFFSET(A43,0,Fixtures!$D$6,1,3))</f>
        <v>1.0231700897791958</v>
      </c>
      <c r="AS43" s="81"/>
      <c r="AY43" s="62"/>
    </row>
    <row r="44" spans="1:57" x14ac:dyDescent="0.3">
      <c r="X44" s="62"/>
      <c r="Y44" s="62"/>
      <c r="Z44" s="62"/>
      <c r="AG44" s="34"/>
      <c r="AH44" s="34"/>
      <c r="AI44" s="34"/>
      <c r="AJ44" s="34"/>
      <c r="AK44" s="34"/>
      <c r="AL44" s="34"/>
      <c r="AM44" s="34"/>
      <c r="AY44" s="62"/>
    </row>
    <row r="45" spans="1:57" x14ac:dyDescent="0.3">
      <c r="A45" s="59" t="s">
        <v>0</v>
      </c>
      <c r="B45" s="59">
        <v>1</v>
      </c>
      <c r="C45" s="59">
        <v>2</v>
      </c>
      <c r="D45" s="59">
        <v>3</v>
      </c>
      <c r="E45" s="59">
        <v>4</v>
      </c>
      <c r="F45" s="59">
        <v>5</v>
      </c>
      <c r="G45" s="59">
        <v>6</v>
      </c>
      <c r="H45" s="59">
        <v>7</v>
      </c>
      <c r="I45" s="59">
        <v>8</v>
      </c>
      <c r="J45" s="59">
        <v>9</v>
      </c>
      <c r="K45" s="59">
        <v>10</v>
      </c>
      <c r="L45" s="59">
        <v>11</v>
      </c>
      <c r="M45" s="59">
        <v>12</v>
      </c>
      <c r="N45" s="59">
        <v>13</v>
      </c>
      <c r="O45" s="59">
        <v>14</v>
      </c>
      <c r="P45" s="59">
        <v>15</v>
      </c>
      <c r="Q45" s="59">
        <v>16</v>
      </c>
      <c r="R45" s="59">
        <v>17</v>
      </c>
      <c r="S45" s="59">
        <v>18</v>
      </c>
      <c r="T45" s="59">
        <v>19</v>
      </c>
      <c r="U45" s="59">
        <v>20</v>
      </c>
      <c r="V45" s="59">
        <v>21</v>
      </c>
      <c r="W45" s="59">
        <v>22</v>
      </c>
      <c r="X45" s="59">
        <v>23</v>
      </c>
      <c r="Y45" s="59">
        <v>24</v>
      </c>
      <c r="Z45" s="59">
        <v>25</v>
      </c>
      <c r="AA45" s="59">
        <v>26</v>
      </c>
      <c r="AB45" s="59">
        <v>27</v>
      </c>
      <c r="AC45" s="59">
        <v>28</v>
      </c>
      <c r="AD45" s="59">
        <v>29</v>
      </c>
      <c r="AE45" s="59">
        <v>30</v>
      </c>
      <c r="AF45" s="33">
        <v>31</v>
      </c>
      <c r="AG45" s="33">
        <v>32</v>
      </c>
      <c r="AH45" s="33">
        <v>33</v>
      </c>
      <c r="AI45" s="33">
        <v>34</v>
      </c>
      <c r="AJ45" s="33">
        <v>35</v>
      </c>
      <c r="AK45" s="33">
        <v>36</v>
      </c>
      <c r="AL45" s="33">
        <v>37</v>
      </c>
      <c r="AM45" s="33">
        <v>38</v>
      </c>
      <c r="AP45" s="66"/>
    </row>
    <row r="46" spans="1:57" x14ac:dyDescent="0.3">
      <c r="A46" s="41" t="str">
        <f>$A24</f>
        <v>ARS</v>
      </c>
      <c r="B46" s="73" t="str">
        <f t="shared" ref="B46:Q46" si="2">IF(IFERROR(FIND("@",B2),0), $A46, CONCATENATE("@", $A46))</f>
        <v>ARS</v>
      </c>
      <c r="C46" s="73" t="str">
        <f t="shared" si="2"/>
        <v>@ARS</v>
      </c>
      <c r="D46" s="73" t="str">
        <f t="shared" si="2"/>
        <v>ARS</v>
      </c>
      <c r="E46" s="73" t="str">
        <f t="shared" si="2"/>
        <v>@ARS</v>
      </c>
      <c r="F46" s="73" t="str">
        <f t="shared" si="2"/>
        <v>ARS</v>
      </c>
      <c r="G46" s="73" t="str">
        <f t="shared" si="2"/>
        <v>@ARS</v>
      </c>
      <c r="H46" s="73" t="str">
        <f t="shared" si="2"/>
        <v>ARS</v>
      </c>
      <c r="I46" s="73" t="str">
        <f t="shared" si="2"/>
        <v>@ARS</v>
      </c>
      <c r="J46" s="73" t="str">
        <f t="shared" si="2"/>
        <v>ARS</v>
      </c>
      <c r="K46" s="73" t="str">
        <f t="shared" si="2"/>
        <v>@ARS</v>
      </c>
      <c r="L46" s="73" t="str">
        <f t="shared" si="2"/>
        <v>@ARS</v>
      </c>
      <c r="M46" s="73" t="str">
        <f t="shared" si="2"/>
        <v>ARS</v>
      </c>
      <c r="N46" s="73" t="str">
        <f t="shared" si="2"/>
        <v>@ARS</v>
      </c>
      <c r="O46" s="73" t="str">
        <f t="shared" si="2"/>
        <v>ARS</v>
      </c>
      <c r="P46" s="73" t="str">
        <f t="shared" si="2"/>
        <v>@ARS</v>
      </c>
      <c r="Q46" s="73" t="str">
        <f t="shared" si="2"/>
        <v>ARS</v>
      </c>
      <c r="R46" s="73" t="str">
        <f t="shared" ref="C46:AM53" si="3">IF(IFERROR(FIND("@",R2),0), $A46, CONCATENATE("@", $A46))</f>
        <v>@ARS</v>
      </c>
      <c r="S46" s="73" t="str">
        <f t="shared" si="3"/>
        <v>ARS</v>
      </c>
      <c r="T46" s="73" t="str">
        <f t="shared" si="3"/>
        <v>ARS</v>
      </c>
      <c r="U46" s="73" t="str">
        <f t="shared" si="3"/>
        <v>@ARS</v>
      </c>
      <c r="V46" s="73" t="str">
        <f t="shared" si="3"/>
        <v>@ARS</v>
      </c>
      <c r="W46" s="73" t="str">
        <f t="shared" si="3"/>
        <v>ARS</v>
      </c>
      <c r="X46" s="73" t="str">
        <f t="shared" si="3"/>
        <v>@ARS</v>
      </c>
      <c r="Y46" s="73" t="str">
        <f t="shared" si="3"/>
        <v>ARS</v>
      </c>
      <c r="Z46" s="73" t="str">
        <f t="shared" si="3"/>
        <v>ARS</v>
      </c>
      <c r="AA46" s="73" t="str">
        <f t="shared" si="3"/>
        <v>@ARS</v>
      </c>
      <c r="AB46" s="73" t="str">
        <f t="shared" si="3"/>
        <v>@ARS</v>
      </c>
      <c r="AC46" s="73" t="str">
        <f t="shared" si="3"/>
        <v>ARS</v>
      </c>
      <c r="AD46" s="73" t="str">
        <f t="shared" si="3"/>
        <v>@ARS</v>
      </c>
      <c r="AE46" s="73" t="str">
        <f t="shared" si="3"/>
        <v>ARS</v>
      </c>
      <c r="AF46" s="73" t="str">
        <f t="shared" si="3"/>
        <v>ARS</v>
      </c>
      <c r="AG46" s="73" t="str">
        <f t="shared" si="3"/>
        <v>@ARS</v>
      </c>
      <c r="AH46" s="73" t="str">
        <f t="shared" si="3"/>
        <v>ARS</v>
      </c>
      <c r="AI46" s="73" t="str">
        <f t="shared" si="3"/>
        <v>@ARS</v>
      </c>
      <c r="AJ46" s="73" t="str">
        <f t="shared" si="3"/>
        <v>ARS</v>
      </c>
      <c r="AK46" s="73" t="str">
        <f t="shared" si="3"/>
        <v>@ARS</v>
      </c>
      <c r="AL46" s="73" t="str">
        <f t="shared" si="3"/>
        <v>ARS</v>
      </c>
      <c r="AM46" s="73" t="str">
        <f t="shared" si="3"/>
        <v>@ARS</v>
      </c>
      <c r="AP46" s="66"/>
    </row>
    <row r="47" spans="1:57" x14ac:dyDescent="0.3">
      <c r="A47" s="41" t="str">
        <f t="shared" ref="A47:A65" si="4">$A25</f>
        <v>AVL</v>
      </c>
      <c r="B47" s="73" t="str">
        <f t="shared" ref="B47:B65" si="5">IF(IFERROR(FIND("@",B3),0), $A47, CONCATENATE("@", $A47))</f>
        <v>AVL</v>
      </c>
      <c r="C47" s="73" t="str">
        <f t="shared" si="3"/>
        <v>@AVL</v>
      </c>
      <c r="D47" s="73" t="str">
        <f t="shared" si="3"/>
        <v>@AVL</v>
      </c>
      <c r="E47" s="73" t="str">
        <f t="shared" si="3"/>
        <v>AVL</v>
      </c>
      <c r="F47" s="73" t="str">
        <f t="shared" si="3"/>
        <v>@AVL</v>
      </c>
      <c r="G47" s="73" t="str">
        <f t="shared" si="3"/>
        <v>AVL</v>
      </c>
      <c r="H47" s="73" t="str">
        <f t="shared" si="3"/>
        <v>@AVL</v>
      </c>
      <c r="I47" s="73" t="str">
        <f t="shared" si="3"/>
        <v>AVL</v>
      </c>
      <c r="J47" s="73" t="str">
        <f t="shared" si="3"/>
        <v>@AVL</v>
      </c>
      <c r="K47" s="73" t="str">
        <f t="shared" si="3"/>
        <v>AVL</v>
      </c>
      <c r="L47" s="73" t="str">
        <f t="shared" si="3"/>
        <v>@AVL</v>
      </c>
      <c r="M47" s="73" t="str">
        <f t="shared" si="3"/>
        <v>AVL</v>
      </c>
      <c r="N47" s="73" t="str">
        <f t="shared" si="3"/>
        <v>@AVL</v>
      </c>
      <c r="O47" s="73" t="str">
        <f t="shared" si="3"/>
        <v>AVL</v>
      </c>
      <c r="P47" s="73" t="str">
        <f t="shared" si="3"/>
        <v>AVL</v>
      </c>
      <c r="Q47" s="73" t="str">
        <f t="shared" si="3"/>
        <v>@AVL</v>
      </c>
      <c r="R47" s="73" t="str">
        <f t="shared" si="3"/>
        <v>AVL</v>
      </c>
      <c r="S47" s="73" t="str">
        <f t="shared" si="3"/>
        <v>@AVL</v>
      </c>
      <c r="T47" s="73" t="str">
        <f t="shared" si="3"/>
        <v>@AVL</v>
      </c>
      <c r="U47" s="73" t="str">
        <f t="shared" si="3"/>
        <v>AVL</v>
      </c>
      <c r="V47" s="73" t="str">
        <f t="shared" si="3"/>
        <v>AVL</v>
      </c>
      <c r="W47" s="73" t="str">
        <f t="shared" si="3"/>
        <v>@AVL</v>
      </c>
      <c r="X47" s="73" t="str">
        <f t="shared" si="3"/>
        <v>AVL</v>
      </c>
      <c r="Y47" s="73" t="str">
        <f t="shared" si="3"/>
        <v>@AVL</v>
      </c>
      <c r="Z47" s="73" t="str">
        <f t="shared" si="3"/>
        <v>AVL</v>
      </c>
      <c r="AA47" s="73" t="str">
        <f t="shared" si="3"/>
        <v>@AVL</v>
      </c>
      <c r="AB47" s="73" t="str">
        <f t="shared" si="3"/>
        <v>AVL</v>
      </c>
      <c r="AC47" s="73" t="str">
        <f t="shared" si="3"/>
        <v>@AVL</v>
      </c>
      <c r="AD47" s="73" t="str">
        <f t="shared" si="3"/>
        <v>AVL</v>
      </c>
      <c r="AE47" s="73" t="str">
        <f t="shared" si="3"/>
        <v>@AVL</v>
      </c>
      <c r="AF47" s="73" t="str">
        <f t="shared" si="3"/>
        <v>AVL</v>
      </c>
      <c r="AG47" s="73" t="str">
        <f t="shared" si="3"/>
        <v>@AVL</v>
      </c>
      <c r="AH47" s="73" t="str">
        <f t="shared" si="3"/>
        <v>AVL</v>
      </c>
      <c r="AI47" s="73" t="str">
        <f t="shared" si="3"/>
        <v>@AVL</v>
      </c>
      <c r="AJ47" s="73" t="str">
        <f t="shared" si="3"/>
        <v>@AVL</v>
      </c>
      <c r="AK47" s="73" t="str">
        <f t="shared" si="3"/>
        <v>AVL</v>
      </c>
      <c r="AL47" s="73" t="str">
        <f t="shared" si="3"/>
        <v>@AVL</v>
      </c>
      <c r="AM47" s="73" t="str">
        <f t="shared" si="3"/>
        <v>AVL</v>
      </c>
      <c r="AP47" s="66"/>
    </row>
    <row r="48" spans="1:57" x14ac:dyDescent="0.3">
      <c r="A48" s="41" t="str">
        <f t="shared" si="4"/>
        <v>BOU</v>
      </c>
      <c r="B48" s="73" t="str">
        <f t="shared" si="5"/>
        <v>@BOU</v>
      </c>
      <c r="C48" s="73" t="str">
        <f t="shared" si="3"/>
        <v>BOU</v>
      </c>
      <c r="D48" s="73" t="str">
        <f t="shared" si="3"/>
        <v>@BOU</v>
      </c>
      <c r="E48" s="73" t="str">
        <f t="shared" si="3"/>
        <v>BOU</v>
      </c>
      <c r="F48" s="73" t="str">
        <f t="shared" si="3"/>
        <v>@BOU</v>
      </c>
      <c r="G48" s="73" t="str">
        <f t="shared" si="3"/>
        <v>BOU</v>
      </c>
      <c r="H48" s="73" t="str">
        <f t="shared" si="3"/>
        <v>@BOU</v>
      </c>
      <c r="I48" s="73" t="str">
        <f t="shared" si="3"/>
        <v>BOU</v>
      </c>
      <c r="J48" s="73" t="str">
        <f t="shared" si="3"/>
        <v>@BOU</v>
      </c>
      <c r="K48" s="73" t="str">
        <f t="shared" si="3"/>
        <v>BOU</v>
      </c>
      <c r="L48" s="73" t="str">
        <f t="shared" si="3"/>
        <v>@BOU</v>
      </c>
      <c r="M48" s="73" t="str">
        <f t="shared" si="3"/>
        <v>BOU</v>
      </c>
      <c r="N48" s="73" t="str">
        <f t="shared" si="3"/>
        <v>@BOU</v>
      </c>
      <c r="O48" s="73" t="str">
        <f t="shared" si="3"/>
        <v>BOU</v>
      </c>
      <c r="P48" s="73" t="str">
        <f t="shared" si="3"/>
        <v>BOU</v>
      </c>
      <c r="Q48" s="73" t="str">
        <f t="shared" si="3"/>
        <v>@BOU</v>
      </c>
      <c r="R48" s="73" t="str">
        <f t="shared" si="3"/>
        <v>BOU</v>
      </c>
      <c r="S48" s="73" t="str">
        <f t="shared" si="3"/>
        <v>@BOU</v>
      </c>
      <c r="T48" s="73" t="str">
        <f t="shared" si="3"/>
        <v>@BOU</v>
      </c>
      <c r="U48" s="73" t="str">
        <f t="shared" si="3"/>
        <v>BOU</v>
      </c>
      <c r="V48" s="73" t="str">
        <f t="shared" si="3"/>
        <v>BOU</v>
      </c>
      <c r="W48" s="73" t="str">
        <f t="shared" si="3"/>
        <v>@BOU</v>
      </c>
      <c r="X48" s="73" t="str">
        <f t="shared" si="3"/>
        <v>BOU</v>
      </c>
      <c r="Y48" s="73" t="str">
        <f t="shared" si="3"/>
        <v>@BOU</v>
      </c>
      <c r="Z48" s="73" t="str">
        <f t="shared" si="3"/>
        <v>@BOU</v>
      </c>
      <c r="AA48" s="73" t="str">
        <f t="shared" si="3"/>
        <v>BOU</v>
      </c>
      <c r="AB48" s="73" t="str">
        <f t="shared" si="3"/>
        <v>BOU</v>
      </c>
      <c r="AC48" s="73" t="str">
        <f t="shared" si="3"/>
        <v>@BOU</v>
      </c>
      <c r="AD48" s="73" t="str">
        <f t="shared" si="3"/>
        <v>BOU</v>
      </c>
      <c r="AE48" s="73" t="str">
        <f t="shared" si="3"/>
        <v>@BOU</v>
      </c>
      <c r="AF48" s="73" t="str">
        <f t="shared" si="3"/>
        <v>BOU</v>
      </c>
      <c r="AG48" s="73" t="str">
        <f t="shared" si="3"/>
        <v>@BOU</v>
      </c>
      <c r="AH48" s="73" t="str">
        <f t="shared" si="3"/>
        <v>BOU</v>
      </c>
      <c r="AI48" s="73" t="str">
        <f t="shared" si="3"/>
        <v>@BOU</v>
      </c>
      <c r="AJ48" s="73" t="str">
        <f t="shared" si="3"/>
        <v>@BOU</v>
      </c>
      <c r="AK48" s="73" t="str">
        <f t="shared" si="3"/>
        <v>BOU</v>
      </c>
      <c r="AL48" s="73" t="str">
        <f t="shared" si="3"/>
        <v>@BOU</v>
      </c>
      <c r="AM48" s="73" t="str">
        <f t="shared" si="3"/>
        <v>BOU</v>
      </c>
      <c r="AP48" s="66"/>
    </row>
    <row r="49" spans="1:42" x14ac:dyDescent="0.3">
      <c r="A49" s="41" t="str">
        <f t="shared" si="4"/>
        <v>BRI</v>
      </c>
      <c r="B49" s="73" t="str">
        <f t="shared" si="5"/>
        <v>BRI</v>
      </c>
      <c r="C49" s="73" t="str">
        <f t="shared" si="3"/>
        <v>@BRI</v>
      </c>
      <c r="D49" s="73" t="str">
        <f t="shared" si="3"/>
        <v>@BRI</v>
      </c>
      <c r="E49" s="73" t="str">
        <f t="shared" si="3"/>
        <v>BRI</v>
      </c>
      <c r="F49" s="73" t="str">
        <f t="shared" si="3"/>
        <v>@BRI</v>
      </c>
      <c r="G49" s="73" t="str">
        <f t="shared" si="3"/>
        <v>BRI</v>
      </c>
      <c r="H49" s="73" t="str">
        <f t="shared" si="3"/>
        <v>BRI</v>
      </c>
      <c r="I49" s="73" t="str">
        <f t="shared" si="3"/>
        <v>@BRI</v>
      </c>
      <c r="J49" s="73" t="str">
        <f t="shared" si="3"/>
        <v>BRI</v>
      </c>
      <c r="K49" s="73" t="str">
        <f t="shared" si="3"/>
        <v>@BRI</v>
      </c>
      <c r="L49" s="73" t="str">
        <f t="shared" si="3"/>
        <v>@BRI</v>
      </c>
      <c r="M49" s="73" t="str">
        <f t="shared" si="3"/>
        <v>BRI</v>
      </c>
      <c r="N49" s="73" t="str">
        <f t="shared" si="3"/>
        <v>@BRI</v>
      </c>
      <c r="O49" s="73" t="str">
        <f t="shared" si="3"/>
        <v>BRI</v>
      </c>
      <c r="P49" s="73" t="str">
        <f t="shared" si="3"/>
        <v>BRI</v>
      </c>
      <c r="Q49" s="73" t="str">
        <f t="shared" si="3"/>
        <v>@BRI</v>
      </c>
      <c r="R49" s="73" t="str">
        <f t="shared" si="3"/>
        <v>BRI</v>
      </c>
      <c r="S49" s="73" t="str">
        <f t="shared" si="3"/>
        <v>@BRI</v>
      </c>
      <c r="T49" s="73" t="str">
        <f t="shared" si="3"/>
        <v>BRI</v>
      </c>
      <c r="U49" s="73" t="str">
        <f t="shared" si="3"/>
        <v>@BRI</v>
      </c>
      <c r="V49" s="73" t="str">
        <f t="shared" si="3"/>
        <v>@BRI</v>
      </c>
      <c r="W49" s="73" t="str">
        <f t="shared" si="3"/>
        <v>BRI</v>
      </c>
      <c r="X49" s="73" t="str">
        <f t="shared" si="3"/>
        <v>@BRI</v>
      </c>
      <c r="Y49" s="73" t="str">
        <f t="shared" si="3"/>
        <v>BRI</v>
      </c>
      <c r="Z49" s="73" t="str">
        <f t="shared" si="3"/>
        <v>BRI</v>
      </c>
      <c r="AA49" s="73" t="str">
        <f t="shared" si="3"/>
        <v>@BRI</v>
      </c>
      <c r="AB49" s="73" t="str">
        <f t="shared" si="3"/>
        <v>BRI</v>
      </c>
      <c r="AC49" s="73" t="str">
        <f t="shared" si="3"/>
        <v>@BRI</v>
      </c>
      <c r="AD49" s="73" t="str">
        <f t="shared" si="3"/>
        <v>BRI</v>
      </c>
      <c r="AE49" s="73" t="str">
        <f t="shared" si="3"/>
        <v>@BRI</v>
      </c>
      <c r="AF49" s="73" t="str">
        <f t="shared" si="3"/>
        <v>BRI</v>
      </c>
      <c r="AG49" s="73" t="str">
        <f t="shared" si="3"/>
        <v>@BRI</v>
      </c>
      <c r="AH49" s="73" t="str">
        <f t="shared" si="3"/>
        <v>BRI</v>
      </c>
      <c r="AI49" s="73" t="str">
        <f t="shared" si="3"/>
        <v>@BRI</v>
      </c>
      <c r="AJ49" s="73" t="str">
        <f t="shared" si="3"/>
        <v>@BRI</v>
      </c>
      <c r="AK49" s="73" t="str">
        <f t="shared" si="3"/>
        <v>BRI</v>
      </c>
      <c r="AL49" s="73" t="str">
        <f t="shared" si="3"/>
        <v>@BRI</v>
      </c>
      <c r="AM49" s="73" t="str">
        <f t="shared" si="3"/>
        <v>BRI</v>
      </c>
      <c r="AP49" s="66"/>
    </row>
    <row r="50" spans="1:42" x14ac:dyDescent="0.3">
      <c r="A50" s="41" t="str">
        <f t="shared" si="4"/>
        <v>BUR</v>
      </c>
      <c r="B50" s="73" t="str">
        <f t="shared" si="5"/>
        <v>@BUR</v>
      </c>
      <c r="C50" s="73" t="str">
        <f t="shared" si="3"/>
        <v>BUR</v>
      </c>
      <c r="D50" s="73" t="str">
        <f t="shared" si="3"/>
        <v>BUR</v>
      </c>
      <c r="E50" s="73" t="str">
        <f t="shared" si="3"/>
        <v>@BUR</v>
      </c>
      <c r="F50" s="73" t="str">
        <f t="shared" si="3"/>
        <v>BUR</v>
      </c>
      <c r="G50" s="73" t="str">
        <f t="shared" si="3"/>
        <v>@BUR</v>
      </c>
      <c r="H50" s="73" t="str">
        <f t="shared" si="3"/>
        <v>BUR</v>
      </c>
      <c r="I50" s="73" t="str">
        <f t="shared" si="3"/>
        <v>@BUR</v>
      </c>
      <c r="J50" s="73" t="str">
        <f t="shared" si="3"/>
        <v>BUR</v>
      </c>
      <c r="K50" s="73" t="str">
        <f t="shared" si="3"/>
        <v>@BUR</v>
      </c>
      <c r="L50" s="73" t="str">
        <f t="shared" si="3"/>
        <v>BUR</v>
      </c>
      <c r="M50" s="73" t="str">
        <f t="shared" si="3"/>
        <v>@BUR</v>
      </c>
      <c r="N50" s="73" t="str">
        <f t="shared" si="3"/>
        <v>BUR</v>
      </c>
      <c r="O50" s="73" t="str">
        <f t="shared" si="3"/>
        <v>@BUR</v>
      </c>
      <c r="P50" s="73" t="str">
        <f t="shared" si="3"/>
        <v>@BUR</v>
      </c>
      <c r="Q50" s="73" t="str">
        <f t="shared" si="3"/>
        <v>BUR</v>
      </c>
      <c r="R50" s="73" t="str">
        <f t="shared" si="3"/>
        <v>@BUR</v>
      </c>
      <c r="S50" s="73" t="str">
        <f t="shared" si="3"/>
        <v>BUR</v>
      </c>
      <c r="T50" s="73" t="str">
        <f t="shared" si="3"/>
        <v>BUR</v>
      </c>
      <c r="U50" s="73" t="str">
        <f t="shared" si="3"/>
        <v>@BUR</v>
      </c>
      <c r="V50" s="73" t="str">
        <f t="shared" si="3"/>
        <v>@BUR</v>
      </c>
      <c r="W50" s="73" t="str">
        <f t="shared" si="3"/>
        <v>BUR</v>
      </c>
      <c r="X50" s="73" t="str">
        <f t="shared" si="3"/>
        <v>@BUR</v>
      </c>
      <c r="Y50" s="73" t="str">
        <f t="shared" si="3"/>
        <v>BUR</v>
      </c>
      <c r="Z50" s="73" t="str">
        <f t="shared" si="3"/>
        <v>@BUR</v>
      </c>
      <c r="AA50" s="73" t="str">
        <f t="shared" si="3"/>
        <v>BUR</v>
      </c>
      <c r="AB50" s="73" t="str">
        <f t="shared" si="3"/>
        <v>@BUR</v>
      </c>
      <c r="AC50" s="73" t="str">
        <f t="shared" si="3"/>
        <v>BUR</v>
      </c>
      <c r="AD50" s="73" t="str">
        <f t="shared" si="3"/>
        <v>@BUR</v>
      </c>
      <c r="AE50" s="73" t="str">
        <f t="shared" si="3"/>
        <v>BUR</v>
      </c>
      <c r="AF50" s="73" t="str">
        <f t="shared" si="3"/>
        <v>@BUR</v>
      </c>
      <c r="AG50" s="73" t="str">
        <f t="shared" si="3"/>
        <v>BUR</v>
      </c>
      <c r="AH50" s="73" t="str">
        <f t="shared" si="3"/>
        <v>@BUR</v>
      </c>
      <c r="AI50" s="73" t="str">
        <f t="shared" si="3"/>
        <v>BUR</v>
      </c>
      <c r="AJ50" s="73" t="str">
        <f t="shared" si="3"/>
        <v>BUR</v>
      </c>
      <c r="AK50" s="73" t="str">
        <f t="shared" si="3"/>
        <v>@BUR</v>
      </c>
      <c r="AL50" s="73" t="str">
        <f t="shared" si="3"/>
        <v>BUR</v>
      </c>
      <c r="AM50" s="73" t="str">
        <f t="shared" si="3"/>
        <v>@BUR</v>
      </c>
      <c r="AP50" s="66"/>
    </row>
    <row r="51" spans="1:42" x14ac:dyDescent="0.3">
      <c r="A51" s="41" t="str">
        <f t="shared" si="4"/>
        <v>CHE</v>
      </c>
      <c r="B51" s="73" t="str">
        <f t="shared" si="5"/>
        <v>CHE</v>
      </c>
      <c r="C51" s="73" t="str">
        <f t="shared" si="3"/>
        <v>@CHE</v>
      </c>
      <c r="D51" s="73" t="str">
        <f t="shared" si="3"/>
        <v>CHE</v>
      </c>
      <c r="E51" s="73" t="str">
        <f t="shared" si="3"/>
        <v>@CHE</v>
      </c>
      <c r="F51" s="73" t="str">
        <f t="shared" si="3"/>
        <v>CHE</v>
      </c>
      <c r="G51" s="73" t="str">
        <f t="shared" si="3"/>
        <v>@CHE</v>
      </c>
      <c r="H51" s="73" t="str">
        <f t="shared" si="3"/>
        <v>@CHE</v>
      </c>
      <c r="I51" s="73" t="str">
        <f t="shared" si="3"/>
        <v>CHE</v>
      </c>
      <c r="J51" s="73" t="str">
        <f t="shared" si="3"/>
        <v>@CHE</v>
      </c>
      <c r="K51" s="73" t="str">
        <f t="shared" si="3"/>
        <v>CHE</v>
      </c>
      <c r="L51" s="73" t="str">
        <f t="shared" si="3"/>
        <v>CHE</v>
      </c>
      <c r="M51" s="73" t="str">
        <f t="shared" si="3"/>
        <v>@CHE</v>
      </c>
      <c r="N51" s="73" t="str">
        <f t="shared" si="3"/>
        <v>CHE</v>
      </c>
      <c r="O51" s="73" t="str">
        <f t="shared" si="3"/>
        <v>@CHE</v>
      </c>
      <c r="P51" s="73" t="str">
        <f t="shared" si="3"/>
        <v>@CHE</v>
      </c>
      <c r="Q51" s="73" t="str">
        <f t="shared" si="3"/>
        <v>CHE</v>
      </c>
      <c r="R51" s="73" t="str">
        <f t="shared" si="3"/>
        <v>@CHE</v>
      </c>
      <c r="S51" s="73" t="str">
        <f t="shared" si="3"/>
        <v>CHE</v>
      </c>
      <c r="T51" s="73" t="str">
        <f t="shared" si="3"/>
        <v>@CHE</v>
      </c>
      <c r="U51" s="73" t="str">
        <f t="shared" si="3"/>
        <v>CHE</v>
      </c>
      <c r="V51" s="73" t="str">
        <f t="shared" si="3"/>
        <v>CHE</v>
      </c>
      <c r="W51" s="73" t="str">
        <f t="shared" si="3"/>
        <v>@CHE</v>
      </c>
      <c r="X51" s="73" t="str">
        <f t="shared" si="3"/>
        <v>CHE</v>
      </c>
      <c r="Y51" s="73" t="str">
        <f t="shared" si="3"/>
        <v>@CHE</v>
      </c>
      <c r="Z51" s="73" t="str">
        <f t="shared" si="3"/>
        <v>CHE</v>
      </c>
      <c r="AA51" s="73" t="str">
        <f t="shared" si="3"/>
        <v>@CHE</v>
      </c>
      <c r="AB51" s="73" t="str">
        <f t="shared" si="3"/>
        <v>@CHE</v>
      </c>
      <c r="AC51" s="73" t="str">
        <f t="shared" si="3"/>
        <v>CHE</v>
      </c>
      <c r="AD51" s="73" t="str">
        <f t="shared" si="3"/>
        <v>@CHE</v>
      </c>
      <c r="AE51" s="73" t="str">
        <f t="shared" si="3"/>
        <v>CHE</v>
      </c>
      <c r="AF51" s="73" t="str">
        <f t="shared" si="3"/>
        <v>@CHE</v>
      </c>
      <c r="AG51" s="73" t="str">
        <f t="shared" si="3"/>
        <v>CHE</v>
      </c>
      <c r="AH51" s="73" t="str">
        <f t="shared" si="3"/>
        <v>@CHE</v>
      </c>
      <c r="AI51" s="73" t="str">
        <f t="shared" si="3"/>
        <v>CHE</v>
      </c>
      <c r="AJ51" s="73" t="str">
        <f t="shared" si="3"/>
        <v>CHE</v>
      </c>
      <c r="AK51" s="73" t="str">
        <f t="shared" si="3"/>
        <v>@CHE</v>
      </c>
      <c r="AL51" s="73" t="str">
        <f t="shared" si="3"/>
        <v>CHE</v>
      </c>
      <c r="AM51" s="73" t="str">
        <f t="shared" si="3"/>
        <v>@CHE</v>
      </c>
      <c r="AP51" s="66"/>
    </row>
    <row r="52" spans="1:42" x14ac:dyDescent="0.3">
      <c r="A52" s="41" t="str">
        <f t="shared" si="4"/>
        <v>CRY</v>
      </c>
      <c r="B52" s="73" t="str">
        <f t="shared" si="5"/>
        <v>@CRY</v>
      </c>
      <c r="C52" s="73" t="str">
        <f t="shared" si="3"/>
        <v>CRY</v>
      </c>
      <c r="D52" s="73" t="str">
        <f t="shared" si="3"/>
        <v>CRY</v>
      </c>
      <c r="E52" s="73" t="str">
        <f t="shared" si="3"/>
        <v>@CRY</v>
      </c>
      <c r="F52" s="73" t="str">
        <f t="shared" si="3"/>
        <v>CRY</v>
      </c>
      <c r="G52" s="73" t="str">
        <f t="shared" si="3"/>
        <v>@CRY</v>
      </c>
      <c r="H52" s="73" t="str">
        <f t="shared" si="3"/>
        <v>@CRY</v>
      </c>
      <c r="I52" s="73" t="str">
        <f t="shared" si="3"/>
        <v>CRY</v>
      </c>
      <c r="J52" s="73" t="str">
        <f t="shared" si="3"/>
        <v>@CRY</v>
      </c>
      <c r="K52" s="73" t="str">
        <f t="shared" si="3"/>
        <v>CRY</v>
      </c>
      <c r="L52" s="73" t="str">
        <f t="shared" si="3"/>
        <v>@CRY</v>
      </c>
      <c r="M52" s="73" t="str">
        <f t="shared" si="3"/>
        <v>CRY</v>
      </c>
      <c r="N52" s="73" t="str">
        <f t="shared" si="3"/>
        <v>@CRY</v>
      </c>
      <c r="O52" s="73" t="str">
        <f t="shared" si="3"/>
        <v>CRY</v>
      </c>
      <c r="P52" s="73" t="str">
        <f t="shared" si="3"/>
        <v>@CRY</v>
      </c>
      <c r="Q52" s="73" t="str">
        <f t="shared" si="3"/>
        <v>CRY</v>
      </c>
      <c r="R52" s="73" t="str">
        <f t="shared" si="3"/>
        <v>@CRY</v>
      </c>
      <c r="S52" s="73" t="str">
        <f t="shared" si="3"/>
        <v>CRY</v>
      </c>
      <c r="T52" s="73" t="str">
        <f t="shared" si="3"/>
        <v>@CRY</v>
      </c>
      <c r="U52" s="73" t="str">
        <f t="shared" si="3"/>
        <v>CRY</v>
      </c>
      <c r="V52" s="73" t="str">
        <f t="shared" si="3"/>
        <v>CRY</v>
      </c>
      <c r="W52" s="73" t="str">
        <f t="shared" si="3"/>
        <v>@CRY</v>
      </c>
      <c r="X52" s="73" t="str">
        <f t="shared" si="3"/>
        <v>CRY</v>
      </c>
      <c r="Y52" s="73" t="str">
        <f t="shared" si="3"/>
        <v>@CRY</v>
      </c>
      <c r="Z52" s="73" t="str">
        <f t="shared" si="3"/>
        <v>@CRY</v>
      </c>
      <c r="AA52" s="73" t="str">
        <f t="shared" si="3"/>
        <v>CRY</v>
      </c>
      <c r="AB52" s="73" t="str">
        <f t="shared" si="3"/>
        <v>@CRY</v>
      </c>
      <c r="AC52" s="73" t="str">
        <f t="shared" si="3"/>
        <v>CRY</v>
      </c>
      <c r="AD52" s="73" t="str">
        <f t="shared" si="3"/>
        <v>@CRY</v>
      </c>
      <c r="AE52" s="73" t="str">
        <f t="shared" si="3"/>
        <v>CRY</v>
      </c>
      <c r="AF52" s="73" t="str">
        <f t="shared" si="3"/>
        <v>CRY</v>
      </c>
      <c r="AG52" s="73" t="str">
        <f t="shared" si="3"/>
        <v>@CRY</v>
      </c>
      <c r="AH52" s="73" t="str">
        <f t="shared" si="3"/>
        <v>CRY</v>
      </c>
      <c r="AI52" s="73" t="str">
        <f t="shared" si="3"/>
        <v>@CRY</v>
      </c>
      <c r="AJ52" s="73" t="str">
        <f t="shared" si="3"/>
        <v>CRY</v>
      </c>
      <c r="AK52" s="73" t="str">
        <f t="shared" si="3"/>
        <v>@CRY</v>
      </c>
      <c r="AL52" s="73" t="str">
        <f t="shared" si="3"/>
        <v>CRY</v>
      </c>
      <c r="AM52" s="73" t="str">
        <f t="shared" si="3"/>
        <v>@CRY</v>
      </c>
      <c r="AP52" s="66"/>
    </row>
    <row r="53" spans="1:42" x14ac:dyDescent="0.3">
      <c r="A53" s="41" t="str">
        <f t="shared" si="4"/>
        <v>EVE</v>
      </c>
      <c r="B53" s="73" t="str">
        <f t="shared" si="5"/>
        <v>EVE</v>
      </c>
      <c r="C53" s="73" t="str">
        <f t="shared" si="3"/>
        <v>@EVE</v>
      </c>
      <c r="D53" s="73" t="str">
        <f t="shared" si="3"/>
        <v>EVE</v>
      </c>
      <c r="E53" s="73" t="str">
        <f t="shared" si="3"/>
        <v>@EVE</v>
      </c>
      <c r="F53" s="73" t="str">
        <f t="shared" si="3"/>
        <v>EVE</v>
      </c>
      <c r="G53" s="73" t="str">
        <f t="shared" si="3"/>
        <v>@EVE</v>
      </c>
      <c r="H53" s="73" t="str">
        <f t="shared" si="3"/>
        <v>@EVE</v>
      </c>
      <c r="I53" s="73" t="str">
        <f t="shared" si="3"/>
        <v>EVE</v>
      </c>
      <c r="J53" s="73" t="str">
        <f t="shared" si="3"/>
        <v>@EVE</v>
      </c>
      <c r="K53" s="73" t="str">
        <f t="shared" si="3"/>
        <v>EVE</v>
      </c>
      <c r="L53" s="73" t="str">
        <f t="shared" si="3"/>
        <v>@EVE</v>
      </c>
      <c r="M53" s="73" t="str">
        <f t="shared" si="3"/>
        <v>EVE</v>
      </c>
      <c r="N53" s="73" t="str">
        <f t="shared" ref="C53:AM60" si="6">IF(IFERROR(FIND("@",N9),0), $A53, CONCATENATE("@", $A53))</f>
        <v>@EVE</v>
      </c>
      <c r="O53" s="73" t="str">
        <f t="shared" si="6"/>
        <v>EVE</v>
      </c>
      <c r="P53" s="73" t="str">
        <f t="shared" si="6"/>
        <v>EVE</v>
      </c>
      <c r="Q53" s="73" t="str">
        <f t="shared" si="6"/>
        <v>@EVE</v>
      </c>
      <c r="R53" s="73" t="str">
        <f t="shared" si="6"/>
        <v>EVE</v>
      </c>
      <c r="S53" s="73" t="str">
        <f t="shared" si="6"/>
        <v>@EVE</v>
      </c>
      <c r="T53" s="73" t="str">
        <f t="shared" si="6"/>
        <v>@EVE</v>
      </c>
      <c r="U53" s="73" t="str">
        <f t="shared" si="6"/>
        <v>EVE</v>
      </c>
      <c r="V53" s="73" t="str">
        <f t="shared" si="6"/>
        <v>EVE</v>
      </c>
      <c r="W53" s="73" t="str">
        <f t="shared" si="6"/>
        <v>@EVE</v>
      </c>
      <c r="X53" s="73" t="str">
        <f t="shared" si="6"/>
        <v>EVE</v>
      </c>
      <c r="Y53" s="73" t="str">
        <f t="shared" si="6"/>
        <v>@EVE</v>
      </c>
      <c r="Z53" s="73" t="str">
        <f t="shared" si="6"/>
        <v>EVE</v>
      </c>
      <c r="AA53" s="73" t="str">
        <f t="shared" si="6"/>
        <v>@EVE</v>
      </c>
      <c r="AB53" s="73" t="str">
        <f t="shared" si="6"/>
        <v>EVE</v>
      </c>
      <c r="AC53" s="73" t="str">
        <f t="shared" si="6"/>
        <v>@EVE</v>
      </c>
      <c r="AD53" s="73" t="str">
        <f t="shared" si="6"/>
        <v>EVE</v>
      </c>
      <c r="AE53" s="73" t="str">
        <f t="shared" si="6"/>
        <v>@EVE</v>
      </c>
      <c r="AF53" s="73" t="str">
        <f t="shared" si="6"/>
        <v>EVE</v>
      </c>
      <c r="AG53" s="73" t="str">
        <f t="shared" si="6"/>
        <v>@EVE</v>
      </c>
      <c r="AH53" s="73" t="str">
        <f t="shared" si="6"/>
        <v>EVE</v>
      </c>
      <c r="AI53" s="73" t="str">
        <f t="shared" si="6"/>
        <v>@EVE</v>
      </c>
      <c r="AJ53" s="73" t="str">
        <f t="shared" si="6"/>
        <v>EVE</v>
      </c>
      <c r="AK53" s="73" t="str">
        <f t="shared" si="6"/>
        <v>@EVE</v>
      </c>
      <c r="AL53" s="73" t="str">
        <f t="shared" si="6"/>
        <v>EVE</v>
      </c>
      <c r="AM53" s="73" t="str">
        <f t="shared" si="6"/>
        <v>@EVE</v>
      </c>
      <c r="AP53" s="66"/>
    </row>
    <row r="54" spans="1:42" x14ac:dyDescent="0.3">
      <c r="A54" s="41" t="str">
        <f t="shared" si="4"/>
        <v>LEI</v>
      </c>
      <c r="B54" s="73" t="str">
        <f t="shared" si="5"/>
        <v>@LEI</v>
      </c>
      <c r="C54" s="73" t="str">
        <f t="shared" si="6"/>
        <v>LEI</v>
      </c>
      <c r="D54" s="73" t="str">
        <f t="shared" si="6"/>
        <v>LEI</v>
      </c>
      <c r="E54" s="73" t="str">
        <f t="shared" si="6"/>
        <v>@LEI</v>
      </c>
      <c r="F54" s="73" t="str">
        <f t="shared" si="6"/>
        <v>LEI</v>
      </c>
      <c r="G54" s="73" t="str">
        <f t="shared" si="6"/>
        <v>@LEI</v>
      </c>
      <c r="H54" s="73" t="str">
        <f t="shared" si="6"/>
        <v>@LEI</v>
      </c>
      <c r="I54" s="73" t="str">
        <f t="shared" si="6"/>
        <v>LEI</v>
      </c>
      <c r="J54" s="73" t="str">
        <f t="shared" si="6"/>
        <v>@LEI</v>
      </c>
      <c r="K54" s="73" t="str">
        <f t="shared" si="6"/>
        <v>LEI</v>
      </c>
      <c r="L54" s="73" t="str">
        <f t="shared" si="6"/>
        <v>LEI</v>
      </c>
      <c r="M54" s="73" t="str">
        <f t="shared" si="6"/>
        <v>@LEI</v>
      </c>
      <c r="N54" s="73" t="str">
        <f t="shared" si="6"/>
        <v>LEI</v>
      </c>
      <c r="O54" s="73" t="str">
        <f t="shared" si="6"/>
        <v>@LEI</v>
      </c>
      <c r="P54" s="73" t="str">
        <f t="shared" si="6"/>
        <v>@LEI</v>
      </c>
      <c r="Q54" s="73" t="str">
        <f t="shared" si="6"/>
        <v>LEI</v>
      </c>
      <c r="R54" s="73" t="str">
        <f t="shared" si="6"/>
        <v>@LEI</v>
      </c>
      <c r="S54" s="73" t="str">
        <f t="shared" si="6"/>
        <v>LEI</v>
      </c>
      <c r="T54" s="73" t="str">
        <f t="shared" si="6"/>
        <v>@LEI</v>
      </c>
      <c r="U54" s="73" t="str">
        <f t="shared" si="6"/>
        <v>LEI</v>
      </c>
      <c r="V54" s="73" t="str">
        <f t="shared" si="6"/>
        <v>LEI</v>
      </c>
      <c r="W54" s="73" t="str">
        <f t="shared" si="6"/>
        <v>@LEI</v>
      </c>
      <c r="X54" s="73" t="str">
        <f t="shared" si="6"/>
        <v>LEI</v>
      </c>
      <c r="Y54" s="73" t="str">
        <f t="shared" si="6"/>
        <v>@LEI</v>
      </c>
      <c r="Z54" s="73" t="str">
        <f t="shared" si="6"/>
        <v>@LEI</v>
      </c>
      <c r="AA54" s="73" t="str">
        <f t="shared" si="6"/>
        <v>LEI</v>
      </c>
      <c r="AB54" s="73" t="str">
        <f t="shared" si="6"/>
        <v>@LEI</v>
      </c>
      <c r="AC54" s="73" t="str">
        <f t="shared" si="6"/>
        <v>LEI</v>
      </c>
      <c r="AD54" s="73" t="str">
        <f t="shared" si="6"/>
        <v>@LEI</v>
      </c>
      <c r="AE54" s="73" t="str">
        <f t="shared" si="6"/>
        <v>LEI</v>
      </c>
      <c r="AF54" s="73" t="str">
        <f t="shared" si="6"/>
        <v>@LEI</v>
      </c>
      <c r="AG54" s="73" t="str">
        <f t="shared" si="6"/>
        <v>LEI</v>
      </c>
      <c r="AH54" s="73" t="str">
        <f t="shared" si="6"/>
        <v>@LEI</v>
      </c>
      <c r="AI54" s="73" t="str">
        <f t="shared" si="6"/>
        <v>LEI</v>
      </c>
      <c r="AJ54" s="73" t="str">
        <f t="shared" si="6"/>
        <v>LEI</v>
      </c>
      <c r="AK54" s="73" t="str">
        <f t="shared" si="6"/>
        <v>@LEI</v>
      </c>
      <c r="AL54" s="73" t="str">
        <f t="shared" si="6"/>
        <v>LEI</v>
      </c>
      <c r="AM54" s="73" t="str">
        <f t="shared" si="6"/>
        <v>@LEI</v>
      </c>
      <c r="AP54" s="66"/>
    </row>
    <row r="55" spans="1:42" x14ac:dyDescent="0.3">
      <c r="A55" s="41" t="str">
        <f t="shared" si="4"/>
        <v>LIV</v>
      </c>
      <c r="B55" s="73" t="str">
        <f t="shared" si="5"/>
        <v>@LIV</v>
      </c>
      <c r="C55" s="73" t="str">
        <f t="shared" si="6"/>
        <v>LIV</v>
      </c>
      <c r="D55" s="73" t="str">
        <f t="shared" si="6"/>
        <v>@LIV</v>
      </c>
      <c r="E55" s="73" t="str">
        <f t="shared" si="6"/>
        <v>LIV</v>
      </c>
      <c r="F55" s="73" t="str">
        <f t="shared" si="6"/>
        <v>@LIV</v>
      </c>
      <c r="G55" s="73" t="str">
        <f t="shared" si="6"/>
        <v>LIV</v>
      </c>
      <c r="H55" s="73" t="str">
        <f t="shared" si="6"/>
        <v>LIV</v>
      </c>
      <c r="I55" s="73" t="str">
        <f t="shared" si="6"/>
        <v>@LIV</v>
      </c>
      <c r="J55" s="73" t="str">
        <f t="shared" si="6"/>
        <v>LIV</v>
      </c>
      <c r="K55" s="73" t="str">
        <f t="shared" si="6"/>
        <v>@LIV</v>
      </c>
      <c r="L55" s="73" t="str">
        <f t="shared" si="6"/>
        <v>LIV</v>
      </c>
      <c r="M55" s="73" t="str">
        <f t="shared" si="6"/>
        <v>@LIV</v>
      </c>
      <c r="N55" s="73" t="str">
        <f t="shared" si="6"/>
        <v>LIV</v>
      </c>
      <c r="O55" s="73" t="str">
        <f t="shared" si="6"/>
        <v>@LIV</v>
      </c>
      <c r="P55" s="73" t="str">
        <f t="shared" si="6"/>
        <v>@LIV</v>
      </c>
      <c r="Q55" s="73" t="str">
        <f t="shared" si="6"/>
        <v>LIV</v>
      </c>
      <c r="R55" s="73" t="str">
        <f t="shared" si="6"/>
        <v>@LIV</v>
      </c>
      <c r="S55" s="73" t="str">
        <f t="shared" si="6"/>
        <v>LIV</v>
      </c>
      <c r="T55" s="73" t="str">
        <f t="shared" si="6"/>
        <v>LIV</v>
      </c>
      <c r="U55" s="73" t="str">
        <f t="shared" si="6"/>
        <v>@LIV</v>
      </c>
      <c r="V55" s="73" t="str">
        <f t="shared" si="6"/>
        <v>@LIV</v>
      </c>
      <c r="W55" s="73" t="str">
        <f t="shared" si="6"/>
        <v>LIV</v>
      </c>
      <c r="X55" s="73" t="str">
        <f t="shared" si="6"/>
        <v>@LIV</v>
      </c>
      <c r="Y55" s="73" t="str">
        <f t="shared" si="6"/>
        <v>LIV</v>
      </c>
      <c r="Z55" s="73" t="str">
        <f t="shared" si="6"/>
        <v>@LIV</v>
      </c>
      <c r="AA55" s="73" t="str">
        <f t="shared" si="6"/>
        <v>LIV</v>
      </c>
      <c r="AB55" s="73" t="str">
        <f t="shared" si="6"/>
        <v>@LIV</v>
      </c>
      <c r="AC55" s="73" t="str">
        <f t="shared" si="6"/>
        <v>LIV</v>
      </c>
      <c r="AD55" s="73" t="str">
        <f t="shared" si="6"/>
        <v>@LIV</v>
      </c>
      <c r="AE55" s="73" t="str">
        <f t="shared" si="6"/>
        <v>LIV</v>
      </c>
      <c r="AF55" s="73" t="str">
        <f t="shared" si="6"/>
        <v>@LIV</v>
      </c>
      <c r="AG55" s="73" t="str">
        <f t="shared" si="6"/>
        <v>LIV</v>
      </c>
      <c r="AH55" s="73" t="str">
        <f t="shared" si="6"/>
        <v>@LIV</v>
      </c>
      <c r="AI55" s="73" t="str">
        <f t="shared" si="6"/>
        <v>LIV</v>
      </c>
      <c r="AJ55" s="73" t="str">
        <f t="shared" si="6"/>
        <v>@LIV</v>
      </c>
      <c r="AK55" s="73" t="str">
        <f t="shared" si="6"/>
        <v>LIV</v>
      </c>
      <c r="AL55" s="73" t="str">
        <f t="shared" si="6"/>
        <v>@LIV</v>
      </c>
      <c r="AM55" s="73" t="str">
        <f t="shared" si="6"/>
        <v>LIV</v>
      </c>
      <c r="AP55" s="66"/>
    </row>
    <row r="56" spans="1:42" x14ac:dyDescent="0.3">
      <c r="A56" s="41" t="str">
        <f t="shared" si="4"/>
        <v>MCI</v>
      </c>
      <c r="B56" s="73" t="str">
        <f t="shared" si="5"/>
        <v>MCI</v>
      </c>
      <c r="C56" s="73" t="str">
        <f t="shared" si="6"/>
        <v>@MCI</v>
      </c>
      <c r="D56" s="73" t="str">
        <f t="shared" si="6"/>
        <v>MCI</v>
      </c>
      <c r="E56" s="73" t="str">
        <f t="shared" si="6"/>
        <v>@MCI</v>
      </c>
      <c r="F56" s="73" t="str">
        <f t="shared" si="6"/>
        <v>MCI</v>
      </c>
      <c r="G56" s="73" t="str">
        <f t="shared" si="6"/>
        <v>@MCI</v>
      </c>
      <c r="H56" s="73" t="str">
        <f t="shared" si="6"/>
        <v>MCI</v>
      </c>
      <c r="I56" s="73" t="str">
        <f t="shared" si="6"/>
        <v>@MCI</v>
      </c>
      <c r="J56" s="73" t="str">
        <f t="shared" si="6"/>
        <v>MCI</v>
      </c>
      <c r="K56" s="73" t="str">
        <f t="shared" si="6"/>
        <v>@MCI</v>
      </c>
      <c r="L56" s="73" t="str">
        <f t="shared" si="6"/>
        <v>@MCI</v>
      </c>
      <c r="M56" s="73" t="str">
        <f t="shared" si="6"/>
        <v>MCI</v>
      </c>
      <c r="N56" s="73" t="str">
        <f t="shared" si="6"/>
        <v>@MCI</v>
      </c>
      <c r="O56" s="73" t="str">
        <f t="shared" si="6"/>
        <v>MCI</v>
      </c>
      <c r="P56" s="73" t="str">
        <f t="shared" si="6"/>
        <v>MCI</v>
      </c>
      <c r="Q56" s="73" t="str">
        <f t="shared" si="6"/>
        <v>@MCI</v>
      </c>
      <c r="R56" s="73" t="str">
        <f t="shared" si="6"/>
        <v>MCI</v>
      </c>
      <c r="S56" s="73" t="str">
        <f t="shared" si="6"/>
        <v>@MCI</v>
      </c>
      <c r="T56" s="73" t="str">
        <f t="shared" si="6"/>
        <v>MCI</v>
      </c>
      <c r="U56" s="73" t="str">
        <f t="shared" si="6"/>
        <v>@MCI</v>
      </c>
      <c r="V56" s="73" t="str">
        <f t="shared" si="6"/>
        <v>@MCI</v>
      </c>
      <c r="W56" s="73" t="str">
        <f t="shared" si="6"/>
        <v>MCI</v>
      </c>
      <c r="X56" s="73" t="str">
        <f t="shared" si="6"/>
        <v>@MCI</v>
      </c>
      <c r="Y56" s="73" t="str">
        <f t="shared" si="6"/>
        <v>MCI</v>
      </c>
      <c r="Z56" s="73" t="str">
        <f t="shared" si="6"/>
        <v>MCI</v>
      </c>
      <c r="AA56" s="73" t="str">
        <f t="shared" si="6"/>
        <v>@MCI</v>
      </c>
      <c r="AB56" s="73" t="str">
        <f t="shared" si="6"/>
        <v>MCI</v>
      </c>
      <c r="AC56" s="73" t="str">
        <f t="shared" si="6"/>
        <v>@MCI</v>
      </c>
      <c r="AD56" s="73" t="str">
        <f t="shared" si="6"/>
        <v>MCI</v>
      </c>
      <c r="AE56" s="73" t="str">
        <f t="shared" si="6"/>
        <v>@MCI</v>
      </c>
      <c r="AF56" s="73" t="str">
        <f t="shared" si="6"/>
        <v>MCI</v>
      </c>
      <c r="AG56" s="73" t="str">
        <f t="shared" si="6"/>
        <v>@MCI</v>
      </c>
      <c r="AH56" s="73" t="str">
        <f t="shared" si="6"/>
        <v>MCI</v>
      </c>
      <c r="AI56" s="73" t="str">
        <f t="shared" si="6"/>
        <v>@MCI</v>
      </c>
      <c r="AJ56" s="73" t="str">
        <f t="shared" si="6"/>
        <v>MCI</v>
      </c>
      <c r="AK56" s="73" t="str">
        <f t="shared" si="6"/>
        <v>@MCI</v>
      </c>
      <c r="AL56" s="73" t="str">
        <f t="shared" si="6"/>
        <v>MCI</v>
      </c>
      <c r="AM56" s="73" t="str">
        <f t="shared" si="6"/>
        <v>@MCI</v>
      </c>
      <c r="AP56" s="66"/>
    </row>
    <row r="57" spans="1:42" x14ac:dyDescent="0.3">
      <c r="A57" s="41" t="str">
        <f t="shared" si="4"/>
        <v>MUN</v>
      </c>
      <c r="B57" s="73" t="str">
        <f t="shared" si="5"/>
        <v>@MUN</v>
      </c>
      <c r="C57" s="73" t="str">
        <f t="shared" si="6"/>
        <v>MUN</v>
      </c>
      <c r="D57" s="73" t="str">
        <f t="shared" si="6"/>
        <v>@MUN</v>
      </c>
      <c r="E57" s="73" t="str">
        <f t="shared" si="6"/>
        <v>MUN</v>
      </c>
      <c r="F57" s="73" t="str">
        <f t="shared" si="6"/>
        <v>@MUN</v>
      </c>
      <c r="G57" s="73" t="str">
        <f t="shared" si="6"/>
        <v>MUN</v>
      </c>
      <c r="H57" s="73" t="str">
        <f t="shared" si="6"/>
        <v>@MUN</v>
      </c>
      <c r="I57" s="73" t="str">
        <f t="shared" si="6"/>
        <v>MUN</v>
      </c>
      <c r="J57" s="73" t="str">
        <f t="shared" si="6"/>
        <v>@MUN</v>
      </c>
      <c r="K57" s="73" t="str">
        <f t="shared" si="6"/>
        <v>MUN</v>
      </c>
      <c r="L57" s="73" t="str">
        <f t="shared" si="6"/>
        <v>MUN</v>
      </c>
      <c r="M57" s="73" t="str">
        <f t="shared" si="6"/>
        <v>@MUN</v>
      </c>
      <c r="N57" s="73" t="str">
        <f t="shared" si="6"/>
        <v>MUN</v>
      </c>
      <c r="O57" s="73" t="str">
        <f t="shared" si="6"/>
        <v>@MUN</v>
      </c>
      <c r="P57" s="73" t="str">
        <f t="shared" si="6"/>
        <v>@MUN</v>
      </c>
      <c r="Q57" s="73" t="str">
        <f t="shared" si="6"/>
        <v>MUN</v>
      </c>
      <c r="R57" s="73" t="str">
        <f t="shared" si="6"/>
        <v>@MUN</v>
      </c>
      <c r="S57" s="73" t="str">
        <f t="shared" si="6"/>
        <v>MUN</v>
      </c>
      <c r="T57" s="73" t="str">
        <f t="shared" si="6"/>
        <v>@MUN</v>
      </c>
      <c r="U57" s="73" t="str">
        <f t="shared" si="6"/>
        <v>MUN</v>
      </c>
      <c r="V57" s="73" t="str">
        <f t="shared" si="6"/>
        <v>MUN</v>
      </c>
      <c r="W57" s="73" t="str">
        <f t="shared" si="6"/>
        <v>@MUN</v>
      </c>
      <c r="X57" s="73" t="str">
        <f t="shared" si="6"/>
        <v>MUN</v>
      </c>
      <c r="Y57" s="73" t="str">
        <f t="shared" si="6"/>
        <v>@MUN</v>
      </c>
      <c r="Z57" s="73" t="str">
        <f t="shared" si="6"/>
        <v>@MUN</v>
      </c>
      <c r="AA57" s="73" t="str">
        <f t="shared" si="6"/>
        <v>MUN</v>
      </c>
      <c r="AB57" s="73" t="str">
        <f t="shared" si="6"/>
        <v>@MUN</v>
      </c>
      <c r="AC57" s="73" t="str">
        <f t="shared" si="6"/>
        <v>MUN</v>
      </c>
      <c r="AD57" s="73" t="str">
        <f t="shared" si="6"/>
        <v>@MUN</v>
      </c>
      <c r="AE57" s="73" t="str">
        <f t="shared" si="6"/>
        <v>MUN</v>
      </c>
      <c r="AF57" s="73" t="str">
        <f t="shared" si="6"/>
        <v>@MUN</v>
      </c>
      <c r="AG57" s="73" t="str">
        <f t="shared" si="6"/>
        <v>MUN</v>
      </c>
      <c r="AH57" s="73" t="str">
        <f t="shared" si="6"/>
        <v>@MUN</v>
      </c>
      <c r="AI57" s="73" t="str">
        <f t="shared" si="6"/>
        <v>MUN</v>
      </c>
      <c r="AJ57" s="73" t="str">
        <f t="shared" si="6"/>
        <v>@MUN</v>
      </c>
      <c r="AK57" s="73" t="str">
        <f t="shared" si="6"/>
        <v>MUN</v>
      </c>
      <c r="AL57" s="73" t="str">
        <f t="shared" si="6"/>
        <v>@MUN</v>
      </c>
      <c r="AM57" s="73" t="str">
        <f t="shared" si="6"/>
        <v>MUN</v>
      </c>
      <c r="AP57" s="66"/>
    </row>
    <row r="58" spans="1:42" x14ac:dyDescent="0.3">
      <c r="A58" s="41" t="str">
        <f t="shared" si="4"/>
        <v>NEW</v>
      </c>
      <c r="B58" s="73" t="str">
        <f t="shared" si="5"/>
        <v>@NEW</v>
      </c>
      <c r="C58" s="73" t="str">
        <f t="shared" si="6"/>
        <v>NEW</v>
      </c>
      <c r="D58" s="73" t="str">
        <f t="shared" si="6"/>
        <v>NEW</v>
      </c>
      <c r="E58" s="73" t="str">
        <f t="shared" si="6"/>
        <v>@NEW</v>
      </c>
      <c r="F58" s="73" t="str">
        <f t="shared" si="6"/>
        <v>NEW</v>
      </c>
      <c r="G58" s="73" t="str">
        <f t="shared" si="6"/>
        <v>@NEW</v>
      </c>
      <c r="H58" s="73" t="str">
        <f t="shared" si="6"/>
        <v>NEW</v>
      </c>
      <c r="I58" s="73" t="str">
        <f t="shared" si="6"/>
        <v>@NEW</v>
      </c>
      <c r="J58" s="73" t="str">
        <f t="shared" si="6"/>
        <v>NEW</v>
      </c>
      <c r="K58" s="73" t="str">
        <f t="shared" si="6"/>
        <v>@NEW</v>
      </c>
      <c r="L58" s="73" t="str">
        <f t="shared" si="6"/>
        <v>NEW</v>
      </c>
      <c r="M58" s="73" t="str">
        <f t="shared" si="6"/>
        <v>@NEW</v>
      </c>
      <c r="N58" s="73" t="str">
        <f t="shared" si="6"/>
        <v>NEW</v>
      </c>
      <c r="O58" s="73" t="str">
        <f t="shared" si="6"/>
        <v>@NEW</v>
      </c>
      <c r="P58" s="73" t="str">
        <f t="shared" si="6"/>
        <v>NEW</v>
      </c>
      <c r="Q58" s="73" t="str">
        <f t="shared" si="6"/>
        <v>@NEW</v>
      </c>
      <c r="R58" s="73" t="str">
        <f t="shared" si="6"/>
        <v>NEW</v>
      </c>
      <c r="S58" s="73" t="str">
        <f t="shared" si="6"/>
        <v>@NEW</v>
      </c>
      <c r="T58" s="73" t="str">
        <f t="shared" si="6"/>
        <v>NEW</v>
      </c>
      <c r="U58" s="73" t="str">
        <f t="shared" si="6"/>
        <v>@NEW</v>
      </c>
      <c r="V58" s="73" t="str">
        <f t="shared" si="6"/>
        <v>@NEW</v>
      </c>
      <c r="W58" s="73" t="str">
        <f t="shared" si="6"/>
        <v>NEW</v>
      </c>
      <c r="X58" s="73" t="str">
        <f t="shared" si="6"/>
        <v>@NEW</v>
      </c>
      <c r="Y58" s="73" t="str">
        <f t="shared" si="6"/>
        <v>NEW</v>
      </c>
      <c r="Z58" s="73" t="str">
        <f t="shared" si="6"/>
        <v>@NEW</v>
      </c>
      <c r="AA58" s="73" t="str">
        <f t="shared" si="6"/>
        <v>NEW</v>
      </c>
      <c r="AB58" s="73" t="str">
        <f t="shared" si="6"/>
        <v>NEW</v>
      </c>
      <c r="AC58" s="73" t="str">
        <f t="shared" si="6"/>
        <v>@NEW</v>
      </c>
      <c r="AD58" s="73" t="str">
        <f t="shared" si="6"/>
        <v>NEW</v>
      </c>
      <c r="AE58" s="73" t="str">
        <f t="shared" si="6"/>
        <v>@NEW</v>
      </c>
      <c r="AF58" s="73" t="str">
        <f t="shared" si="6"/>
        <v>@NEW</v>
      </c>
      <c r="AG58" s="73" t="str">
        <f t="shared" si="6"/>
        <v>NEW</v>
      </c>
      <c r="AH58" s="73" t="str">
        <f t="shared" si="6"/>
        <v>@NEW</v>
      </c>
      <c r="AI58" s="73" t="str">
        <f t="shared" si="6"/>
        <v>NEW</v>
      </c>
      <c r="AJ58" s="73" t="str">
        <f t="shared" si="6"/>
        <v>NEW</v>
      </c>
      <c r="AK58" s="73" t="str">
        <f t="shared" si="6"/>
        <v>@NEW</v>
      </c>
      <c r="AL58" s="73" t="str">
        <f t="shared" si="6"/>
        <v>NEW</v>
      </c>
      <c r="AM58" s="73" t="str">
        <f t="shared" si="6"/>
        <v>@NEW</v>
      </c>
      <c r="AP58" s="66"/>
    </row>
    <row r="59" spans="1:42" x14ac:dyDescent="0.3">
      <c r="A59" s="41" t="str">
        <f t="shared" si="4"/>
        <v>NOR</v>
      </c>
      <c r="B59" s="73" t="str">
        <f t="shared" si="5"/>
        <v>NOR</v>
      </c>
      <c r="C59" s="73" t="str">
        <f t="shared" si="6"/>
        <v>@NOR</v>
      </c>
      <c r="D59" s="73" t="str">
        <f t="shared" si="6"/>
        <v>@NOR</v>
      </c>
      <c r="E59" s="73" t="str">
        <f t="shared" si="6"/>
        <v>NOR</v>
      </c>
      <c r="F59" s="73" t="str">
        <f t="shared" si="6"/>
        <v>@NOR</v>
      </c>
      <c r="G59" s="73" t="str">
        <f t="shared" si="6"/>
        <v>NOR</v>
      </c>
      <c r="H59" s="73" t="str">
        <f t="shared" si="6"/>
        <v>NOR</v>
      </c>
      <c r="I59" s="73" t="str">
        <f t="shared" si="6"/>
        <v>@NOR</v>
      </c>
      <c r="J59" s="73" t="str">
        <f t="shared" si="6"/>
        <v>NOR</v>
      </c>
      <c r="K59" s="73" t="str">
        <f t="shared" si="6"/>
        <v>@NOR</v>
      </c>
      <c r="L59" s="73" t="str">
        <f t="shared" si="6"/>
        <v>NOR</v>
      </c>
      <c r="M59" s="73" t="str">
        <f t="shared" si="6"/>
        <v>@NOR</v>
      </c>
      <c r="N59" s="73" t="str">
        <f t="shared" si="6"/>
        <v>NOR</v>
      </c>
      <c r="O59" s="73" t="str">
        <f t="shared" si="6"/>
        <v>@NOR</v>
      </c>
      <c r="P59" s="73" t="str">
        <f t="shared" si="6"/>
        <v>NOR</v>
      </c>
      <c r="Q59" s="73" t="str">
        <f t="shared" si="6"/>
        <v>@NOR</v>
      </c>
      <c r="R59" s="73" t="str">
        <f t="shared" si="6"/>
        <v>NOR</v>
      </c>
      <c r="S59" s="73" t="str">
        <f t="shared" si="6"/>
        <v>@NOR</v>
      </c>
      <c r="T59" s="73" t="str">
        <f t="shared" si="6"/>
        <v>NOR</v>
      </c>
      <c r="U59" s="73" t="str">
        <f t="shared" si="6"/>
        <v>@NOR</v>
      </c>
      <c r="V59" s="73" t="str">
        <f t="shared" si="6"/>
        <v>@NOR</v>
      </c>
      <c r="W59" s="73" t="str">
        <f t="shared" si="6"/>
        <v>NOR</v>
      </c>
      <c r="X59" s="73" t="str">
        <f t="shared" si="6"/>
        <v>@NOR</v>
      </c>
      <c r="Y59" s="73" t="str">
        <f t="shared" si="6"/>
        <v>NOR</v>
      </c>
      <c r="Z59" s="73" t="str">
        <f t="shared" si="6"/>
        <v>NOR</v>
      </c>
      <c r="AA59" s="73" t="str">
        <f t="shared" si="6"/>
        <v>@NOR</v>
      </c>
      <c r="AB59" s="73" t="str">
        <f t="shared" si="6"/>
        <v>NOR</v>
      </c>
      <c r="AC59" s="73" t="str">
        <f t="shared" si="6"/>
        <v>@NOR</v>
      </c>
      <c r="AD59" s="73" t="str">
        <f t="shared" si="6"/>
        <v>NOR</v>
      </c>
      <c r="AE59" s="73" t="str">
        <f t="shared" si="6"/>
        <v>@NOR</v>
      </c>
      <c r="AF59" s="73" t="str">
        <f t="shared" si="6"/>
        <v>@NOR</v>
      </c>
      <c r="AG59" s="73" t="str">
        <f t="shared" si="6"/>
        <v>NOR</v>
      </c>
      <c r="AH59" s="73" t="str">
        <f t="shared" si="6"/>
        <v>@NOR</v>
      </c>
      <c r="AI59" s="73" t="str">
        <f t="shared" si="6"/>
        <v>NOR</v>
      </c>
      <c r="AJ59" s="73" t="str">
        <f t="shared" si="6"/>
        <v>@NOR</v>
      </c>
      <c r="AK59" s="73" t="str">
        <f t="shared" si="6"/>
        <v>NOR</v>
      </c>
      <c r="AL59" s="73" t="str">
        <f t="shared" si="6"/>
        <v>@NOR</v>
      </c>
      <c r="AM59" s="73" t="str">
        <f t="shared" si="6"/>
        <v>NOR</v>
      </c>
      <c r="AP59" s="66"/>
    </row>
    <row r="60" spans="1:42" x14ac:dyDescent="0.3">
      <c r="A60" s="41" t="str">
        <f t="shared" si="4"/>
        <v>SHU</v>
      </c>
      <c r="B60" s="73" t="str">
        <f t="shared" si="5"/>
        <v>SHU</v>
      </c>
      <c r="C60" s="73" t="str">
        <f t="shared" si="6"/>
        <v>@SHU</v>
      </c>
      <c r="D60" s="73" t="str">
        <f t="shared" si="6"/>
        <v>@SHU</v>
      </c>
      <c r="E60" s="73" t="str">
        <f t="shared" si="6"/>
        <v>SHU</v>
      </c>
      <c r="F60" s="73" t="str">
        <f t="shared" si="6"/>
        <v>@SHU</v>
      </c>
      <c r="G60" s="73" t="str">
        <f t="shared" si="6"/>
        <v>SHU</v>
      </c>
      <c r="H60" s="73" t="str">
        <f t="shared" si="6"/>
        <v>@SHU</v>
      </c>
      <c r="I60" s="73" t="str">
        <f t="shared" si="6"/>
        <v>SHU</v>
      </c>
      <c r="J60" s="73" t="str">
        <f t="shared" ref="C60:AM65" si="7">IF(IFERROR(FIND("@",J16),0), $A60, CONCATENATE("@", $A60))</f>
        <v>@SHU</v>
      </c>
      <c r="K60" s="73" t="str">
        <f t="shared" si="7"/>
        <v>SHU</v>
      </c>
      <c r="L60" s="73" t="str">
        <f t="shared" si="7"/>
        <v>@SHU</v>
      </c>
      <c r="M60" s="73" t="str">
        <f t="shared" si="7"/>
        <v>SHU</v>
      </c>
      <c r="N60" s="73" t="str">
        <f t="shared" si="7"/>
        <v>@SHU</v>
      </c>
      <c r="O60" s="73" t="str">
        <f t="shared" si="7"/>
        <v>SHU</v>
      </c>
      <c r="P60" s="73" t="str">
        <f t="shared" si="7"/>
        <v>@SHU</v>
      </c>
      <c r="Q60" s="73" t="str">
        <f t="shared" si="7"/>
        <v>SHU</v>
      </c>
      <c r="R60" s="73" t="str">
        <f t="shared" si="7"/>
        <v>@SHU</v>
      </c>
      <c r="S60" s="73" t="str">
        <f t="shared" si="7"/>
        <v>SHU</v>
      </c>
      <c r="T60" s="73" t="str">
        <f t="shared" si="7"/>
        <v>@SHU</v>
      </c>
      <c r="U60" s="73" t="str">
        <f t="shared" si="7"/>
        <v>SHU</v>
      </c>
      <c r="V60" s="73" t="str">
        <f t="shared" si="7"/>
        <v>SHU</v>
      </c>
      <c r="W60" s="73" t="str">
        <f t="shared" si="7"/>
        <v>@SHU</v>
      </c>
      <c r="X60" s="73" t="str">
        <f t="shared" si="7"/>
        <v>SHU</v>
      </c>
      <c r="Y60" s="73" t="str">
        <f t="shared" si="7"/>
        <v>@SHU</v>
      </c>
      <c r="Z60" s="73" t="str">
        <f t="shared" si="7"/>
        <v>SHU</v>
      </c>
      <c r="AA60" s="73" t="str">
        <f t="shared" si="7"/>
        <v>@SHU</v>
      </c>
      <c r="AB60" s="73" t="str">
        <f t="shared" si="7"/>
        <v>@SHU</v>
      </c>
      <c r="AC60" s="73" t="str">
        <f t="shared" si="7"/>
        <v>SHU</v>
      </c>
      <c r="AD60" s="73" t="str">
        <f t="shared" si="7"/>
        <v>@SHU</v>
      </c>
      <c r="AE60" s="73" t="str">
        <f t="shared" si="7"/>
        <v>SHU</v>
      </c>
      <c r="AF60" s="73" t="str">
        <f t="shared" si="7"/>
        <v>SHU</v>
      </c>
      <c r="AG60" s="73" t="str">
        <f t="shared" si="7"/>
        <v>@SHU</v>
      </c>
      <c r="AH60" s="73" t="str">
        <f t="shared" si="7"/>
        <v>SHU</v>
      </c>
      <c r="AI60" s="73" t="str">
        <f t="shared" si="7"/>
        <v>@SHU</v>
      </c>
      <c r="AJ60" s="73" t="str">
        <f t="shared" si="7"/>
        <v>@SHU</v>
      </c>
      <c r="AK60" s="73" t="str">
        <f t="shared" si="7"/>
        <v>SHU</v>
      </c>
      <c r="AL60" s="73" t="str">
        <f t="shared" si="7"/>
        <v>@SHU</v>
      </c>
      <c r="AM60" s="73" t="str">
        <f t="shared" si="7"/>
        <v>SHU</v>
      </c>
      <c r="AP60" s="66"/>
    </row>
    <row r="61" spans="1:42" x14ac:dyDescent="0.3">
      <c r="A61" s="41" t="str">
        <f t="shared" si="4"/>
        <v>SOU</v>
      </c>
      <c r="B61" s="73" t="str">
        <f t="shared" si="5"/>
        <v>SOU</v>
      </c>
      <c r="C61" s="73" t="str">
        <f t="shared" si="7"/>
        <v>@SOU</v>
      </c>
      <c r="D61" s="73" t="str">
        <f t="shared" si="7"/>
        <v>SOU</v>
      </c>
      <c r="E61" s="73" t="str">
        <f t="shared" si="7"/>
        <v>@SOU</v>
      </c>
      <c r="F61" s="73" t="str">
        <f t="shared" si="7"/>
        <v>SOU</v>
      </c>
      <c r="G61" s="73" t="str">
        <f t="shared" si="7"/>
        <v>@SOU</v>
      </c>
      <c r="H61" s="73" t="str">
        <f t="shared" si="7"/>
        <v>SOU</v>
      </c>
      <c r="I61" s="73" t="str">
        <f t="shared" si="7"/>
        <v>@SOU</v>
      </c>
      <c r="J61" s="73" t="str">
        <f t="shared" si="7"/>
        <v>SOU</v>
      </c>
      <c r="K61" s="73" t="str">
        <f t="shared" si="7"/>
        <v>@SOU</v>
      </c>
      <c r="L61" s="73" t="str">
        <f t="shared" si="7"/>
        <v>SOU</v>
      </c>
      <c r="M61" s="73" t="str">
        <f t="shared" si="7"/>
        <v>@SOU</v>
      </c>
      <c r="N61" s="73" t="str">
        <f t="shared" si="7"/>
        <v>SOU</v>
      </c>
      <c r="O61" s="73" t="str">
        <f t="shared" si="7"/>
        <v>@SOU</v>
      </c>
      <c r="P61" s="73" t="str">
        <f t="shared" si="7"/>
        <v>@SOU</v>
      </c>
      <c r="Q61" s="73" t="str">
        <f t="shared" si="7"/>
        <v>SOU</v>
      </c>
      <c r="R61" s="73" t="str">
        <f t="shared" si="7"/>
        <v>@SOU</v>
      </c>
      <c r="S61" s="73" t="str">
        <f t="shared" si="7"/>
        <v>SOU</v>
      </c>
      <c r="T61" s="73" t="str">
        <f t="shared" si="7"/>
        <v>SOU</v>
      </c>
      <c r="U61" s="73" t="str">
        <f t="shared" si="7"/>
        <v>@SOU</v>
      </c>
      <c r="V61" s="73" t="str">
        <f t="shared" si="7"/>
        <v>@SOU</v>
      </c>
      <c r="W61" s="73" t="str">
        <f t="shared" si="7"/>
        <v>SOU</v>
      </c>
      <c r="X61" s="73" t="str">
        <f t="shared" si="7"/>
        <v>@SOU</v>
      </c>
      <c r="Y61" s="73" t="str">
        <f t="shared" si="7"/>
        <v>SOU</v>
      </c>
      <c r="Z61" s="73" t="str">
        <f t="shared" si="7"/>
        <v>SOU</v>
      </c>
      <c r="AA61" s="73" t="str">
        <f t="shared" si="7"/>
        <v>@SOU</v>
      </c>
      <c r="AB61" s="73" t="str">
        <f t="shared" si="7"/>
        <v>@SOU</v>
      </c>
      <c r="AC61" s="73" t="str">
        <f t="shared" si="7"/>
        <v>SOU</v>
      </c>
      <c r="AD61" s="73" t="str">
        <f t="shared" si="7"/>
        <v>@SOU</v>
      </c>
      <c r="AE61" s="73" t="str">
        <f t="shared" si="7"/>
        <v>SOU</v>
      </c>
      <c r="AF61" s="73" t="str">
        <f t="shared" si="7"/>
        <v>@SOU</v>
      </c>
      <c r="AG61" s="73" t="str">
        <f t="shared" si="7"/>
        <v>SOU</v>
      </c>
      <c r="AH61" s="73" t="str">
        <f t="shared" si="7"/>
        <v>@SOU</v>
      </c>
      <c r="AI61" s="73" t="str">
        <f t="shared" si="7"/>
        <v>SOU</v>
      </c>
      <c r="AJ61" s="73" t="str">
        <f t="shared" si="7"/>
        <v>SOU</v>
      </c>
      <c r="AK61" s="73" t="str">
        <f t="shared" si="7"/>
        <v>@SOU</v>
      </c>
      <c r="AL61" s="73" t="str">
        <f t="shared" si="7"/>
        <v>SOU</v>
      </c>
      <c r="AM61" s="73" t="str">
        <f t="shared" si="7"/>
        <v>@SOU</v>
      </c>
      <c r="AP61" s="66"/>
    </row>
    <row r="62" spans="1:42" x14ac:dyDescent="0.3">
      <c r="A62" s="41" t="str">
        <f t="shared" si="4"/>
        <v>TOT</v>
      </c>
      <c r="B62" s="73" t="str">
        <f t="shared" si="5"/>
        <v>@TOT</v>
      </c>
      <c r="C62" s="73" t="str">
        <f t="shared" si="7"/>
        <v>TOT</v>
      </c>
      <c r="D62" s="73" t="str">
        <f t="shared" si="7"/>
        <v>@TOT</v>
      </c>
      <c r="E62" s="73" t="str">
        <f t="shared" si="7"/>
        <v>TOT</v>
      </c>
      <c r="F62" s="73" t="str">
        <f t="shared" si="7"/>
        <v>@TOT</v>
      </c>
      <c r="G62" s="73" t="str">
        <f t="shared" si="7"/>
        <v>TOT</v>
      </c>
      <c r="H62" s="73" t="str">
        <f t="shared" si="7"/>
        <v>@TOT</v>
      </c>
      <c r="I62" s="73" t="str">
        <f t="shared" si="7"/>
        <v>TOT</v>
      </c>
      <c r="J62" s="73" t="str">
        <f t="shared" si="7"/>
        <v>@TOT</v>
      </c>
      <c r="K62" s="73" t="str">
        <f t="shared" si="7"/>
        <v>TOT</v>
      </c>
      <c r="L62" s="73" t="str">
        <f t="shared" si="7"/>
        <v>TOT</v>
      </c>
      <c r="M62" s="73" t="str">
        <f t="shared" si="7"/>
        <v>@TOT</v>
      </c>
      <c r="N62" s="73" t="str">
        <f t="shared" si="7"/>
        <v>TOT</v>
      </c>
      <c r="O62" s="73" t="str">
        <f t="shared" si="7"/>
        <v>@TOT</v>
      </c>
      <c r="P62" s="73" t="str">
        <f t="shared" si="7"/>
        <v>TOT</v>
      </c>
      <c r="Q62" s="73" t="str">
        <f t="shared" si="7"/>
        <v>@TOT</v>
      </c>
      <c r="R62" s="73" t="str">
        <f t="shared" si="7"/>
        <v>TOT</v>
      </c>
      <c r="S62" s="73" t="str">
        <f t="shared" si="7"/>
        <v>@TOT</v>
      </c>
      <c r="T62" s="73" t="str">
        <f t="shared" si="7"/>
        <v>@TOT</v>
      </c>
      <c r="U62" s="73" t="str">
        <f t="shared" si="7"/>
        <v>TOT</v>
      </c>
      <c r="V62" s="73" t="str">
        <f t="shared" si="7"/>
        <v>TOT</v>
      </c>
      <c r="W62" s="73" t="str">
        <f t="shared" si="7"/>
        <v>@TOT</v>
      </c>
      <c r="X62" s="73" t="str">
        <f t="shared" si="7"/>
        <v>TOT</v>
      </c>
      <c r="Y62" s="73" t="str">
        <f t="shared" si="7"/>
        <v>@TOT</v>
      </c>
      <c r="Z62" s="73" t="str">
        <f t="shared" si="7"/>
        <v>@TOT</v>
      </c>
      <c r="AA62" s="73" t="str">
        <f t="shared" si="7"/>
        <v>TOT</v>
      </c>
      <c r="AB62" s="73" t="str">
        <f t="shared" si="7"/>
        <v>TOT</v>
      </c>
      <c r="AC62" s="73" t="str">
        <f t="shared" si="7"/>
        <v>@TOT</v>
      </c>
      <c r="AD62" s="73" t="str">
        <f t="shared" si="7"/>
        <v>TOT</v>
      </c>
      <c r="AE62" s="73" t="str">
        <f t="shared" si="7"/>
        <v>@TOT</v>
      </c>
      <c r="AF62" s="73" t="str">
        <f t="shared" si="7"/>
        <v>@TOT</v>
      </c>
      <c r="AG62" s="73" t="str">
        <f t="shared" si="7"/>
        <v>TOT</v>
      </c>
      <c r="AH62" s="73" t="str">
        <f t="shared" si="7"/>
        <v>@TOT</v>
      </c>
      <c r="AI62" s="73" t="str">
        <f t="shared" si="7"/>
        <v>TOT</v>
      </c>
      <c r="AJ62" s="73" t="str">
        <f t="shared" si="7"/>
        <v>@TOT</v>
      </c>
      <c r="AK62" s="73" t="str">
        <f t="shared" si="7"/>
        <v>TOT</v>
      </c>
      <c r="AL62" s="73" t="str">
        <f t="shared" si="7"/>
        <v>@TOT</v>
      </c>
      <c r="AM62" s="73" t="str">
        <f t="shared" si="7"/>
        <v>TOT</v>
      </c>
      <c r="AP62" s="66"/>
    </row>
    <row r="63" spans="1:42" x14ac:dyDescent="0.3">
      <c r="A63" s="41" t="str">
        <f t="shared" si="4"/>
        <v>WAT</v>
      </c>
      <c r="B63" s="73" t="str">
        <f t="shared" si="5"/>
        <v>@WAT</v>
      </c>
      <c r="C63" s="73" t="str">
        <f t="shared" si="7"/>
        <v>WAT</v>
      </c>
      <c r="D63" s="73" t="str">
        <f t="shared" si="7"/>
        <v>@WAT</v>
      </c>
      <c r="E63" s="73" t="str">
        <f t="shared" si="7"/>
        <v>WAT</v>
      </c>
      <c r="F63" s="73" t="str">
        <f t="shared" si="7"/>
        <v>@WAT</v>
      </c>
      <c r="G63" s="73" t="str">
        <f t="shared" si="7"/>
        <v>WAT</v>
      </c>
      <c r="H63" s="73" t="str">
        <f t="shared" si="7"/>
        <v>WAT</v>
      </c>
      <c r="I63" s="73" t="str">
        <f t="shared" si="7"/>
        <v>@WAT</v>
      </c>
      <c r="J63" s="73" t="str">
        <f t="shared" si="7"/>
        <v>WAT</v>
      </c>
      <c r="K63" s="73" t="str">
        <f t="shared" si="7"/>
        <v>@WAT</v>
      </c>
      <c r="L63" s="73" t="str">
        <f t="shared" si="7"/>
        <v>@WAT</v>
      </c>
      <c r="M63" s="73" t="str">
        <f t="shared" si="7"/>
        <v>WAT</v>
      </c>
      <c r="N63" s="73" t="str">
        <f t="shared" si="7"/>
        <v>@WAT</v>
      </c>
      <c r="O63" s="73" t="str">
        <f t="shared" si="7"/>
        <v>WAT</v>
      </c>
      <c r="P63" s="73" t="str">
        <f t="shared" si="7"/>
        <v>WAT</v>
      </c>
      <c r="Q63" s="73" t="str">
        <f t="shared" si="7"/>
        <v>@WAT</v>
      </c>
      <c r="R63" s="73" t="str">
        <f t="shared" si="7"/>
        <v>WAT</v>
      </c>
      <c r="S63" s="73" t="str">
        <f t="shared" si="7"/>
        <v>@WAT</v>
      </c>
      <c r="T63" s="73" t="str">
        <f t="shared" si="7"/>
        <v>WAT</v>
      </c>
      <c r="U63" s="73" t="str">
        <f t="shared" si="7"/>
        <v>@WAT</v>
      </c>
      <c r="V63" s="73" t="str">
        <f t="shared" si="7"/>
        <v>@WAT</v>
      </c>
      <c r="W63" s="73" t="str">
        <f t="shared" si="7"/>
        <v>WAT</v>
      </c>
      <c r="X63" s="73" t="str">
        <f t="shared" si="7"/>
        <v>@WAT</v>
      </c>
      <c r="Y63" s="73" t="str">
        <f t="shared" si="7"/>
        <v>WAT</v>
      </c>
      <c r="Z63" s="73" t="str">
        <f t="shared" si="7"/>
        <v>@WAT</v>
      </c>
      <c r="AA63" s="73" t="str">
        <f t="shared" si="7"/>
        <v>WAT</v>
      </c>
      <c r="AB63" s="73" t="str">
        <f t="shared" si="7"/>
        <v>WAT</v>
      </c>
      <c r="AC63" s="73" t="str">
        <f t="shared" si="7"/>
        <v>@WAT</v>
      </c>
      <c r="AD63" s="73" t="str">
        <f t="shared" si="7"/>
        <v>WAT</v>
      </c>
      <c r="AE63" s="73" t="str">
        <f t="shared" si="7"/>
        <v>@WAT</v>
      </c>
      <c r="AF63" s="73" t="str">
        <f t="shared" si="7"/>
        <v>WAT</v>
      </c>
      <c r="AG63" s="73" t="str">
        <f t="shared" si="7"/>
        <v>@WAT</v>
      </c>
      <c r="AH63" s="73" t="str">
        <f t="shared" si="7"/>
        <v>WAT</v>
      </c>
      <c r="AI63" s="73" t="str">
        <f t="shared" si="7"/>
        <v>@WAT</v>
      </c>
      <c r="AJ63" s="73" t="str">
        <f t="shared" si="7"/>
        <v>@WAT</v>
      </c>
      <c r="AK63" s="73" t="str">
        <f t="shared" si="7"/>
        <v>WAT</v>
      </c>
      <c r="AL63" s="73" t="str">
        <f t="shared" si="7"/>
        <v>@WAT</v>
      </c>
      <c r="AM63" s="73" t="str">
        <f t="shared" si="7"/>
        <v>WAT</v>
      </c>
      <c r="AP63" s="66"/>
    </row>
    <row r="64" spans="1:42" x14ac:dyDescent="0.3">
      <c r="A64" s="41" t="str">
        <f t="shared" si="4"/>
        <v>WHU</v>
      </c>
      <c r="B64" s="73" t="str">
        <f t="shared" si="5"/>
        <v>@WHU</v>
      </c>
      <c r="C64" s="73" t="str">
        <f t="shared" si="7"/>
        <v>WHU</v>
      </c>
      <c r="D64" s="73" t="str">
        <f t="shared" si="7"/>
        <v>WHU</v>
      </c>
      <c r="E64" s="73" t="str">
        <f t="shared" si="7"/>
        <v>@WHU</v>
      </c>
      <c r="F64" s="73" t="str">
        <f t="shared" si="7"/>
        <v>WHU</v>
      </c>
      <c r="G64" s="73" t="str">
        <f t="shared" si="7"/>
        <v>@WHU</v>
      </c>
      <c r="H64" s="73" t="str">
        <f t="shared" si="7"/>
        <v>WHU</v>
      </c>
      <c r="I64" s="73" t="str">
        <f t="shared" si="7"/>
        <v>@WHU</v>
      </c>
      <c r="J64" s="73" t="str">
        <f t="shared" si="7"/>
        <v>WHU</v>
      </c>
      <c r="K64" s="73" t="str">
        <f t="shared" si="7"/>
        <v>@WHU</v>
      </c>
      <c r="L64" s="73" t="str">
        <f t="shared" si="7"/>
        <v>@WHU</v>
      </c>
      <c r="M64" s="73" t="str">
        <f t="shared" si="7"/>
        <v>WHU</v>
      </c>
      <c r="N64" s="73" t="str">
        <f t="shared" si="7"/>
        <v>@WHU</v>
      </c>
      <c r="O64" s="73" t="str">
        <f t="shared" si="7"/>
        <v>WHU</v>
      </c>
      <c r="P64" s="73" t="str">
        <f t="shared" si="7"/>
        <v>WHU</v>
      </c>
      <c r="Q64" s="73" t="str">
        <f t="shared" si="7"/>
        <v>@WHU</v>
      </c>
      <c r="R64" s="73" t="str">
        <f t="shared" si="7"/>
        <v>WHU</v>
      </c>
      <c r="S64" s="73" t="str">
        <f t="shared" si="7"/>
        <v>@WHU</v>
      </c>
      <c r="T64" s="73" t="str">
        <f t="shared" si="7"/>
        <v>WHU</v>
      </c>
      <c r="U64" s="73" t="str">
        <f t="shared" si="7"/>
        <v>@WHU</v>
      </c>
      <c r="V64" s="73" t="str">
        <f t="shared" si="7"/>
        <v>@WHU</v>
      </c>
      <c r="W64" s="73" t="str">
        <f t="shared" si="7"/>
        <v>WHU</v>
      </c>
      <c r="X64" s="73" t="str">
        <f t="shared" si="7"/>
        <v>@WHU</v>
      </c>
      <c r="Y64" s="73" t="str">
        <f t="shared" si="7"/>
        <v>WHU</v>
      </c>
      <c r="Z64" s="73" t="str">
        <f t="shared" si="7"/>
        <v>@WHU</v>
      </c>
      <c r="AA64" s="73" t="str">
        <f t="shared" si="7"/>
        <v>WHU</v>
      </c>
      <c r="AB64" s="73" t="str">
        <f t="shared" si="7"/>
        <v>WHU</v>
      </c>
      <c r="AC64" s="73" t="str">
        <f t="shared" si="7"/>
        <v>@WHU</v>
      </c>
      <c r="AD64" s="73" t="str">
        <f t="shared" si="7"/>
        <v>WHU</v>
      </c>
      <c r="AE64" s="73" t="str">
        <f t="shared" si="7"/>
        <v>@WHU</v>
      </c>
      <c r="AF64" s="73" t="str">
        <f t="shared" si="7"/>
        <v>WHU</v>
      </c>
      <c r="AG64" s="73" t="str">
        <f t="shared" si="7"/>
        <v>@WHU</v>
      </c>
      <c r="AH64" s="73" t="str">
        <f t="shared" si="7"/>
        <v>WHU</v>
      </c>
      <c r="AI64" s="73" t="str">
        <f t="shared" si="7"/>
        <v>@WHU</v>
      </c>
      <c r="AJ64" s="73" t="str">
        <f t="shared" si="7"/>
        <v>WHU</v>
      </c>
      <c r="AK64" s="73" t="str">
        <f t="shared" si="7"/>
        <v>@WHU</v>
      </c>
      <c r="AL64" s="73" t="str">
        <f t="shared" si="7"/>
        <v>WHU</v>
      </c>
      <c r="AM64" s="73" t="str">
        <f t="shared" si="7"/>
        <v>@WHU</v>
      </c>
      <c r="AP64" s="66"/>
    </row>
    <row r="65" spans="1:46" x14ac:dyDescent="0.3">
      <c r="A65" s="41" t="str">
        <f t="shared" si="4"/>
        <v>WOL</v>
      </c>
      <c r="B65" s="73" t="str">
        <f t="shared" si="5"/>
        <v>WOL</v>
      </c>
      <c r="C65" s="73" t="str">
        <f t="shared" si="7"/>
        <v>@WOL</v>
      </c>
      <c r="D65" s="73" t="str">
        <f t="shared" si="7"/>
        <v>@WOL</v>
      </c>
      <c r="E65" s="73" t="str">
        <f t="shared" si="7"/>
        <v>WOL</v>
      </c>
      <c r="F65" s="73" t="str">
        <f t="shared" si="7"/>
        <v>@WOL</v>
      </c>
      <c r="G65" s="73" t="str">
        <f t="shared" si="7"/>
        <v>WOL</v>
      </c>
      <c r="H65" s="73" t="str">
        <f t="shared" si="7"/>
        <v>@WOL</v>
      </c>
      <c r="I65" s="73" t="str">
        <f t="shared" si="7"/>
        <v>WOL</v>
      </c>
      <c r="J65" s="73" t="str">
        <f t="shared" si="7"/>
        <v>@WOL</v>
      </c>
      <c r="K65" s="73" t="str">
        <f t="shared" si="7"/>
        <v>WOL</v>
      </c>
      <c r="L65" s="73" t="str">
        <f t="shared" si="7"/>
        <v>WOL</v>
      </c>
      <c r="M65" s="73" t="str">
        <f t="shared" si="7"/>
        <v>@WOL</v>
      </c>
      <c r="N65" s="73" t="str">
        <f t="shared" si="7"/>
        <v>WOL</v>
      </c>
      <c r="O65" s="73" t="str">
        <f t="shared" si="7"/>
        <v>@WOL</v>
      </c>
      <c r="P65" s="73" t="str">
        <f t="shared" si="7"/>
        <v>@WOL</v>
      </c>
      <c r="Q65" s="73" t="str">
        <f t="shared" si="7"/>
        <v>WOL</v>
      </c>
      <c r="R65" s="73" t="str">
        <f t="shared" si="7"/>
        <v>@WOL</v>
      </c>
      <c r="S65" s="73" t="str">
        <f t="shared" si="7"/>
        <v>WOL</v>
      </c>
      <c r="T65" s="73" t="str">
        <f t="shared" si="7"/>
        <v>@WOL</v>
      </c>
      <c r="U65" s="73" t="str">
        <f t="shared" si="7"/>
        <v>WOL</v>
      </c>
      <c r="V65" s="73" t="str">
        <f t="shared" si="7"/>
        <v>WOL</v>
      </c>
      <c r="W65" s="73" t="str">
        <f t="shared" si="7"/>
        <v>@WOL</v>
      </c>
      <c r="X65" s="73" t="str">
        <f t="shared" si="7"/>
        <v>WOL</v>
      </c>
      <c r="Y65" s="73" t="str">
        <f t="shared" si="7"/>
        <v>@WOL</v>
      </c>
      <c r="Z65" s="73" t="str">
        <f t="shared" si="7"/>
        <v>WOL</v>
      </c>
      <c r="AA65" s="73" t="str">
        <f t="shared" si="7"/>
        <v>@WOL</v>
      </c>
      <c r="AB65" s="73" t="str">
        <f t="shared" si="7"/>
        <v>@WOL</v>
      </c>
      <c r="AC65" s="73" t="str">
        <f t="shared" si="7"/>
        <v>WOL</v>
      </c>
      <c r="AD65" s="73" t="str">
        <f t="shared" si="7"/>
        <v>@WOL</v>
      </c>
      <c r="AE65" s="73" t="str">
        <f t="shared" si="7"/>
        <v>WOL</v>
      </c>
      <c r="AF65" s="73" t="str">
        <f t="shared" si="7"/>
        <v>@WOL</v>
      </c>
      <c r="AG65" s="73" t="str">
        <f t="shared" si="7"/>
        <v>WOL</v>
      </c>
      <c r="AH65" s="73" t="str">
        <f t="shared" si="7"/>
        <v>@WOL</v>
      </c>
      <c r="AI65" s="73" t="str">
        <f t="shared" si="7"/>
        <v>WOL</v>
      </c>
      <c r="AJ65" s="73" t="str">
        <f t="shared" si="7"/>
        <v>@WOL</v>
      </c>
      <c r="AK65" s="73" t="str">
        <f t="shared" si="7"/>
        <v>WOL</v>
      </c>
      <c r="AL65" s="73" t="str">
        <f t="shared" si="7"/>
        <v>@WOL</v>
      </c>
      <c r="AM65" s="73" t="str">
        <f t="shared" si="7"/>
        <v>WOL</v>
      </c>
      <c r="AP65" s="66"/>
    </row>
    <row r="66" spans="1:46" x14ac:dyDescent="0.3">
      <c r="AG66" s="34"/>
      <c r="AH66" s="34"/>
      <c r="AI66" s="34"/>
      <c r="AJ66" s="34"/>
      <c r="AK66" s="34"/>
      <c r="AL66" s="34"/>
      <c r="AM66" s="34"/>
    </row>
    <row r="67" spans="1:46" x14ac:dyDescent="0.3">
      <c r="A67" s="59" t="s">
        <v>0</v>
      </c>
      <c r="B67" s="59">
        <v>1</v>
      </c>
      <c r="C67" s="59">
        <v>2</v>
      </c>
      <c r="D67" s="59">
        <v>3</v>
      </c>
      <c r="E67" s="59">
        <v>4</v>
      </c>
      <c r="F67" s="59">
        <v>5</v>
      </c>
      <c r="G67" s="59">
        <v>6</v>
      </c>
      <c r="H67" s="59">
        <v>7</v>
      </c>
      <c r="I67" s="59">
        <v>8</v>
      </c>
      <c r="J67" s="59">
        <v>9</v>
      </c>
      <c r="K67" s="59">
        <v>10</v>
      </c>
      <c r="L67" s="59">
        <v>11</v>
      </c>
      <c r="M67" s="59">
        <v>12</v>
      </c>
      <c r="N67" s="59">
        <v>13</v>
      </c>
      <c r="O67" s="59">
        <v>14</v>
      </c>
      <c r="P67" s="59">
        <v>15</v>
      </c>
      <c r="Q67" s="59">
        <v>16</v>
      </c>
      <c r="R67" s="59">
        <v>17</v>
      </c>
      <c r="S67" s="59">
        <v>18</v>
      </c>
      <c r="T67" s="59">
        <v>19</v>
      </c>
      <c r="U67" s="59">
        <v>20</v>
      </c>
      <c r="V67" s="59">
        <v>21</v>
      </c>
      <c r="W67" s="59">
        <v>22</v>
      </c>
      <c r="X67" s="59">
        <v>23</v>
      </c>
      <c r="Y67" s="59">
        <v>24</v>
      </c>
      <c r="Z67" s="59">
        <v>25</v>
      </c>
      <c r="AA67" s="59">
        <v>26</v>
      </c>
      <c r="AB67" s="59">
        <v>27</v>
      </c>
      <c r="AC67" s="59">
        <v>28</v>
      </c>
      <c r="AD67" s="59">
        <v>29</v>
      </c>
      <c r="AE67" s="59">
        <v>30</v>
      </c>
      <c r="AF67" s="33">
        <v>31</v>
      </c>
      <c r="AG67" s="33">
        <v>32</v>
      </c>
      <c r="AH67" s="33">
        <v>33</v>
      </c>
      <c r="AI67" s="33">
        <v>34</v>
      </c>
      <c r="AJ67" s="33">
        <v>35</v>
      </c>
      <c r="AK67" s="33">
        <v>36</v>
      </c>
      <c r="AL67" s="33">
        <v>37</v>
      </c>
      <c r="AM67" s="33">
        <v>38</v>
      </c>
      <c r="AN67" s="63" t="s">
        <v>13</v>
      </c>
      <c r="AO67" s="59" t="s">
        <v>0</v>
      </c>
      <c r="AP67" s="63" t="str">
        <f>CONCATENATE("GW ",Fixtures!$D$6,"-",Fixtures!$D$6+8)</f>
        <v>GW 23-31</v>
      </c>
      <c r="AQ67" s="63" t="str">
        <f>CONCATENATE("GW ",Fixtures!$D$6,"-",Fixtures!$D$6+5)</f>
        <v>GW 23-28</v>
      </c>
      <c r="AR67" s="63" t="str">
        <f>CONCATENATE("GW ",Fixtures!$D$6,"-",Fixtures!$D$6+2)</f>
        <v>GW 23-25</v>
      </c>
      <c r="AS67" s="78"/>
      <c r="AT67" s="62"/>
    </row>
    <row r="68" spans="1:46" x14ac:dyDescent="0.3">
      <c r="A68" s="41" t="str">
        <f>$A46</f>
        <v>ARS</v>
      </c>
      <c r="B68" s="22">
        <f t="shared" ref="B68:AM68" ca="1" si="8">(VLOOKUP(B2,$AV$2:$AW$41,2,FALSE))</f>
        <v>109.99963630217138</v>
      </c>
      <c r="C68" s="22">
        <f t="shared" ca="1" si="8"/>
        <v>104.12202738277328</v>
      </c>
      <c r="D68" s="22">
        <f t="shared" si="8"/>
        <v>58.314563486855377</v>
      </c>
      <c r="E68" s="22">
        <f t="shared" ca="1" si="8"/>
        <v>100.32955701299254</v>
      </c>
      <c r="F68" s="22">
        <f t="shared" ca="1" si="8"/>
        <v>98.59205846910119</v>
      </c>
      <c r="G68" s="22">
        <f t="shared" ca="1" si="8"/>
        <v>150.02259948198815</v>
      </c>
      <c r="H68" s="22">
        <f t="shared" ca="1" si="8"/>
        <v>71.77688823679874</v>
      </c>
      <c r="I68" s="22">
        <f t="shared" ca="1" si="8"/>
        <v>124.02313595895342</v>
      </c>
      <c r="J68" s="22">
        <f t="shared" ca="1" si="8"/>
        <v>76.567198263975058</v>
      </c>
      <c r="K68" s="22">
        <f t="shared" ca="1" si="8"/>
        <v>116.34082539074254</v>
      </c>
      <c r="L68" s="22">
        <f t="shared" ca="1" si="8"/>
        <v>89.384094627129102</v>
      </c>
      <c r="M68" s="22">
        <f t="shared" ca="1" si="8"/>
        <v>78.331667447526229</v>
      </c>
      <c r="N68" s="22">
        <f t="shared" ca="1" si="8"/>
        <v>111.09438951813837</v>
      </c>
      <c r="O68" s="22">
        <f t="shared" ca="1" si="8"/>
        <v>115.04466662460548</v>
      </c>
      <c r="P68" s="22">
        <f t="shared" ca="1" si="8"/>
        <v>119.41619629440527</v>
      </c>
      <c r="Q68" s="22">
        <f t="shared" si="8"/>
        <v>126.74325861342004</v>
      </c>
      <c r="R68" s="22">
        <f t="shared" ca="1" si="8"/>
        <v>90.036072230102917</v>
      </c>
      <c r="S68" s="22">
        <f t="shared" ca="1" si="8"/>
        <v>81.206227427737602</v>
      </c>
      <c r="T68" s="22">
        <f t="shared" ca="1" si="8"/>
        <v>101.47347487550734</v>
      </c>
      <c r="U68" s="22">
        <f t="shared" ca="1" si="8"/>
        <v>85.0123223239124</v>
      </c>
      <c r="V68" s="22">
        <f t="shared" ca="1" si="8"/>
        <v>87.727307844976238</v>
      </c>
      <c r="W68" s="22">
        <f t="shared" ca="1" si="8"/>
        <v>95.187948046971158</v>
      </c>
      <c r="X68" s="22">
        <f t="shared" ca="1" si="8"/>
        <v>93.582131211525066</v>
      </c>
      <c r="Y68" s="22">
        <f t="shared" ca="1" si="8"/>
        <v>69.555536446837422</v>
      </c>
      <c r="Z68" s="85">
        <f t="shared" ca="1" si="8"/>
        <v>85.190749676814505</v>
      </c>
      <c r="AA68" s="85">
        <f t="shared" ca="1" si="8"/>
        <v>134.44399992487615</v>
      </c>
      <c r="AB68" s="86">
        <f t="shared" ca="1" si="8"/>
        <v>99.252055745012626</v>
      </c>
      <c r="AC68" s="96">
        <f t="shared" ca="1" si="8"/>
        <v>73.665877279175106</v>
      </c>
      <c r="AD68" s="86">
        <f t="shared" si="8"/>
        <v>154.90842719418006</v>
      </c>
      <c r="AE68" s="86">
        <f t="shared" ca="1" si="8"/>
        <v>97.704160604513405</v>
      </c>
      <c r="AF68" s="86">
        <f t="shared" ca="1" si="8"/>
        <v>90.895409605749578</v>
      </c>
      <c r="AG68" s="86">
        <f t="shared" ca="1" si="8"/>
        <v>140.61014809674003</v>
      </c>
      <c r="AH68" s="86">
        <f t="shared" ca="1" si="8"/>
        <v>73.132441058560175</v>
      </c>
      <c r="AI68" s="86">
        <f t="shared" ca="1" si="8"/>
        <v>95.738704658087627</v>
      </c>
      <c r="AJ68" s="86">
        <f t="shared" ca="1" si="8"/>
        <v>82.087819374266616</v>
      </c>
      <c r="AK68" s="22">
        <f t="shared" si="8"/>
        <v>71.273355372823247</v>
      </c>
      <c r="AL68" s="22">
        <f t="shared" ca="1" si="8"/>
        <v>122.74576321253575</v>
      </c>
      <c r="AM68" s="22">
        <f t="shared" ca="1" si="8"/>
        <v>120.50140479556813</v>
      </c>
      <c r="AN68" s="22">
        <f ca="1">IF(OR(Fixtures!$D$6&lt;=0,Fixtures!$D$6&gt;39),AVERAGE(B68:AM68),AVERAGE(OFFSET(A68,0,Fixtures!$D$6,1,38-Fixtures!$D$6+1)))</f>
        <v>100.33049901607912</v>
      </c>
      <c r="AO68" s="41" t="str">
        <f>$A46</f>
        <v>ARS</v>
      </c>
      <c r="AP68" s="67">
        <f ca="1">AVERAGE(OFFSET(A68,0,Fixtures!$D$6,1,9))</f>
        <v>99.910927520964876</v>
      </c>
      <c r="AQ68" s="67">
        <f ca="1">AVERAGE(OFFSET(A68,0,Fixtures!$D$6,1,6))</f>
        <v>92.615058380706799</v>
      </c>
      <c r="AR68" s="67">
        <f ca="1">AVERAGE(OFFSET(A68,0,Fixtures!$D$6,1,3))</f>
        <v>82.776139111725669</v>
      </c>
      <c r="AS68" s="77"/>
      <c r="AT68" s="76"/>
    </row>
    <row r="69" spans="1:46" x14ac:dyDescent="0.3">
      <c r="A69" s="41" t="str">
        <f t="shared" ref="A69:A87" si="9">$A47</f>
        <v>AVL</v>
      </c>
      <c r="B69" s="22">
        <f t="shared" ref="B69:AM69" ca="1" si="10">(VLOOKUP(B3,$AV$2:$AW$41,2,FALSE))</f>
        <v>82.087819374266616</v>
      </c>
      <c r="C69" s="22">
        <f t="shared" ca="1" si="10"/>
        <v>124.02313595895342</v>
      </c>
      <c r="D69" s="22">
        <f t="shared" ca="1" si="10"/>
        <v>99.252055745012626</v>
      </c>
      <c r="E69" s="22">
        <f t="shared" ca="1" si="10"/>
        <v>95.187948046971158</v>
      </c>
      <c r="F69" s="22">
        <f t="shared" si="10"/>
        <v>154.90842719418006</v>
      </c>
      <c r="G69" s="22">
        <f t="shared" ca="1" si="10"/>
        <v>90.618778184767592</v>
      </c>
      <c r="H69" s="22">
        <f t="shared" ca="1" si="10"/>
        <v>104.12202738277328</v>
      </c>
      <c r="I69" s="22">
        <f t="shared" ca="1" si="10"/>
        <v>115.04466662460548</v>
      </c>
      <c r="J69" s="22">
        <f t="shared" ca="1" si="10"/>
        <v>119.41619629440527</v>
      </c>
      <c r="K69" s="22">
        <f t="shared" ca="1" si="10"/>
        <v>73.665877279175106</v>
      </c>
      <c r="L69" s="22">
        <f t="shared" si="10"/>
        <v>71.273355372823247</v>
      </c>
      <c r="M69" s="22">
        <f t="shared" ca="1" si="10"/>
        <v>73.132441058560175</v>
      </c>
      <c r="N69" s="22">
        <f t="shared" ca="1" si="10"/>
        <v>134.44399992487615</v>
      </c>
      <c r="O69" s="22">
        <f t="shared" ca="1" si="10"/>
        <v>71.77688823679874</v>
      </c>
      <c r="P69" s="22">
        <f t="shared" ca="1" si="10"/>
        <v>69.555536446837422</v>
      </c>
      <c r="Q69" s="22">
        <f t="shared" ca="1" si="10"/>
        <v>95.738704658087627</v>
      </c>
      <c r="R69" s="22">
        <f t="shared" ca="1" si="10"/>
        <v>76.567198263975058</v>
      </c>
      <c r="S69" s="22">
        <f t="shared" ca="1" si="10"/>
        <v>111.09438951813837</v>
      </c>
      <c r="T69" s="22">
        <f t="shared" ca="1" si="10"/>
        <v>140.61014809674003</v>
      </c>
      <c r="U69" s="22">
        <f t="shared" ca="1" si="10"/>
        <v>98.59205846910119</v>
      </c>
      <c r="V69" s="22">
        <f t="shared" ca="1" si="10"/>
        <v>85.190749676814505</v>
      </c>
      <c r="W69" s="22">
        <f t="shared" ca="1" si="10"/>
        <v>90.036072230102917</v>
      </c>
      <c r="X69" s="22">
        <f t="shared" ca="1" si="10"/>
        <v>97.704160604513405</v>
      </c>
      <c r="Y69" s="22">
        <f t="shared" ca="1" si="10"/>
        <v>120.50140479556813</v>
      </c>
      <c r="Z69" s="85">
        <f t="shared" ca="1" si="10"/>
        <v>101.47347487550734</v>
      </c>
      <c r="AA69" s="85">
        <f t="shared" ca="1" si="10"/>
        <v>100.32955701299254</v>
      </c>
      <c r="AB69" s="86">
        <f t="shared" ca="1" si="10"/>
        <v>90.895409605749578</v>
      </c>
      <c r="AC69" s="96">
        <f t="shared" ca="1" si="10"/>
        <v>93.582131211525066</v>
      </c>
      <c r="AD69" s="86">
        <f t="shared" ca="1" si="10"/>
        <v>78.331667447526229</v>
      </c>
      <c r="AE69" s="86">
        <f t="shared" ca="1" si="10"/>
        <v>85.0123223239124</v>
      </c>
      <c r="AF69" s="86">
        <f t="shared" ca="1" si="10"/>
        <v>109.99963630217138</v>
      </c>
      <c r="AG69" s="86">
        <f t="shared" ca="1" si="10"/>
        <v>89.384094627129102</v>
      </c>
      <c r="AH69" s="86">
        <f t="shared" si="10"/>
        <v>58.314563486855377</v>
      </c>
      <c r="AI69" s="86">
        <f t="shared" ca="1" si="10"/>
        <v>87.727307844976238</v>
      </c>
      <c r="AJ69" s="86">
        <f t="shared" ca="1" si="10"/>
        <v>116.34082539074254</v>
      </c>
      <c r="AK69" s="22">
        <f t="shared" ca="1" si="10"/>
        <v>81.206227427737602</v>
      </c>
      <c r="AL69" s="22">
        <f t="shared" ca="1" si="10"/>
        <v>110.75628444804929</v>
      </c>
      <c r="AM69" s="22">
        <f t="shared" si="10"/>
        <v>126.74325861342004</v>
      </c>
      <c r="AN69" s="22">
        <f ca="1">IF(OR(Fixtures!$D$6&lt;=0,Fixtures!$D$6&gt;39),AVERAGE(B69:AM69),AVERAGE(OFFSET(A69,0,Fixtures!$D$6,1,38-Fixtures!$D$6+1)))</f>
        <v>96.768895376148507</v>
      </c>
      <c r="AO69" s="41" t="str">
        <f t="shared" ref="AO69:AO87" si="11">$A47</f>
        <v>AVL</v>
      </c>
      <c r="AP69" s="67">
        <f ca="1">AVERAGE(OFFSET(A69,0,Fixtures!$D$6,1,9))</f>
        <v>97.53664046438513</v>
      </c>
      <c r="AQ69" s="67">
        <f ca="1">AVERAGE(OFFSET(A69,0,Fixtures!$D$6,1,6))</f>
        <v>100.74768968430935</v>
      </c>
      <c r="AR69" s="67">
        <f ca="1">AVERAGE(OFFSET(A69,0,Fixtures!$D$6,1,3))</f>
        <v>106.55968009186296</v>
      </c>
      <c r="AS69" s="77"/>
      <c r="AT69" s="76"/>
    </row>
    <row r="70" spans="1:46" x14ac:dyDescent="0.3">
      <c r="A70" s="41" t="str">
        <f t="shared" si="9"/>
        <v>BOU</v>
      </c>
      <c r="B70" s="22">
        <f t="shared" ref="B70:AM70" ca="1" si="12">(VLOOKUP(B4,$AV$2:$AW$41,2,FALSE))</f>
        <v>93.582131211525066</v>
      </c>
      <c r="C70" s="22">
        <f t="shared" ca="1" si="12"/>
        <v>122.74576321253575</v>
      </c>
      <c r="D70" s="22">
        <f t="shared" ca="1" si="12"/>
        <v>90.036072230102917</v>
      </c>
      <c r="E70" s="22">
        <f t="shared" ca="1" si="12"/>
        <v>78.331667447526229</v>
      </c>
      <c r="F70" s="22">
        <f t="shared" ca="1" si="12"/>
        <v>99.252055745012626</v>
      </c>
      <c r="G70" s="22">
        <f t="shared" ca="1" si="12"/>
        <v>90.895409605749578</v>
      </c>
      <c r="H70" s="22">
        <f t="shared" si="12"/>
        <v>154.90842719418006</v>
      </c>
      <c r="I70" s="22">
        <f t="shared" ca="1" si="12"/>
        <v>90.618778184767592</v>
      </c>
      <c r="J70" s="22">
        <f ca="1">(VLOOKUP(J4,$AV$2:$AW$41,2,FALSE))</f>
        <v>140.61014809674003</v>
      </c>
      <c r="K70" s="22">
        <f t="shared" ca="1" si="12"/>
        <v>98.59205846910119</v>
      </c>
      <c r="L70" s="22">
        <f t="shared" ca="1" si="12"/>
        <v>87.727307844976238</v>
      </c>
      <c r="M70" s="22">
        <f t="shared" ca="1" si="12"/>
        <v>109.99963630217138</v>
      </c>
      <c r="N70" s="22">
        <f t="shared" ca="1" si="12"/>
        <v>89.384094627129102</v>
      </c>
      <c r="O70" s="22">
        <f t="shared" ca="1" si="12"/>
        <v>82.087819374266616</v>
      </c>
      <c r="P70" s="22">
        <f t="shared" ca="1" si="12"/>
        <v>95.187948046971158</v>
      </c>
      <c r="Q70" s="22">
        <f t="shared" si="12"/>
        <v>71.273355372823247</v>
      </c>
      <c r="R70" s="22">
        <f t="shared" ca="1" si="12"/>
        <v>69.555536446837422</v>
      </c>
      <c r="S70" s="22">
        <f t="shared" ca="1" si="12"/>
        <v>104.12202738277328</v>
      </c>
      <c r="T70" s="22">
        <f t="shared" ca="1" si="12"/>
        <v>110.75628444804929</v>
      </c>
      <c r="U70" s="22">
        <f t="shared" ca="1" si="12"/>
        <v>97.704160604513405</v>
      </c>
      <c r="V70" s="22">
        <f t="shared" si="12"/>
        <v>126.74325861342004</v>
      </c>
      <c r="W70" s="22">
        <f t="shared" ca="1" si="12"/>
        <v>120.50140479556813</v>
      </c>
      <c r="X70" s="22">
        <f t="shared" ca="1" si="12"/>
        <v>115.04466662460548</v>
      </c>
      <c r="Y70" s="22">
        <f t="shared" ca="1" si="12"/>
        <v>119.41619629440527</v>
      </c>
      <c r="Z70" s="85">
        <f t="shared" ca="1" si="12"/>
        <v>150.02259948198815</v>
      </c>
      <c r="AA70" s="85">
        <f t="shared" ca="1" si="12"/>
        <v>76.567198263975058</v>
      </c>
      <c r="AB70" s="86">
        <f t="shared" ca="1" si="12"/>
        <v>85.190749676814505</v>
      </c>
      <c r="AC70" s="86">
        <f t="shared" ca="1" si="12"/>
        <v>85.0123223239124</v>
      </c>
      <c r="AD70" s="86">
        <f t="shared" si="12"/>
        <v>58.314563486855377</v>
      </c>
      <c r="AE70" s="86">
        <f t="shared" ca="1" si="12"/>
        <v>116.34082539074254</v>
      </c>
      <c r="AF70" s="86">
        <f t="shared" ca="1" si="12"/>
        <v>73.132441058560175</v>
      </c>
      <c r="AG70" s="86">
        <f t="shared" ca="1" si="12"/>
        <v>134.44399992487615</v>
      </c>
      <c r="AH70" s="86">
        <f t="shared" ca="1" si="12"/>
        <v>71.77688823679874</v>
      </c>
      <c r="AI70" s="86">
        <f t="shared" ca="1" si="12"/>
        <v>100.32955701299254</v>
      </c>
      <c r="AJ70" s="86">
        <f t="shared" ca="1" si="12"/>
        <v>95.738704658087627</v>
      </c>
      <c r="AK70" s="22">
        <f t="shared" ca="1" si="12"/>
        <v>73.665877279175106</v>
      </c>
      <c r="AL70" s="22">
        <f t="shared" ca="1" si="12"/>
        <v>111.09438951813837</v>
      </c>
      <c r="AM70" s="22">
        <f t="shared" ca="1" si="12"/>
        <v>81.206227427737602</v>
      </c>
      <c r="AN70" s="22">
        <f ca="1">IF(OR(Fixtures!$D$6&lt;=0,Fixtures!$D$6&gt;39),AVERAGE(B70:AM70),AVERAGE(OFFSET(A70,0,Fixtures!$D$6,1,38-Fixtures!$D$6+1)))</f>
        <v>96.706075416229055</v>
      </c>
      <c r="AO70" s="41" t="str">
        <f t="shared" si="11"/>
        <v>BOU</v>
      </c>
      <c r="AP70" s="67">
        <f ca="1">AVERAGE(OFFSET(A70,0,Fixtures!$D$6,1,9))</f>
        <v>97.671284733539878</v>
      </c>
      <c r="AQ70" s="67">
        <f ca="1">AVERAGE(OFFSET(A70,0,Fixtures!$D$6,1,6))</f>
        <v>105.20895544428346</v>
      </c>
      <c r="AR70" s="67">
        <f ca="1">AVERAGE(OFFSET(A70,0,Fixtures!$D$6,1,3))</f>
        <v>128.16115413366632</v>
      </c>
      <c r="AS70" s="77"/>
      <c r="AT70" s="76"/>
    </row>
    <row r="71" spans="1:46" x14ac:dyDescent="0.3">
      <c r="A71" s="41" t="str">
        <f t="shared" si="9"/>
        <v>BRI</v>
      </c>
      <c r="B71" s="22">
        <f t="shared" ref="B71:AM71" ca="1" si="13">(VLOOKUP(B5,$AV$2:$AW$41,2,FALSE))</f>
        <v>98.59205846910119</v>
      </c>
      <c r="C71" s="22">
        <f t="shared" si="13"/>
        <v>154.90842719418006</v>
      </c>
      <c r="D71" s="22">
        <f t="shared" ca="1" si="13"/>
        <v>111.09438951813837</v>
      </c>
      <c r="E71" s="22">
        <f t="shared" ca="1" si="13"/>
        <v>73.665877279175106</v>
      </c>
      <c r="F71" s="22">
        <f t="shared" ca="1" si="13"/>
        <v>104.12202738277328</v>
      </c>
      <c r="G71" s="22">
        <f t="shared" ca="1" si="13"/>
        <v>109.99963630217138</v>
      </c>
      <c r="H71" s="22">
        <f t="shared" ca="1" si="13"/>
        <v>69.555536446837422</v>
      </c>
      <c r="I71" s="22">
        <f t="shared" ca="1" si="13"/>
        <v>100.32955701299254</v>
      </c>
      <c r="J71" s="22">
        <f t="shared" ca="1" si="13"/>
        <v>122.74576321253575</v>
      </c>
      <c r="K71" s="22">
        <f t="shared" ca="1" si="13"/>
        <v>99.252055745012626</v>
      </c>
      <c r="L71" s="22">
        <f t="shared" ca="1" si="13"/>
        <v>140.61014809674003</v>
      </c>
      <c r="M71" s="22">
        <f t="shared" ca="1" si="13"/>
        <v>71.77688823679874</v>
      </c>
      <c r="N71" s="22">
        <f t="shared" ca="1" si="13"/>
        <v>95.738704658087627</v>
      </c>
      <c r="O71" s="22">
        <f t="shared" si="13"/>
        <v>58.314563486855377</v>
      </c>
      <c r="P71" s="22">
        <f t="shared" ca="1" si="13"/>
        <v>90.618778184767592</v>
      </c>
      <c r="Q71" s="22">
        <f t="shared" ca="1" si="13"/>
        <v>89.384094627129102</v>
      </c>
      <c r="R71" s="22">
        <f t="shared" ca="1" si="13"/>
        <v>95.187948046971158</v>
      </c>
      <c r="S71" s="22">
        <f t="shared" ca="1" si="13"/>
        <v>93.582131211525066</v>
      </c>
      <c r="T71" s="22">
        <f t="shared" ca="1" si="13"/>
        <v>82.087819374266616</v>
      </c>
      <c r="U71" s="22">
        <f t="shared" ca="1" si="13"/>
        <v>124.02313595895342</v>
      </c>
      <c r="V71" s="22">
        <f t="shared" ca="1" si="13"/>
        <v>85.0123223239124</v>
      </c>
      <c r="W71" s="22">
        <f t="shared" ca="1" si="13"/>
        <v>81.206227427737602</v>
      </c>
      <c r="X71" s="22">
        <f t="shared" ca="1" si="13"/>
        <v>150.02259948198815</v>
      </c>
      <c r="Y71" s="22">
        <f t="shared" ca="1" si="13"/>
        <v>101.47347487550734</v>
      </c>
      <c r="Z71" s="85">
        <f t="shared" si="13"/>
        <v>126.74325861342004</v>
      </c>
      <c r="AA71" s="85">
        <f t="shared" ca="1" si="13"/>
        <v>120.50140479556813</v>
      </c>
      <c r="AB71" s="86">
        <f t="shared" ca="1" si="13"/>
        <v>76.567198263975058</v>
      </c>
      <c r="AC71" s="86">
        <f t="shared" ca="1" si="13"/>
        <v>116.34082539074254</v>
      </c>
      <c r="AD71" s="86">
        <f t="shared" ca="1" si="13"/>
        <v>73.132441058560175</v>
      </c>
      <c r="AE71" s="86">
        <f t="shared" ca="1" si="13"/>
        <v>110.75628444804929</v>
      </c>
      <c r="AF71" s="86">
        <f t="shared" ca="1" si="13"/>
        <v>78.331667447526229</v>
      </c>
      <c r="AG71" s="86">
        <f t="shared" ca="1" si="13"/>
        <v>87.727307844976238</v>
      </c>
      <c r="AH71" s="86">
        <f t="shared" ca="1" si="13"/>
        <v>115.04466662460548</v>
      </c>
      <c r="AI71" s="86">
        <f t="shared" si="13"/>
        <v>71.273355372823247</v>
      </c>
      <c r="AJ71" s="86">
        <f t="shared" ca="1" si="13"/>
        <v>90.036072230102917</v>
      </c>
      <c r="AK71" s="22">
        <f t="shared" ca="1" si="13"/>
        <v>90.895409605749578</v>
      </c>
      <c r="AL71" s="22">
        <f t="shared" ca="1" si="13"/>
        <v>134.44399992487615</v>
      </c>
      <c r="AM71" s="22">
        <f t="shared" ca="1" si="13"/>
        <v>85.190749676814505</v>
      </c>
      <c r="AN71" s="22">
        <f ca="1">IF(OR(Fixtures!$D$6&lt;=0,Fixtures!$D$6&gt;39),AVERAGE(B71:AM71),AVERAGE(OFFSET(A71,0,Fixtures!$D$6,1,38-Fixtures!$D$6+1)))</f>
        <v>101.78004472845532</v>
      </c>
      <c r="AO71" s="41" t="str">
        <f t="shared" si="11"/>
        <v>BRI</v>
      </c>
      <c r="AP71" s="67">
        <f ca="1">AVERAGE(OFFSET(A71,0,Fixtures!$D$6,1,9))</f>
        <v>105.98546159725966</v>
      </c>
      <c r="AQ71" s="67">
        <f ca="1">AVERAGE(OFFSET(A71,0,Fixtures!$D$6,1,6))</f>
        <v>115.2747935702002</v>
      </c>
      <c r="AR71" s="67">
        <f ca="1">AVERAGE(OFFSET(A71,0,Fixtures!$D$6,1,3))</f>
        <v>126.07977765697184</v>
      </c>
      <c r="AS71" s="77"/>
      <c r="AT71" s="76"/>
    </row>
    <row r="72" spans="1:46" x14ac:dyDescent="0.3">
      <c r="A72" s="41" t="str">
        <f t="shared" si="9"/>
        <v>BUR</v>
      </c>
      <c r="B72" s="22">
        <f t="shared" ref="B72:AM72" ca="1" si="14">(VLOOKUP(B6,$AV$2:$AW$41,2,FALSE))</f>
        <v>111.09438951813837</v>
      </c>
      <c r="C72" s="22">
        <f t="shared" ca="1" si="14"/>
        <v>90.618778184767592</v>
      </c>
      <c r="D72" s="22">
        <f t="shared" ca="1" si="14"/>
        <v>73.132441058560175</v>
      </c>
      <c r="E72" s="22">
        <f t="shared" si="14"/>
        <v>71.273355372823247</v>
      </c>
      <c r="F72" s="22">
        <f t="shared" ca="1" si="14"/>
        <v>97.704160604513405</v>
      </c>
      <c r="G72" s="22">
        <f t="shared" ca="1" si="14"/>
        <v>140.61014809674003</v>
      </c>
      <c r="H72" s="22">
        <f t="shared" ca="1" si="14"/>
        <v>122.74576321253575</v>
      </c>
      <c r="I72" s="22">
        <f t="shared" ca="1" si="14"/>
        <v>99.252055745012626</v>
      </c>
      <c r="J72" s="22">
        <f t="shared" ca="1" si="14"/>
        <v>78.331667447526229</v>
      </c>
      <c r="K72" s="22">
        <f t="shared" ca="1" si="14"/>
        <v>85.0123223239124</v>
      </c>
      <c r="L72" s="22">
        <f t="shared" ca="1" si="14"/>
        <v>76.567198263975058</v>
      </c>
      <c r="M72" s="22">
        <f t="shared" si="14"/>
        <v>154.90842719418006</v>
      </c>
      <c r="N72" s="22">
        <f t="shared" ca="1" si="14"/>
        <v>98.59205846910119</v>
      </c>
      <c r="O72" s="22">
        <f t="shared" ca="1" si="14"/>
        <v>116.34082539074254</v>
      </c>
      <c r="P72" s="22">
        <f t="shared" ca="1" si="14"/>
        <v>90.036072230102917</v>
      </c>
      <c r="Q72" s="22">
        <f t="shared" ca="1" si="14"/>
        <v>82.087819374266616</v>
      </c>
      <c r="R72" s="22">
        <f t="shared" ca="1" si="14"/>
        <v>134.44399992487615</v>
      </c>
      <c r="S72" s="22">
        <f t="shared" ca="1" si="14"/>
        <v>101.47347487550734</v>
      </c>
      <c r="T72" s="22">
        <f t="shared" ca="1" si="14"/>
        <v>81.206227427737602</v>
      </c>
      <c r="U72" s="22">
        <f t="shared" ca="1" si="14"/>
        <v>87.727307844976238</v>
      </c>
      <c r="V72" s="22">
        <f t="shared" ca="1" si="14"/>
        <v>150.02259948198815</v>
      </c>
      <c r="W72" s="22">
        <f t="shared" ca="1" si="14"/>
        <v>69.555536446837422</v>
      </c>
      <c r="X72" s="22">
        <f t="shared" ca="1" si="14"/>
        <v>95.738704658087627</v>
      </c>
      <c r="Y72" s="22">
        <f t="shared" ca="1" si="14"/>
        <v>71.77688823679874</v>
      </c>
      <c r="Z72" s="85">
        <f t="shared" ca="1" si="14"/>
        <v>110.75628444804929</v>
      </c>
      <c r="AA72" s="85">
        <f t="shared" ca="1" si="14"/>
        <v>90.895409605749578</v>
      </c>
      <c r="AB72" s="86">
        <f t="shared" ca="1" si="14"/>
        <v>124.02313595895342</v>
      </c>
      <c r="AC72" s="86">
        <f t="shared" ca="1" si="14"/>
        <v>109.99963630217138</v>
      </c>
      <c r="AD72" s="86">
        <f t="shared" ca="1" si="14"/>
        <v>100.32955701299254</v>
      </c>
      <c r="AE72" s="86">
        <f t="shared" ca="1" si="14"/>
        <v>73.665877279175106</v>
      </c>
      <c r="AF72" s="86">
        <f t="shared" ca="1" si="14"/>
        <v>120.50140479556813</v>
      </c>
      <c r="AG72" s="86">
        <f t="shared" ca="1" si="14"/>
        <v>95.187948046971158</v>
      </c>
      <c r="AH72" s="86">
        <f t="shared" ca="1" si="14"/>
        <v>93.582131211525066</v>
      </c>
      <c r="AI72" s="86">
        <f t="shared" si="14"/>
        <v>126.74325861342004</v>
      </c>
      <c r="AJ72" s="86">
        <f t="shared" si="14"/>
        <v>58.314563486855377</v>
      </c>
      <c r="AK72" s="22">
        <f t="shared" ca="1" si="14"/>
        <v>89.384094627129102</v>
      </c>
      <c r="AL72" s="22">
        <f t="shared" ca="1" si="14"/>
        <v>115.04466662460548</v>
      </c>
      <c r="AM72" s="22">
        <f t="shared" ca="1" si="14"/>
        <v>119.41619629440527</v>
      </c>
      <c r="AN72" s="22">
        <f ca="1">IF(OR(Fixtures!$D$6&lt;=0,Fixtures!$D$6&gt;39),AVERAGE(B72:AM72),AVERAGE(OFFSET(A72,0,Fixtures!$D$6,1,38-Fixtures!$D$6+1)))</f>
        <v>99.709984825153583</v>
      </c>
      <c r="AO72" s="41" t="str">
        <f t="shared" si="11"/>
        <v>BUR</v>
      </c>
      <c r="AP72" s="67">
        <f ca="1">AVERAGE(OFFSET(A72,0,Fixtures!$D$6,1,9))</f>
        <v>99.742988699727292</v>
      </c>
      <c r="AQ72" s="67">
        <f ca="1">AVERAGE(OFFSET(A72,0,Fixtures!$D$6,1,6))</f>
        <v>100.53167653496833</v>
      </c>
      <c r="AR72" s="67">
        <f ca="1">AVERAGE(OFFSET(A72,0,Fixtures!$D$6,1,3))</f>
        <v>92.757292447645227</v>
      </c>
      <c r="AS72" s="77"/>
      <c r="AT72" s="76"/>
    </row>
    <row r="73" spans="1:46" x14ac:dyDescent="0.3">
      <c r="A73" s="41" t="str">
        <f t="shared" si="9"/>
        <v>CHE</v>
      </c>
      <c r="B73" s="22">
        <f t="shared" ref="B73:AM73" ca="1" si="15">(VLOOKUP(B7,$AV$2:$AW$41,2,FALSE))</f>
        <v>71.77688823679874</v>
      </c>
      <c r="C73" s="22">
        <f t="shared" ca="1" si="15"/>
        <v>95.738704658087627</v>
      </c>
      <c r="D73" s="22">
        <f t="shared" ca="1" si="15"/>
        <v>115.04466662460548</v>
      </c>
      <c r="E73" s="22">
        <f t="shared" ca="1" si="15"/>
        <v>93.582131211525066</v>
      </c>
      <c r="F73" s="22">
        <f t="shared" ca="1" si="15"/>
        <v>73.132441058560175</v>
      </c>
      <c r="G73" s="22">
        <f t="shared" si="15"/>
        <v>71.273355372823247</v>
      </c>
      <c r="H73" s="22">
        <f t="shared" ca="1" si="15"/>
        <v>119.41619629440527</v>
      </c>
      <c r="I73" s="22">
        <f t="shared" ca="1" si="15"/>
        <v>90.895409605749578</v>
      </c>
      <c r="J73" s="22">
        <f t="shared" ca="1" si="15"/>
        <v>134.44399992487615</v>
      </c>
      <c r="K73" s="22">
        <f t="shared" ca="1" si="15"/>
        <v>85.190749676814505</v>
      </c>
      <c r="L73" s="22">
        <f t="shared" ca="1" si="15"/>
        <v>98.59205846910119</v>
      </c>
      <c r="M73" s="22">
        <f t="shared" ca="1" si="15"/>
        <v>116.34082539074254</v>
      </c>
      <c r="N73" s="22">
        <f t="shared" ca="1" si="15"/>
        <v>73.665877279175106</v>
      </c>
      <c r="O73" s="22">
        <f t="shared" si="15"/>
        <v>154.90842719418006</v>
      </c>
      <c r="P73" s="22">
        <f t="shared" ca="1" si="15"/>
        <v>150.02259948198815</v>
      </c>
      <c r="Q73" s="22">
        <f t="shared" ca="1" si="15"/>
        <v>81.206227427737602</v>
      </c>
      <c r="R73" s="22">
        <f t="shared" ca="1" si="15"/>
        <v>124.02313595895342</v>
      </c>
      <c r="S73" s="22">
        <f t="shared" ca="1" si="15"/>
        <v>82.087819374266616</v>
      </c>
      <c r="T73" s="22">
        <f t="shared" ca="1" si="15"/>
        <v>111.09438951813837</v>
      </c>
      <c r="U73" s="22">
        <f t="shared" ca="1" si="15"/>
        <v>90.618778184767592</v>
      </c>
      <c r="V73" s="22">
        <f t="shared" ca="1" si="15"/>
        <v>97.704160604513405</v>
      </c>
      <c r="W73" s="22">
        <f t="shared" ca="1" si="15"/>
        <v>104.12202738277328</v>
      </c>
      <c r="X73" s="22">
        <f t="shared" ca="1" si="15"/>
        <v>109.99963630217138</v>
      </c>
      <c r="Y73" s="22">
        <f t="shared" ca="1" si="15"/>
        <v>110.75628444804929</v>
      </c>
      <c r="Z73" s="85">
        <f t="shared" ca="1" si="15"/>
        <v>78.331667447526229</v>
      </c>
      <c r="AA73" s="85">
        <f t="shared" ca="1" si="15"/>
        <v>87.727307844976238</v>
      </c>
      <c r="AB73" s="86">
        <f t="shared" ca="1" si="15"/>
        <v>100.32955701299254</v>
      </c>
      <c r="AC73" s="86">
        <f t="shared" ca="1" si="15"/>
        <v>101.47347487550734</v>
      </c>
      <c r="AD73" s="86">
        <f t="shared" ca="1" si="15"/>
        <v>99.252055745012626</v>
      </c>
      <c r="AE73" s="86">
        <f t="shared" ca="1" si="15"/>
        <v>122.74576321253575</v>
      </c>
      <c r="AF73" s="86">
        <f t="shared" ca="1" si="15"/>
        <v>90.036072230102917</v>
      </c>
      <c r="AG73" s="86">
        <f t="shared" si="15"/>
        <v>126.74325861342004</v>
      </c>
      <c r="AH73" s="86">
        <f t="shared" ca="1" si="15"/>
        <v>120.50140479556813</v>
      </c>
      <c r="AI73" s="86">
        <f t="shared" ca="1" si="15"/>
        <v>95.187948046971158</v>
      </c>
      <c r="AJ73" s="86">
        <f t="shared" ca="1" si="15"/>
        <v>76.567198263975058</v>
      </c>
      <c r="AK73" s="22">
        <f t="shared" ca="1" si="15"/>
        <v>140.61014809674003</v>
      </c>
      <c r="AL73" s="22">
        <f t="shared" si="15"/>
        <v>58.314563486855377</v>
      </c>
      <c r="AM73" s="22">
        <f t="shared" ca="1" si="15"/>
        <v>89.384094627129102</v>
      </c>
      <c r="AN73" s="22">
        <f ca="1">IF(OR(Fixtures!$D$6&lt;=0,Fixtures!$D$6&gt;39),AVERAGE(B73:AM73),AVERAGE(OFFSET(A73,0,Fixtures!$D$6,1,38-Fixtures!$D$6+1)))</f>
        <v>100.49752719059582</v>
      </c>
      <c r="AO73" s="41" t="str">
        <f t="shared" si="11"/>
        <v>CHE</v>
      </c>
      <c r="AP73" s="67">
        <f ca="1">AVERAGE(OFFSET(A73,0,Fixtures!$D$6,1,9))</f>
        <v>100.0724243465416</v>
      </c>
      <c r="AQ73" s="67">
        <f ca="1">AVERAGE(OFFSET(A73,0,Fixtures!$D$6,1,6))</f>
        <v>98.102987988537166</v>
      </c>
      <c r="AR73" s="67">
        <f ca="1">AVERAGE(OFFSET(A73,0,Fixtures!$D$6,1,3))</f>
        <v>99.695862732582285</v>
      </c>
      <c r="AS73" s="77"/>
      <c r="AT73" s="76"/>
    </row>
    <row r="74" spans="1:46" x14ac:dyDescent="0.3">
      <c r="A74" s="41" t="str">
        <f t="shared" si="9"/>
        <v>CRY</v>
      </c>
      <c r="B74" s="22">
        <f t="shared" ref="B74:AM74" ca="1" si="16">(VLOOKUP(B8,$AV$2:$AW$41,2,FALSE))</f>
        <v>99.252055745012626</v>
      </c>
      <c r="C74" s="22">
        <f t="shared" ca="1" si="16"/>
        <v>76.567198263975058</v>
      </c>
      <c r="D74" s="22">
        <f t="shared" ca="1" si="16"/>
        <v>71.77688823679874</v>
      </c>
      <c r="E74" s="22">
        <f t="shared" ca="1" si="16"/>
        <v>150.02259948198815</v>
      </c>
      <c r="F74" s="22">
        <f t="shared" ca="1" si="16"/>
        <v>82.087819374266616</v>
      </c>
      <c r="G74" s="22">
        <f t="shared" ca="1" si="16"/>
        <v>89.384094627129102</v>
      </c>
      <c r="H74" s="22">
        <f t="shared" ca="1" si="16"/>
        <v>140.61014809674003</v>
      </c>
      <c r="I74" s="22">
        <f t="shared" si="16"/>
        <v>126.74325861342004</v>
      </c>
      <c r="J74" s="22">
        <f t="shared" ca="1" si="16"/>
        <v>90.036072230102917</v>
      </c>
      <c r="K74" s="22">
        <f t="shared" ca="1" si="16"/>
        <v>90.618778184767592</v>
      </c>
      <c r="L74" s="22">
        <f t="shared" ca="1" si="16"/>
        <v>95.738704658087627</v>
      </c>
      <c r="M74" s="22">
        <f t="shared" ca="1" si="16"/>
        <v>69.555536446837422</v>
      </c>
      <c r="N74" s="22">
        <f t="shared" si="16"/>
        <v>71.273355372823247</v>
      </c>
      <c r="O74" s="22">
        <f t="shared" ca="1" si="16"/>
        <v>85.190749676814505</v>
      </c>
      <c r="P74" s="22">
        <f t="shared" ca="1" si="16"/>
        <v>124.02313595895342</v>
      </c>
      <c r="Q74" s="22">
        <f t="shared" ca="1" si="16"/>
        <v>98.59205846910119</v>
      </c>
      <c r="R74" s="22">
        <f t="shared" ca="1" si="16"/>
        <v>119.41619629440527</v>
      </c>
      <c r="S74" s="22">
        <f t="shared" ca="1" si="16"/>
        <v>109.99963630217138</v>
      </c>
      <c r="T74" s="22">
        <f t="shared" si="16"/>
        <v>154.90842719418006</v>
      </c>
      <c r="U74" s="22">
        <f t="shared" ca="1" si="16"/>
        <v>90.895409605749578</v>
      </c>
      <c r="V74" s="22">
        <f t="shared" ca="1" si="16"/>
        <v>115.04466662460548</v>
      </c>
      <c r="W74" s="22">
        <f t="shared" ca="1" si="16"/>
        <v>110.75628444804929</v>
      </c>
      <c r="X74" s="22">
        <f t="shared" ca="1" si="16"/>
        <v>73.665877279175106</v>
      </c>
      <c r="Y74" s="22">
        <f t="shared" ca="1" si="16"/>
        <v>111.09438951813837</v>
      </c>
      <c r="Z74" s="85">
        <f t="shared" ca="1" si="16"/>
        <v>93.582131211525066</v>
      </c>
      <c r="AA74" s="85">
        <f t="shared" ca="1" si="16"/>
        <v>81.206227427737602</v>
      </c>
      <c r="AB74" s="86">
        <f t="shared" ca="1" si="16"/>
        <v>134.44399992487615</v>
      </c>
      <c r="AC74" s="86">
        <f t="shared" ca="1" si="16"/>
        <v>97.704160604513405</v>
      </c>
      <c r="AD74" s="86">
        <f t="shared" ca="1" si="16"/>
        <v>120.50140479556813</v>
      </c>
      <c r="AE74" s="86">
        <f t="shared" ca="1" si="16"/>
        <v>101.47347487550734</v>
      </c>
      <c r="AF74" s="86">
        <f t="shared" si="16"/>
        <v>58.314563486855377</v>
      </c>
      <c r="AG74" s="86">
        <f t="shared" ca="1" si="16"/>
        <v>104.12202738277328</v>
      </c>
      <c r="AH74" s="86">
        <f t="shared" ca="1" si="16"/>
        <v>78.331667447526229</v>
      </c>
      <c r="AI74" s="86">
        <f t="shared" ca="1" si="16"/>
        <v>85.0123223239124</v>
      </c>
      <c r="AJ74" s="86">
        <f t="shared" ca="1" si="16"/>
        <v>122.74576321253575</v>
      </c>
      <c r="AK74" s="22">
        <f t="shared" ca="1" si="16"/>
        <v>87.727307844976238</v>
      </c>
      <c r="AL74" s="22">
        <f t="shared" ca="1" si="16"/>
        <v>73.132441058560175</v>
      </c>
      <c r="AM74" s="22">
        <f t="shared" ca="1" si="16"/>
        <v>100.32955701299254</v>
      </c>
      <c r="AN74" s="22">
        <f ca="1">IF(OR(Fixtures!$D$6&lt;=0,Fixtures!$D$6&gt;39),AVERAGE(B74:AM74),AVERAGE(OFFSET(A74,0,Fixtures!$D$6,1,38-Fixtures!$D$6+1)))</f>
        <v>95.21170721294834</v>
      </c>
      <c r="AO74" s="41" t="str">
        <f t="shared" si="11"/>
        <v>CRY</v>
      </c>
      <c r="AP74" s="67">
        <f ca="1">AVERAGE(OFFSET(A74,0,Fixtures!$D$6,1,9))</f>
        <v>96.887358791544059</v>
      </c>
      <c r="AQ74" s="67">
        <f ca="1">AVERAGE(OFFSET(A74,0,Fixtures!$D$6,1,6))</f>
        <v>98.616130994327605</v>
      </c>
      <c r="AR74" s="67">
        <f ca="1">AVERAGE(OFFSET(A74,0,Fixtures!$D$6,1,3))</f>
        <v>92.780799336279514</v>
      </c>
      <c r="AS74" s="77"/>
      <c r="AT74" s="76"/>
    </row>
    <row r="75" spans="1:46" x14ac:dyDescent="0.3">
      <c r="A75" s="41" t="str">
        <f t="shared" si="9"/>
        <v>EVE</v>
      </c>
      <c r="B75" s="22">
        <f t="shared" ref="B75:AM75" ca="1" si="17">(VLOOKUP(B9,$AV$2:$AW$41,2,FALSE))</f>
        <v>95.187948046971158</v>
      </c>
      <c r="C75" s="22">
        <f t="shared" ca="1" si="17"/>
        <v>120.50140479556813</v>
      </c>
      <c r="D75" s="22">
        <f t="shared" ca="1" si="17"/>
        <v>122.74576321253575</v>
      </c>
      <c r="E75" s="22">
        <f t="shared" ca="1" si="17"/>
        <v>89.384094627129102</v>
      </c>
      <c r="F75" s="22">
        <f t="shared" ca="1" si="17"/>
        <v>101.47347487550734</v>
      </c>
      <c r="G75" s="22">
        <f t="shared" ca="1" si="17"/>
        <v>93.582131211525066</v>
      </c>
      <c r="H75" s="22">
        <f t="shared" ca="1" si="17"/>
        <v>90.036072230102917</v>
      </c>
      <c r="I75" s="22">
        <f t="shared" ca="1" si="17"/>
        <v>85.190749676814505</v>
      </c>
      <c r="J75" s="22">
        <f t="shared" si="17"/>
        <v>154.90842719418006</v>
      </c>
      <c r="K75" s="22">
        <f t="shared" ca="1" si="17"/>
        <v>97.704160604513405</v>
      </c>
      <c r="L75" s="22">
        <f t="shared" ca="1" si="17"/>
        <v>100.32955701299254</v>
      </c>
      <c r="M75" s="22">
        <f t="shared" ca="1" si="17"/>
        <v>90.895409605749578</v>
      </c>
      <c r="N75" s="22">
        <f t="shared" ca="1" si="17"/>
        <v>140.61014809674003</v>
      </c>
      <c r="O75" s="22">
        <f t="shared" ca="1" si="17"/>
        <v>78.331667447526229</v>
      </c>
      <c r="P75" s="22">
        <f t="shared" si="17"/>
        <v>58.314563486855377</v>
      </c>
      <c r="Q75" s="22">
        <f t="shared" ca="1" si="17"/>
        <v>85.0123223239124</v>
      </c>
      <c r="R75" s="22">
        <f t="shared" ca="1" si="17"/>
        <v>71.77688823679874</v>
      </c>
      <c r="S75" s="22">
        <f t="shared" ca="1" si="17"/>
        <v>110.75628444804929</v>
      </c>
      <c r="T75" s="22">
        <f t="shared" ca="1" si="17"/>
        <v>104.12202738277328</v>
      </c>
      <c r="U75" s="22">
        <f t="shared" ca="1" si="17"/>
        <v>109.99963630217138</v>
      </c>
      <c r="V75" s="22">
        <f t="shared" ca="1" si="17"/>
        <v>73.665877279175106</v>
      </c>
      <c r="W75" s="22">
        <f t="shared" ca="1" si="17"/>
        <v>119.41619629440527</v>
      </c>
      <c r="X75" s="22">
        <f t="shared" si="17"/>
        <v>126.74325861342004</v>
      </c>
      <c r="Y75" s="22">
        <f t="shared" ca="1" si="17"/>
        <v>134.44399992487615</v>
      </c>
      <c r="Z75" s="85">
        <f t="shared" ca="1" si="17"/>
        <v>98.59205846910119</v>
      </c>
      <c r="AA75" s="85">
        <f t="shared" ca="1" si="17"/>
        <v>116.34082539074254</v>
      </c>
      <c r="AB75" s="86">
        <f t="shared" ca="1" si="17"/>
        <v>90.618778184767592</v>
      </c>
      <c r="AC75" s="96">
        <f t="shared" ca="1" si="17"/>
        <v>87.727307844976238</v>
      </c>
      <c r="AD75" s="86">
        <f t="shared" ca="1" si="17"/>
        <v>69.555536446837422</v>
      </c>
      <c r="AE75" s="86">
        <f t="shared" si="17"/>
        <v>71.273355372823247</v>
      </c>
      <c r="AF75" s="86">
        <f t="shared" ca="1" si="17"/>
        <v>115.04466662460548</v>
      </c>
      <c r="AG75" s="86">
        <f t="shared" ca="1" si="17"/>
        <v>95.738704658087627</v>
      </c>
      <c r="AH75" s="86">
        <f t="shared" ca="1" si="17"/>
        <v>82.087819374266616</v>
      </c>
      <c r="AI75" s="86">
        <f t="shared" ca="1" si="17"/>
        <v>111.09438951813837</v>
      </c>
      <c r="AJ75" s="86">
        <f t="shared" ca="1" si="17"/>
        <v>73.132441058560175</v>
      </c>
      <c r="AK75" s="22">
        <f t="shared" ca="1" si="17"/>
        <v>150.02259948198815</v>
      </c>
      <c r="AL75" s="22">
        <f t="shared" ca="1" si="17"/>
        <v>76.567198263975058</v>
      </c>
      <c r="AM75" s="22">
        <f t="shared" ca="1" si="17"/>
        <v>124.02313595895342</v>
      </c>
      <c r="AN75" s="22">
        <f ca="1">IF(OR(Fixtures!$D$6&lt;=0,Fixtures!$D$6&gt;39),AVERAGE(B75:AM75),AVERAGE(OFFSET(A75,0,Fixtures!$D$6,1,38-Fixtures!$D$6+1)))</f>
        <v>101.43787969913247</v>
      </c>
      <c r="AO75" s="41" t="str">
        <f t="shared" si="11"/>
        <v>EVE</v>
      </c>
      <c r="AP75" s="67">
        <f ca="1">AVERAGE(OFFSET(A75,0,Fixtures!$D$6,1,9))</f>
        <v>101.14886520801667</v>
      </c>
      <c r="AQ75" s="67">
        <f ca="1">AVERAGE(OFFSET(A75,0,Fixtures!$D$6,1,6))</f>
        <v>109.07770473798064</v>
      </c>
      <c r="AR75" s="67">
        <f ca="1">AVERAGE(OFFSET(A75,0,Fixtures!$D$6,1,3))</f>
        <v>119.92643900246578</v>
      </c>
      <c r="AS75" s="77"/>
      <c r="AT75" s="76"/>
    </row>
    <row r="76" spans="1:46" x14ac:dyDescent="0.3">
      <c r="A76" s="41" t="str">
        <f t="shared" si="9"/>
        <v>LEI</v>
      </c>
      <c r="B76" s="22">
        <f t="shared" ref="B76:AM76" ca="1" si="18">(VLOOKUP(B10,$AV$2:$AW$41,2,FALSE))</f>
        <v>89.384094627129102</v>
      </c>
      <c r="C76" s="22">
        <f t="shared" ca="1" si="18"/>
        <v>69.555536446837422</v>
      </c>
      <c r="D76" s="22">
        <f t="shared" ca="1" si="18"/>
        <v>76.567198263975058</v>
      </c>
      <c r="E76" s="22">
        <f t="shared" ca="1" si="18"/>
        <v>124.02313595895342</v>
      </c>
      <c r="F76" s="22">
        <f t="shared" ca="1" si="18"/>
        <v>71.77688823679874</v>
      </c>
      <c r="G76" s="22">
        <f t="shared" ca="1" si="18"/>
        <v>100.32955701299254</v>
      </c>
      <c r="H76" s="22">
        <f t="shared" ca="1" si="18"/>
        <v>134.44399992487615</v>
      </c>
      <c r="I76" s="22">
        <f t="shared" si="18"/>
        <v>58.314563486855377</v>
      </c>
      <c r="J76" s="22">
        <f t="shared" ca="1" si="18"/>
        <v>104.12202738277328</v>
      </c>
      <c r="K76" s="22">
        <f t="shared" ca="1" si="18"/>
        <v>90.895409605749578</v>
      </c>
      <c r="L76" s="22">
        <f t="shared" ca="1" si="18"/>
        <v>95.187948046971158</v>
      </c>
      <c r="M76" s="22">
        <f t="shared" ca="1" si="18"/>
        <v>110.75628444804929</v>
      </c>
      <c r="N76" s="22">
        <f t="shared" ca="1" si="18"/>
        <v>97.704160604513405</v>
      </c>
      <c r="O76" s="22">
        <f t="shared" ca="1" si="18"/>
        <v>99.252055745012626</v>
      </c>
      <c r="P76" s="22">
        <f t="shared" ca="1" si="18"/>
        <v>120.50140479556813</v>
      </c>
      <c r="Q76" s="22">
        <f t="shared" ca="1" si="18"/>
        <v>122.74576321253575</v>
      </c>
      <c r="R76" s="22">
        <f t="shared" ca="1" si="18"/>
        <v>140.61014809674003</v>
      </c>
      <c r="S76" s="22">
        <f t="shared" ca="1" si="18"/>
        <v>73.665877279175106</v>
      </c>
      <c r="T76" s="22">
        <f t="shared" si="18"/>
        <v>71.273355372823247</v>
      </c>
      <c r="U76" s="22">
        <f t="shared" si="18"/>
        <v>126.74325861342004</v>
      </c>
      <c r="V76" s="22">
        <f t="shared" ca="1" si="18"/>
        <v>109.99963630217138</v>
      </c>
      <c r="W76" s="22">
        <f t="shared" ca="1" si="18"/>
        <v>111.09438951813837</v>
      </c>
      <c r="X76" s="22">
        <f t="shared" ca="1" si="18"/>
        <v>85.190749676814505</v>
      </c>
      <c r="Y76" s="22">
        <f t="shared" si="18"/>
        <v>154.90842719418006</v>
      </c>
      <c r="Z76" s="85">
        <f t="shared" ca="1" si="18"/>
        <v>85.0123223239124</v>
      </c>
      <c r="AA76" s="85">
        <f t="shared" ca="1" si="18"/>
        <v>73.132441058560175</v>
      </c>
      <c r="AB76" s="86">
        <f t="shared" ca="1" si="18"/>
        <v>90.036072230102917</v>
      </c>
      <c r="AC76" s="96">
        <f t="shared" ca="1" si="18"/>
        <v>115.04466662460548</v>
      </c>
      <c r="AD76" s="86">
        <f t="shared" ca="1" si="18"/>
        <v>150.02259948198815</v>
      </c>
      <c r="AE76" s="86">
        <f t="shared" ca="1" si="18"/>
        <v>98.59205846910119</v>
      </c>
      <c r="AF76" s="86">
        <f t="shared" ca="1" si="18"/>
        <v>119.41619629440527</v>
      </c>
      <c r="AG76" s="86">
        <f t="shared" ca="1" si="18"/>
        <v>81.206227427737602</v>
      </c>
      <c r="AH76" s="86">
        <f t="shared" ca="1" si="18"/>
        <v>116.34082539074254</v>
      </c>
      <c r="AI76" s="86">
        <f t="shared" ca="1" si="18"/>
        <v>90.618778184767592</v>
      </c>
      <c r="AJ76" s="86">
        <f t="shared" ca="1" si="18"/>
        <v>101.47347487550734</v>
      </c>
      <c r="AK76" s="22">
        <f t="shared" ca="1" si="18"/>
        <v>93.582131211525066</v>
      </c>
      <c r="AL76" s="22">
        <f t="shared" ca="1" si="18"/>
        <v>82.087819374266616</v>
      </c>
      <c r="AM76" s="22">
        <f t="shared" ca="1" si="18"/>
        <v>87.727307844976238</v>
      </c>
      <c r="AN76" s="22">
        <f ca="1">IF(OR(Fixtures!$D$6&lt;=0,Fixtures!$D$6&gt;39),AVERAGE(B76:AM76),AVERAGE(OFFSET(A76,0,Fixtures!$D$6,1,38-Fixtures!$D$6+1)))</f>
        <v>101.52450610394958</v>
      </c>
      <c r="AO76" s="41" t="str">
        <f t="shared" si="11"/>
        <v>LEI</v>
      </c>
      <c r="AP76" s="67">
        <f ca="1">AVERAGE(OFFSET(A76,0,Fixtures!$D$6,1,9))</f>
        <v>107.92839259485226</v>
      </c>
      <c r="AQ76" s="67">
        <f ca="1">AVERAGE(OFFSET(A76,0,Fixtures!$D$6,1,6))</f>
        <v>100.55411318469594</v>
      </c>
      <c r="AR76" s="67">
        <f ca="1">AVERAGE(OFFSET(A76,0,Fixtures!$D$6,1,3))</f>
        <v>108.37049973163566</v>
      </c>
      <c r="AS76" s="77"/>
      <c r="AT76" s="76"/>
    </row>
    <row r="77" spans="1:46" x14ac:dyDescent="0.3">
      <c r="A77" s="41" t="str">
        <f t="shared" si="9"/>
        <v>LIV</v>
      </c>
      <c r="B77" s="22">
        <f t="shared" ref="B77:AM77" ca="1" si="19">(VLOOKUP(B11,$AV$2:$AW$41,2,FALSE))</f>
        <v>140.61014809674003</v>
      </c>
      <c r="C77" s="22">
        <f t="shared" ca="1" si="19"/>
        <v>90.895409605749578</v>
      </c>
      <c r="D77" s="22">
        <f t="shared" ca="1" si="19"/>
        <v>110.75628444804929</v>
      </c>
      <c r="E77" s="22">
        <f t="shared" ca="1" si="19"/>
        <v>85.190749676814505</v>
      </c>
      <c r="F77" s="22">
        <f t="shared" ca="1" si="19"/>
        <v>134.44399992487615</v>
      </c>
      <c r="G77" s="22">
        <f t="shared" ca="1" si="19"/>
        <v>69.555536446837422</v>
      </c>
      <c r="H77" s="22">
        <f t="shared" ca="1" si="19"/>
        <v>76.567198263975058</v>
      </c>
      <c r="I77" s="22">
        <f t="shared" ca="1" si="19"/>
        <v>95.738704658087627</v>
      </c>
      <c r="J77" s="22">
        <f t="shared" ca="1" si="19"/>
        <v>71.77688823679874</v>
      </c>
      <c r="K77" s="22">
        <f t="shared" ca="1" si="19"/>
        <v>100.32955701299254</v>
      </c>
      <c r="L77" s="22">
        <f t="shared" ca="1" si="19"/>
        <v>122.74576321253575</v>
      </c>
      <c r="M77" s="22">
        <f t="shared" ca="1" si="19"/>
        <v>90.036072230102917</v>
      </c>
      <c r="N77" s="22">
        <f t="shared" ca="1" si="19"/>
        <v>95.187948046971158</v>
      </c>
      <c r="O77" s="22">
        <f t="shared" ca="1" si="19"/>
        <v>119.41619629440527</v>
      </c>
      <c r="P77" s="22">
        <f t="shared" ca="1" si="19"/>
        <v>99.252055745012626</v>
      </c>
      <c r="Q77" s="22">
        <f t="shared" ca="1" si="19"/>
        <v>101.47347487550734</v>
      </c>
      <c r="R77" s="22">
        <f t="shared" ca="1" si="19"/>
        <v>120.50140479556813</v>
      </c>
      <c r="S77" s="93">
        <f t="shared" si="19"/>
        <v>126.74325861342004</v>
      </c>
      <c r="T77" s="22">
        <f t="shared" ca="1" si="19"/>
        <v>78.331667447526229</v>
      </c>
      <c r="U77" s="22">
        <f t="shared" ca="1" si="19"/>
        <v>89.384094627129102</v>
      </c>
      <c r="V77" s="22">
        <f t="shared" ca="1" si="19"/>
        <v>93.582131211525066</v>
      </c>
      <c r="W77" s="22">
        <f t="shared" ca="1" si="19"/>
        <v>82.087819374266616</v>
      </c>
      <c r="X77" s="22">
        <f t="shared" ca="1" si="19"/>
        <v>87.727307844976238</v>
      </c>
      <c r="Y77" s="93">
        <f t="shared" ca="1" si="19"/>
        <v>73.132441058560175</v>
      </c>
      <c r="Z77" s="85">
        <f t="shared" ca="1" si="19"/>
        <v>111.09438951813837</v>
      </c>
      <c r="AA77" s="85">
        <f t="shared" ca="1" si="19"/>
        <v>115.04466662460548</v>
      </c>
      <c r="AB77" s="86">
        <f t="shared" si="19"/>
        <v>154.90842719418006</v>
      </c>
      <c r="AC77" s="86">
        <f t="shared" ca="1" si="19"/>
        <v>98.59205846910119</v>
      </c>
      <c r="AD77" s="86">
        <f t="shared" ca="1" si="19"/>
        <v>124.02313595895342</v>
      </c>
      <c r="AE77" s="86">
        <f t="shared" ca="1" si="19"/>
        <v>81.206227427737602</v>
      </c>
      <c r="AF77" s="86">
        <f t="shared" ca="1" si="19"/>
        <v>116.34082539074254</v>
      </c>
      <c r="AG77" s="86">
        <f t="shared" ca="1" si="19"/>
        <v>73.665877279175106</v>
      </c>
      <c r="AH77" s="86">
        <f t="shared" ca="1" si="19"/>
        <v>150.02259948198815</v>
      </c>
      <c r="AI77" s="86">
        <f t="shared" ca="1" si="19"/>
        <v>97.704160604513405</v>
      </c>
      <c r="AJ77" s="86">
        <f t="shared" ca="1" si="19"/>
        <v>104.12202738277328</v>
      </c>
      <c r="AK77" s="22">
        <f t="shared" ca="1" si="19"/>
        <v>90.618778184767592</v>
      </c>
      <c r="AL77" s="22">
        <f t="shared" ca="1" si="19"/>
        <v>85.0123223239124</v>
      </c>
      <c r="AM77" s="22">
        <f t="shared" ca="1" si="19"/>
        <v>109.99963630217138</v>
      </c>
      <c r="AN77" s="22">
        <f ca="1">IF(OR(Fixtures!$D$6&lt;=0,Fixtures!$D$6&gt;39),AVERAGE(B77:AM77),AVERAGE(OFFSET(A77,0,Fixtures!$D$6,1,38-Fixtures!$D$6+1)))</f>
        <v>104.57593006539354</v>
      </c>
      <c r="AO77" s="41" t="str">
        <f t="shared" si="11"/>
        <v>LIV</v>
      </c>
      <c r="AP77" s="67">
        <f ca="1">AVERAGE(OFFSET(A77,0,Fixtures!$D$6,1,9))</f>
        <v>106.89660883188834</v>
      </c>
      <c r="AQ77" s="67">
        <f ca="1">AVERAGE(OFFSET(A77,0,Fixtures!$D$6,1,6))</f>
        <v>106.74988178492691</v>
      </c>
      <c r="AR77" s="67">
        <f ca="1">AVERAGE(OFFSET(A77,0,Fixtures!$D$6,1,3))</f>
        <v>90.651379473891595</v>
      </c>
      <c r="AS77" s="77"/>
      <c r="AT77" s="76"/>
    </row>
    <row r="78" spans="1:46" x14ac:dyDescent="0.3">
      <c r="A78" s="41" t="str">
        <f t="shared" si="9"/>
        <v>MCI</v>
      </c>
      <c r="B78" s="22">
        <f t="shared" ref="B78:AM78" si="20">(VLOOKUP(B12,$AV$2:$AW$41,2,FALSE))</f>
        <v>126.74325861342004</v>
      </c>
      <c r="C78" s="22">
        <f t="shared" ca="1" si="20"/>
        <v>100.32955701299254</v>
      </c>
      <c r="D78" s="22">
        <f t="shared" ca="1" si="20"/>
        <v>101.47347487550734</v>
      </c>
      <c r="E78" s="22">
        <f t="shared" ca="1" si="20"/>
        <v>119.41619629440527</v>
      </c>
      <c r="F78" s="22">
        <f t="shared" ca="1" si="20"/>
        <v>115.04466662460548</v>
      </c>
      <c r="G78" s="22">
        <f t="shared" ca="1" si="20"/>
        <v>120.50140479556813</v>
      </c>
      <c r="H78" s="22">
        <f t="shared" ca="1" si="20"/>
        <v>81.206227427737602</v>
      </c>
      <c r="I78" s="22">
        <f t="shared" ca="1" si="20"/>
        <v>89.384094627129102</v>
      </c>
      <c r="J78" s="22">
        <f t="shared" ca="1" si="20"/>
        <v>95.187948046971158</v>
      </c>
      <c r="K78" s="22">
        <f t="shared" ca="1" si="20"/>
        <v>150.02259948198815</v>
      </c>
      <c r="L78" s="22">
        <f t="shared" ca="1" si="20"/>
        <v>111.09438951813837</v>
      </c>
      <c r="M78" s="22">
        <f t="shared" si="20"/>
        <v>58.314563486855377</v>
      </c>
      <c r="N78" s="22">
        <f t="shared" ca="1" si="20"/>
        <v>85.0123223239124</v>
      </c>
      <c r="O78" s="22">
        <f t="shared" ca="1" si="20"/>
        <v>109.99963630217138</v>
      </c>
      <c r="P78" s="22">
        <f t="shared" ca="1" si="20"/>
        <v>85.190749676814505</v>
      </c>
      <c r="Q78" s="22">
        <f t="shared" ca="1" si="20"/>
        <v>87.727307844976238</v>
      </c>
      <c r="R78" s="22">
        <f t="shared" ca="1" si="20"/>
        <v>90.618778184767592</v>
      </c>
      <c r="S78" s="22">
        <f t="shared" ca="1" si="20"/>
        <v>95.738704658087627</v>
      </c>
      <c r="T78" s="22">
        <f t="shared" ca="1" si="20"/>
        <v>73.132441058560175</v>
      </c>
      <c r="U78" s="22">
        <f t="shared" ca="1" si="20"/>
        <v>93.582131211525066</v>
      </c>
      <c r="V78" s="22">
        <f t="shared" ca="1" si="20"/>
        <v>99.252055745012626</v>
      </c>
      <c r="W78" s="22">
        <f t="shared" ca="1" si="20"/>
        <v>122.74576321253575</v>
      </c>
      <c r="X78" s="22">
        <f t="shared" ca="1" si="20"/>
        <v>116.34082539074254</v>
      </c>
      <c r="Y78" s="22">
        <f t="shared" ca="1" si="20"/>
        <v>76.567198263975058</v>
      </c>
      <c r="Z78" s="85">
        <f t="shared" ca="1" si="20"/>
        <v>82.087819374266616</v>
      </c>
      <c r="AA78" s="85">
        <f t="shared" si="20"/>
        <v>154.90842719418006</v>
      </c>
      <c r="AB78" s="86">
        <f t="shared" ca="1" si="20"/>
        <v>78.331667447526229</v>
      </c>
      <c r="AC78" s="96">
        <f t="shared" ca="1" si="20"/>
        <v>110.75628444804929</v>
      </c>
      <c r="AD78" s="86">
        <f t="shared" ca="1" si="20"/>
        <v>71.77688823679874</v>
      </c>
      <c r="AE78" s="86">
        <f t="shared" ca="1" si="20"/>
        <v>104.12202738277328</v>
      </c>
      <c r="AF78" s="86">
        <f t="shared" ca="1" si="20"/>
        <v>69.555536446837422</v>
      </c>
      <c r="AG78" s="86">
        <f t="shared" si="20"/>
        <v>71.273355372823247</v>
      </c>
      <c r="AH78" s="86">
        <f t="shared" ca="1" si="20"/>
        <v>90.895409605749578</v>
      </c>
      <c r="AI78" s="86">
        <f t="shared" ca="1" si="20"/>
        <v>134.44399992487615</v>
      </c>
      <c r="AJ78" s="86">
        <f t="shared" ca="1" si="20"/>
        <v>97.704160604513405</v>
      </c>
      <c r="AK78" s="22">
        <f t="shared" ca="1" si="20"/>
        <v>124.02313595895342</v>
      </c>
      <c r="AL78" s="22">
        <f t="shared" ca="1" si="20"/>
        <v>98.59205846910119</v>
      </c>
      <c r="AM78" s="22">
        <f t="shared" ca="1" si="20"/>
        <v>140.61014809674003</v>
      </c>
      <c r="AN78" s="22">
        <f ca="1">IF(OR(Fixtures!$D$6&lt;=0,Fixtures!$D$6&gt;39),AVERAGE(B78:AM78),AVERAGE(OFFSET(A78,0,Fixtures!$D$6,1,38-Fixtures!$D$6+1)))</f>
        <v>101.37430888861914</v>
      </c>
      <c r="AO78" s="41" t="str">
        <f t="shared" si="11"/>
        <v>MCI</v>
      </c>
      <c r="AP78" s="67">
        <f ca="1">AVERAGE(OFFSET(A78,0,Fixtures!$D$6,1,9))</f>
        <v>96.049630465016591</v>
      </c>
      <c r="AQ78" s="67">
        <f ca="1">AVERAGE(OFFSET(A78,0,Fixtures!$D$6,1,6))</f>
        <v>103.16537035312331</v>
      </c>
      <c r="AR78" s="67">
        <f ca="1">AVERAGE(OFFSET(A78,0,Fixtures!$D$6,1,3))</f>
        <v>91.665281009661399</v>
      </c>
      <c r="AS78" s="77"/>
      <c r="AT78" s="76"/>
    </row>
    <row r="79" spans="1:46" x14ac:dyDescent="0.3">
      <c r="A79" s="41" t="str">
        <f t="shared" si="9"/>
        <v>MUN</v>
      </c>
      <c r="B79" s="22">
        <f t="shared" ref="B79:AM79" ca="1" si="21">(VLOOKUP(B13,$AV$2:$AW$41,2,FALSE))</f>
        <v>85.0123223239124</v>
      </c>
      <c r="C79" s="22">
        <f t="shared" ca="1" si="21"/>
        <v>73.132441058560175</v>
      </c>
      <c r="D79" s="22">
        <f t="shared" ca="1" si="21"/>
        <v>116.34082539074254</v>
      </c>
      <c r="E79" s="22">
        <f t="shared" ca="1" si="21"/>
        <v>90.895409605749578</v>
      </c>
      <c r="F79" s="22">
        <f t="shared" ca="1" si="21"/>
        <v>95.738704658087627</v>
      </c>
      <c r="G79" s="22">
        <f t="shared" si="21"/>
        <v>126.74325861342004</v>
      </c>
      <c r="H79" s="22">
        <f t="shared" ca="1" si="21"/>
        <v>110.75628444804929</v>
      </c>
      <c r="I79" s="22">
        <f t="shared" ca="1" si="21"/>
        <v>109.99963630217138</v>
      </c>
      <c r="J79" s="22">
        <f t="shared" si="21"/>
        <v>71.273355372823247</v>
      </c>
      <c r="K79" s="22">
        <f t="shared" ca="1" si="21"/>
        <v>115.04466662460548</v>
      </c>
      <c r="L79" s="22">
        <f t="shared" ca="1" si="21"/>
        <v>101.47347487550734</v>
      </c>
      <c r="M79" s="22">
        <f t="shared" ca="1" si="21"/>
        <v>119.41619629440527</v>
      </c>
      <c r="N79" s="22">
        <f t="shared" ca="1" si="21"/>
        <v>76.567198263975058</v>
      </c>
      <c r="O79" s="22">
        <f t="shared" ca="1" si="21"/>
        <v>150.02259948198815</v>
      </c>
      <c r="P79" s="22">
        <f t="shared" ca="1" si="21"/>
        <v>100.32955701299254</v>
      </c>
      <c r="Q79" s="22">
        <f t="shared" ca="1" si="21"/>
        <v>73.665877279175106</v>
      </c>
      <c r="R79" s="22">
        <f t="shared" ca="1" si="21"/>
        <v>99.252055745012626</v>
      </c>
      <c r="S79" s="22">
        <f t="shared" ca="1" si="21"/>
        <v>98.59205846910119</v>
      </c>
      <c r="T79" s="22">
        <f t="shared" ca="1" si="21"/>
        <v>134.44399992487615</v>
      </c>
      <c r="U79" s="22">
        <f t="shared" ca="1" si="21"/>
        <v>85.190749676814505</v>
      </c>
      <c r="V79" s="22">
        <f t="shared" ca="1" si="21"/>
        <v>90.618778184767592</v>
      </c>
      <c r="W79" s="22">
        <f t="shared" ca="1" si="21"/>
        <v>140.61014809674003</v>
      </c>
      <c r="X79" s="22">
        <f t="shared" si="21"/>
        <v>58.314563486855377</v>
      </c>
      <c r="Y79" s="22">
        <f t="shared" ca="1" si="21"/>
        <v>104.12202738277328</v>
      </c>
      <c r="Z79" s="85">
        <f t="shared" ca="1" si="21"/>
        <v>89.384094627129102</v>
      </c>
      <c r="AA79" s="85">
        <f t="shared" ca="1" si="21"/>
        <v>69.555536446837422</v>
      </c>
      <c r="AB79" s="86">
        <f t="shared" ca="1" si="21"/>
        <v>120.50140479556813</v>
      </c>
      <c r="AC79" s="96">
        <f t="shared" ca="1" si="21"/>
        <v>81.206227427737602</v>
      </c>
      <c r="AD79" s="86">
        <f t="shared" ca="1" si="21"/>
        <v>90.036072230102917</v>
      </c>
      <c r="AE79" s="86">
        <f t="shared" ca="1" si="21"/>
        <v>82.087819374266616</v>
      </c>
      <c r="AF79" s="86">
        <f t="shared" ca="1" si="21"/>
        <v>93.582131211525066</v>
      </c>
      <c r="AG79" s="86">
        <f t="shared" ca="1" si="21"/>
        <v>97.704160604513405</v>
      </c>
      <c r="AH79" s="86">
        <f t="shared" ca="1" si="21"/>
        <v>124.02313595895342</v>
      </c>
      <c r="AI79" s="86">
        <f t="shared" ca="1" si="21"/>
        <v>122.74576321253575</v>
      </c>
      <c r="AJ79" s="86">
        <f t="shared" ca="1" si="21"/>
        <v>111.09438951813837</v>
      </c>
      <c r="AK79" s="22">
        <f t="shared" ca="1" si="21"/>
        <v>95.187948046971158</v>
      </c>
      <c r="AL79" s="22">
        <f t="shared" si="21"/>
        <v>154.90842719418006</v>
      </c>
      <c r="AM79" s="22">
        <f t="shared" ca="1" si="21"/>
        <v>78.331667447526229</v>
      </c>
      <c r="AN79" s="22">
        <f ca="1">IF(OR(Fixtures!$D$6&lt;=0,Fixtures!$D$6&gt;39),AVERAGE(B79:AM79),AVERAGE(OFFSET(A79,0,Fixtures!$D$6,1,38-Fixtures!$D$6+1)))</f>
        <v>98.299085560350875</v>
      </c>
      <c r="AO79" s="41" t="str">
        <f t="shared" si="11"/>
        <v>MUN</v>
      </c>
      <c r="AP79" s="67">
        <f ca="1">AVERAGE(OFFSET(A79,0,Fixtures!$D$6,1,9))</f>
        <v>87.643319664755069</v>
      </c>
      <c r="AQ79" s="67">
        <f ca="1">AVERAGE(OFFSET(A79,0,Fixtures!$D$6,1,6))</f>
        <v>87.180642361150163</v>
      </c>
      <c r="AR79" s="67">
        <f ca="1">AVERAGE(OFFSET(A79,0,Fixtures!$D$6,1,3))</f>
        <v>83.940228498919268</v>
      </c>
      <c r="AS79" s="77"/>
      <c r="AT79" s="76"/>
    </row>
    <row r="80" spans="1:46" x14ac:dyDescent="0.3">
      <c r="A80" s="41" t="str">
        <f t="shared" si="9"/>
        <v>NEW</v>
      </c>
      <c r="B80" s="22">
        <f t="shared" ref="B80:AM80" ca="1" si="22">(VLOOKUP(B14,$AV$2:$AW$41,2,FALSE))</f>
        <v>110.75628444804929</v>
      </c>
      <c r="C80" s="22">
        <f t="shared" ca="1" si="22"/>
        <v>115.04466662460548</v>
      </c>
      <c r="D80" s="22">
        <f t="shared" ca="1" si="22"/>
        <v>82.087819374266616</v>
      </c>
      <c r="E80" s="22">
        <f t="shared" ca="1" si="22"/>
        <v>120.50140479556813</v>
      </c>
      <c r="F80" s="22">
        <f t="shared" si="22"/>
        <v>58.314563486855377</v>
      </c>
      <c r="G80" s="22">
        <f t="shared" ca="1" si="22"/>
        <v>119.41619629440527</v>
      </c>
      <c r="H80" s="22">
        <f t="shared" ca="1" si="22"/>
        <v>78.331667447526229</v>
      </c>
      <c r="I80" s="22">
        <f t="shared" ca="1" si="22"/>
        <v>87.727307844976238</v>
      </c>
      <c r="J80" s="22">
        <f t="shared" ca="1" si="22"/>
        <v>69.555536446837422</v>
      </c>
      <c r="K80" s="22">
        <f t="shared" ca="1" si="22"/>
        <v>89.384094627129102</v>
      </c>
      <c r="L80" s="22">
        <f t="shared" si="22"/>
        <v>126.74325861342004</v>
      </c>
      <c r="M80" s="22">
        <f t="shared" ca="1" si="22"/>
        <v>124.02313595895342</v>
      </c>
      <c r="N80" s="22">
        <f t="shared" ca="1" si="22"/>
        <v>122.74576321253575</v>
      </c>
      <c r="O80" s="22">
        <f t="shared" ca="1" si="22"/>
        <v>90.036072230102917</v>
      </c>
      <c r="P80" s="22">
        <f t="shared" ca="1" si="22"/>
        <v>76.567198263975058</v>
      </c>
      <c r="Q80" s="22">
        <f t="shared" ca="1" si="22"/>
        <v>111.09438951813837</v>
      </c>
      <c r="R80" s="22">
        <f t="shared" ca="1" si="22"/>
        <v>85.190749676814505</v>
      </c>
      <c r="S80" s="22">
        <f t="shared" ca="1" si="22"/>
        <v>116.34082539074254</v>
      </c>
      <c r="T80" s="22">
        <f t="shared" ca="1" si="22"/>
        <v>71.77688823679874</v>
      </c>
      <c r="U80" s="22">
        <f t="shared" ca="1" si="22"/>
        <v>99.252055745012626</v>
      </c>
      <c r="V80" s="22">
        <f t="shared" ca="1" si="22"/>
        <v>95.738704658087627</v>
      </c>
      <c r="W80" s="22">
        <f t="shared" ca="1" si="22"/>
        <v>73.132441058560175</v>
      </c>
      <c r="X80" s="22">
        <f t="shared" ca="1" si="22"/>
        <v>85.0123223239124</v>
      </c>
      <c r="Y80" s="22">
        <f t="shared" ca="1" si="22"/>
        <v>81.206227427737602</v>
      </c>
      <c r="Z80" s="85">
        <f t="shared" ca="1" si="22"/>
        <v>140.61014809674003</v>
      </c>
      <c r="AA80" s="85">
        <f t="shared" ca="1" si="22"/>
        <v>90.618778184767592</v>
      </c>
      <c r="AB80" s="86">
        <f t="shared" ca="1" si="22"/>
        <v>95.187948046971158</v>
      </c>
      <c r="AC80" s="86">
        <f t="shared" ca="1" si="22"/>
        <v>104.12202738277328</v>
      </c>
      <c r="AD80" s="86">
        <f t="shared" ca="1" si="22"/>
        <v>90.895409605749578</v>
      </c>
      <c r="AE80" s="86">
        <f t="shared" ca="1" si="22"/>
        <v>93.582131211525066</v>
      </c>
      <c r="AF80" s="86">
        <f t="shared" ca="1" si="22"/>
        <v>150.02259948198815</v>
      </c>
      <c r="AG80" s="86">
        <f t="shared" ca="1" si="22"/>
        <v>101.47347487550734</v>
      </c>
      <c r="AH80" s="86">
        <f t="shared" si="22"/>
        <v>154.90842719418006</v>
      </c>
      <c r="AI80" s="86">
        <f t="shared" ca="1" si="22"/>
        <v>73.665877279175106</v>
      </c>
      <c r="AJ80" s="86">
        <f t="shared" ca="1" si="22"/>
        <v>98.59205846910119</v>
      </c>
      <c r="AK80" s="22">
        <f t="shared" ca="1" si="22"/>
        <v>100.32955701299254</v>
      </c>
      <c r="AL80" s="22">
        <f t="shared" ca="1" si="22"/>
        <v>97.704160604513405</v>
      </c>
      <c r="AM80" s="22">
        <f t="shared" si="22"/>
        <v>71.273355372823247</v>
      </c>
      <c r="AN80" s="22">
        <f ca="1">IF(OR(Fixtures!$D$6&lt;=0,Fixtures!$D$6&gt;39),AVERAGE(B80:AM80),AVERAGE(OFFSET(A80,0,Fixtures!$D$6,1,38-Fixtures!$D$6+1)))</f>
        <v>101.82528141065362</v>
      </c>
      <c r="AO80" s="41" t="str">
        <f t="shared" si="11"/>
        <v>NEW</v>
      </c>
      <c r="AP80" s="67">
        <f ca="1">AVERAGE(OFFSET(A80,0,Fixtures!$D$6,1,9))</f>
        <v>103.47306575135164</v>
      </c>
      <c r="AQ80" s="67">
        <f ca="1">AVERAGE(OFFSET(A80,0,Fixtures!$D$6,1,6))</f>
        <v>99.459575243817014</v>
      </c>
      <c r="AR80" s="67">
        <f ca="1">AVERAGE(OFFSET(A80,0,Fixtures!$D$6,1,3))</f>
        <v>102.27623261613002</v>
      </c>
      <c r="AS80" s="77"/>
      <c r="AT80" s="76"/>
    </row>
    <row r="81" spans="1:51" x14ac:dyDescent="0.3">
      <c r="A81" s="41" t="str">
        <f t="shared" si="9"/>
        <v>NOR</v>
      </c>
      <c r="B81" s="22">
        <f t="shared" ref="B81:AM81" si="23">(VLOOKUP(B15,$AV$2:$AW$41,2,FALSE))</f>
        <v>58.314563486855377</v>
      </c>
      <c r="C81" s="22">
        <f t="shared" ca="1" si="23"/>
        <v>134.44399992487615</v>
      </c>
      <c r="D81" s="22">
        <f t="shared" ca="1" si="23"/>
        <v>85.0123223239124</v>
      </c>
      <c r="E81" s="22">
        <f t="shared" si="23"/>
        <v>126.74325861342004</v>
      </c>
      <c r="F81" s="22">
        <f t="shared" ca="1" si="23"/>
        <v>90.036072230102917</v>
      </c>
      <c r="G81" s="22">
        <f t="shared" ca="1" si="23"/>
        <v>85.190749676814505</v>
      </c>
      <c r="H81" s="22">
        <f t="shared" ca="1" si="23"/>
        <v>95.187948046971158</v>
      </c>
      <c r="I81" s="22">
        <f t="shared" ca="1" si="23"/>
        <v>150.02259948198815</v>
      </c>
      <c r="J81" s="22">
        <f t="shared" ca="1" si="23"/>
        <v>101.47347487550734</v>
      </c>
      <c r="K81" s="22">
        <f t="shared" ca="1" si="23"/>
        <v>87.727307844976238</v>
      </c>
      <c r="L81" s="22">
        <f t="shared" ca="1" si="23"/>
        <v>97.704160604513405</v>
      </c>
      <c r="M81" s="22">
        <f t="shared" ca="1" si="23"/>
        <v>120.50140479556813</v>
      </c>
      <c r="N81" s="22">
        <f t="shared" ca="1" si="23"/>
        <v>81.206227427737602</v>
      </c>
      <c r="O81" s="22">
        <f t="shared" ca="1" si="23"/>
        <v>110.75628444804929</v>
      </c>
      <c r="P81" s="22">
        <f t="shared" ca="1" si="23"/>
        <v>90.895409605749578</v>
      </c>
      <c r="Q81" s="22">
        <f t="shared" ca="1" si="23"/>
        <v>93.582131211525066</v>
      </c>
      <c r="R81" s="22">
        <f t="shared" ca="1" si="23"/>
        <v>78.331667447526229</v>
      </c>
      <c r="S81" s="22">
        <f t="shared" ca="1" si="23"/>
        <v>89.384094627129102</v>
      </c>
      <c r="T81" s="22">
        <f t="shared" ca="1" si="23"/>
        <v>122.74576321253575</v>
      </c>
      <c r="U81" s="22">
        <f t="shared" ca="1" si="23"/>
        <v>100.32955701299254</v>
      </c>
      <c r="V81" s="22">
        <f t="shared" ca="1" si="23"/>
        <v>116.34082539074254</v>
      </c>
      <c r="W81" s="22">
        <f t="shared" ca="1" si="23"/>
        <v>71.77688823679874</v>
      </c>
      <c r="X81" s="22">
        <f t="shared" ca="1" si="23"/>
        <v>124.02313595895342</v>
      </c>
      <c r="Y81" s="22">
        <f t="shared" ca="1" si="23"/>
        <v>82.087819374266616</v>
      </c>
      <c r="Z81" s="85">
        <f t="shared" ca="1" si="23"/>
        <v>109.99963630217138</v>
      </c>
      <c r="AA81" s="85">
        <f t="shared" si="23"/>
        <v>71.273355372823247</v>
      </c>
      <c r="AB81" s="86">
        <f t="shared" ca="1" si="23"/>
        <v>73.132441058560175</v>
      </c>
      <c r="AC81" s="96">
        <f t="shared" ca="1" si="23"/>
        <v>95.738704658087627</v>
      </c>
      <c r="AD81" s="86">
        <f t="shared" ca="1" si="23"/>
        <v>76.567198263975058</v>
      </c>
      <c r="AE81" s="86">
        <f t="shared" ca="1" si="23"/>
        <v>111.09438951813837</v>
      </c>
      <c r="AF81" s="86">
        <f t="shared" ca="1" si="23"/>
        <v>99.252055745012626</v>
      </c>
      <c r="AG81" s="86">
        <f t="shared" ca="1" si="23"/>
        <v>90.618778184767592</v>
      </c>
      <c r="AH81" s="86">
        <f t="shared" ca="1" si="23"/>
        <v>119.41619629440527</v>
      </c>
      <c r="AI81" s="86">
        <f t="shared" ca="1" si="23"/>
        <v>98.59205846910119</v>
      </c>
      <c r="AJ81" s="86">
        <f t="shared" si="23"/>
        <v>154.90842719418006</v>
      </c>
      <c r="AK81" s="22">
        <f t="shared" ca="1" si="23"/>
        <v>69.555536446837422</v>
      </c>
      <c r="AL81" s="22">
        <f t="shared" ca="1" si="23"/>
        <v>104.12202738277328</v>
      </c>
      <c r="AM81" s="22">
        <f t="shared" ca="1" si="23"/>
        <v>73.665877279175106</v>
      </c>
      <c r="AN81" s="22">
        <f ca="1">IF(OR(Fixtures!$D$6&lt;=0,Fixtures!$D$6&gt;39),AVERAGE(B81:AM81),AVERAGE(OFFSET(A81,0,Fixtures!$D$6,1,38-Fixtures!$D$6+1)))</f>
        <v>97.127977343951756</v>
      </c>
      <c r="AO81" s="41" t="str">
        <f t="shared" si="11"/>
        <v>NOR</v>
      </c>
      <c r="AP81" s="67">
        <f ca="1">AVERAGE(OFFSET(A81,0,Fixtures!$D$6,1,9))</f>
        <v>93.685415139109821</v>
      </c>
      <c r="AQ81" s="67">
        <f ca="1">AVERAGE(OFFSET(A81,0,Fixtures!$D$6,1,6))</f>
        <v>92.709182120810411</v>
      </c>
      <c r="AR81" s="67">
        <f ca="1">AVERAGE(OFFSET(A81,0,Fixtures!$D$6,1,3))</f>
        <v>105.37019721179713</v>
      </c>
      <c r="AS81" s="77"/>
      <c r="AT81" s="76"/>
    </row>
    <row r="82" spans="1:51" x14ac:dyDescent="0.3">
      <c r="A82" s="41" t="str">
        <f t="shared" si="9"/>
        <v>SHU</v>
      </c>
      <c r="B82" s="22">
        <f t="shared" ref="B82:AM82" ca="1" si="24">(VLOOKUP(B16,$AV$2:$AW$41,2,FALSE))</f>
        <v>101.47347487550734</v>
      </c>
      <c r="C82" s="22">
        <f t="shared" ca="1" si="24"/>
        <v>116.34082539074254</v>
      </c>
      <c r="D82" s="22">
        <f t="shared" ca="1" si="24"/>
        <v>95.738704658087627</v>
      </c>
      <c r="E82" s="22">
        <f t="shared" ca="1" si="24"/>
        <v>69.555536446837422</v>
      </c>
      <c r="F82" s="22">
        <f t="shared" ca="1" si="24"/>
        <v>111.09438951813837</v>
      </c>
      <c r="G82" s="22">
        <f t="shared" ca="1" si="24"/>
        <v>81.206227427737602</v>
      </c>
      <c r="H82" s="22">
        <f t="shared" si="24"/>
        <v>71.273355372823247</v>
      </c>
      <c r="I82" s="22">
        <f t="shared" ca="1" si="24"/>
        <v>98.59205846910119</v>
      </c>
      <c r="J82" s="22">
        <f t="shared" ca="1" si="24"/>
        <v>110.75628444804929</v>
      </c>
      <c r="K82" s="22">
        <f t="shared" si="24"/>
        <v>126.74325861342004</v>
      </c>
      <c r="L82" s="22">
        <f t="shared" ca="1" si="24"/>
        <v>104.12202738277328</v>
      </c>
      <c r="M82" s="22">
        <f t="shared" ca="1" si="24"/>
        <v>82.087819374266616</v>
      </c>
      <c r="N82" s="22">
        <f t="shared" ca="1" si="24"/>
        <v>87.727307844976238</v>
      </c>
      <c r="O82" s="22">
        <f t="shared" ca="1" si="24"/>
        <v>73.132441058560175</v>
      </c>
      <c r="P82" s="22">
        <f t="shared" ca="1" si="24"/>
        <v>134.44399992487615</v>
      </c>
      <c r="Q82" s="22">
        <f t="shared" ca="1" si="24"/>
        <v>115.04466662460548</v>
      </c>
      <c r="R82" s="22">
        <f t="shared" ca="1" si="24"/>
        <v>150.02259948198815</v>
      </c>
      <c r="S82" s="22">
        <f t="shared" ca="1" si="24"/>
        <v>97.704160604513405</v>
      </c>
      <c r="T82" s="22">
        <f t="shared" ca="1" si="24"/>
        <v>120.50140479556813</v>
      </c>
      <c r="U82" s="22">
        <f t="shared" ca="1" si="24"/>
        <v>73.665877279175106</v>
      </c>
      <c r="V82" s="22">
        <f t="shared" si="24"/>
        <v>58.314563486855377</v>
      </c>
      <c r="W82" s="22">
        <f t="shared" si="24"/>
        <v>154.90842719418006</v>
      </c>
      <c r="X82" s="22">
        <f t="shared" ca="1" si="24"/>
        <v>90.618778184767592</v>
      </c>
      <c r="Y82" s="22">
        <f t="shared" ca="1" si="24"/>
        <v>90.036072230102917</v>
      </c>
      <c r="Z82" s="85">
        <f t="shared" ca="1" si="24"/>
        <v>95.187948046971158</v>
      </c>
      <c r="AA82" s="85">
        <f t="shared" ca="1" si="24"/>
        <v>124.02313595895342</v>
      </c>
      <c r="AB82" s="86">
        <f t="shared" ca="1" si="24"/>
        <v>119.41619629440527</v>
      </c>
      <c r="AC82" s="96">
        <f t="shared" ca="1" si="24"/>
        <v>122.74576321253575</v>
      </c>
      <c r="AD82" s="86">
        <f t="shared" ca="1" si="24"/>
        <v>140.61014809674003</v>
      </c>
      <c r="AE82" s="86">
        <f t="shared" ca="1" si="24"/>
        <v>109.99963630217138</v>
      </c>
      <c r="AF82" s="86">
        <f t="shared" ca="1" si="24"/>
        <v>71.77688823679874</v>
      </c>
      <c r="AG82" s="86">
        <f t="shared" ca="1" si="24"/>
        <v>100.32955701299254</v>
      </c>
      <c r="AH82" s="86">
        <f t="shared" ca="1" si="24"/>
        <v>85.190749676814505</v>
      </c>
      <c r="AI82" s="86">
        <f t="shared" ca="1" si="24"/>
        <v>89.384094627129102</v>
      </c>
      <c r="AJ82" s="86">
        <f t="shared" ca="1" si="24"/>
        <v>85.0123223239124</v>
      </c>
      <c r="AK82" s="22">
        <f t="shared" ca="1" si="24"/>
        <v>78.331667447526229</v>
      </c>
      <c r="AL82" s="22">
        <f t="shared" ca="1" si="24"/>
        <v>99.252055745012626</v>
      </c>
      <c r="AM82" s="22">
        <f t="shared" ca="1" si="24"/>
        <v>90.895409605749578</v>
      </c>
      <c r="AN82" s="22">
        <f ca="1">IF(OR(Fixtures!$D$6&lt;=0,Fixtures!$D$6&gt;39),AVERAGE(B82:AM82),AVERAGE(OFFSET(A82,0,Fixtures!$D$6,1,38-Fixtures!$D$6+1)))</f>
        <v>99.550651437661458</v>
      </c>
      <c r="AO82" s="41" t="str">
        <f t="shared" si="11"/>
        <v>SHU</v>
      </c>
      <c r="AP82" s="67">
        <f ca="1">AVERAGE(OFFSET(A82,0,Fixtures!$D$6,1,9))</f>
        <v>107.15717406260515</v>
      </c>
      <c r="AQ82" s="67">
        <f ca="1">AVERAGE(OFFSET(A82,0,Fixtures!$D$6,1,6))</f>
        <v>107.004648987956</v>
      </c>
      <c r="AR82" s="67">
        <f ca="1">AVERAGE(OFFSET(A82,0,Fixtures!$D$6,1,3))</f>
        <v>91.947599487280556</v>
      </c>
      <c r="AS82" s="77"/>
      <c r="AT82" s="76"/>
    </row>
    <row r="83" spans="1:51" x14ac:dyDescent="0.3">
      <c r="A83" s="41" t="str">
        <f t="shared" si="9"/>
        <v>SOU</v>
      </c>
      <c r="B83" s="22">
        <f t="shared" ref="B83:AM83" ca="1" si="25">(VLOOKUP(B17,$AV$2:$AW$41,2,FALSE))</f>
        <v>85.190749676814505</v>
      </c>
      <c r="C83" s="22">
        <f t="shared" si="25"/>
        <v>71.273355372823247</v>
      </c>
      <c r="D83" s="22">
        <f t="shared" ca="1" si="25"/>
        <v>97.704160604513405</v>
      </c>
      <c r="E83" s="22">
        <f t="shared" ca="1" si="25"/>
        <v>87.727307844976238</v>
      </c>
      <c r="F83" s="22">
        <f t="shared" ca="1" si="25"/>
        <v>76.567198263975058</v>
      </c>
      <c r="G83" s="22">
        <f t="shared" ca="1" si="25"/>
        <v>124.02313595895342</v>
      </c>
      <c r="H83" s="22">
        <f t="shared" ca="1" si="25"/>
        <v>82.087819374266616</v>
      </c>
      <c r="I83" s="22">
        <f t="shared" ca="1" si="25"/>
        <v>85.0123223239124</v>
      </c>
      <c r="J83" s="22">
        <f t="shared" ca="1" si="25"/>
        <v>73.132441058560175</v>
      </c>
      <c r="K83" s="22">
        <f t="shared" ca="1" si="25"/>
        <v>95.738704658087627</v>
      </c>
      <c r="L83" s="22">
        <f t="shared" ca="1" si="25"/>
        <v>73.665877279175106</v>
      </c>
      <c r="M83" s="22">
        <f t="shared" ca="1" si="25"/>
        <v>99.252055745012626</v>
      </c>
      <c r="N83" s="22">
        <f t="shared" ca="1" si="25"/>
        <v>90.618778184767592</v>
      </c>
      <c r="O83" s="22">
        <f t="shared" ca="1" si="25"/>
        <v>120.50140479556813</v>
      </c>
      <c r="P83" s="22">
        <f t="shared" ca="1" si="25"/>
        <v>140.61014809674003</v>
      </c>
      <c r="Q83" s="22">
        <f t="shared" ca="1" si="25"/>
        <v>109.99963630217138</v>
      </c>
      <c r="R83" s="22">
        <f t="shared" si="25"/>
        <v>154.90842719418006</v>
      </c>
      <c r="S83" s="22">
        <f t="shared" ca="1" si="25"/>
        <v>122.74576321253575</v>
      </c>
      <c r="T83" s="22">
        <f t="shared" ca="1" si="25"/>
        <v>69.555536446837422</v>
      </c>
      <c r="U83" s="22">
        <f t="shared" ca="1" si="25"/>
        <v>116.34082539074254</v>
      </c>
      <c r="V83" s="22">
        <f t="shared" ca="1" si="25"/>
        <v>100.32955701299254</v>
      </c>
      <c r="W83" s="22">
        <f t="shared" ca="1" si="25"/>
        <v>78.331667447526229</v>
      </c>
      <c r="X83" s="22">
        <f t="shared" ca="1" si="25"/>
        <v>89.384094627129102</v>
      </c>
      <c r="Y83" s="22">
        <f t="shared" ca="1" si="25"/>
        <v>95.187948046971158</v>
      </c>
      <c r="Z83" s="85">
        <f t="shared" si="25"/>
        <v>58.314563486855377</v>
      </c>
      <c r="AA83" s="85">
        <f t="shared" ca="1" si="25"/>
        <v>104.12202738277328</v>
      </c>
      <c r="AB83" s="86">
        <f t="shared" ca="1" si="25"/>
        <v>150.02259948198815</v>
      </c>
      <c r="AC83" s="86">
        <f t="shared" si="25"/>
        <v>126.74325861342004</v>
      </c>
      <c r="AD83" s="86">
        <f t="shared" ca="1" si="25"/>
        <v>134.44399992487615</v>
      </c>
      <c r="AE83" s="86">
        <f t="shared" ca="1" si="25"/>
        <v>115.04466662460548</v>
      </c>
      <c r="AF83" s="86">
        <f t="shared" ca="1" si="25"/>
        <v>110.75628444804929</v>
      </c>
      <c r="AG83" s="86">
        <f t="shared" ca="1" si="25"/>
        <v>98.59205846910119</v>
      </c>
      <c r="AH83" s="86">
        <f t="shared" ca="1" si="25"/>
        <v>90.036072230102917</v>
      </c>
      <c r="AI83" s="86">
        <f t="shared" ca="1" si="25"/>
        <v>81.206227427737602</v>
      </c>
      <c r="AJ83" s="86">
        <f t="shared" ca="1" si="25"/>
        <v>71.77688823679874</v>
      </c>
      <c r="AK83" s="22">
        <f t="shared" ca="1" si="25"/>
        <v>119.41619629440527</v>
      </c>
      <c r="AL83" s="22">
        <f t="shared" ca="1" si="25"/>
        <v>101.47347487550734</v>
      </c>
      <c r="AM83" s="22">
        <f t="shared" ca="1" si="25"/>
        <v>93.582131211525066</v>
      </c>
      <c r="AN83" s="22">
        <f ca="1">IF(OR(Fixtures!$D$6&lt;=0,Fixtures!$D$6&gt;39),AVERAGE(B83:AM83),AVERAGE(OFFSET(A83,0,Fixtures!$D$6,1,38-Fixtures!$D$6+1)))</f>
        <v>102.50640571136539</v>
      </c>
      <c r="AO83" s="41" t="str">
        <f t="shared" si="11"/>
        <v>SOU</v>
      </c>
      <c r="AP83" s="67">
        <f ca="1">AVERAGE(OFFSET(A83,0,Fixtures!$D$6,1,9))</f>
        <v>109.33549362629645</v>
      </c>
      <c r="AQ83" s="67">
        <f ca="1">AVERAGE(OFFSET(A83,0,Fixtures!$D$6,1,6))</f>
        <v>103.96241527318951</v>
      </c>
      <c r="AR83" s="67">
        <f ca="1">AVERAGE(OFFSET(A83,0,Fixtures!$D$6,1,3))</f>
        <v>80.962202053651879</v>
      </c>
      <c r="AS83" s="77"/>
      <c r="AT83" s="76"/>
    </row>
    <row r="84" spans="1:51" x14ac:dyDescent="0.3">
      <c r="A84" s="41" t="str">
        <f t="shared" si="9"/>
        <v>TOT</v>
      </c>
      <c r="B84" s="22">
        <f t="shared" ref="B84:AM84" ca="1" si="26">(VLOOKUP(B18,$AV$2:$AW$41,2,FALSE))</f>
        <v>150.02259948198815</v>
      </c>
      <c r="C84" s="22">
        <f t="shared" ca="1" si="26"/>
        <v>73.665877279175106</v>
      </c>
      <c r="D84" s="22">
        <f t="shared" ca="1" si="26"/>
        <v>134.44399992487615</v>
      </c>
      <c r="E84" s="22">
        <f t="shared" ca="1" si="26"/>
        <v>90.618778184767592</v>
      </c>
      <c r="F84" s="22">
        <f t="shared" ca="1" si="26"/>
        <v>116.34082539074254</v>
      </c>
      <c r="G84" s="22">
        <f t="shared" ca="1" si="26"/>
        <v>78.331667447526229</v>
      </c>
      <c r="H84" s="22">
        <f t="shared" ca="1" si="26"/>
        <v>111.09438951813837</v>
      </c>
      <c r="I84" s="22">
        <f t="shared" ca="1" si="26"/>
        <v>97.704160604513405</v>
      </c>
      <c r="J84" s="22">
        <f t="shared" ca="1" si="26"/>
        <v>120.50140479556813</v>
      </c>
      <c r="K84" s="22">
        <f t="shared" si="26"/>
        <v>58.314563486855377</v>
      </c>
      <c r="L84" s="22">
        <f t="shared" ca="1" si="26"/>
        <v>81.206227427737602</v>
      </c>
      <c r="M84" s="22">
        <f t="shared" ca="1" si="26"/>
        <v>93.582131211525066</v>
      </c>
      <c r="N84" s="22">
        <f t="shared" si="26"/>
        <v>126.74325861342004</v>
      </c>
      <c r="O84" s="22">
        <f t="shared" ca="1" si="26"/>
        <v>124.02313595895342</v>
      </c>
      <c r="P84" s="22">
        <f t="shared" ca="1" si="26"/>
        <v>71.77688823679874</v>
      </c>
      <c r="Q84" s="22">
        <f t="shared" ca="1" si="26"/>
        <v>104.12202738277328</v>
      </c>
      <c r="R84" s="22">
        <f t="shared" ca="1" si="26"/>
        <v>73.132441058560175</v>
      </c>
      <c r="S84" s="22">
        <f t="shared" ca="1" si="26"/>
        <v>85.0123223239124</v>
      </c>
      <c r="T84" s="22">
        <f t="shared" ca="1" si="26"/>
        <v>119.41619629440527</v>
      </c>
      <c r="U84" s="22">
        <f t="shared" ca="1" si="26"/>
        <v>115.04466662460548</v>
      </c>
      <c r="V84" s="22">
        <f t="shared" ca="1" si="26"/>
        <v>90.895409605749578</v>
      </c>
      <c r="W84" s="22">
        <f t="shared" si="26"/>
        <v>71.273355372823247</v>
      </c>
      <c r="X84" s="22">
        <f t="shared" ca="1" si="26"/>
        <v>98.59205846910119</v>
      </c>
      <c r="Y84" s="22">
        <f t="shared" ca="1" si="26"/>
        <v>140.61014809674003</v>
      </c>
      <c r="Z84" s="85">
        <f t="shared" ca="1" si="26"/>
        <v>90.036072230102917</v>
      </c>
      <c r="AA84" s="85">
        <f t="shared" ca="1" si="26"/>
        <v>122.74576321253575</v>
      </c>
      <c r="AB84" s="86">
        <f t="shared" ca="1" si="26"/>
        <v>69.555536446837422</v>
      </c>
      <c r="AC84" s="86">
        <f t="shared" ca="1" si="26"/>
        <v>89.384094627129102</v>
      </c>
      <c r="AD84" s="86">
        <f t="shared" ca="1" si="26"/>
        <v>85.190749676814505</v>
      </c>
      <c r="AE84" s="86">
        <f t="shared" ca="1" si="26"/>
        <v>87.727307844976238</v>
      </c>
      <c r="AF84" s="86">
        <f t="shared" si="26"/>
        <v>154.90842719418006</v>
      </c>
      <c r="AG84" s="86">
        <f t="shared" ca="1" si="26"/>
        <v>76.567198263975058</v>
      </c>
      <c r="AH84" s="86">
        <f t="shared" ca="1" si="26"/>
        <v>99.252055745012626</v>
      </c>
      <c r="AI84" s="86">
        <f t="shared" ca="1" si="26"/>
        <v>101.47347487550734</v>
      </c>
      <c r="AJ84" s="86">
        <f t="shared" ca="1" si="26"/>
        <v>110.75628444804929</v>
      </c>
      <c r="AK84" s="22">
        <f t="shared" ca="1" si="26"/>
        <v>109.99963630217138</v>
      </c>
      <c r="AL84" s="22">
        <f t="shared" ca="1" si="26"/>
        <v>95.738704658087627</v>
      </c>
      <c r="AM84" s="22">
        <f t="shared" ca="1" si="26"/>
        <v>95.187948046971158</v>
      </c>
      <c r="AN84" s="22">
        <f ca="1">IF(OR(Fixtures!$D$6&lt;=0,Fixtures!$D$6&gt;39),AVERAGE(B84:AM84),AVERAGE(OFFSET(A84,0,Fixtures!$D$6,1,38-Fixtures!$D$6+1)))</f>
        <v>101.73284125863697</v>
      </c>
      <c r="AO84" s="41" t="str">
        <f t="shared" si="11"/>
        <v>TOT</v>
      </c>
      <c r="AP84" s="67">
        <f ca="1">AVERAGE(OFFSET(A84,0,Fixtures!$D$6,1,9))</f>
        <v>104.30557308871302</v>
      </c>
      <c r="AQ84" s="67">
        <f ca="1">AVERAGE(OFFSET(A84,0,Fixtures!$D$6,1,6))</f>
        <v>101.82061218040774</v>
      </c>
      <c r="AR84" s="67">
        <f ca="1">AVERAGE(OFFSET(A84,0,Fixtures!$D$6,1,3))</f>
        <v>109.74609293198137</v>
      </c>
      <c r="AS84" s="77"/>
      <c r="AT84" s="76"/>
    </row>
    <row r="85" spans="1:51" x14ac:dyDescent="0.3">
      <c r="A85" s="41" t="str">
        <f t="shared" si="9"/>
        <v>WAT</v>
      </c>
      <c r="B85" s="22">
        <f t="shared" ref="B85:AM85" ca="1" si="27">(VLOOKUP(B19,$AV$2:$AW$41,2,FALSE))</f>
        <v>119.41619629440527</v>
      </c>
      <c r="C85" s="22">
        <f t="shared" ca="1" si="27"/>
        <v>81.206227427737602</v>
      </c>
      <c r="D85" s="22">
        <f t="shared" si="27"/>
        <v>154.90842719418006</v>
      </c>
      <c r="E85" s="22">
        <f t="shared" ca="1" si="27"/>
        <v>109.99963630217138</v>
      </c>
      <c r="F85" s="22">
        <f t="shared" ca="1" si="27"/>
        <v>110.75628444804929</v>
      </c>
      <c r="G85" s="22">
        <f t="shared" ca="1" si="27"/>
        <v>73.665877279175106</v>
      </c>
      <c r="H85" s="22">
        <f t="shared" ca="1" si="27"/>
        <v>73.132441058560175</v>
      </c>
      <c r="I85" s="22">
        <f t="shared" ca="1" si="27"/>
        <v>93.582131211525066</v>
      </c>
      <c r="J85" s="22">
        <f t="shared" ca="1" si="27"/>
        <v>82.087819374266616</v>
      </c>
      <c r="K85" s="22">
        <f t="shared" ca="1" si="27"/>
        <v>124.02313595895342</v>
      </c>
      <c r="L85" s="22">
        <f t="shared" ca="1" si="27"/>
        <v>85.0123223239124</v>
      </c>
      <c r="M85" s="22">
        <f t="shared" ca="1" si="27"/>
        <v>115.04466662460548</v>
      </c>
      <c r="N85" s="22">
        <f t="shared" ca="1" si="27"/>
        <v>104.12202738277328</v>
      </c>
      <c r="O85" s="22">
        <f t="shared" ca="1" si="27"/>
        <v>90.895409605749578</v>
      </c>
      <c r="P85" s="22">
        <f t="shared" ca="1" si="27"/>
        <v>78.331667447526229</v>
      </c>
      <c r="Q85" s="22">
        <f t="shared" ca="1" si="27"/>
        <v>116.34082539074254</v>
      </c>
      <c r="R85" s="22">
        <f t="shared" si="27"/>
        <v>58.314563486855377</v>
      </c>
      <c r="S85" s="22">
        <f t="shared" ca="1" si="27"/>
        <v>87.727307844976238</v>
      </c>
      <c r="T85" s="22">
        <f t="shared" ca="1" si="27"/>
        <v>76.567198263975058</v>
      </c>
      <c r="U85" s="22">
        <f t="shared" ca="1" si="27"/>
        <v>150.02259948198815</v>
      </c>
      <c r="V85" s="22">
        <f t="shared" ca="1" si="27"/>
        <v>89.384094627129102</v>
      </c>
      <c r="W85" s="22">
        <f t="shared" ca="1" si="27"/>
        <v>101.47347487550734</v>
      </c>
      <c r="X85" s="22">
        <f t="shared" ca="1" si="27"/>
        <v>100.32955701299254</v>
      </c>
      <c r="Y85" s="22">
        <f t="shared" ca="1" si="27"/>
        <v>122.74576321253575</v>
      </c>
      <c r="Z85" s="85">
        <f t="shared" ca="1" si="27"/>
        <v>99.252055745012626</v>
      </c>
      <c r="AA85" s="85">
        <f t="shared" ca="1" si="27"/>
        <v>97.704160604513405</v>
      </c>
      <c r="AB85" s="86">
        <f t="shared" ca="1" si="27"/>
        <v>71.77688823679874</v>
      </c>
      <c r="AC85" s="86">
        <f t="shared" si="27"/>
        <v>71.273355372823247</v>
      </c>
      <c r="AD85" s="86">
        <f t="shared" ca="1" si="27"/>
        <v>95.187948046971158</v>
      </c>
      <c r="AE85" s="86">
        <f t="shared" ca="1" si="27"/>
        <v>95.738704658087627</v>
      </c>
      <c r="AF85" s="86">
        <f t="shared" ca="1" si="27"/>
        <v>85.190749676814505</v>
      </c>
      <c r="AG85" s="86">
        <f t="shared" ca="1" si="27"/>
        <v>111.09438951813837</v>
      </c>
      <c r="AH85" s="86">
        <f t="shared" ca="1" si="27"/>
        <v>69.555536446837422</v>
      </c>
      <c r="AI85" s="86">
        <f t="shared" ca="1" si="27"/>
        <v>140.61014809674003</v>
      </c>
      <c r="AJ85" s="86">
        <f t="shared" ca="1" si="27"/>
        <v>134.44399992487615</v>
      </c>
      <c r="AK85" s="22">
        <f t="shared" si="27"/>
        <v>126.74325861342004</v>
      </c>
      <c r="AL85" s="22">
        <f t="shared" ca="1" si="27"/>
        <v>90.036072230102917</v>
      </c>
      <c r="AM85" s="22">
        <f t="shared" ca="1" si="27"/>
        <v>90.618778184767592</v>
      </c>
      <c r="AN85" s="22">
        <f ca="1">IF(OR(Fixtures!$D$6&lt;=0,Fixtures!$D$6&gt;39),AVERAGE(B85:AM85),AVERAGE(OFFSET(A85,0,Fixtures!$D$6,1,38-Fixtures!$D$6+1)))</f>
        <v>100.1438353488395</v>
      </c>
      <c r="AO85" s="41" t="str">
        <f t="shared" si="11"/>
        <v>WAT</v>
      </c>
      <c r="AP85" s="67">
        <f ca="1">AVERAGE(OFFSET(A85,0,Fixtures!$D$6,1,9))</f>
        <v>93.2443536185055</v>
      </c>
      <c r="AQ85" s="67">
        <f ca="1">AVERAGE(OFFSET(A85,0,Fixtures!$D$6,1,6))</f>
        <v>93.84696336411271</v>
      </c>
      <c r="AR85" s="67">
        <f ca="1">AVERAGE(OFFSET(A85,0,Fixtures!$D$6,1,3))</f>
        <v>107.44245865684697</v>
      </c>
      <c r="AS85" s="77"/>
      <c r="AT85" s="76"/>
    </row>
    <row r="86" spans="1:51" x14ac:dyDescent="0.3">
      <c r="A86" s="41" t="str">
        <f t="shared" si="9"/>
        <v>WHU</v>
      </c>
      <c r="B86" s="22">
        <f t="shared" ref="B86:AM86" ca="1" si="28">(VLOOKUP(B20,$AV$2:$AW$41,2,FALSE))</f>
        <v>90.036072230102917</v>
      </c>
      <c r="C86" s="22">
        <f t="shared" ca="1" si="28"/>
        <v>97.704160604513405</v>
      </c>
      <c r="D86" s="22">
        <f t="shared" ca="1" si="28"/>
        <v>98.59205846910119</v>
      </c>
      <c r="E86" s="22">
        <f t="shared" ca="1" si="28"/>
        <v>140.61014809674003</v>
      </c>
      <c r="F86" s="22">
        <f t="shared" ca="1" si="28"/>
        <v>122.74576321253575</v>
      </c>
      <c r="G86" s="22">
        <f t="shared" ca="1" si="28"/>
        <v>87.727307844976238</v>
      </c>
      <c r="H86" s="22">
        <f t="shared" ca="1" si="28"/>
        <v>101.47347487550734</v>
      </c>
      <c r="I86" s="22">
        <f t="shared" ca="1" si="28"/>
        <v>116.34082539074254</v>
      </c>
      <c r="J86" s="22">
        <f t="shared" ca="1" si="28"/>
        <v>81.206227427737602</v>
      </c>
      <c r="K86" s="22">
        <f t="shared" ca="1" si="28"/>
        <v>93.582131211525066</v>
      </c>
      <c r="L86" s="22">
        <f t="shared" ca="1" si="28"/>
        <v>134.44399992487615</v>
      </c>
      <c r="M86" s="22">
        <f t="shared" ca="1" si="28"/>
        <v>85.190749676814505</v>
      </c>
      <c r="N86" s="22">
        <f t="shared" ca="1" si="28"/>
        <v>100.32955701299254</v>
      </c>
      <c r="O86" s="22">
        <f t="shared" ca="1" si="28"/>
        <v>69.555536446837422</v>
      </c>
      <c r="P86" s="22">
        <f t="shared" ca="1" si="28"/>
        <v>73.132441058560175</v>
      </c>
      <c r="Q86" s="22">
        <f t="shared" ca="1" si="28"/>
        <v>110.75628444804929</v>
      </c>
      <c r="R86" s="22">
        <f t="shared" ca="1" si="28"/>
        <v>90.895409605749578</v>
      </c>
      <c r="S86" s="93">
        <f t="shared" si="28"/>
        <v>71.273355372823247</v>
      </c>
      <c r="T86" s="22">
        <f t="shared" ca="1" si="28"/>
        <v>95.187948046971158</v>
      </c>
      <c r="U86" s="22">
        <f t="shared" ca="1" si="28"/>
        <v>95.738704658087627</v>
      </c>
      <c r="V86" s="22">
        <f t="shared" ca="1" si="28"/>
        <v>124.02313595895342</v>
      </c>
      <c r="W86" s="22">
        <f t="shared" ca="1" si="28"/>
        <v>76.567198263975058</v>
      </c>
      <c r="X86" s="22">
        <f t="shared" ca="1" si="28"/>
        <v>99.252055745012626</v>
      </c>
      <c r="Y86" s="93">
        <f t="shared" ca="1" si="28"/>
        <v>78.331667447526229</v>
      </c>
      <c r="Z86" s="85">
        <f t="shared" ca="1" si="28"/>
        <v>119.41619629440527</v>
      </c>
      <c r="AA86" s="85">
        <f t="shared" ca="1" si="28"/>
        <v>73.665877279175106</v>
      </c>
      <c r="AB86" s="86">
        <f t="shared" si="28"/>
        <v>58.314563486855377</v>
      </c>
      <c r="AC86" s="86">
        <f t="shared" ca="1" si="28"/>
        <v>111.09438951813837</v>
      </c>
      <c r="AD86" s="86">
        <f t="shared" ca="1" si="28"/>
        <v>90.618778184767592</v>
      </c>
      <c r="AE86" s="86">
        <f t="shared" ca="1" si="28"/>
        <v>89.384094627129102</v>
      </c>
      <c r="AF86" s="86">
        <f t="shared" ca="1" si="28"/>
        <v>82.087819374266616</v>
      </c>
      <c r="AG86" s="86">
        <f t="shared" ca="1" si="28"/>
        <v>85.0123223239124</v>
      </c>
      <c r="AH86" s="86">
        <f t="shared" ca="1" si="28"/>
        <v>109.99963630217138</v>
      </c>
      <c r="AI86" s="86">
        <f t="shared" ca="1" si="28"/>
        <v>104.12202738277328</v>
      </c>
      <c r="AJ86" s="86">
        <f t="shared" ca="1" si="28"/>
        <v>115.04466662460548</v>
      </c>
      <c r="AK86" s="22">
        <f t="shared" ca="1" si="28"/>
        <v>120.50140479556813</v>
      </c>
      <c r="AL86" s="22">
        <f t="shared" ca="1" si="28"/>
        <v>71.77688823679874</v>
      </c>
      <c r="AM86" s="22">
        <f t="shared" ca="1" si="28"/>
        <v>150.02259948198815</v>
      </c>
      <c r="AN86" s="22">
        <f ca="1">IF(OR(Fixtures!$D$6&lt;=0,Fixtures!$D$6&gt;39),AVERAGE(B86:AM86),AVERAGE(OFFSET(A86,0,Fixtures!$D$6,1,38-Fixtures!$D$6+1)))</f>
        <v>97.41531169406835</v>
      </c>
      <c r="AO86" s="41" t="str">
        <f t="shared" si="11"/>
        <v>WHU</v>
      </c>
      <c r="AP86" s="67">
        <f ca="1">AVERAGE(OFFSET(A86,0,Fixtures!$D$6,1,9))</f>
        <v>89.129493550808476</v>
      </c>
      <c r="AQ86" s="67">
        <f ca="1">AVERAGE(OFFSET(A86,0,Fixtures!$D$6,1,6))</f>
        <v>90.012458295185482</v>
      </c>
      <c r="AR86" s="67">
        <f ca="1">AVERAGE(OFFSET(A86,0,Fixtures!$D$6,1,3))</f>
        <v>98.999973162314703</v>
      </c>
      <c r="AS86" s="77"/>
      <c r="AT86" s="76"/>
    </row>
    <row r="87" spans="1:51" x14ac:dyDescent="0.3">
      <c r="A87" s="41" t="str">
        <f t="shared" si="9"/>
        <v>WOL</v>
      </c>
      <c r="B87" s="22">
        <f t="shared" ref="B87:AM87" ca="1" si="29">(VLOOKUP(B21,$AV$2:$AW$41,2,FALSE))</f>
        <v>78.331667447526229</v>
      </c>
      <c r="C87" s="22">
        <f t="shared" ca="1" si="29"/>
        <v>87.727307844976238</v>
      </c>
      <c r="D87" s="22">
        <f t="shared" ca="1" si="29"/>
        <v>104.12202738277328</v>
      </c>
      <c r="E87" s="22">
        <f t="shared" ca="1" si="29"/>
        <v>81.206227427737602</v>
      </c>
      <c r="F87" s="22">
        <f t="shared" ca="1" si="29"/>
        <v>85.0123223239124</v>
      </c>
      <c r="G87" s="22">
        <f t="shared" ca="1" si="29"/>
        <v>95.187948046971158</v>
      </c>
      <c r="H87" s="22">
        <f t="shared" ca="1" si="29"/>
        <v>120.50140479556813</v>
      </c>
      <c r="I87" s="22">
        <f t="shared" ca="1" si="29"/>
        <v>73.665877279175106</v>
      </c>
      <c r="J87" s="22">
        <f t="shared" ca="1" si="29"/>
        <v>111.09438951813837</v>
      </c>
      <c r="K87" s="22">
        <f t="shared" ca="1" si="29"/>
        <v>109.99963630217138</v>
      </c>
      <c r="L87" s="22">
        <f t="shared" ca="1" si="29"/>
        <v>90.618778184767592</v>
      </c>
      <c r="M87" s="22">
        <f t="shared" ca="1" si="29"/>
        <v>150.02259948198815</v>
      </c>
      <c r="N87" s="22">
        <f t="shared" ca="1" si="29"/>
        <v>101.47347487550734</v>
      </c>
      <c r="O87" s="22">
        <f t="shared" ca="1" si="29"/>
        <v>93.582131211525066</v>
      </c>
      <c r="P87" s="22">
        <f t="shared" si="29"/>
        <v>154.90842719418006</v>
      </c>
      <c r="Q87" s="22">
        <f t="shared" ca="1" si="29"/>
        <v>97.704160604513405</v>
      </c>
      <c r="R87" s="22">
        <f t="shared" ca="1" si="29"/>
        <v>100.32955701299254</v>
      </c>
      <c r="S87" s="22">
        <f t="shared" ca="1" si="29"/>
        <v>115.04466662460548</v>
      </c>
      <c r="T87" s="22">
        <f t="shared" ca="1" si="29"/>
        <v>90.036072230102917</v>
      </c>
      <c r="U87" s="22">
        <f t="shared" si="29"/>
        <v>58.314563486855377</v>
      </c>
      <c r="V87" s="22">
        <f t="shared" ca="1" si="29"/>
        <v>98.59205846910119</v>
      </c>
      <c r="W87" s="22">
        <f t="shared" ca="1" si="29"/>
        <v>134.44399992487615</v>
      </c>
      <c r="X87" s="22">
        <f t="shared" ca="1" si="29"/>
        <v>90.895409605749578</v>
      </c>
      <c r="Y87" s="22">
        <f t="shared" si="29"/>
        <v>71.273355372823247</v>
      </c>
      <c r="Z87" s="85">
        <f t="shared" ca="1" si="29"/>
        <v>71.77688823679874</v>
      </c>
      <c r="AA87" s="85">
        <f t="shared" ca="1" si="29"/>
        <v>95.738704658087627</v>
      </c>
      <c r="AB87" s="86">
        <f t="shared" ca="1" si="29"/>
        <v>140.61014809674003</v>
      </c>
      <c r="AC87" s="86">
        <f t="shared" ca="1" si="29"/>
        <v>82.087819374266616</v>
      </c>
      <c r="AD87" s="86">
        <f t="shared" ca="1" si="29"/>
        <v>119.41619629440527</v>
      </c>
      <c r="AE87" s="86">
        <f t="shared" si="29"/>
        <v>126.74325861342004</v>
      </c>
      <c r="AF87" s="86">
        <f t="shared" ca="1" si="29"/>
        <v>124.02313595895342</v>
      </c>
      <c r="AG87" s="86">
        <f t="shared" ca="1" si="29"/>
        <v>122.74576321253575</v>
      </c>
      <c r="AH87" s="86">
        <f t="shared" ca="1" si="29"/>
        <v>110.75628444804929</v>
      </c>
      <c r="AI87" s="86">
        <f t="shared" ca="1" si="29"/>
        <v>76.567198263975058</v>
      </c>
      <c r="AJ87" s="86">
        <f t="shared" ca="1" si="29"/>
        <v>99.252055745012626</v>
      </c>
      <c r="AK87" s="22">
        <f t="shared" ca="1" si="29"/>
        <v>85.190749676814505</v>
      </c>
      <c r="AL87" s="22">
        <f t="shared" ca="1" si="29"/>
        <v>116.34082539074254</v>
      </c>
      <c r="AM87" s="22">
        <f t="shared" ca="1" si="29"/>
        <v>69.555536446837422</v>
      </c>
      <c r="AN87" s="22">
        <f ca="1">IF(OR(Fixtures!$D$6&lt;=0,Fixtures!$D$6&gt;39),AVERAGE(B87:AM87),AVERAGE(OFFSET(A87,0,Fixtures!$D$6,1,38-Fixtures!$D$6+1)))</f>
        <v>100.18583308720072</v>
      </c>
      <c r="AO87" s="41" t="str">
        <f t="shared" si="11"/>
        <v>WOL</v>
      </c>
      <c r="AP87" s="67">
        <f ca="1">AVERAGE(OFFSET(A87,0,Fixtures!$D$6,1,9))</f>
        <v>102.5072129123605</v>
      </c>
      <c r="AQ87" s="67">
        <f ca="1">AVERAGE(OFFSET(A87,0,Fixtures!$D$6,1,6))</f>
        <v>92.063720890744307</v>
      </c>
      <c r="AR87" s="67">
        <f ca="1">AVERAGE(OFFSET(A87,0,Fixtures!$D$6,1,3))</f>
        <v>77.981884405123864</v>
      </c>
      <c r="AS87" s="77"/>
      <c r="AT87" s="76"/>
    </row>
    <row r="88" spans="1:51" x14ac:dyDescent="0.25">
      <c r="A88" s="68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6"/>
      <c r="W88" s="66"/>
      <c r="X88" s="66"/>
      <c r="Y88" s="66"/>
      <c r="Z88" s="66"/>
      <c r="AD88" s="66"/>
      <c r="AE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2"/>
    </row>
    <row r="89" spans="1:51" x14ac:dyDescent="0.3">
      <c r="A89" s="59" t="s">
        <v>0</v>
      </c>
      <c r="B89" s="59">
        <v>1</v>
      </c>
      <c r="C89" s="59">
        <v>2</v>
      </c>
      <c r="D89" s="59">
        <v>3</v>
      </c>
      <c r="E89" s="59">
        <v>4</v>
      </c>
      <c r="F89" s="59">
        <v>5</v>
      </c>
      <c r="G89" s="59">
        <v>6</v>
      </c>
      <c r="H89" s="59">
        <v>7</v>
      </c>
      <c r="I89" s="59">
        <v>8</v>
      </c>
      <c r="J89" s="59">
        <v>9</v>
      </c>
      <c r="K89" s="59">
        <v>10</v>
      </c>
      <c r="L89" s="59">
        <v>11</v>
      </c>
      <c r="M89" s="59">
        <v>12</v>
      </c>
      <c r="N89" s="59">
        <v>13</v>
      </c>
      <c r="O89" s="59">
        <v>14</v>
      </c>
      <c r="P89" s="59">
        <v>15</v>
      </c>
      <c r="Q89" s="59">
        <v>16</v>
      </c>
      <c r="R89" s="59">
        <v>17</v>
      </c>
      <c r="S89" s="59">
        <v>18</v>
      </c>
      <c r="T89" s="59">
        <v>19</v>
      </c>
      <c r="U89" s="59">
        <v>20</v>
      </c>
      <c r="V89" s="59">
        <v>21</v>
      </c>
      <c r="W89" s="59">
        <v>22</v>
      </c>
      <c r="X89" s="59">
        <v>23</v>
      </c>
      <c r="Y89" s="59">
        <v>24</v>
      </c>
      <c r="Z89" s="59">
        <v>25</v>
      </c>
      <c r="AA89" s="59">
        <v>26</v>
      </c>
      <c r="AB89" s="59">
        <v>27</v>
      </c>
      <c r="AC89" s="59">
        <v>28</v>
      </c>
      <c r="AD89" s="59">
        <v>29</v>
      </c>
      <c r="AE89" s="59">
        <v>30</v>
      </c>
      <c r="AF89" s="33">
        <v>31</v>
      </c>
      <c r="AG89" s="59">
        <v>32</v>
      </c>
      <c r="AH89" s="59">
        <v>33</v>
      </c>
      <c r="AI89" s="59">
        <v>34</v>
      </c>
      <c r="AJ89" s="59">
        <v>35</v>
      </c>
      <c r="AK89" s="59">
        <v>36</v>
      </c>
      <c r="AL89" s="59">
        <v>37</v>
      </c>
      <c r="AM89" s="59">
        <v>38</v>
      </c>
    </row>
    <row r="90" spans="1:51" x14ac:dyDescent="0.3">
      <c r="A90" s="41" t="str">
        <f>$A68</f>
        <v>ARS</v>
      </c>
      <c r="B90" s="9">
        <f t="shared" ref="B90:AH90" ca="1" si="30">AVERAGE(B24:G24)</f>
        <v>1.3274167132591841</v>
      </c>
      <c r="C90" s="9">
        <f t="shared" ca="1" si="30"/>
        <v>1.2549503350904672</v>
      </c>
      <c r="D90" s="9">
        <f t="shared" ca="1" si="30"/>
        <v>1.3010653223503166</v>
      </c>
      <c r="E90" s="9">
        <f t="shared" ca="1" si="30"/>
        <v>1.3356704305982114</v>
      </c>
      <c r="F90" s="9">
        <f t="shared" ca="1" si="30"/>
        <v>1.3727718530856861</v>
      </c>
      <c r="G90" s="9">
        <f t="shared" ca="1" si="30"/>
        <v>1.3929729504523485</v>
      </c>
      <c r="H90" s="9">
        <f t="shared" ca="1" si="30"/>
        <v>1.1938482812388742</v>
      </c>
      <c r="I90" s="9">
        <f t="shared" ca="1" si="30"/>
        <v>1.3151954151021856</v>
      </c>
      <c r="J90" s="9">
        <f t="shared" ca="1" si="30"/>
        <v>1.2459209340441246</v>
      </c>
      <c r="K90" s="9">
        <f t="shared" ca="1" si="30"/>
        <v>1.3774694839684238</v>
      </c>
      <c r="L90" s="9">
        <f t="shared" ca="1" si="30"/>
        <v>1.3481758272081643</v>
      </c>
      <c r="M90" s="9">
        <f t="shared" ca="1" si="30"/>
        <v>1.3496865942460783</v>
      </c>
      <c r="N90" s="9">
        <f t="shared" ca="1" si="30"/>
        <v>1.3551364627442404</v>
      </c>
      <c r="O90" s="9">
        <f t="shared" ca="1" si="30"/>
        <v>1.290090986574409</v>
      </c>
      <c r="P90" s="9">
        <f t="shared" ca="1" si="30"/>
        <v>1.2689693388494983</v>
      </c>
      <c r="Q90" s="9">
        <f t="shared" ca="1" si="30"/>
        <v>1.1955396260508204</v>
      </c>
      <c r="R90" s="9">
        <f t="shared" ca="1" si="30"/>
        <v>1.1357140199790476</v>
      </c>
      <c r="S90" s="9">
        <f t="shared" ca="1" si="30"/>
        <v>1.1439309725234243</v>
      </c>
      <c r="T90" s="9">
        <f t="shared" ca="1" si="30"/>
        <v>1.1218424670840772</v>
      </c>
      <c r="U90" s="9">
        <f t="shared" ca="1" si="30"/>
        <v>1.0909721037117812</v>
      </c>
      <c r="V90" s="9">
        <f t="shared" ca="1" si="30"/>
        <v>1.205515530982453</v>
      </c>
      <c r="W90" s="9">
        <f t="shared" ca="1" si="30"/>
        <v>1.2322207570028401</v>
      </c>
      <c r="X90" s="9">
        <f t="shared" ca="1" si="30"/>
        <v>1.1914171361704089</v>
      </c>
      <c r="Y90" s="9">
        <f t="shared" ca="1" si="30"/>
        <v>1.3335228559150287</v>
      </c>
      <c r="Z90" s="9">
        <f t="shared" ca="1" si="30"/>
        <v>1.3868897368009998</v>
      </c>
      <c r="AA90" s="9">
        <f t="shared" ca="1" si="30"/>
        <v>1.3977051821747104</v>
      </c>
      <c r="AB90" s="9">
        <f t="shared" ca="1" si="30"/>
        <v>1.4119934236211289</v>
      </c>
      <c r="AC90" s="9">
        <f t="shared" ca="1" si="30"/>
        <v>1.3206574159613556</v>
      </c>
      <c r="AD90" s="9">
        <f t="shared" ca="1" si="30"/>
        <v>1.4028409221195119</v>
      </c>
      <c r="AE90" s="9">
        <f t="shared" ca="1" si="30"/>
        <v>1.1995160546106967</v>
      </c>
      <c r="AF90" s="9">
        <f t="shared" ca="1" si="30"/>
        <v>1.1794341835113353</v>
      </c>
      <c r="AG90" s="9">
        <f t="shared" ca="1" si="30"/>
        <v>1.2398191606806694</v>
      </c>
      <c r="AH90" s="9">
        <f t="shared" ca="1" si="30"/>
        <v>1.1932230407913964</v>
      </c>
      <c r="AX90" s="80"/>
      <c r="AY90" s="66"/>
    </row>
    <row r="91" spans="1:51" x14ac:dyDescent="0.3">
      <c r="A91" s="41" t="str">
        <f t="shared" ref="A91:A109" si="31">$A69</f>
        <v>AVL</v>
      </c>
      <c r="B91" s="9">
        <f t="shared" ref="B91:B109" ca="1" si="32">AVERAGE(B25:G25)</f>
        <v>1.4561486209573573</v>
      </c>
      <c r="C91" s="9">
        <f t="shared" ref="C91:C109" ca="1" si="33">AVERAGE(C25:H25)</f>
        <v>1.5462404877161458</v>
      </c>
      <c r="D91" s="9">
        <f t="shared" ref="D91:D109" ca="1" si="34">AVERAGE(D25:I25)</f>
        <v>1.4733668071595656</v>
      </c>
      <c r="E91" s="9">
        <f t="shared" ref="E91:E109" ca="1" si="35">AVERAGE(E25:J25)</f>
        <v>1.5225188942145012</v>
      </c>
      <c r="F91" s="9">
        <f t="shared" ref="F91:F109" ca="1" si="36">AVERAGE(F25:K25)</f>
        <v>1.4795952954422174</v>
      </c>
      <c r="G91" s="9">
        <f t="shared" ref="G91:G109" ca="1" si="37">AVERAGE(G25:L25)</f>
        <v>1.2757265354055827</v>
      </c>
      <c r="H91" s="9">
        <f t="shared" ref="H91:H109" ca="1" si="38">AVERAGE(H25:M25)</f>
        <v>1.2408518002139617</v>
      </c>
      <c r="I91" s="9">
        <f t="shared" ref="I91:I109" ca="1" si="39">AVERAGE(I25:N25)</f>
        <v>1.3147646074777304</v>
      </c>
      <c r="J91" s="9">
        <f t="shared" ref="J91:J109" ca="1" si="40">AVERAGE(J25:O25)</f>
        <v>1.2284713887942713</v>
      </c>
      <c r="K91" s="9">
        <f t="shared" ref="K91:K109" ca="1" si="41">AVERAGE(K25:P25)</f>
        <v>1.076104098634354</v>
      </c>
      <c r="L91" s="9">
        <f t="shared" ref="L91:L109" ca="1" si="42">AVERAGE(L25:Q25)</f>
        <v>1.1625575008586109</v>
      </c>
      <c r="M91" s="9">
        <f t="shared" ref="M91:M109" ca="1" si="43">AVERAGE(M25:R25)</f>
        <v>1.1415271994103129</v>
      </c>
      <c r="N91" s="9">
        <f t="shared" ref="N91:N109" ca="1" si="44">AVERAGE(N25:S25)</f>
        <v>1.266475487058403</v>
      </c>
      <c r="O91" s="9">
        <f t="shared" ref="O91:O109" ca="1" si="45">AVERAGE(O25:T25)</f>
        <v>1.2815060831304093</v>
      </c>
      <c r="P91" s="9">
        <f t="shared" ref="P91:P109" ca="1" si="46">AVERAGE(P25:U25)</f>
        <v>1.3349862347608046</v>
      </c>
      <c r="Q91" s="9">
        <f t="shared" ref="Q91:Q109" ca="1" si="47">AVERAGE(Q25:V25)</f>
        <v>1.366169090102348</v>
      </c>
      <c r="R91" s="9">
        <f t="shared" ref="R91:R109" ca="1" si="48">AVERAGE(R25:W25)</f>
        <v>1.3522683595030938</v>
      </c>
      <c r="S91" s="9">
        <f t="shared" ref="S91:S109" ca="1" si="49">AVERAGE(S25:X25)</f>
        <v>1.3944238983710227</v>
      </c>
      <c r="T91" s="9">
        <f t="shared" ref="T91:T109" ca="1" si="50">AVERAGE(T25:Y25)</f>
        <v>1.4173544285719373</v>
      </c>
      <c r="U91" s="9">
        <f t="shared" ref="U91:U109" ca="1" si="51">AVERAGE(U25:Z25)</f>
        <v>1.2769818925446768</v>
      </c>
      <c r="V91" s="9">
        <f t="shared" ref="V91:V109" ca="1" si="52">AVERAGE(V25:AA25)</f>
        <v>1.324913197905633</v>
      </c>
      <c r="W91" s="9">
        <f t="shared" ref="W91:W109" ca="1" si="53">AVERAGE(W25:AB25)</f>
        <v>1.3362905665874762</v>
      </c>
      <c r="X91" s="9">
        <f t="shared" ref="X91:X109" ca="1" si="54">AVERAGE(X25:AC25)</f>
        <v>1.3449344361007765</v>
      </c>
      <c r="Y91" s="9">
        <f t="shared" ref="Y91:Y109" ca="1" si="55">AVERAGE(Y25:AD25)</f>
        <v>1.3062979530011309</v>
      </c>
      <c r="Z91" s="9">
        <f t="shared" ref="Z91:Z109" ca="1" si="56">AVERAGE(Z25:AE25)</f>
        <v>1.21978980419738</v>
      </c>
      <c r="AA91" s="9">
        <f t="shared" ref="AA91:AA109" ca="1" si="57">AVERAGE(AA25:AF25)</f>
        <v>1.2367943729535364</v>
      </c>
      <c r="AB91" s="9">
        <f t="shared" ref="AB91:AB109" ca="1" si="58">AVERAGE(AB25:AG25)</f>
        <v>1.2101137257556727</v>
      </c>
      <c r="AC91" s="9">
        <f t="shared" ref="AC91:AC109" ca="1" si="59">AVERAGE(AC25:AH25)</f>
        <v>1.1451345152718229</v>
      </c>
      <c r="AD91" s="9">
        <f t="shared" ref="AD91:AD109" ca="1" si="60">AVERAGE(AD25:AI25)</f>
        <v>1.1308628042063817</v>
      </c>
      <c r="AE91" s="9">
        <f t="shared" ref="AE91:AE109" ca="1" si="61">AVERAGE(AE25:AJ25)</f>
        <v>1.258230465747036</v>
      </c>
      <c r="AF91" s="9">
        <f t="shared" ref="AF91:AH109" ca="1" si="62">AVERAGE(AF25:AK25)</f>
        <v>1.2129621490461608</v>
      </c>
      <c r="AG91" s="9">
        <f t="shared" ca="1" si="62"/>
        <v>1.2635583707825504</v>
      </c>
      <c r="AH91" s="9">
        <f t="shared" ca="1" si="62"/>
        <v>1.2984524411165443</v>
      </c>
      <c r="AX91" s="80"/>
      <c r="AY91" s="66"/>
    </row>
    <row r="92" spans="1:51" x14ac:dyDescent="0.3">
      <c r="A92" s="41" t="str">
        <f t="shared" si="31"/>
        <v>BOU</v>
      </c>
      <c r="B92" s="9">
        <f t="shared" ca="1" si="32"/>
        <v>0.9783771006577191</v>
      </c>
      <c r="C92" s="9">
        <f t="shared" ca="1" si="33"/>
        <v>1.0933736007163828</v>
      </c>
      <c r="D92" s="9">
        <f t="shared" ca="1" si="34"/>
        <v>1.0440837295327865</v>
      </c>
      <c r="E92" s="9">
        <f t="shared" ca="1" si="35"/>
        <v>1.1389181170524483</v>
      </c>
      <c r="F92" s="9">
        <f t="shared" ca="1" si="36"/>
        <v>1.1700020193457881</v>
      </c>
      <c r="G92" s="9">
        <f t="shared" ca="1" si="37"/>
        <v>1.1483912950826192</v>
      </c>
      <c r="H92" s="9">
        <f t="shared" ca="1" si="38"/>
        <v>1.1777013866494117</v>
      </c>
      <c r="I92" s="9">
        <f t="shared" ca="1" si="39"/>
        <v>1.0548329043262346</v>
      </c>
      <c r="J92" s="9">
        <f t="shared" ca="1" si="40"/>
        <v>1.0417445345187746</v>
      </c>
      <c r="K92" s="9">
        <f t="shared" ca="1" si="41"/>
        <v>0.92411755573044863</v>
      </c>
      <c r="L92" s="9">
        <f t="shared" ca="1" si="42"/>
        <v>0.90650443152637716</v>
      </c>
      <c r="M92" s="9">
        <f t="shared" ca="1" si="43"/>
        <v>0.84871537339412439</v>
      </c>
      <c r="N92" s="9">
        <f t="shared" ca="1" si="44"/>
        <v>0.87519696528463609</v>
      </c>
      <c r="O92" s="9">
        <f t="shared" ca="1" si="45"/>
        <v>0.91527319993429346</v>
      </c>
      <c r="P92" s="9">
        <f t="shared" ca="1" si="46"/>
        <v>0.93923210696938086</v>
      </c>
      <c r="Q92" s="9">
        <f t="shared" ca="1" si="47"/>
        <v>0.9876449036147652</v>
      </c>
      <c r="R92" s="9">
        <f t="shared" ca="1" si="48"/>
        <v>1.0799552787584343</v>
      </c>
      <c r="S92" s="9">
        <f t="shared" ca="1" si="49"/>
        <v>1.1497456236905246</v>
      </c>
      <c r="T92" s="9">
        <f t="shared" ca="1" si="50"/>
        <v>1.1784246082592507</v>
      </c>
      <c r="U92" s="9">
        <f t="shared" ca="1" si="51"/>
        <v>1.2520551565705491</v>
      </c>
      <c r="V92" s="9">
        <f t="shared" ca="1" si="52"/>
        <v>1.219626400804106</v>
      </c>
      <c r="W92" s="9">
        <f t="shared" ca="1" si="53"/>
        <v>1.1558756999191557</v>
      </c>
      <c r="X92" s="9">
        <f t="shared" ca="1" si="54"/>
        <v>1.0893280598058845</v>
      </c>
      <c r="Y92" s="9">
        <f t="shared" ca="1" si="55"/>
        <v>1.0022915864650155</v>
      </c>
      <c r="Z92" s="9">
        <f t="shared" ca="1" si="56"/>
        <v>0.99652477983440679</v>
      </c>
      <c r="AA92" s="9">
        <f t="shared" ca="1" si="57"/>
        <v>0.82740996111072607</v>
      </c>
      <c r="AB92" s="9">
        <f t="shared" ca="1" si="58"/>
        <v>0.96204276876178796</v>
      </c>
      <c r="AC92" s="9">
        <f t="shared" ca="1" si="59"/>
        <v>0.94146295083360343</v>
      </c>
      <c r="AD92" s="9">
        <f t="shared" ca="1" si="60"/>
        <v>0.97018518738152026</v>
      </c>
      <c r="AE92" s="9">
        <f t="shared" ca="1" si="61"/>
        <v>1.0602430094710853</v>
      </c>
      <c r="AF92" s="9">
        <f t="shared" ca="1" si="62"/>
        <v>0.95510525058430484</v>
      </c>
      <c r="AG92" s="9">
        <f t="shared" ca="1" si="62"/>
        <v>1.0512235214542285</v>
      </c>
      <c r="AH92" s="9">
        <f t="shared" ca="1" si="62"/>
        <v>0.92370800631291095</v>
      </c>
    </row>
    <row r="93" spans="1:51" x14ac:dyDescent="0.3">
      <c r="A93" s="41" t="str">
        <f t="shared" si="31"/>
        <v>BRI</v>
      </c>
      <c r="B93" s="9">
        <f t="shared" ca="1" si="32"/>
        <v>1.4552764589691154</v>
      </c>
      <c r="C93" s="9">
        <f t="shared" ca="1" si="33"/>
        <v>1.3977563060144387</v>
      </c>
      <c r="D93" s="9">
        <f t="shared" ca="1" si="34"/>
        <v>1.2656114830084686</v>
      </c>
      <c r="E93" s="9">
        <f t="shared" ca="1" si="35"/>
        <v>1.2397871727503562</v>
      </c>
      <c r="F93" s="9">
        <f t="shared" ca="1" si="36"/>
        <v>1.3341643885510239</v>
      </c>
      <c r="G93" s="9">
        <f t="shared" ca="1" si="37"/>
        <v>1.4225083985600395</v>
      </c>
      <c r="H93" s="9">
        <f t="shared" ca="1" si="38"/>
        <v>1.3467907105606798</v>
      </c>
      <c r="I93" s="9">
        <f t="shared" ca="1" si="39"/>
        <v>1.440803915400265</v>
      </c>
      <c r="J93" s="9">
        <f t="shared" ca="1" si="40"/>
        <v>1.3134075641923462</v>
      </c>
      <c r="K93" s="9">
        <f t="shared" ca="1" si="41"/>
        <v>1.2497653314430892</v>
      </c>
      <c r="L93" s="9">
        <f t="shared" ca="1" si="42"/>
        <v>1.2258733019631167</v>
      </c>
      <c r="M93" s="9">
        <f t="shared" ca="1" si="43"/>
        <v>1.0739953728495608</v>
      </c>
      <c r="N93" s="9">
        <f t="shared" ca="1" si="44"/>
        <v>1.1583867365006921</v>
      </c>
      <c r="O93" s="9">
        <f t="shared" ca="1" si="45"/>
        <v>1.0891994674362071</v>
      </c>
      <c r="P93" s="9">
        <f t="shared" ca="1" si="46"/>
        <v>1.2739620445443314</v>
      </c>
      <c r="Q93" s="9">
        <f t="shared" ca="1" si="47"/>
        <v>1.3002794211880702</v>
      </c>
      <c r="R93" s="9">
        <f t="shared" ca="1" si="48"/>
        <v>1.244731357624177</v>
      </c>
      <c r="S93" s="9">
        <f t="shared" ca="1" si="49"/>
        <v>1.4193984488846734</v>
      </c>
      <c r="T93" s="9">
        <f t="shared" ca="1" si="50"/>
        <v>1.3938347989790316</v>
      </c>
      <c r="U93" s="9">
        <f t="shared" ca="1" si="51"/>
        <v>1.4822953829747634</v>
      </c>
      <c r="V93" s="9">
        <f t="shared" ca="1" si="52"/>
        <v>1.4737686666884933</v>
      </c>
      <c r="W93" s="9">
        <f t="shared" ca="1" si="53"/>
        <v>1.4196156895661876</v>
      </c>
      <c r="X93" s="9">
        <f t="shared" ca="1" si="54"/>
        <v>1.5404306302888005</v>
      </c>
      <c r="Y93" s="9">
        <f t="shared" ca="1" si="55"/>
        <v>1.3220724890294915</v>
      </c>
      <c r="Z93" s="9">
        <f t="shared" ca="1" si="56"/>
        <v>1.3892177149586722</v>
      </c>
      <c r="AA93" s="9">
        <f t="shared" ca="1" si="57"/>
        <v>1.2933163488616453</v>
      </c>
      <c r="AB93" s="9">
        <f t="shared" ca="1" si="58"/>
        <v>1.2139646285651475</v>
      </c>
      <c r="AC93" s="9">
        <f t="shared" ca="1" si="59"/>
        <v>1.2901869069673337</v>
      </c>
      <c r="AD93" s="9">
        <f t="shared" ca="1" si="60"/>
        <v>1.1810708181022778</v>
      </c>
      <c r="AE93" s="9">
        <f t="shared" ca="1" si="61"/>
        <v>1.2541912693887474</v>
      </c>
      <c r="AF93" s="9">
        <f t="shared" ca="1" si="62"/>
        <v>1.166091332292214</v>
      </c>
      <c r="AG93" s="9">
        <f t="shared" ca="1" si="62"/>
        <v>1.3364315540369027</v>
      </c>
      <c r="AH93" s="9">
        <f t="shared" ca="1" si="62"/>
        <v>1.2927880302527486</v>
      </c>
    </row>
    <row r="94" spans="1:51" x14ac:dyDescent="0.3">
      <c r="A94" s="41" t="str">
        <f t="shared" si="31"/>
        <v>BUR</v>
      </c>
      <c r="B94" s="9">
        <f t="shared" ca="1" si="32"/>
        <v>1.1353058196640282</v>
      </c>
      <c r="C94" s="9">
        <f t="shared" ca="1" si="33"/>
        <v>1.1127517005405063</v>
      </c>
      <c r="D94" s="9">
        <f t="shared" ca="1" si="34"/>
        <v>1.1658474085272057</v>
      </c>
      <c r="E94" s="9">
        <f t="shared" ca="1" si="35"/>
        <v>1.1748426184708962</v>
      </c>
      <c r="F94" s="9">
        <f t="shared" ca="1" si="36"/>
        <v>1.2038946716413925</v>
      </c>
      <c r="G94" s="9">
        <f t="shared" ca="1" si="37"/>
        <v>1.1673254977680398</v>
      </c>
      <c r="H94" s="9">
        <f t="shared" ca="1" si="38"/>
        <v>1.1975602574893662</v>
      </c>
      <c r="I94" s="9">
        <f t="shared" ca="1" si="39"/>
        <v>1.1557718011247424</v>
      </c>
      <c r="J94" s="9">
        <f t="shared" ca="1" si="40"/>
        <v>1.1919072577521239</v>
      </c>
      <c r="K94" s="9">
        <f t="shared" ca="1" si="41"/>
        <v>1.2467730900665779</v>
      </c>
      <c r="L94" s="9">
        <f t="shared" ca="1" si="42"/>
        <v>1.2090288842902501</v>
      </c>
      <c r="M94" s="9">
        <f t="shared" ca="1" si="43"/>
        <v>1.3608512541495361</v>
      </c>
      <c r="N94" s="9">
        <f t="shared" ca="1" si="44"/>
        <v>1.208845837122493</v>
      </c>
      <c r="O94" s="9">
        <f t="shared" ca="1" si="45"/>
        <v>1.1787665159768526</v>
      </c>
      <c r="P94" s="9">
        <f t="shared" ca="1" si="46"/>
        <v>1.1182611347430302</v>
      </c>
      <c r="Q94" s="9">
        <f t="shared" ca="1" si="47"/>
        <v>1.245107045752158</v>
      </c>
      <c r="R94" s="9">
        <f t="shared" ca="1" si="48"/>
        <v>1.2234248746804781</v>
      </c>
      <c r="S94" s="9">
        <f t="shared" ca="1" si="49"/>
        <v>1.1415796893711589</v>
      </c>
      <c r="T94" s="9">
        <f t="shared" ca="1" si="50"/>
        <v>1.0902014627963197</v>
      </c>
      <c r="U94" s="9">
        <f t="shared" ca="1" si="51"/>
        <v>1.1839084114643377</v>
      </c>
      <c r="V94" s="9">
        <f t="shared" ca="1" si="52"/>
        <v>1.1556612296148827</v>
      </c>
      <c r="W94" s="9">
        <f t="shared" ca="1" si="53"/>
        <v>1.1006834573147823</v>
      </c>
      <c r="X94" s="9">
        <f t="shared" ca="1" si="54"/>
        <v>1.1706560151465375</v>
      </c>
      <c r="Y94" s="9">
        <f t="shared" ca="1" si="55"/>
        <v>1.1803637091229047</v>
      </c>
      <c r="Z94" s="9">
        <f t="shared" ca="1" si="56"/>
        <v>1.183631859371866</v>
      </c>
      <c r="AA94" s="9">
        <f t="shared" ca="1" si="57"/>
        <v>1.2042386310088382</v>
      </c>
      <c r="AB94" s="9">
        <f t="shared" ca="1" si="58"/>
        <v>1.2116651751870442</v>
      </c>
      <c r="AC94" s="9">
        <f t="shared" ca="1" si="59"/>
        <v>1.1472954382458316</v>
      </c>
      <c r="AD94" s="9">
        <f t="shared" ca="1" si="60"/>
        <v>1.1762636705634659</v>
      </c>
      <c r="AE94" s="9">
        <f t="shared" ca="1" si="61"/>
        <v>1.0649998090187853</v>
      </c>
      <c r="AF94" s="9">
        <f t="shared" ca="1" si="62"/>
        <v>1.1265592959065804</v>
      </c>
      <c r="AG94" s="9">
        <f t="shared" ca="1" si="62"/>
        <v>1.0707896438861735</v>
      </c>
      <c r="AH94" s="9">
        <f t="shared" ca="1" si="62"/>
        <v>1.158618760100546</v>
      </c>
    </row>
    <row r="95" spans="1:51" x14ac:dyDescent="0.3">
      <c r="A95" s="41" t="str">
        <f t="shared" si="31"/>
        <v>CHE</v>
      </c>
      <c r="B95" s="9">
        <f t="shared" ca="1" si="32"/>
        <v>1.575911786282419</v>
      </c>
      <c r="C95" s="9">
        <f t="shared" ca="1" si="33"/>
        <v>1.7779925082522527</v>
      </c>
      <c r="D95" s="9">
        <f t="shared" ca="1" si="34"/>
        <v>1.7068368662597351</v>
      </c>
      <c r="E95" s="9">
        <f t="shared" ca="1" si="35"/>
        <v>1.8410804550790623</v>
      </c>
      <c r="F95" s="9">
        <f t="shared" ca="1" si="36"/>
        <v>1.7615642517757786</v>
      </c>
      <c r="G95" s="9">
        <f t="shared" ca="1" si="37"/>
        <v>1.8309247077390036</v>
      </c>
      <c r="H95" s="9">
        <f t="shared" ca="1" si="38"/>
        <v>1.9809876372909176</v>
      </c>
      <c r="I95" s="9">
        <f t="shared" ca="1" si="39"/>
        <v>1.7840531490282139</v>
      </c>
      <c r="J95" s="9">
        <f t="shared" ca="1" si="40"/>
        <v>2.0522285460903968</v>
      </c>
      <c r="K95" s="9">
        <f t="shared" ca="1" si="41"/>
        <v>2.1041012224781954</v>
      </c>
      <c r="L95" s="9">
        <f t="shared" ca="1" si="42"/>
        <v>2.0932460601426786</v>
      </c>
      <c r="M95" s="9">
        <f t="shared" ca="1" si="43"/>
        <v>2.237613258333778</v>
      </c>
      <c r="N95" s="9">
        <f t="shared" ca="1" si="44"/>
        <v>2.0738631218543788</v>
      </c>
      <c r="O95" s="9">
        <f t="shared" ca="1" si="45"/>
        <v>2.2430881624042414</v>
      </c>
      <c r="P95" s="9">
        <f t="shared" ca="1" si="46"/>
        <v>1.9741591294494347</v>
      </c>
      <c r="Q95" s="9">
        <f t="shared" ca="1" si="47"/>
        <v>1.740801565019616</v>
      </c>
      <c r="R95" s="9">
        <f t="shared" ca="1" si="48"/>
        <v>1.8662680379719989</v>
      </c>
      <c r="S95" s="9">
        <f t="shared" ca="1" si="49"/>
        <v>1.7529788715980674</v>
      </c>
      <c r="T95" s="9">
        <f t="shared" ca="1" si="50"/>
        <v>1.898133942196689</v>
      </c>
      <c r="U95" s="9">
        <f t="shared" ca="1" si="51"/>
        <v>1.7416200641237449</v>
      </c>
      <c r="V95" s="9">
        <f t="shared" ca="1" si="52"/>
        <v>1.7868534785734569</v>
      </c>
      <c r="W95" s="9">
        <f t="shared" ca="1" si="53"/>
        <v>1.8547461627186677</v>
      </c>
      <c r="X95" s="9">
        <f t="shared" ca="1" si="54"/>
        <v>1.7844944049534339</v>
      </c>
      <c r="Y95" s="9">
        <f t="shared" ca="1" si="55"/>
        <v>1.8153023301218705</v>
      </c>
      <c r="Z95" s="9">
        <f t="shared" ca="1" si="56"/>
        <v>1.7809130058294738</v>
      </c>
      <c r="AA95" s="9">
        <f t="shared" ca="1" si="57"/>
        <v>1.8673081756097218</v>
      </c>
      <c r="AB95" s="9">
        <f t="shared" ca="1" si="58"/>
        <v>1.9204898470414078</v>
      </c>
      <c r="AC95" s="9">
        <f t="shared" ca="1" si="59"/>
        <v>1.9876568429150392</v>
      </c>
      <c r="AD95" s="9">
        <f t="shared" ca="1" si="60"/>
        <v>1.9705329796705013</v>
      </c>
      <c r="AE95" s="9">
        <f t="shared" ca="1" si="61"/>
        <v>1.8486439864365456</v>
      </c>
      <c r="AF95" s="9">
        <f t="shared" ca="1" si="62"/>
        <v>1.9824388960831822</v>
      </c>
      <c r="AG95" s="9">
        <f t="shared" ca="1" si="62"/>
        <v>1.8415104850767501</v>
      </c>
      <c r="AH95" s="9">
        <f t="shared" ca="1" si="62"/>
        <v>1.7938454818333136</v>
      </c>
    </row>
    <row r="96" spans="1:51" x14ac:dyDescent="0.3">
      <c r="A96" s="41" t="str">
        <f t="shared" si="31"/>
        <v>CRY</v>
      </c>
      <c r="B96" s="9">
        <f t="shared" ca="1" si="32"/>
        <v>0.87645390344203011</v>
      </c>
      <c r="C96" s="9">
        <f t="shared" ca="1" si="33"/>
        <v>0.9452112588425946</v>
      </c>
      <c r="D96" s="9">
        <f t="shared" ca="1" si="34"/>
        <v>1.0134616349223711</v>
      </c>
      <c r="E96" s="9">
        <f t="shared" ca="1" si="35"/>
        <v>1.0655133658945464</v>
      </c>
      <c r="F96" s="9">
        <f t="shared" ca="1" si="36"/>
        <v>0.9393637958262665</v>
      </c>
      <c r="G96" s="9">
        <f t="shared" ca="1" si="37"/>
        <v>0.98687097474161201</v>
      </c>
      <c r="H96" s="9">
        <f t="shared" ca="1" si="38"/>
        <v>0.93288162658051521</v>
      </c>
      <c r="I96" s="9">
        <f t="shared" ca="1" si="39"/>
        <v>0.81761000188589783</v>
      </c>
      <c r="J96" s="9">
        <f t="shared" ca="1" si="40"/>
        <v>0.76108953490959863</v>
      </c>
      <c r="K96" s="9">
        <f t="shared" ca="1" si="41"/>
        <v>0.81759263954877126</v>
      </c>
      <c r="L96" s="9">
        <f t="shared" ca="1" si="42"/>
        <v>0.82843803821509476</v>
      </c>
      <c r="M96" s="9">
        <f t="shared" ca="1" si="43"/>
        <v>0.8678015971913392</v>
      </c>
      <c r="N96" s="9">
        <f t="shared" ca="1" si="44"/>
        <v>0.92281438628061085</v>
      </c>
      <c r="O96" s="9">
        <f t="shared" ca="1" si="45"/>
        <v>1.061856736403237</v>
      </c>
      <c r="P96" s="9">
        <f t="shared" ca="1" si="46"/>
        <v>1.0696163170248625</v>
      </c>
      <c r="Q96" s="9">
        <f t="shared" ca="1" si="47"/>
        <v>1.0199150886225725</v>
      </c>
      <c r="R96" s="9">
        <f t="shared" ca="1" si="48"/>
        <v>1.0699394604849763</v>
      </c>
      <c r="S96" s="9">
        <f t="shared" ca="1" si="49"/>
        <v>0.97161304609529209</v>
      </c>
      <c r="T96" s="9">
        <f t="shared" ca="1" si="50"/>
        <v>1.0066827220589036</v>
      </c>
      <c r="U96" s="9">
        <f t="shared" ca="1" si="51"/>
        <v>0.90472845655701528</v>
      </c>
      <c r="V96" s="9">
        <f t="shared" ca="1" si="52"/>
        <v>0.89154905739834656</v>
      </c>
      <c r="W96" s="9">
        <f t="shared" ca="1" si="53"/>
        <v>0.95857485292990263</v>
      </c>
      <c r="X96" s="9">
        <f t="shared" ca="1" si="54"/>
        <v>0.90734274648737179</v>
      </c>
      <c r="Y96" s="9">
        <f t="shared" ca="1" si="55"/>
        <v>1.0074733075955169</v>
      </c>
      <c r="Z96" s="9">
        <f t="shared" ca="1" si="56"/>
        <v>0.96080619413214885</v>
      </c>
      <c r="AA96" s="9">
        <f t="shared" ca="1" si="57"/>
        <v>0.88454748539760619</v>
      </c>
      <c r="AB96" s="9">
        <f t="shared" ca="1" si="58"/>
        <v>0.94719099959544162</v>
      </c>
      <c r="AC96" s="9">
        <f t="shared" ca="1" si="59"/>
        <v>0.83022752495154195</v>
      </c>
      <c r="AD96" s="9">
        <f t="shared" ca="1" si="60"/>
        <v>0.83866058887213102</v>
      </c>
      <c r="AE96" s="9">
        <f t="shared" ca="1" si="61"/>
        <v>0.80528936776747917</v>
      </c>
      <c r="AF96" s="9">
        <f t="shared" ca="1" si="62"/>
        <v>0.81310897526727688</v>
      </c>
      <c r="AG96" s="9">
        <f t="shared" ca="1" si="62"/>
        <v>0.83326451776961141</v>
      </c>
      <c r="AH96" s="9">
        <f t="shared" ca="1" si="62"/>
        <v>0.82695957916549245</v>
      </c>
    </row>
    <row r="97" spans="1:39" x14ac:dyDescent="0.3">
      <c r="A97" s="41" t="str">
        <f t="shared" si="31"/>
        <v>EVE</v>
      </c>
      <c r="B97" s="9">
        <f t="shared" ca="1" si="32"/>
        <v>1.4453363497390856</v>
      </c>
      <c r="C97" s="9">
        <f t="shared" ca="1" si="33"/>
        <v>1.4764412955919859</v>
      </c>
      <c r="D97" s="9">
        <f t="shared" ca="1" si="34"/>
        <v>1.3464433941770677</v>
      </c>
      <c r="E97" s="9">
        <f t="shared" ca="1" si="35"/>
        <v>1.4858589824705257</v>
      </c>
      <c r="F97" s="9">
        <f t="shared" ca="1" si="36"/>
        <v>1.4616907636544012</v>
      </c>
      <c r="G97" s="9">
        <f t="shared" ca="1" si="37"/>
        <v>1.5059766597719813</v>
      </c>
      <c r="H97" s="9">
        <f t="shared" ca="1" si="38"/>
        <v>1.4568098048911098</v>
      </c>
      <c r="I97" s="9">
        <f t="shared" ca="1" si="39"/>
        <v>1.5862298631030765</v>
      </c>
      <c r="J97" s="9">
        <f t="shared" ca="1" si="40"/>
        <v>1.5718687048225088</v>
      </c>
      <c r="K97" s="9">
        <f t="shared" ca="1" si="41"/>
        <v>1.2975507161005633</v>
      </c>
      <c r="L97" s="9">
        <f t="shared" ca="1" si="42"/>
        <v>1.3105314833167065</v>
      </c>
      <c r="M97" s="9">
        <f t="shared" ca="1" si="43"/>
        <v>1.2040685543462435</v>
      </c>
      <c r="N97" s="9">
        <f t="shared" ca="1" si="44"/>
        <v>1.2971844062878493</v>
      </c>
      <c r="O97" s="9">
        <f t="shared" ca="1" si="45"/>
        <v>1.2038105852950653</v>
      </c>
      <c r="P97" s="9">
        <f t="shared" ca="1" si="46"/>
        <v>1.2701151866896516</v>
      </c>
      <c r="Q97" s="9">
        <f t="shared" ca="1" si="47"/>
        <v>1.3022568989211789</v>
      </c>
      <c r="R97" s="9">
        <f t="shared" ca="1" si="48"/>
        <v>1.3902970913652217</v>
      </c>
      <c r="S97" s="9">
        <f t="shared" ca="1" si="49"/>
        <v>1.5053825676285495</v>
      </c>
      <c r="T97" s="9">
        <f t="shared" ca="1" si="50"/>
        <v>1.5659998990060628</v>
      </c>
      <c r="U97" s="9">
        <f t="shared" ca="1" si="51"/>
        <v>1.5059760497291619</v>
      </c>
      <c r="V97" s="9">
        <f t="shared" ca="1" si="52"/>
        <v>1.5733835032249128</v>
      </c>
      <c r="W97" s="9">
        <f t="shared" ca="1" si="53"/>
        <v>1.6088785279354207</v>
      </c>
      <c r="X97" s="9">
        <f t="shared" ca="1" si="54"/>
        <v>1.5277860370194747</v>
      </c>
      <c r="Y97" s="9">
        <f t="shared" ca="1" si="55"/>
        <v>1.4080496200637846</v>
      </c>
      <c r="Z97" s="9">
        <f t="shared" ca="1" si="56"/>
        <v>1.2463946939950825</v>
      </c>
      <c r="AA97" s="9">
        <f t="shared" ca="1" si="57"/>
        <v>1.2808422340523296</v>
      </c>
      <c r="AB97" s="9">
        <f t="shared" ca="1" si="58"/>
        <v>1.2281210005187455</v>
      </c>
      <c r="AC97" s="9">
        <f t="shared" ca="1" si="59"/>
        <v>1.210259361648246</v>
      </c>
      <c r="AD97" s="9">
        <f t="shared" ca="1" si="60"/>
        <v>1.2700561847945373</v>
      </c>
      <c r="AE97" s="9">
        <f t="shared" ca="1" si="61"/>
        <v>1.2775453052870869</v>
      </c>
      <c r="AF97" s="9">
        <f t="shared" ca="1" si="62"/>
        <v>1.4790661750629754</v>
      </c>
      <c r="AG97" s="9">
        <f t="shared" ca="1" si="62"/>
        <v>1.3985042288884522</v>
      </c>
      <c r="AH97" s="9">
        <f t="shared" ca="1" si="62"/>
        <v>1.4708846467749455</v>
      </c>
    </row>
    <row r="98" spans="1:39" x14ac:dyDescent="0.3">
      <c r="A98" s="41" t="str">
        <f t="shared" si="31"/>
        <v>LEI</v>
      </c>
      <c r="B98" s="9">
        <f t="shared" ca="1" si="32"/>
        <v>1.5070734604639016</v>
      </c>
      <c r="C98" s="9">
        <f t="shared" ca="1" si="33"/>
        <v>1.6450939116954639</v>
      </c>
      <c r="D98" s="9">
        <f t="shared" ca="1" si="34"/>
        <v>1.6169226112300068</v>
      </c>
      <c r="E98" s="9">
        <f t="shared" ca="1" si="35"/>
        <v>1.7439658269148779</v>
      </c>
      <c r="F98" s="9">
        <f t="shared" ca="1" si="36"/>
        <v>1.5918729598866139</v>
      </c>
      <c r="G98" s="9">
        <f t="shared" ca="1" si="37"/>
        <v>1.6505440377795193</v>
      </c>
      <c r="H98" s="9">
        <f t="shared" ca="1" si="38"/>
        <v>1.6824815577531131</v>
      </c>
      <c r="I98" s="9">
        <f t="shared" ca="1" si="39"/>
        <v>1.5155327222705279</v>
      </c>
      <c r="J98" s="9">
        <f t="shared" ca="1" si="40"/>
        <v>1.6734024149626554</v>
      </c>
      <c r="K98" s="9">
        <f t="shared" ca="1" si="41"/>
        <v>1.7235731609166873</v>
      </c>
      <c r="L98" s="9">
        <f t="shared" ca="1" si="42"/>
        <v>1.8033941768182553</v>
      </c>
      <c r="M98" s="9">
        <f t="shared" ca="1" si="43"/>
        <v>1.9955361395675926</v>
      </c>
      <c r="N98" s="9">
        <f t="shared" ca="1" si="44"/>
        <v>1.8409008282569532</v>
      </c>
      <c r="O98" s="9">
        <f t="shared" ca="1" si="45"/>
        <v>1.8143552298730989</v>
      </c>
      <c r="P98" s="9">
        <f t="shared" ca="1" si="46"/>
        <v>1.8279765048874435</v>
      </c>
      <c r="Q98" s="9">
        <f t="shared" ca="1" si="47"/>
        <v>1.7345484629033381</v>
      </c>
      <c r="R98" s="9">
        <f t="shared" ca="1" si="48"/>
        <v>1.7672190009374165</v>
      </c>
      <c r="S98" s="9">
        <f t="shared" ca="1" si="49"/>
        <v>1.5500227942092817</v>
      </c>
      <c r="T98" s="9">
        <f t="shared" ca="1" si="50"/>
        <v>1.8398980405440628</v>
      </c>
      <c r="U98" s="9">
        <f t="shared" ca="1" si="51"/>
        <v>1.8819810943257949</v>
      </c>
      <c r="V98" s="9">
        <f t="shared" ca="1" si="52"/>
        <v>1.7476256025980426</v>
      </c>
      <c r="W98" s="9">
        <f t="shared" ca="1" si="53"/>
        <v>1.7477370048817236</v>
      </c>
      <c r="X98" s="9">
        <f t="shared" ca="1" si="54"/>
        <v>1.6957665444419572</v>
      </c>
      <c r="Y98" s="9">
        <f t="shared" ca="1" si="55"/>
        <v>1.9417934994551322</v>
      </c>
      <c r="Z98" s="9">
        <f t="shared" ca="1" si="56"/>
        <v>1.7143864168867509</v>
      </c>
      <c r="AA98" s="9">
        <f t="shared" ca="1" si="57"/>
        <v>1.8197669803420993</v>
      </c>
      <c r="AB98" s="9">
        <f t="shared" ca="1" si="58"/>
        <v>1.840000910492962</v>
      </c>
      <c r="AC98" s="9">
        <f t="shared" ca="1" si="59"/>
        <v>1.9205735143805214</v>
      </c>
      <c r="AD98" s="9">
        <f t="shared" ca="1" si="60"/>
        <v>1.8593591475437643</v>
      </c>
      <c r="AE98" s="9">
        <f t="shared" ca="1" si="61"/>
        <v>1.6541387619976489</v>
      </c>
      <c r="AF98" s="9">
        <f t="shared" ca="1" si="62"/>
        <v>1.6937007306458824</v>
      </c>
      <c r="AG98" s="9">
        <f t="shared" ca="1" si="62"/>
        <v>1.5336461848625991</v>
      </c>
      <c r="AH98" s="9">
        <f t="shared" ca="1" si="62"/>
        <v>1.5988456669742179</v>
      </c>
    </row>
    <row r="99" spans="1:39" x14ac:dyDescent="0.3">
      <c r="A99" s="41" t="str">
        <f t="shared" si="31"/>
        <v>LIV</v>
      </c>
      <c r="B99" s="9">
        <f t="shared" ca="1" si="32"/>
        <v>2.1870540720084266</v>
      </c>
      <c r="C99" s="9">
        <f t="shared" ca="1" si="33"/>
        <v>1.8964696231169897</v>
      </c>
      <c r="D99" s="9">
        <f t="shared" ca="1" si="34"/>
        <v>1.9761178137730966</v>
      </c>
      <c r="E99" s="9">
        <f t="shared" ca="1" si="35"/>
        <v>1.7821951951737347</v>
      </c>
      <c r="F99" s="9">
        <f t="shared" ca="1" si="36"/>
        <v>1.8963504593843092</v>
      </c>
      <c r="G99" s="9">
        <f t="shared" ca="1" si="37"/>
        <v>1.7695690525709298</v>
      </c>
      <c r="H99" s="9">
        <f t="shared" ca="1" si="38"/>
        <v>1.8930383233057964</v>
      </c>
      <c r="I99" s="9">
        <f t="shared" ca="1" si="39"/>
        <v>1.9498220385062399</v>
      </c>
      <c r="J99" s="9">
        <f t="shared" ca="1" si="40"/>
        <v>2.0380715900457713</v>
      </c>
      <c r="K99" s="9">
        <f t="shared" ca="1" si="41"/>
        <v>2.1891162281797549</v>
      </c>
      <c r="L99" s="9">
        <f t="shared" ca="1" si="42"/>
        <v>2.1246149060039943</v>
      </c>
      <c r="M99" s="9">
        <f t="shared" ca="1" si="43"/>
        <v>2.1994301761016328</v>
      </c>
      <c r="N99" s="9">
        <f t="shared" ca="1" si="44"/>
        <v>2.2503540617279945</v>
      </c>
      <c r="O99" s="9">
        <f t="shared" ca="1" si="45"/>
        <v>2.1989510705459909</v>
      </c>
      <c r="P99" s="9">
        <f t="shared" ca="1" si="46"/>
        <v>2.0870169372925536</v>
      </c>
      <c r="Q99" s="9">
        <f t="shared" ca="1" si="47"/>
        <v>2.0658842808005216</v>
      </c>
      <c r="R99" s="9">
        <f t="shared" ca="1" si="48"/>
        <v>2.0067679963444802</v>
      </c>
      <c r="S99" s="9">
        <f t="shared" ca="1" si="49"/>
        <v>1.8846140366924995</v>
      </c>
      <c r="T99" s="9">
        <f t="shared" ca="1" si="50"/>
        <v>1.7211286007581197</v>
      </c>
      <c r="U99" s="9">
        <f t="shared" ca="1" si="51"/>
        <v>1.8963226802717503</v>
      </c>
      <c r="V99" s="9">
        <f t="shared" ca="1" si="52"/>
        <v>1.9140018917767287</v>
      </c>
      <c r="W99" s="9">
        <f t="shared" ca="1" si="53"/>
        <v>2.1425741662886391</v>
      </c>
      <c r="X99" s="9">
        <f t="shared" ca="1" si="54"/>
        <v>2.1929036118417344</v>
      </c>
      <c r="Y99" s="9">
        <f t="shared" ca="1" si="55"/>
        <v>2.3281835901018195</v>
      </c>
      <c r="Z99" s="9">
        <f t="shared" ca="1" si="56"/>
        <v>2.3528044883534709</v>
      </c>
      <c r="AA99" s="9">
        <f t="shared" ca="1" si="57"/>
        <v>2.372358739287217</v>
      </c>
      <c r="AB99" s="9">
        <f t="shared" ca="1" si="58"/>
        <v>2.2461747017531484</v>
      </c>
      <c r="AC99" s="9">
        <f t="shared" ca="1" si="59"/>
        <v>2.227964491350666</v>
      </c>
      <c r="AD99" s="9">
        <f t="shared" ca="1" si="60"/>
        <v>2.2252568592704649</v>
      </c>
      <c r="AE99" s="9">
        <f t="shared" ca="1" si="61"/>
        <v>2.1510824520332741</v>
      </c>
      <c r="AF99" s="9">
        <f t="shared" ca="1" si="62"/>
        <v>2.1797858935018328</v>
      </c>
      <c r="AG99" s="9">
        <f t="shared" ca="1" si="62"/>
        <v>2.0630198783969251</v>
      </c>
      <c r="AH99" s="9">
        <f t="shared" ca="1" si="62"/>
        <v>2.1738191667482138</v>
      </c>
    </row>
    <row r="100" spans="1:39" x14ac:dyDescent="0.3">
      <c r="A100" s="41" t="str">
        <f t="shared" si="31"/>
        <v>MCI</v>
      </c>
      <c r="B100" s="9">
        <f t="shared" ca="1" si="32"/>
        <v>2.7548325408496797</v>
      </c>
      <c r="C100" s="9">
        <f t="shared" ca="1" si="33"/>
        <v>2.589579281376174</v>
      </c>
      <c r="D100" s="9">
        <f t="shared" ca="1" si="34"/>
        <v>2.5410314751555272</v>
      </c>
      <c r="E100" s="9">
        <f t="shared" ca="1" si="35"/>
        <v>2.5182213847987724</v>
      </c>
      <c r="F100" s="9">
        <f t="shared" ca="1" si="36"/>
        <v>2.6539738709596885</v>
      </c>
      <c r="G100" s="9">
        <f t="shared" ca="1" si="37"/>
        <v>2.7292294831800312</v>
      </c>
      <c r="H100" s="9">
        <f t="shared" ca="1" si="38"/>
        <v>2.4063769719975174</v>
      </c>
      <c r="I100" s="9">
        <f t="shared" ca="1" si="39"/>
        <v>2.4887466930477968</v>
      </c>
      <c r="J100" s="9">
        <f t="shared" ca="1" si="40"/>
        <v>2.4914771768978112</v>
      </c>
      <c r="K100" s="9">
        <f t="shared" ca="1" si="41"/>
        <v>2.4551974815980651</v>
      </c>
      <c r="L100" s="9">
        <f t="shared" ca="1" si="42"/>
        <v>2.1788912242435701</v>
      </c>
      <c r="M100" s="9">
        <f t="shared" ca="1" si="43"/>
        <v>2.0149943990341703</v>
      </c>
      <c r="N100" s="9">
        <f t="shared" ca="1" si="44"/>
        <v>2.2280137459890086</v>
      </c>
      <c r="O100" s="9">
        <f t="shared" ca="1" si="45"/>
        <v>2.1163443653197498</v>
      </c>
      <c r="P100" s="9">
        <f t="shared" ca="1" si="46"/>
        <v>2.1322339689015526</v>
      </c>
      <c r="Q100" s="9">
        <f t="shared" ca="1" si="47"/>
        <v>2.2633032205169212</v>
      </c>
      <c r="R100" s="9">
        <f t="shared" ca="1" si="48"/>
        <v>2.3196377813673861</v>
      </c>
      <c r="S100" s="9">
        <f t="shared" ca="1" si="49"/>
        <v>2.5068047931722099</v>
      </c>
      <c r="T100" s="9">
        <f t="shared" ca="1" si="50"/>
        <v>2.3600240066232789</v>
      </c>
      <c r="U100" s="9">
        <f t="shared" ca="1" si="51"/>
        <v>2.3925229512833814</v>
      </c>
      <c r="V100" s="9">
        <f t="shared" ca="1" si="52"/>
        <v>2.6645312985452763</v>
      </c>
      <c r="W100" s="9">
        <f t="shared" ca="1" si="53"/>
        <v>2.508570531917329</v>
      </c>
      <c r="X100" s="9">
        <f t="shared" ca="1" si="54"/>
        <v>2.554379330038135</v>
      </c>
      <c r="Y100" s="9">
        <f t="shared" ca="1" si="55"/>
        <v>2.298835358921965</v>
      </c>
      <c r="Z100" s="9">
        <f t="shared" ca="1" si="56"/>
        <v>2.4827997666625259</v>
      </c>
      <c r="AA100" s="9">
        <f t="shared" ca="1" si="57"/>
        <v>2.4373202843933126</v>
      </c>
      <c r="AB100" s="9">
        <f t="shared" ca="1" si="58"/>
        <v>2.0663629765250624</v>
      </c>
      <c r="AC100" s="9">
        <f t="shared" ca="1" si="59"/>
        <v>2.1119566239098728</v>
      </c>
      <c r="AD100" s="9">
        <f t="shared" ca="1" si="60"/>
        <v>2.2170217714786098</v>
      </c>
      <c r="AE100" s="9">
        <f t="shared" ca="1" si="61"/>
        <v>2.3111114860792696</v>
      </c>
      <c r="AF100" s="9">
        <f t="shared" ca="1" si="62"/>
        <v>2.3993814128007096</v>
      </c>
      <c r="AG100" s="9">
        <f t="shared" ca="1" si="62"/>
        <v>2.5047545516069571</v>
      </c>
      <c r="AH100" s="9">
        <f t="shared" ca="1" si="62"/>
        <v>2.8122928773947642</v>
      </c>
    </row>
    <row r="101" spans="1:39" x14ac:dyDescent="0.3">
      <c r="A101" s="41" t="str">
        <f t="shared" si="31"/>
        <v>MUN</v>
      </c>
      <c r="B101" s="9">
        <f t="shared" ca="1" si="32"/>
        <v>1.6535405488058903</v>
      </c>
      <c r="C101" s="9">
        <f t="shared" ca="1" si="33"/>
        <v>1.7331088559687844</v>
      </c>
      <c r="D101" s="9">
        <f t="shared" ca="1" si="34"/>
        <v>1.8263386347738872</v>
      </c>
      <c r="E101" s="9">
        <f t="shared" ca="1" si="35"/>
        <v>1.687046078323214</v>
      </c>
      <c r="F101" s="9">
        <f t="shared" ca="1" si="36"/>
        <v>1.7481147296078723</v>
      </c>
      <c r="G101" s="9">
        <f t="shared" ca="1" si="37"/>
        <v>1.708815913047075</v>
      </c>
      <c r="H101" s="9">
        <f t="shared" ca="1" si="38"/>
        <v>1.7573938408480332</v>
      </c>
      <c r="I101" s="9">
        <f t="shared" ca="1" si="39"/>
        <v>1.6086963456686092</v>
      </c>
      <c r="J101" s="9">
        <f t="shared" ca="1" si="40"/>
        <v>1.7942124789850595</v>
      </c>
      <c r="K101" s="9">
        <f t="shared" ca="1" si="41"/>
        <v>1.8840181105325184</v>
      </c>
      <c r="L101" s="9">
        <f t="shared" ca="1" si="42"/>
        <v>1.7793794106692322</v>
      </c>
      <c r="M101" s="9">
        <f t="shared" ca="1" si="43"/>
        <v>1.8295371384227799</v>
      </c>
      <c r="N101" s="9">
        <f t="shared" ca="1" si="44"/>
        <v>1.7097704438818884</v>
      </c>
      <c r="O101" s="9">
        <f t="shared" ca="1" si="45"/>
        <v>1.9316808894206619</v>
      </c>
      <c r="P101" s="9">
        <f t="shared" ca="1" si="46"/>
        <v>1.6834280331937892</v>
      </c>
      <c r="Q101" s="9">
        <f t="shared" ca="1" si="47"/>
        <v>1.602490650310167</v>
      </c>
      <c r="R101" s="9">
        <f t="shared" ca="1" si="48"/>
        <v>1.8507960174545532</v>
      </c>
      <c r="S101" s="9">
        <f t="shared" ca="1" si="49"/>
        <v>1.691498016467708</v>
      </c>
      <c r="T101" s="9">
        <f t="shared" ca="1" si="50"/>
        <v>1.7639941656320213</v>
      </c>
      <c r="U101" s="9">
        <f t="shared" ca="1" si="51"/>
        <v>1.6247249898861273</v>
      </c>
      <c r="V101" s="9">
        <f t="shared" ca="1" si="52"/>
        <v>1.5851866561081058</v>
      </c>
      <c r="W101" s="9">
        <f t="shared" ca="1" si="53"/>
        <v>1.7284702999389605</v>
      </c>
      <c r="X101" s="9">
        <f t="shared" ca="1" si="54"/>
        <v>1.4992329734149232</v>
      </c>
      <c r="Y101" s="9">
        <f t="shared" ca="1" si="55"/>
        <v>1.630046617425692</v>
      </c>
      <c r="Z101" s="9">
        <f t="shared" ca="1" si="56"/>
        <v>1.5158145415115785</v>
      </c>
      <c r="AA101" s="9">
        <f t="shared" ca="1" si="57"/>
        <v>1.5287896485606642</v>
      </c>
      <c r="AB101" s="9">
        <f t="shared" ca="1" si="58"/>
        <v>1.5999719011444939</v>
      </c>
      <c r="AC101" s="9">
        <f t="shared" ca="1" si="59"/>
        <v>1.6108567131094185</v>
      </c>
      <c r="AD101" s="9">
        <f t="shared" ca="1" si="60"/>
        <v>1.7159019086360432</v>
      </c>
      <c r="AE101" s="9">
        <f t="shared" ca="1" si="61"/>
        <v>1.7809880305868331</v>
      </c>
      <c r="AF101" s="9">
        <f t="shared" ca="1" si="62"/>
        <v>1.8141156414724555</v>
      </c>
      <c r="AG101" s="9">
        <f t="shared" ca="1" si="62"/>
        <v>2.003660262940627</v>
      </c>
      <c r="AH101" s="9">
        <f t="shared" ca="1" si="62"/>
        <v>1.9546710941146566</v>
      </c>
    </row>
    <row r="102" spans="1:39" x14ac:dyDescent="0.3">
      <c r="A102" s="41" t="str">
        <f t="shared" si="31"/>
        <v>NEW</v>
      </c>
      <c r="B102" s="9">
        <f t="shared" ca="1" si="32"/>
        <v>0.96838288533098604</v>
      </c>
      <c r="C102" s="9">
        <f t="shared" ca="1" si="33"/>
        <v>0.88763747303999418</v>
      </c>
      <c r="D102" s="9">
        <f t="shared" ca="1" si="34"/>
        <v>0.87656357973836263</v>
      </c>
      <c r="E102" s="9">
        <f t="shared" ca="1" si="35"/>
        <v>0.85882207614693862</v>
      </c>
      <c r="F102" s="9">
        <f t="shared" ca="1" si="36"/>
        <v>0.80498115802139336</v>
      </c>
      <c r="G102" s="9">
        <f t="shared" ca="1" si="37"/>
        <v>0.90185320817973158</v>
      </c>
      <c r="H102" s="9">
        <f t="shared" ca="1" si="38"/>
        <v>0.90982439399063886</v>
      </c>
      <c r="I102" s="9">
        <f t="shared" ca="1" si="39"/>
        <v>0.97269983688382033</v>
      </c>
      <c r="J102" s="9">
        <f t="shared" ca="1" si="40"/>
        <v>0.97669459072205089</v>
      </c>
      <c r="K102" s="9">
        <f t="shared" ca="1" si="41"/>
        <v>0.98662074895123741</v>
      </c>
      <c r="L102" s="9">
        <f t="shared" ca="1" si="42"/>
        <v>1.0241851207873947</v>
      </c>
      <c r="M102" s="9">
        <f t="shared" ca="1" si="43"/>
        <v>0.96536072376409088</v>
      </c>
      <c r="N102" s="9">
        <f t="shared" ca="1" si="44"/>
        <v>0.95206835845105131</v>
      </c>
      <c r="O102" s="9">
        <f t="shared" ca="1" si="45"/>
        <v>0.8799135496529088</v>
      </c>
      <c r="P102" s="9">
        <f t="shared" ca="1" si="46"/>
        <v>0.89585956205522443</v>
      </c>
      <c r="Q102" s="9">
        <f t="shared" ca="1" si="47"/>
        <v>0.95311860991102504</v>
      </c>
      <c r="R102" s="9">
        <f t="shared" ca="1" si="48"/>
        <v>0.86442783085512576</v>
      </c>
      <c r="S102" s="9">
        <f t="shared" ca="1" si="49"/>
        <v>0.8909194368870722</v>
      </c>
      <c r="T102" s="9">
        <f t="shared" ca="1" si="50"/>
        <v>0.80458074963091208</v>
      </c>
      <c r="U102" s="9">
        <f t="shared" ca="1" si="51"/>
        <v>0.94626035980751066</v>
      </c>
      <c r="V102" s="9">
        <f t="shared" ca="1" si="52"/>
        <v>0.90281463240221349</v>
      </c>
      <c r="W102" s="9">
        <f t="shared" ca="1" si="53"/>
        <v>0.87191631236137301</v>
      </c>
      <c r="X102" s="9">
        <f t="shared" ca="1" si="54"/>
        <v>0.94854311876540098</v>
      </c>
      <c r="Y102" s="9">
        <f t="shared" ca="1" si="55"/>
        <v>0.9301273952524759</v>
      </c>
      <c r="Z102" s="9">
        <f t="shared" ca="1" si="56"/>
        <v>0.97708771132826333</v>
      </c>
      <c r="AA102" s="9">
        <f t="shared" ca="1" si="57"/>
        <v>0.99337366347678235</v>
      </c>
      <c r="AB102" s="9">
        <f t="shared" ca="1" si="58"/>
        <v>1.008740268383306</v>
      </c>
      <c r="AC102" s="9">
        <f t="shared" ca="1" si="59"/>
        <v>1.1420173663240489</v>
      </c>
      <c r="AD102" s="9">
        <f t="shared" ca="1" si="60"/>
        <v>1.0661457264510223</v>
      </c>
      <c r="AE102" s="9">
        <f t="shared" ca="1" si="61"/>
        <v>1.0770415962811086</v>
      </c>
      <c r="AF102" s="9">
        <f t="shared" ca="1" si="62"/>
        <v>1.0887163714518582</v>
      </c>
      <c r="AG102" s="9">
        <f t="shared" ca="1" si="62"/>
        <v>0.96745511898722658</v>
      </c>
      <c r="AH102" s="9">
        <f t="shared" ca="1" si="62"/>
        <v>0.94712392234710185</v>
      </c>
    </row>
    <row r="103" spans="1:39" x14ac:dyDescent="0.3">
      <c r="A103" s="41" t="str">
        <f t="shared" si="31"/>
        <v>NOR</v>
      </c>
      <c r="B103" s="9">
        <f t="shared" ca="1" si="32"/>
        <v>1.0714310301737544</v>
      </c>
      <c r="C103" s="9">
        <f t="shared" ca="1" si="33"/>
        <v>1.1323504588403688</v>
      </c>
      <c r="D103" s="9">
        <f t="shared" ca="1" si="34"/>
        <v>1.1638077562723959</v>
      </c>
      <c r="E103" s="9">
        <f t="shared" ca="1" si="35"/>
        <v>1.159792309149605</v>
      </c>
      <c r="F103" s="9">
        <f t="shared" ca="1" si="36"/>
        <v>1.127541194060576</v>
      </c>
      <c r="G103" s="9">
        <f t="shared" ca="1" si="37"/>
        <v>1.1071540949965408</v>
      </c>
      <c r="H103" s="9">
        <f t="shared" ca="1" si="38"/>
        <v>1.2097324430819303</v>
      </c>
      <c r="I103" s="9">
        <f t="shared" ca="1" si="39"/>
        <v>1.1866328973781375</v>
      </c>
      <c r="J103" s="9">
        <f t="shared" ca="1" si="40"/>
        <v>1.1073438607382315</v>
      </c>
      <c r="K103" s="9">
        <f t="shared" ca="1" si="41"/>
        <v>1.0898675780394953</v>
      </c>
      <c r="L103" s="9">
        <f t="shared" ca="1" si="42"/>
        <v>1.1016900091494486</v>
      </c>
      <c r="M103" s="9">
        <f t="shared" ca="1" si="43"/>
        <v>1.0696842350918081</v>
      </c>
      <c r="N103" s="9">
        <f t="shared" ca="1" si="44"/>
        <v>1.0068501865199428</v>
      </c>
      <c r="O103" s="9">
        <f t="shared" ca="1" si="45"/>
        <v>1.0754786787854311</v>
      </c>
      <c r="P103" s="9">
        <f t="shared" ca="1" si="46"/>
        <v>1.0544243686746411</v>
      </c>
      <c r="Q103" s="9">
        <f t="shared" ca="1" si="47"/>
        <v>1.1391766011787425</v>
      </c>
      <c r="R103" s="9">
        <f t="shared" ca="1" si="48"/>
        <v>1.0687939880890045</v>
      </c>
      <c r="S103" s="9">
        <f t="shared" ca="1" si="49"/>
        <v>1.1898156983946748</v>
      </c>
      <c r="T103" s="9">
        <f t="shared" ca="1" si="50"/>
        <v>1.1449449711480153</v>
      </c>
      <c r="U103" s="9">
        <f t="shared" ca="1" si="51"/>
        <v>1.1238867803050885</v>
      </c>
      <c r="V103" s="9">
        <f t="shared" ca="1" si="52"/>
        <v>1.0652146529492972</v>
      </c>
      <c r="W103" s="9">
        <f t="shared" ca="1" si="53"/>
        <v>0.95111578171845712</v>
      </c>
      <c r="X103" s="9">
        <f t="shared" ca="1" si="54"/>
        <v>1.0258530848490954</v>
      </c>
      <c r="Y103" s="9">
        <f t="shared" ca="1" si="55"/>
        <v>0.90191625145819432</v>
      </c>
      <c r="Z103" s="9">
        <f t="shared" ca="1" si="56"/>
        <v>0.99062578470405571</v>
      </c>
      <c r="AA103" s="9">
        <f t="shared" ca="1" si="57"/>
        <v>1.0093087240234366</v>
      </c>
      <c r="AB103" s="9">
        <f t="shared" ca="1" si="58"/>
        <v>1.0151025590654241</v>
      </c>
      <c r="AC103" s="9">
        <f t="shared" ca="1" si="59"/>
        <v>1.1354114145041294</v>
      </c>
      <c r="AD103" s="9">
        <f t="shared" ca="1" si="60"/>
        <v>1.1049761159124725</v>
      </c>
      <c r="AE103" s="9">
        <f t="shared" ca="1" si="61"/>
        <v>1.2912784905126122</v>
      </c>
      <c r="AF103" s="9">
        <f t="shared" ca="1" si="62"/>
        <v>1.1818640633456989</v>
      </c>
      <c r="AG103" s="9">
        <f t="shared" ca="1" si="62"/>
        <v>1.1916978193089962</v>
      </c>
      <c r="AH103" s="9">
        <f t="shared" ca="1" si="62"/>
        <v>1.1636895133254033</v>
      </c>
    </row>
    <row r="104" spans="1:39" x14ac:dyDescent="0.3">
      <c r="A104" s="41" t="str">
        <f t="shared" si="31"/>
        <v>SHU</v>
      </c>
      <c r="B104" s="9">
        <f t="shared" ca="1" si="32"/>
        <v>1.1648883897545226</v>
      </c>
      <c r="C104" s="9">
        <f t="shared" ca="1" si="33"/>
        <v>1.139040127679998</v>
      </c>
      <c r="D104" s="9">
        <f t="shared" ca="1" si="34"/>
        <v>1.0605639437868923</v>
      </c>
      <c r="E104" s="9">
        <f t="shared" ca="1" si="35"/>
        <v>1.093599282491416</v>
      </c>
      <c r="F104" s="9">
        <f t="shared" ca="1" si="36"/>
        <v>1.1965267858903121</v>
      </c>
      <c r="G104" s="9">
        <f t="shared" ca="1" si="37"/>
        <v>1.1811891384175586</v>
      </c>
      <c r="H104" s="9">
        <f t="shared" ca="1" si="38"/>
        <v>1.1827758436513933</v>
      </c>
      <c r="I104" s="9">
        <f t="shared" ca="1" si="39"/>
        <v>1.2189708831016943</v>
      </c>
      <c r="J104" s="9">
        <f t="shared" ca="1" si="40"/>
        <v>1.1731482002201348</v>
      </c>
      <c r="K104" s="9">
        <f t="shared" ca="1" si="41"/>
        <v>1.2252559109736632</v>
      </c>
      <c r="L104" s="9">
        <f t="shared" ca="1" si="42"/>
        <v>1.2042005721513973</v>
      </c>
      <c r="M104" s="9">
        <f t="shared" ca="1" si="43"/>
        <v>1.3051716318851729</v>
      </c>
      <c r="N104" s="9">
        <f t="shared" ca="1" si="44"/>
        <v>1.3332782071107516</v>
      </c>
      <c r="O104" s="9">
        <f t="shared" ca="1" si="45"/>
        <v>1.4053739381566699</v>
      </c>
      <c r="P104" s="9">
        <f t="shared" ca="1" si="46"/>
        <v>1.4063340263771886</v>
      </c>
      <c r="Q104" s="9">
        <f t="shared" ca="1" si="47"/>
        <v>1.2155427122672806</v>
      </c>
      <c r="R104" s="9">
        <f t="shared" ca="1" si="48"/>
        <v>1.3492473469328523</v>
      </c>
      <c r="S104" s="9">
        <f t="shared" ca="1" si="49"/>
        <v>1.1823282889647635</v>
      </c>
      <c r="T104" s="9">
        <f t="shared" ca="1" si="50"/>
        <v>1.2045379154329823</v>
      </c>
      <c r="U104" s="9">
        <f t="shared" ca="1" si="51"/>
        <v>1.1107826014037572</v>
      </c>
      <c r="V104" s="9">
        <f t="shared" ca="1" si="52"/>
        <v>1.2510207562358193</v>
      </c>
      <c r="W104" s="9">
        <f t="shared" ca="1" si="53"/>
        <v>1.4087542414637715</v>
      </c>
      <c r="X104" s="9">
        <f t="shared" ca="1" si="54"/>
        <v>1.2889101806276748</v>
      </c>
      <c r="Y104" s="9">
        <f t="shared" ca="1" si="55"/>
        <v>1.4351239369492639</v>
      </c>
      <c r="Z104" s="9">
        <f t="shared" ca="1" si="56"/>
        <v>1.4350439314681396</v>
      </c>
      <c r="AA104" s="9">
        <f t="shared" ca="1" si="57"/>
        <v>1.3929082798476011</v>
      </c>
      <c r="AB104" s="9">
        <f t="shared" ca="1" si="58"/>
        <v>1.3407876707648116</v>
      </c>
      <c r="AC104" s="9">
        <f t="shared" ca="1" si="59"/>
        <v>1.2314264346947892</v>
      </c>
      <c r="AD104" s="9">
        <f t="shared" ca="1" si="60"/>
        <v>1.2071315230722688</v>
      </c>
      <c r="AE104" s="9">
        <f t="shared" ca="1" si="61"/>
        <v>1.084828659939278</v>
      </c>
      <c r="AF104" s="9">
        <f t="shared" ca="1" si="62"/>
        <v>1.027832073111987</v>
      </c>
      <c r="AG104" s="9">
        <f t="shared" ca="1" si="62"/>
        <v>1.1169791923528258</v>
      </c>
      <c r="AH104" s="9">
        <f t="shared" ca="1" si="62"/>
        <v>1.0598716725307813</v>
      </c>
    </row>
    <row r="105" spans="1:39" x14ac:dyDescent="0.3">
      <c r="A105" s="41" t="str">
        <f t="shared" si="31"/>
        <v>SOU</v>
      </c>
      <c r="B105" s="9">
        <f t="shared" ca="1" si="32"/>
        <v>1.3623676804050346</v>
      </c>
      <c r="C105" s="9">
        <f t="shared" ca="1" si="33"/>
        <v>1.3553847418160856</v>
      </c>
      <c r="D105" s="9">
        <f t="shared" ca="1" si="34"/>
        <v>1.3931741818524241</v>
      </c>
      <c r="E105" s="9">
        <f t="shared" ca="1" si="35"/>
        <v>1.3378771587535221</v>
      </c>
      <c r="F105" s="9">
        <f t="shared" ca="1" si="36"/>
        <v>1.3599127456032585</v>
      </c>
      <c r="G105" s="9">
        <f t="shared" ca="1" si="37"/>
        <v>1.3533835153955893</v>
      </c>
      <c r="H105" s="9">
        <f t="shared" ca="1" si="38"/>
        <v>1.2852499174538725</v>
      </c>
      <c r="I105" s="9">
        <f t="shared" ca="1" si="39"/>
        <v>1.3044482737397576</v>
      </c>
      <c r="J105" s="9">
        <f t="shared" ca="1" si="40"/>
        <v>1.4020620578606213</v>
      </c>
      <c r="K105" s="9">
        <f t="shared" ca="1" si="41"/>
        <v>1.6242347789361</v>
      </c>
      <c r="L105" s="9">
        <f t="shared" ca="1" si="42"/>
        <v>1.6084494814406822</v>
      </c>
      <c r="M105" s="9">
        <f t="shared" ca="1" si="43"/>
        <v>1.8687495845701323</v>
      </c>
      <c r="N105" s="9">
        <f t="shared" ca="1" si="44"/>
        <v>1.8719850218737779</v>
      </c>
      <c r="O105" s="9">
        <f t="shared" ca="1" si="45"/>
        <v>1.82458359509362</v>
      </c>
      <c r="P105" s="9">
        <f t="shared" ca="1" si="46"/>
        <v>1.8131397968448282</v>
      </c>
      <c r="Q105" s="9">
        <f t="shared" ca="1" si="47"/>
        <v>1.7023468247963096</v>
      </c>
      <c r="R105" s="9">
        <f t="shared" ca="1" si="48"/>
        <v>1.631080163870293</v>
      </c>
      <c r="S105" s="9">
        <f t="shared" ca="1" si="49"/>
        <v>1.4508535249040075</v>
      </c>
      <c r="T105" s="9">
        <f t="shared" ca="1" si="50"/>
        <v>1.38883649191144</v>
      </c>
      <c r="U105" s="9">
        <f t="shared" ca="1" si="51"/>
        <v>1.3635394287466187</v>
      </c>
      <c r="V105" s="9">
        <f t="shared" ca="1" si="52"/>
        <v>1.3299312589124459</v>
      </c>
      <c r="W105" s="9">
        <f t="shared" ca="1" si="53"/>
        <v>1.4666134603683902</v>
      </c>
      <c r="X105" s="9">
        <f t="shared" ca="1" si="54"/>
        <v>1.5755605314086798</v>
      </c>
      <c r="Y105" s="9">
        <f t="shared" ca="1" si="55"/>
        <v>1.6994991503277179</v>
      </c>
      <c r="Z105" s="9">
        <f t="shared" ca="1" si="56"/>
        <v>1.7441853768574636</v>
      </c>
      <c r="AA105" s="9">
        <f t="shared" ca="1" si="57"/>
        <v>1.9175908014023744</v>
      </c>
      <c r="AB105" s="9">
        <f t="shared" ca="1" si="58"/>
        <v>1.8530749273315215</v>
      </c>
      <c r="AC105" s="9">
        <f t="shared" ca="1" si="59"/>
        <v>1.6880801877238545</v>
      </c>
      <c r="AD105" s="9">
        <f t="shared" ca="1" si="60"/>
        <v>1.5856021230275312</v>
      </c>
      <c r="AE105" s="9">
        <f t="shared" ca="1" si="61"/>
        <v>1.3773389955479465</v>
      </c>
      <c r="AF105" s="9">
        <f t="shared" ca="1" si="62"/>
        <v>1.4468964371386432</v>
      </c>
      <c r="AG105" s="9">
        <f t="shared" ca="1" si="62"/>
        <v>1.3706172766111318</v>
      </c>
      <c r="AH105" s="9">
        <f t="shared" ca="1" si="62"/>
        <v>1.4061428506273623</v>
      </c>
    </row>
    <row r="106" spans="1:39" x14ac:dyDescent="0.3">
      <c r="A106" s="41" t="str">
        <f t="shared" si="31"/>
        <v>TOT</v>
      </c>
      <c r="B106" s="9">
        <f t="shared" ca="1" si="32"/>
        <v>1.4536900709657161</v>
      </c>
      <c r="C106" s="9">
        <f t="shared" ca="1" si="33"/>
        <v>1.3592658283824628</v>
      </c>
      <c r="D106" s="9">
        <f t="shared" ca="1" si="34"/>
        <v>1.4069717565347786</v>
      </c>
      <c r="E106" s="9">
        <f t="shared" ca="1" si="35"/>
        <v>1.3731526062077426</v>
      </c>
      <c r="F106" s="9">
        <f t="shared" ca="1" si="36"/>
        <v>1.309042265026634</v>
      </c>
      <c r="G106" s="9">
        <f t="shared" ca="1" si="37"/>
        <v>1.1880063915645778</v>
      </c>
      <c r="H106" s="9">
        <f t="shared" ca="1" si="38"/>
        <v>1.2595435882192481</v>
      </c>
      <c r="I106" s="9">
        <f t="shared" ca="1" si="39"/>
        <v>1.2416054080907186</v>
      </c>
      <c r="J106" s="9">
        <f t="shared" ca="1" si="40"/>
        <v>1.3485339993585501</v>
      </c>
      <c r="K106" s="9">
        <f t="shared" ca="1" si="41"/>
        <v>1.1986929365468284</v>
      </c>
      <c r="L106" s="9">
        <f t="shared" ca="1" si="42"/>
        <v>1.3355212696745351</v>
      </c>
      <c r="M106" s="9">
        <f t="shared" ca="1" si="43"/>
        <v>1.3194981840310136</v>
      </c>
      <c r="N106" s="9">
        <f t="shared" ca="1" si="44"/>
        <v>1.2987112607677167</v>
      </c>
      <c r="O106" s="9">
        <f t="shared" ca="1" si="45"/>
        <v>1.3368348103880079</v>
      </c>
      <c r="P106" s="9">
        <f t="shared" ca="1" si="46"/>
        <v>1.2643198635191226</v>
      </c>
      <c r="Q106" s="9">
        <f t="shared" ca="1" si="47"/>
        <v>1.3022621239734828</v>
      </c>
      <c r="R106" s="9">
        <f t="shared" ca="1" si="48"/>
        <v>1.2225844049803509</v>
      </c>
      <c r="S106" s="9">
        <f t="shared" ca="1" si="49"/>
        <v>1.2731110862135508</v>
      </c>
      <c r="T106" s="9">
        <f t="shared" ca="1" si="50"/>
        <v>1.4079691388378583</v>
      </c>
      <c r="U106" s="9">
        <f t="shared" ca="1" si="51"/>
        <v>1.336704727647362</v>
      </c>
      <c r="V106" s="9">
        <f t="shared" ca="1" si="52"/>
        <v>1.3519881801113149</v>
      </c>
      <c r="W106" s="9">
        <f t="shared" ca="1" si="53"/>
        <v>1.3096374663802102</v>
      </c>
      <c r="X106" s="9">
        <f t="shared" ca="1" si="54"/>
        <v>1.3535668645800936</v>
      </c>
      <c r="Y106" s="9">
        <f t="shared" ca="1" si="55"/>
        <v>1.32697087743163</v>
      </c>
      <c r="Z106" s="9">
        <f t="shared" ca="1" si="56"/>
        <v>1.1986982920478921</v>
      </c>
      <c r="AA106" s="9">
        <f t="shared" ca="1" si="57"/>
        <v>1.3560526370784844</v>
      </c>
      <c r="AB106" s="9">
        <f t="shared" ca="1" si="58"/>
        <v>1.2644075195050946</v>
      </c>
      <c r="AC106" s="9">
        <f t="shared" ca="1" si="59"/>
        <v>1.3671146273670036</v>
      </c>
      <c r="AD106" s="9">
        <f t="shared" ca="1" si="60"/>
        <v>1.3516869845455093</v>
      </c>
      <c r="AE106" s="9">
        <f t="shared" ca="1" si="61"/>
        <v>1.4512693904277292</v>
      </c>
      <c r="AF106" s="9">
        <f t="shared" ca="1" si="62"/>
        <v>1.4567813093587729</v>
      </c>
      <c r="AG106" s="9">
        <f t="shared" ca="1" si="62"/>
        <v>1.3132592661022207</v>
      </c>
      <c r="AH106" s="9">
        <f t="shared" ca="1" si="62"/>
        <v>1.3502136583633977</v>
      </c>
    </row>
    <row r="107" spans="1:39" x14ac:dyDescent="0.3">
      <c r="A107" s="41" t="str">
        <f t="shared" si="31"/>
        <v>WAT</v>
      </c>
      <c r="B107" s="9">
        <f t="shared" ca="1" si="32"/>
        <v>1.3131167730380344</v>
      </c>
      <c r="C107" s="9">
        <f t="shared" ca="1" si="33"/>
        <v>1.1831117935042217</v>
      </c>
      <c r="D107" s="9">
        <f t="shared" ca="1" si="34"/>
        <v>1.2423328280304047</v>
      </c>
      <c r="E107" s="9">
        <f t="shared" ca="1" si="35"/>
        <v>1.0508715027121973</v>
      </c>
      <c r="F107" s="9">
        <f t="shared" ca="1" si="36"/>
        <v>1.1251107441560879</v>
      </c>
      <c r="G107" s="9">
        <f t="shared" ca="1" si="37"/>
        <v>1.0689373359615164</v>
      </c>
      <c r="H107" s="9">
        <f t="shared" ca="1" si="38"/>
        <v>1.1428098690083266</v>
      </c>
      <c r="I107" s="9">
        <f t="shared" ca="1" si="39"/>
        <v>1.239442922762916</v>
      </c>
      <c r="J107" s="9">
        <f t="shared" ca="1" si="40"/>
        <v>1.1975197464381064</v>
      </c>
      <c r="K107" s="9">
        <f t="shared" ca="1" si="41"/>
        <v>1.1908139809547185</v>
      </c>
      <c r="L107" s="9">
        <f t="shared" ca="1" si="42"/>
        <v>1.1740511545745094</v>
      </c>
      <c r="M107" s="9">
        <f t="shared" ca="1" si="43"/>
        <v>1.0926615470332453</v>
      </c>
      <c r="N107" s="9">
        <f t="shared" ca="1" si="44"/>
        <v>1.0786964064133058</v>
      </c>
      <c r="O107" s="9">
        <f t="shared" ca="1" si="45"/>
        <v>0.98819534006527399</v>
      </c>
      <c r="P107" s="9">
        <f t="shared" ca="1" si="46"/>
        <v>1.1532717997720907</v>
      </c>
      <c r="Q107" s="9">
        <f t="shared" ca="1" si="47"/>
        <v>1.2084645860661891</v>
      </c>
      <c r="R107" s="9">
        <f t="shared" ca="1" si="48"/>
        <v>1.135766625091734</v>
      </c>
      <c r="S107" s="9">
        <f t="shared" ca="1" si="49"/>
        <v>1.2505784880128352</v>
      </c>
      <c r="T107" s="9">
        <f t="shared" ca="1" si="50"/>
        <v>1.2782922066165188</v>
      </c>
      <c r="U107" s="9">
        <f t="shared" ca="1" si="51"/>
        <v>1.3581669791802138</v>
      </c>
      <c r="V107" s="9">
        <f t="shared" ca="1" si="52"/>
        <v>1.2052460148641586</v>
      </c>
      <c r="W107" s="9">
        <f t="shared" ca="1" si="53"/>
        <v>1.138351142754626</v>
      </c>
      <c r="X107" s="9">
        <f t="shared" ca="1" si="54"/>
        <v>1.1127117391305041</v>
      </c>
      <c r="Y107" s="9">
        <f t="shared" ca="1" si="55"/>
        <v>1.0637290211059711</v>
      </c>
      <c r="Z107" s="9">
        <f t="shared" ca="1" si="56"/>
        <v>1.0534961961278131</v>
      </c>
      <c r="AA107" s="9">
        <f t="shared" ca="1" si="57"/>
        <v>0.989016837417525</v>
      </c>
      <c r="AB107" s="9">
        <f t="shared" ca="1" si="58"/>
        <v>1.0569963223280807</v>
      </c>
      <c r="AC107" s="9">
        <f t="shared" ca="1" si="59"/>
        <v>1.0530305977114753</v>
      </c>
      <c r="AD107" s="9">
        <f t="shared" ca="1" si="60"/>
        <v>1.2043237025491038</v>
      </c>
      <c r="AE107" s="9">
        <f t="shared" ca="1" si="61"/>
        <v>1.3277442447818597</v>
      </c>
      <c r="AF107" s="9">
        <f t="shared" ca="1" si="62"/>
        <v>1.345113699801102</v>
      </c>
      <c r="AG107" s="9">
        <f t="shared" ca="1" si="62"/>
        <v>1.3894837528263846</v>
      </c>
      <c r="AH107" s="9">
        <f t="shared" ca="1" si="62"/>
        <v>1.3088549092653743</v>
      </c>
    </row>
    <row r="108" spans="1:39" x14ac:dyDescent="0.3">
      <c r="A108" s="41" t="str">
        <f t="shared" si="31"/>
        <v>WHU</v>
      </c>
      <c r="B108" s="9">
        <f t="shared" ca="1" si="32"/>
        <v>1.3256684957754563</v>
      </c>
      <c r="C108" s="9">
        <f t="shared" ca="1" si="33"/>
        <v>1.3096245099258033</v>
      </c>
      <c r="D108" s="9">
        <f t="shared" ca="1" si="34"/>
        <v>1.3929090788686391</v>
      </c>
      <c r="E108" s="9">
        <f t="shared" ca="1" si="35"/>
        <v>1.3603632138287318</v>
      </c>
      <c r="F108" s="9">
        <f t="shared" ca="1" si="36"/>
        <v>1.2527644688955</v>
      </c>
      <c r="G108" s="9">
        <f t="shared" ca="1" si="37"/>
        <v>1.3305912899570511</v>
      </c>
      <c r="H108" s="9">
        <f t="shared" ca="1" si="38"/>
        <v>1.2893488134076614</v>
      </c>
      <c r="I108" s="9">
        <f t="shared" ca="1" si="39"/>
        <v>1.3289439952673774</v>
      </c>
      <c r="J108" s="9">
        <f t="shared" ca="1" si="40"/>
        <v>1.1929658667980971</v>
      </c>
      <c r="K108" s="9">
        <f t="shared" ca="1" si="41"/>
        <v>1.1778519294253524</v>
      </c>
      <c r="L108" s="9">
        <f t="shared" ca="1" si="42"/>
        <v>1.2171458962122437</v>
      </c>
      <c r="M108" s="9">
        <f t="shared" ca="1" si="43"/>
        <v>1.0796959655338119</v>
      </c>
      <c r="N108" s="9">
        <f t="shared" ca="1" si="44"/>
        <v>1.0832922738529758</v>
      </c>
      <c r="O108" s="9">
        <f t="shared" ca="1" si="45"/>
        <v>1.0319307342402391</v>
      </c>
      <c r="P108" s="9">
        <f t="shared" ca="1" si="46"/>
        <v>1.1207718052569968</v>
      </c>
      <c r="Q108" s="9">
        <f t="shared" ca="1" si="47"/>
        <v>1.2676309575745004</v>
      </c>
      <c r="R108" s="9">
        <f t="shared" ca="1" si="48"/>
        <v>1.1575557628559494</v>
      </c>
      <c r="S108" s="9">
        <f t="shared" ca="1" si="49"/>
        <v>1.2144875412432492</v>
      </c>
      <c r="T108" s="9">
        <f t="shared" ca="1" si="50"/>
        <v>1.1980511930087696</v>
      </c>
      <c r="U108" s="9">
        <f t="shared" ca="1" si="51"/>
        <v>1.293082412265578</v>
      </c>
      <c r="V108" s="9">
        <f t="shared" ca="1" si="52"/>
        <v>1.2119358021968771</v>
      </c>
      <c r="W108" s="9">
        <f t="shared" ca="1" si="53"/>
        <v>1.0373379330772141</v>
      </c>
      <c r="X108" s="9">
        <f t="shared" ca="1" si="54"/>
        <v>1.1481867024350263</v>
      </c>
      <c r="Y108" s="9">
        <f t="shared" ca="1" si="55"/>
        <v>1.0907370765619402</v>
      </c>
      <c r="Z108" s="9">
        <f t="shared" ca="1" si="56"/>
        <v>1.1486102733527312</v>
      </c>
      <c r="AA108" s="9">
        <f t="shared" ca="1" si="57"/>
        <v>1.0290559226578633</v>
      </c>
      <c r="AB108" s="9">
        <f t="shared" ca="1" si="58"/>
        <v>1.0856608796169243</v>
      </c>
      <c r="AC108" s="9">
        <f t="shared" ca="1" si="59"/>
        <v>1.1824141150776271</v>
      </c>
      <c r="AD108" s="9">
        <f t="shared" ca="1" si="60"/>
        <v>1.1664615518041983</v>
      </c>
      <c r="AE108" s="9">
        <f t="shared" ca="1" si="61"/>
        <v>1.2121862380013353</v>
      </c>
      <c r="AF108" s="9">
        <f t="shared" ca="1" si="62"/>
        <v>1.2833817453091241</v>
      </c>
      <c r="AG108" s="9">
        <f t="shared" ca="1" si="62"/>
        <v>1.2640799257735831</v>
      </c>
      <c r="AH108" s="9">
        <f t="shared" ca="1" si="62"/>
        <v>1.4128215630627725</v>
      </c>
    </row>
    <row r="109" spans="1:39" x14ac:dyDescent="0.3">
      <c r="A109" s="41" t="str">
        <f t="shared" si="31"/>
        <v>WOL</v>
      </c>
      <c r="B109" s="9">
        <f t="shared" ca="1" si="32"/>
        <v>1.2147582504910897</v>
      </c>
      <c r="C109" s="9">
        <f t="shared" ca="1" si="33"/>
        <v>1.3559708677245521</v>
      </c>
      <c r="D109" s="9">
        <f t="shared" ca="1" si="34"/>
        <v>1.287243751285108</v>
      </c>
      <c r="E109" s="9">
        <f t="shared" ca="1" si="35"/>
        <v>1.3046972713088525</v>
      </c>
      <c r="F109" s="9">
        <f t="shared" ca="1" si="36"/>
        <v>1.3636692909547554</v>
      </c>
      <c r="G109" s="9">
        <f t="shared" ca="1" si="37"/>
        <v>1.3364598213281924</v>
      </c>
      <c r="H109" s="9">
        <f t="shared" ca="1" si="38"/>
        <v>1.5170476883769897</v>
      </c>
      <c r="I109" s="9">
        <f t="shared" ca="1" si="39"/>
        <v>1.4232319989694771</v>
      </c>
      <c r="J109" s="9">
        <f t="shared" ca="1" si="40"/>
        <v>1.506615163801077</v>
      </c>
      <c r="K109" s="9">
        <f t="shared" ca="1" si="41"/>
        <v>1.6162923677462278</v>
      </c>
      <c r="L109" s="9">
        <f t="shared" ca="1" si="42"/>
        <v>1.5911099019409434</v>
      </c>
      <c r="M109" s="9">
        <f t="shared" ca="1" si="43"/>
        <v>1.6566621393647007</v>
      </c>
      <c r="N109" s="9">
        <f t="shared" ca="1" si="44"/>
        <v>1.5167429824075092</v>
      </c>
      <c r="O109" s="9">
        <f t="shared" ca="1" si="45"/>
        <v>1.5342965268434687</v>
      </c>
      <c r="P109" s="9">
        <f t="shared" ca="1" si="46"/>
        <v>1.4194722088473009</v>
      </c>
      <c r="Q109" s="9">
        <f t="shared" ca="1" si="47"/>
        <v>1.2336259122590094</v>
      </c>
      <c r="R109" s="9">
        <f t="shared" ca="1" si="48"/>
        <v>1.3700632757911528</v>
      </c>
      <c r="S109" s="9">
        <f t="shared" ca="1" si="49"/>
        <v>1.3050776094762204</v>
      </c>
      <c r="T109" s="9">
        <f t="shared" ca="1" si="50"/>
        <v>1.2478682349214614</v>
      </c>
      <c r="U109" s="9">
        <f t="shared" ca="1" si="51"/>
        <v>1.1694928649659411</v>
      </c>
      <c r="V109" s="9">
        <f t="shared" ca="1" si="52"/>
        <v>1.2897156113715196</v>
      </c>
      <c r="W109" s="9">
        <f t="shared" ca="1" si="53"/>
        <v>1.4397698340991514</v>
      </c>
      <c r="X109" s="9">
        <f t="shared" ca="1" si="54"/>
        <v>1.2713485125076007</v>
      </c>
      <c r="Y109" s="9">
        <f t="shared" ca="1" si="55"/>
        <v>1.3841126840717708</v>
      </c>
      <c r="Z109" s="9">
        <f t="shared" ca="1" si="56"/>
        <v>1.4652820419547401</v>
      </c>
      <c r="AA109" s="9">
        <f t="shared" ca="1" si="57"/>
        <v>1.6287353074388047</v>
      </c>
      <c r="AB109" s="9">
        <f t="shared" ca="1" si="58"/>
        <v>1.6404746358470106</v>
      </c>
      <c r="AC109" s="9">
        <f t="shared" ca="1" si="59"/>
        <v>1.5657431464518066</v>
      </c>
      <c r="AD109" s="9">
        <f t="shared" ca="1" si="60"/>
        <v>1.5544363165452315</v>
      </c>
      <c r="AE109" s="9">
        <f t="shared" ca="1" si="61"/>
        <v>1.5039605632771471</v>
      </c>
      <c r="AF109" s="9">
        <f t="shared" ca="1" si="62"/>
        <v>1.418856524917804</v>
      </c>
      <c r="AG109" s="9">
        <f t="shared" ca="1" si="62"/>
        <v>1.399625831111641</v>
      </c>
      <c r="AH109" s="9">
        <f t="shared" ca="1" si="62"/>
        <v>1.2906864862957523</v>
      </c>
    </row>
    <row r="111" spans="1:39" x14ac:dyDescent="0.3">
      <c r="A111" s="59" t="s">
        <v>0</v>
      </c>
      <c r="B111" s="59">
        <v>1</v>
      </c>
      <c r="C111" s="59">
        <v>2</v>
      </c>
      <c r="D111" s="59">
        <v>3</v>
      </c>
      <c r="E111" s="59">
        <v>4</v>
      </c>
      <c r="F111" s="59">
        <v>5</v>
      </c>
      <c r="G111" s="59">
        <v>6</v>
      </c>
      <c r="H111" s="59">
        <v>7</v>
      </c>
      <c r="I111" s="59">
        <v>8</v>
      </c>
      <c r="J111" s="59">
        <v>9</v>
      </c>
      <c r="K111" s="59">
        <v>10</v>
      </c>
      <c r="L111" s="59">
        <v>11</v>
      </c>
      <c r="M111" s="59">
        <v>12</v>
      </c>
      <c r="N111" s="59">
        <v>13</v>
      </c>
      <c r="O111" s="59">
        <v>14</v>
      </c>
      <c r="P111" s="59">
        <v>15</v>
      </c>
      <c r="Q111" s="59">
        <v>16</v>
      </c>
      <c r="R111" s="59">
        <v>17</v>
      </c>
      <c r="S111" s="59">
        <v>18</v>
      </c>
      <c r="T111" s="59">
        <v>19</v>
      </c>
      <c r="U111" s="59">
        <v>20</v>
      </c>
      <c r="V111" s="59">
        <v>21</v>
      </c>
      <c r="W111" s="59">
        <v>22</v>
      </c>
      <c r="X111" s="59">
        <v>23</v>
      </c>
      <c r="Y111" s="59">
        <v>24</v>
      </c>
      <c r="Z111" s="59">
        <v>25</v>
      </c>
      <c r="AA111" s="59">
        <v>26</v>
      </c>
      <c r="AB111" s="59">
        <v>27</v>
      </c>
      <c r="AC111" s="59">
        <v>28</v>
      </c>
      <c r="AD111" s="59">
        <v>29</v>
      </c>
      <c r="AE111" s="59">
        <v>30</v>
      </c>
      <c r="AF111" s="33">
        <v>31</v>
      </c>
      <c r="AG111" s="59">
        <v>32</v>
      </c>
      <c r="AH111" s="59">
        <v>33</v>
      </c>
      <c r="AI111" s="59">
        <v>34</v>
      </c>
      <c r="AJ111" s="59">
        <v>35</v>
      </c>
      <c r="AK111" s="59">
        <v>36</v>
      </c>
      <c r="AL111" s="59">
        <v>37</v>
      </c>
      <c r="AM111" s="59">
        <v>38</v>
      </c>
    </row>
    <row r="112" spans="1:39" x14ac:dyDescent="0.3">
      <c r="A112" s="41" t="str">
        <f>$A90</f>
        <v>ARS</v>
      </c>
      <c r="B112" s="9">
        <f t="shared" ref="B112:AH112" ca="1" si="63">AVERAGE(B68:G68)</f>
        <v>103.56340702264698</v>
      </c>
      <c r="C112" s="9">
        <f t="shared" ca="1" si="63"/>
        <v>97.192949011751537</v>
      </c>
      <c r="D112" s="9">
        <f t="shared" ca="1" si="63"/>
        <v>100.5098004411149</v>
      </c>
      <c r="E112" s="9">
        <f t="shared" ca="1" si="63"/>
        <v>103.55190623730152</v>
      </c>
      <c r="F112" s="9">
        <f t="shared" ca="1" si="63"/>
        <v>106.22045096692652</v>
      </c>
      <c r="G112" s="9">
        <f t="shared" ca="1" si="63"/>
        <v>104.68579032659784</v>
      </c>
      <c r="H112" s="9">
        <f t="shared" ca="1" si="63"/>
        <v>92.737301654187505</v>
      </c>
      <c r="I112" s="9">
        <f t="shared" ca="1" si="63"/>
        <v>99.290218534410783</v>
      </c>
      <c r="J112" s="9">
        <f t="shared" ca="1" si="63"/>
        <v>97.793806978686121</v>
      </c>
      <c r="K112" s="9">
        <f t="shared" ca="1" si="63"/>
        <v>104.93530665042449</v>
      </c>
      <c r="L112" s="9">
        <f t="shared" ca="1" si="63"/>
        <v>106.66904552087074</v>
      </c>
      <c r="M112" s="9">
        <f t="shared" ca="1" si="63"/>
        <v>106.77770845469972</v>
      </c>
      <c r="N112" s="9">
        <f t="shared" ca="1" si="63"/>
        <v>107.25680178473495</v>
      </c>
      <c r="O112" s="9">
        <f t="shared" ca="1" si="63"/>
        <v>105.65331601096312</v>
      </c>
      <c r="P112" s="9">
        <f t="shared" ca="1" si="63"/>
        <v>100.64792529418092</v>
      </c>
      <c r="Q112" s="9">
        <f t="shared" ca="1" si="63"/>
        <v>95.366443885942772</v>
      </c>
      <c r="R112" s="9">
        <f t="shared" ca="1" si="63"/>
        <v>90.107225458201285</v>
      </c>
      <c r="S112" s="9">
        <f t="shared" ca="1" si="63"/>
        <v>90.698235288438298</v>
      </c>
      <c r="T112" s="9">
        <f t="shared" ca="1" si="63"/>
        <v>88.756453458288263</v>
      </c>
      <c r="U112" s="9">
        <f t="shared" ca="1" si="63"/>
        <v>86.042665925172798</v>
      </c>
      <c r="V112" s="9">
        <f t="shared" ca="1" si="63"/>
        <v>94.281278858666766</v>
      </c>
      <c r="W112" s="9">
        <f t="shared" ca="1" si="63"/>
        <v>96.202070175339486</v>
      </c>
      <c r="X112" s="9">
        <f t="shared" ca="1" si="63"/>
        <v>92.615058380706799</v>
      </c>
      <c r="Y112" s="9">
        <f t="shared" ca="1" si="63"/>
        <v>102.83610771114932</v>
      </c>
      <c r="Z112" s="9">
        <f t="shared" ca="1" si="63"/>
        <v>107.52754507076197</v>
      </c>
      <c r="AA112" s="9">
        <f t="shared" ca="1" si="63"/>
        <v>108.47832172558448</v>
      </c>
      <c r="AB112" s="9">
        <f t="shared" ca="1" si="63"/>
        <v>109.50601308756181</v>
      </c>
      <c r="AC112" s="9">
        <f t="shared" ca="1" si="63"/>
        <v>105.15274397315306</v>
      </c>
      <c r="AD112" s="9">
        <f t="shared" ca="1" si="63"/>
        <v>108.83154853630515</v>
      </c>
      <c r="AE112" s="9">
        <f t="shared" ca="1" si="63"/>
        <v>96.694780566319579</v>
      </c>
      <c r="AF112" s="9">
        <f t="shared" ca="1" si="63"/>
        <v>92.289646361037896</v>
      </c>
      <c r="AG112" s="9">
        <f t="shared" ca="1" si="63"/>
        <v>97.598038628835582</v>
      </c>
      <c r="AH112" s="9">
        <f t="shared" ca="1" si="63"/>
        <v>94.24658141197358</v>
      </c>
    </row>
    <row r="113" spans="1:34" x14ac:dyDescent="0.3">
      <c r="A113" s="41" t="str">
        <f t="shared" ref="A113:A131" si="64">$A91</f>
        <v>AVL</v>
      </c>
      <c r="B113" s="9">
        <f t="shared" ref="B113:B131" ca="1" si="65">AVERAGE(B69:G69)</f>
        <v>107.67969408402524</v>
      </c>
      <c r="C113" s="9">
        <f t="shared" ref="C113:C131" ca="1" si="66">AVERAGE(C69:H69)</f>
        <v>111.35206208544302</v>
      </c>
      <c r="D113" s="9">
        <f t="shared" ref="D113:D131" ca="1" si="67">AVERAGE(D69:I69)</f>
        <v>109.85565052971837</v>
      </c>
      <c r="E113" s="9">
        <f t="shared" ref="E113:E131" ca="1" si="68">AVERAGE(E69:J69)</f>
        <v>113.21634062128381</v>
      </c>
      <c r="F113" s="9">
        <f t="shared" ref="F113:F131" ca="1" si="69">AVERAGE(F69:K69)</f>
        <v>109.62932882665115</v>
      </c>
      <c r="G113" s="9">
        <f t="shared" ref="G113:G131" ca="1" si="70">AVERAGE(G69:L69)</f>
        <v>95.690150189758342</v>
      </c>
      <c r="H113" s="9">
        <f t="shared" ref="H113:H131" ca="1" si="71">AVERAGE(H69:M69)</f>
        <v>92.775760668723748</v>
      </c>
      <c r="I113" s="9">
        <f t="shared" ref="I113:I131" ca="1" si="72">AVERAGE(I69:N69)</f>
        <v>97.829422759074234</v>
      </c>
      <c r="J113" s="9">
        <f t="shared" ref="J113:J131" ca="1" si="73">AVERAGE(J69:O69)</f>
        <v>90.618126361106434</v>
      </c>
      <c r="K113" s="9">
        <f t="shared" ref="K113:K131" ca="1" si="74">AVERAGE(K69:P69)</f>
        <v>82.30801638651181</v>
      </c>
      <c r="L113" s="9">
        <f t="shared" ref="L113:L131" ca="1" si="75">AVERAGE(L69:Q69)</f>
        <v>85.986820949663908</v>
      </c>
      <c r="M113" s="9">
        <f t="shared" ref="M113:M131" ca="1" si="76">AVERAGE(M69:R69)</f>
        <v>86.869128098189208</v>
      </c>
      <c r="N113" s="9">
        <f t="shared" ref="N113:N131" ca="1" si="77">AVERAGE(N69:S69)</f>
        <v>93.196119508118898</v>
      </c>
      <c r="O113" s="9">
        <f t="shared" ref="O113:O131" ca="1" si="78">AVERAGE(O69:T69)</f>
        <v>94.223810870096216</v>
      </c>
      <c r="P113" s="9">
        <f t="shared" ref="P113:P131" ca="1" si="79">AVERAGE(P69:U69)</f>
        <v>98.693005908813291</v>
      </c>
      <c r="Q113" s="9">
        <f t="shared" ref="Q113:Q131" ca="1" si="80">AVERAGE(Q69:V69)</f>
        <v>101.29887478047613</v>
      </c>
      <c r="R113" s="9">
        <f t="shared" ref="R113:R131" ca="1" si="81">AVERAGE(R69:W69)</f>
        <v>100.34843604247868</v>
      </c>
      <c r="S113" s="9">
        <f t="shared" ref="S113:S131" ca="1" si="82">AVERAGE(S69:X69)</f>
        <v>103.87126309923507</v>
      </c>
      <c r="T113" s="9">
        <f t="shared" ref="T113:T131" ca="1" si="83">AVERAGE(T69:Y69)</f>
        <v>105.43909897880671</v>
      </c>
      <c r="U113" s="9">
        <f t="shared" ref="U113:U131" ca="1" si="84">AVERAGE(U69:Z69)</f>
        <v>98.916320108601226</v>
      </c>
      <c r="V113" s="9">
        <f t="shared" ref="V113:V131" ca="1" si="85">AVERAGE(V69:AA69)</f>
        <v>99.205903199249803</v>
      </c>
      <c r="W113" s="9">
        <f t="shared" ref="W113:W131" ca="1" si="86">AVERAGE(W69:AB69)</f>
        <v>100.15667985407232</v>
      </c>
      <c r="X113" s="9">
        <f t="shared" ref="X113:X131" ca="1" si="87">AVERAGE(X69:AC69)</f>
        <v>100.74768968430935</v>
      </c>
      <c r="Y113" s="9">
        <f t="shared" ref="Y113:Y131" ca="1" si="88">AVERAGE(Y69:AD69)</f>
        <v>97.51894082481148</v>
      </c>
      <c r="Z113" s="9">
        <f t="shared" ref="Z113:Z131" ca="1" si="89">AVERAGE(Z69:AE69)</f>
        <v>91.604093746202182</v>
      </c>
      <c r="AA113" s="9">
        <f t="shared" ref="AA113:AA131" ca="1" si="90">AVERAGE(AA69:AF69)</f>
        <v>93.025120650646201</v>
      </c>
      <c r="AB113" s="9">
        <f t="shared" ref="AB113:AB131" ca="1" si="91">AVERAGE(AB69:AG69)</f>
        <v>91.200876919668943</v>
      </c>
      <c r="AC113" s="9">
        <f t="shared" ref="AC113:AC131" ca="1" si="92">AVERAGE(AC69:AH69)</f>
        <v>85.77073589985325</v>
      </c>
      <c r="AD113" s="9">
        <f t="shared" ref="AD113:AD131" ca="1" si="93">AVERAGE(AD69:AI69)</f>
        <v>84.794932005428464</v>
      </c>
      <c r="AE113" s="9">
        <f t="shared" ref="AE113:AE131" ca="1" si="94">AVERAGE(AE69:AJ69)</f>
        <v>91.129791662631177</v>
      </c>
      <c r="AF113" s="9">
        <f t="shared" ref="AF113:AH131" ca="1" si="95">AVERAGE(AF69:AK69)</f>
        <v>90.495442513268713</v>
      </c>
      <c r="AG113" s="9">
        <f t="shared" ca="1" si="95"/>
        <v>90.621550537581683</v>
      </c>
      <c r="AH113" s="9">
        <f t="shared" ca="1" si="95"/>
        <v>96.84807786863017</v>
      </c>
    </row>
    <row r="114" spans="1:34" x14ac:dyDescent="0.3">
      <c r="A114" s="41" t="str">
        <f t="shared" si="64"/>
        <v>BOU</v>
      </c>
      <c r="B114" s="9">
        <f t="shared" ca="1" si="65"/>
        <v>95.807183242075368</v>
      </c>
      <c r="C114" s="9">
        <f t="shared" ca="1" si="66"/>
        <v>106.02823257251787</v>
      </c>
      <c r="D114" s="9">
        <f t="shared" ca="1" si="67"/>
        <v>100.67373506788984</v>
      </c>
      <c r="E114" s="9">
        <f t="shared" ca="1" si="68"/>
        <v>109.10274771232935</v>
      </c>
      <c r="F114" s="9">
        <f t="shared" ca="1" si="69"/>
        <v>112.47947954925853</v>
      </c>
      <c r="G114" s="9">
        <f t="shared" ca="1" si="70"/>
        <v>110.55868823258579</v>
      </c>
      <c r="H114" s="9">
        <f t="shared" ca="1" si="71"/>
        <v>113.74272601532273</v>
      </c>
      <c r="I114" s="9">
        <f t="shared" ca="1" si="72"/>
        <v>102.82200392081427</v>
      </c>
      <c r="J114" s="9">
        <f t="shared" ca="1" si="73"/>
        <v>101.40017745239741</v>
      </c>
      <c r="K114" s="9">
        <f t="shared" ca="1" si="74"/>
        <v>93.829810777435952</v>
      </c>
      <c r="L114" s="9">
        <f t="shared" ca="1" si="75"/>
        <v>89.276693594722943</v>
      </c>
      <c r="M114" s="9">
        <f t="shared" ca="1" si="76"/>
        <v>86.248065028366497</v>
      </c>
      <c r="N114" s="9">
        <f t="shared" ca="1" si="77"/>
        <v>85.268463541800131</v>
      </c>
      <c r="O114" s="9">
        <f t="shared" ca="1" si="78"/>
        <v>88.830495178620183</v>
      </c>
      <c r="P114" s="9">
        <f t="shared" ca="1" si="79"/>
        <v>91.433218716994631</v>
      </c>
      <c r="Q114" s="9">
        <f t="shared" ca="1" si="80"/>
        <v>96.692437144736118</v>
      </c>
      <c r="R114" s="9">
        <f t="shared" ca="1" si="81"/>
        <v>104.89711204852692</v>
      </c>
      <c r="S114" s="9">
        <f t="shared" ca="1" si="82"/>
        <v>112.47863374482161</v>
      </c>
      <c r="T114" s="9">
        <f t="shared" ca="1" si="83"/>
        <v>115.02766189676026</v>
      </c>
      <c r="U114" s="9">
        <f t="shared" ca="1" si="84"/>
        <v>121.5720477357501</v>
      </c>
      <c r="V114" s="9">
        <f t="shared" ca="1" si="85"/>
        <v>118.04922067899368</v>
      </c>
      <c r="W114" s="9">
        <f t="shared" ca="1" si="86"/>
        <v>111.12380252289275</v>
      </c>
      <c r="X114" s="9">
        <f t="shared" ca="1" si="87"/>
        <v>105.20895544428346</v>
      </c>
      <c r="Y114" s="9">
        <f t="shared" ca="1" si="88"/>
        <v>95.753938254658465</v>
      </c>
      <c r="Z114" s="9">
        <f t="shared" ca="1" si="89"/>
        <v>95.241376437381348</v>
      </c>
      <c r="AA114" s="9">
        <f t="shared" ca="1" si="90"/>
        <v>82.42635003347668</v>
      </c>
      <c r="AB114" s="9">
        <f t="shared" ca="1" si="91"/>
        <v>92.072483643626853</v>
      </c>
      <c r="AC114" s="9">
        <f t="shared" ca="1" si="92"/>
        <v>89.836840070290904</v>
      </c>
      <c r="AD114" s="9">
        <f t="shared" ca="1" si="93"/>
        <v>92.389712518470915</v>
      </c>
      <c r="AE114" s="9">
        <f t="shared" ca="1" si="94"/>
        <v>98.627069380342974</v>
      </c>
      <c r="AF114" s="9">
        <f t="shared" ca="1" si="95"/>
        <v>91.514578028415073</v>
      </c>
      <c r="AG114" s="9">
        <f t="shared" ca="1" si="95"/>
        <v>97.841569438344763</v>
      </c>
      <c r="AH114" s="9">
        <f t="shared" ca="1" si="95"/>
        <v>88.968607355488345</v>
      </c>
    </row>
    <row r="115" spans="1:34" x14ac:dyDescent="0.3">
      <c r="A115" s="41" t="str">
        <f t="shared" si="64"/>
        <v>BRI</v>
      </c>
      <c r="B115" s="9">
        <f t="shared" ca="1" si="65"/>
        <v>108.73040269092321</v>
      </c>
      <c r="C115" s="9">
        <f t="shared" ca="1" si="66"/>
        <v>103.89098235387928</v>
      </c>
      <c r="D115" s="9">
        <f t="shared" ca="1" si="67"/>
        <v>94.794503990348019</v>
      </c>
      <c r="E115" s="9">
        <f t="shared" ca="1" si="68"/>
        <v>96.736399606080923</v>
      </c>
      <c r="F115" s="9">
        <f t="shared" ca="1" si="69"/>
        <v>101.0007626837205</v>
      </c>
      <c r="G115" s="9">
        <f t="shared" ca="1" si="70"/>
        <v>107.08211613604828</v>
      </c>
      <c r="H115" s="9">
        <f t="shared" ca="1" si="71"/>
        <v>100.71165812515285</v>
      </c>
      <c r="I115" s="9">
        <f t="shared" ca="1" si="72"/>
        <v>105.07551949369456</v>
      </c>
      <c r="J115" s="9">
        <f t="shared" ca="1" si="73"/>
        <v>98.073020572671695</v>
      </c>
      <c r="K115" s="9">
        <f t="shared" ca="1" si="74"/>
        <v>92.718523068043666</v>
      </c>
      <c r="L115" s="9">
        <f t="shared" ca="1" si="75"/>
        <v>91.073862881729738</v>
      </c>
      <c r="M115" s="9">
        <f t="shared" ca="1" si="76"/>
        <v>83.503496206768276</v>
      </c>
      <c r="N115" s="9">
        <f t="shared" ca="1" si="77"/>
        <v>87.137703369222649</v>
      </c>
      <c r="O115" s="9">
        <f t="shared" ca="1" si="78"/>
        <v>84.862555821919145</v>
      </c>
      <c r="P115" s="9">
        <f t="shared" ca="1" si="79"/>
        <v>95.813984567268804</v>
      </c>
      <c r="Q115" s="9">
        <f t="shared" ca="1" si="80"/>
        <v>94.879575257126291</v>
      </c>
      <c r="R115" s="9">
        <f t="shared" ca="1" si="81"/>
        <v>93.516597390561046</v>
      </c>
      <c r="S115" s="9">
        <f t="shared" ca="1" si="82"/>
        <v>102.65570596306388</v>
      </c>
      <c r="T115" s="9">
        <f t="shared" ca="1" si="83"/>
        <v>103.97092990706092</v>
      </c>
      <c r="U115" s="9">
        <f t="shared" ca="1" si="84"/>
        <v>111.41350311358649</v>
      </c>
      <c r="V115" s="9">
        <f t="shared" ca="1" si="85"/>
        <v>110.82654791968893</v>
      </c>
      <c r="W115" s="9">
        <f t="shared" ca="1" si="86"/>
        <v>109.41902724303274</v>
      </c>
      <c r="X115" s="9">
        <f t="shared" ca="1" si="87"/>
        <v>115.2747935702002</v>
      </c>
      <c r="Y115" s="9">
        <f t="shared" ca="1" si="88"/>
        <v>102.45976716629555</v>
      </c>
      <c r="Z115" s="9">
        <f t="shared" ca="1" si="89"/>
        <v>104.00690209505255</v>
      </c>
      <c r="AA115" s="9">
        <f t="shared" ca="1" si="90"/>
        <v>95.93830356740358</v>
      </c>
      <c r="AB115" s="9">
        <f t="shared" ca="1" si="91"/>
        <v>90.475954075638256</v>
      </c>
      <c r="AC115" s="9">
        <f t="shared" ca="1" si="92"/>
        <v>96.888865469076663</v>
      </c>
      <c r="AD115" s="9">
        <f t="shared" ca="1" si="93"/>
        <v>89.377620466090107</v>
      </c>
      <c r="AE115" s="9">
        <f t="shared" ca="1" si="94"/>
        <v>92.194892328013907</v>
      </c>
      <c r="AF115" s="9">
        <f t="shared" ca="1" si="95"/>
        <v>88.884746520963958</v>
      </c>
      <c r="AG115" s="9">
        <f t="shared" ca="1" si="95"/>
        <v>98.236801933855602</v>
      </c>
      <c r="AH115" s="9">
        <f t="shared" ca="1" si="95"/>
        <v>97.814042239161992</v>
      </c>
    </row>
    <row r="116" spans="1:34" x14ac:dyDescent="0.3">
      <c r="A116" s="41" t="str">
        <f t="shared" si="64"/>
        <v>BUR</v>
      </c>
      <c r="B116" s="9">
        <f t="shared" ca="1" si="65"/>
        <v>97.405545472590461</v>
      </c>
      <c r="C116" s="9">
        <f t="shared" ca="1" si="66"/>
        <v>99.347441088323365</v>
      </c>
      <c r="D116" s="9">
        <f t="shared" ca="1" si="67"/>
        <v>100.78632068169753</v>
      </c>
      <c r="E116" s="9">
        <f t="shared" ca="1" si="68"/>
        <v>101.65285841319188</v>
      </c>
      <c r="F116" s="9">
        <f t="shared" ca="1" si="69"/>
        <v>103.94268623837341</v>
      </c>
      <c r="G116" s="9">
        <f t="shared" ca="1" si="70"/>
        <v>100.41985918161701</v>
      </c>
      <c r="H116" s="9">
        <f t="shared" ca="1" si="71"/>
        <v>102.80290569785701</v>
      </c>
      <c r="I116" s="9">
        <f t="shared" ca="1" si="72"/>
        <v>98.777288240617921</v>
      </c>
      <c r="J116" s="9">
        <f t="shared" ca="1" si="73"/>
        <v>101.62541651490625</v>
      </c>
      <c r="K116" s="9">
        <f t="shared" ca="1" si="74"/>
        <v>103.5761506453357</v>
      </c>
      <c r="L116" s="9">
        <f t="shared" ca="1" si="75"/>
        <v>103.0887334870614</v>
      </c>
      <c r="M116" s="9">
        <f t="shared" ca="1" si="76"/>
        <v>112.73486709721158</v>
      </c>
      <c r="N116" s="9">
        <f t="shared" ca="1" si="77"/>
        <v>103.82904171076613</v>
      </c>
      <c r="O116" s="9">
        <f t="shared" ca="1" si="78"/>
        <v>100.93140320387221</v>
      </c>
      <c r="P116" s="9">
        <f t="shared" ca="1" si="79"/>
        <v>96.162483612911146</v>
      </c>
      <c r="Q116" s="9">
        <f t="shared" ca="1" si="80"/>
        <v>106.160238154892</v>
      </c>
      <c r="R116" s="9">
        <f t="shared" ca="1" si="81"/>
        <v>104.07152433365383</v>
      </c>
      <c r="S116" s="9">
        <f t="shared" ca="1" si="82"/>
        <v>97.620641789189065</v>
      </c>
      <c r="T116" s="9">
        <f t="shared" ca="1" si="83"/>
        <v>92.671210682737637</v>
      </c>
      <c r="U116" s="9">
        <f t="shared" ca="1" si="84"/>
        <v>97.59622018612292</v>
      </c>
      <c r="V116" s="9">
        <f t="shared" ca="1" si="85"/>
        <v>98.124237146251801</v>
      </c>
      <c r="W116" s="9">
        <f t="shared" ca="1" si="86"/>
        <v>93.790993225746021</v>
      </c>
      <c r="X116" s="9">
        <f t="shared" ca="1" si="87"/>
        <v>100.53167653496833</v>
      </c>
      <c r="Y116" s="9">
        <f t="shared" ca="1" si="88"/>
        <v>101.29681859411916</v>
      </c>
      <c r="Z116" s="9">
        <f t="shared" ca="1" si="89"/>
        <v>101.61165010118189</v>
      </c>
      <c r="AA116" s="9">
        <f t="shared" ca="1" si="90"/>
        <v>103.23583682576835</v>
      </c>
      <c r="AB116" s="9">
        <f t="shared" ca="1" si="91"/>
        <v>103.95125989930528</v>
      </c>
      <c r="AC116" s="9">
        <f t="shared" ca="1" si="92"/>
        <v>98.877759108067224</v>
      </c>
      <c r="AD116" s="9">
        <f t="shared" ca="1" si="93"/>
        <v>101.66836282660866</v>
      </c>
      <c r="AE116" s="9">
        <f t="shared" ca="1" si="94"/>
        <v>94.665863905585809</v>
      </c>
      <c r="AF116" s="9">
        <f t="shared" ca="1" si="95"/>
        <v>97.285566796911482</v>
      </c>
      <c r="AG116" s="9">
        <f t="shared" ca="1" si="95"/>
        <v>96.376110435084385</v>
      </c>
      <c r="AH116" s="9">
        <f t="shared" ca="1" si="95"/>
        <v>100.41415180965673</v>
      </c>
    </row>
    <row r="117" spans="1:34" x14ac:dyDescent="0.3">
      <c r="A117" s="41" t="str">
        <f t="shared" si="64"/>
        <v>CHE</v>
      </c>
      <c r="B117" s="9">
        <f t="shared" ca="1" si="65"/>
        <v>86.758031193733402</v>
      </c>
      <c r="C117" s="9">
        <f t="shared" ca="1" si="66"/>
        <v>94.697915870001154</v>
      </c>
      <c r="D117" s="9">
        <f t="shared" ca="1" si="67"/>
        <v>93.890700027944789</v>
      </c>
      <c r="E117" s="9">
        <f t="shared" ca="1" si="68"/>
        <v>97.123922244656569</v>
      </c>
      <c r="F117" s="9">
        <f t="shared" ca="1" si="69"/>
        <v>95.725358655538159</v>
      </c>
      <c r="G117" s="9">
        <f t="shared" ca="1" si="70"/>
        <v>99.968628223961659</v>
      </c>
      <c r="H117" s="9">
        <f t="shared" ca="1" si="71"/>
        <v>107.47987322694821</v>
      </c>
      <c r="I117" s="9">
        <f t="shared" ca="1" si="72"/>
        <v>99.854820057743169</v>
      </c>
      <c r="J117" s="9">
        <f t="shared" ca="1" si="73"/>
        <v>110.52365632248159</v>
      </c>
      <c r="K117" s="9">
        <f t="shared" ca="1" si="74"/>
        <v>113.12008958200026</v>
      </c>
      <c r="L117" s="9">
        <f t="shared" ca="1" si="75"/>
        <v>112.45600254048746</v>
      </c>
      <c r="M117" s="9">
        <f t="shared" ca="1" si="76"/>
        <v>116.69451545546281</v>
      </c>
      <c r="N117" s="9">
        <f t="shared" ca="1" si="77"/>
        <v>110.9856811193835</v>
      </c>
      <c r="O117" s="9">
        <f t="shared" ca="1" si="78"/>
        <v>117.22376649254404</v>
      </c>
      <c r="P117" s="9">
        <f t="shared" ca="1" si="79"/>
        <v>106.5088249909753</v>
      </c>
      <c r="Q117" s="9">
        <f t="shared" ca="1" si="80"/>
        <v>97.78908517806282</v>
      </c>
      <c r="R117" s="9">
        <f t="shared" ca="1" si="81"/>
        <v>101.60838517056878</v>
      </c>
      <c r="S117" s="9">
        <f t="shared" ca="1" si="82"/>
        <v>99.271135227771765</v>
      </c>
      <c r="T117" s="9">
        <f t="shared" ca="1" si="83"/>
        <v>104.04921274006891</v>
      </c>
      <c r="U117" s="9">
        <f t="shared" ca="1" si="84"/>
        <v>98.588759061633539</v>
      </c>
      <c r="V117" s="9">
        <f t="shared" ca="1" si="85"/>
        <v>98.106847338334987</v>
      </c>
      <c r="W117" s="9">
        <f t="shared" ca="1" si="86"/>
        <v>98.544413406414833</v>
      </c>
      <c r="X117" s="9">
        <f t="shared" ca="1" si="87"/>
        <v>98.102987988537166</v>
      </c>
      <c r="Y117" s="9">
        <f t="shared" ca="1" si="88"/>
        <v>96.311724562344054</v>
      </c>
      <c r="Z117" s="9">
        <f t="shared" ca="1" si="89"/>
        <v>98.309971023091791</v>
      </c>
      <c r="AA117" s="9">
        <f t="shared" ca="1" si="90"/>
        <v>100.26070515352124</v>
      </c>
      <c r="AB117" s="9">
        <f t="shared" ca="1" si="91"/>
        <v>106.76336361492854</v>
      </c>
      <c r="AC117" s="9">
        <f t="shared" ca="1" si="92"/>
        <v>110.12533824535781</v>
      </c>
      <c r="AD117" s="9">
        <f t="shared" ca="1" si="93"/>
        <v>109.07775044060178</v>
      </c>
      <c r="AE117" s="9">
        <f t="shared" ca="1" si="94"/>
        <v>105.29694086042885</v>
      </c>
      <c r="AF117" s="9">
        <f t="shared" ca="1" si="95"/>
        <v>108.27433834112954</v>
      </c>
      <c r="AG117" s="9">
        <f t="shared" ca="1" si="95"/>
        <v>102.98742021725496</v>
      </c>
      <c r="AH117" s="9">
        <f t="shared" ca="1" si="95"/>
        <v>96.760892886206477</v>
      </c>
    </row>
    <row r="118" spans="1:34" x14ac:dyDescent="0.3">
      <c r="A118" s="41" t="str">
        <f t="shared" si="64"/>
        <v>CRY</v>
      </c>
      <c r="B118" s="9">
        <f t="shared" ca="1" si="65"/>
        <v>94.848442621528378</v>
      </c>
      <c r="C118" s="9">
        <f t="shared" ca="1" si="66"/>
        <v>101.74145801348295</v>
      </c>
      <c r="D118" s="9">
        <f t="shared" ca="1" si="67"/>
        <v>110.10413473839044</v>
      </c>
      <c r="E118" s="9">
        <f t="shared" ca="1" si="68"/>
        <v>113.14733207060782</v>
      </c>
      <c r="F118" s="9">
        <f t="shared" ca="1" si="69"/>
        <v>103.24669518773771</v>
      </c>
      <c r="G118" s="9">
        <f t="shared" ca="1" si="70"/>
        <v>105.52184273504122</v>
      </c>
      <c r="H118" s="9">
        <f t="shared" ca="1" si="71"/>
        <v>102.21708303832594</v>
      </c>
      <c r="I118" s="9">
        <f t="shared" ca="1" si="72"/>
        <v>90.660950917673134</v>
      </c>
      <c r="J118" s="9">
        <f t="shared" ca="1" si="73"/>
        <v>83.735532761572216</v>
      </c>
      <c r="K118" s="9">
        <f t="shared" ca="1" si="74"/>
        <v>89.400043383047304</v>
      </c>
      <c r="L118" s="9">
        <f t="shared" ca="1" si="75"/>
        <v>90.728923430436225</v>
      </c>
      <c r="M118" s="9">
        <f t="shared" ca="1" si="76"/>
        <v>94.675172036489172</v>
      </c>
      <c r="N118" s="9">
        <f t="shared" ca="1" si="77"/>
        <v>101.41585534571148</v>
      </c>
      <c r="O118" s="9">
        <f t="shared" ca="1" si="78"/>
        <v>115.35503398260431</v>
      </c>
      <c r="P118" s="9">
        <f t="shared" ca="1" si="79"/>
        <v>116.30581063742682</v>
      </c>
      <c r="Q118" s="9">
        <f t="shared" ca="1" si="80"/>
        <v>114.80939908170217</v>
      </c>
      <c r="R118" s="9">
        <f t="shared" ca="1" si="81"/>
        <v>116.83677007819352</v>
      </c>
      <c r="S118" s="9">
        <f t="shared" ca="1" si="82"/>
        <v>109.21171690898849</v>
      </c>
      <c r="T118" s="9">
        <f t="shared" ca="1" si="83"/>
        <v>109.39417577831632</v>
      </c>
      <c r="U118" s="9">
        <f t="shared" ca="1" si="84"/>
        <v>99.173126447873813</v>
      </c>
      <c r="V118" s="9">
        <f t="shared" ca="1" si="85"/>
        <v>97.558262751538493</v>
      </c>
      <c r="W118" s="9">
        <f t="shared" ca="1" si="86"/>
        <v>100.79148496825026</v>
      </c>
      <c r="X118" s="9">
        <f t="shared" ca="1" si="87"/>
        <v>98.616130994327605</v>
      </c>
      <c r="Y118" s="9">
        <f t="shared" ca="1" si="88"/>
        <v>106.42205224705977</v>
      </c>
      <c r="Z118" s="9">
        <f t="shared" ca="1" si="89"/>
        <v>104.81856647328794</v>
      </c>
      <c r="AA118" s="9">
        <f t="shared" ca="1" si="90"/>
        <v>98.940638519176332</v>
      </c>
      <c r="AB118" s="9">
        <f t="shared" ca="1" si="91"/>
        <v>102.75993851168228</v>
      </c>
      <c r="AC118" s="9">
        <f t="shared" ca="1" si="92"/>
        <v>93.407883098790634</v>
      </c>
      <c r="AD118" s="9">
        <f t="shared" ca="1" si="93"/>
        <v>91.292576718690455</v>
      </c>
      <c r="AE118" s="9">
        <f t="shared" ca="1" si="94"/>
        <v>91.666636454851741</v>
      </c>
      <c r="AF118" s="9">
        <f t="shared" ca="1" si="95"/>
        <v>89.375608616429886</v>
      </c>
      <c r="AG118" s="9">
        <f t="shared" ca="1" si="95"/>
        <v>91.845254878380686</v>
      </c>
      <c r="AH118" s="9">
        <f t="shared" ca="1" si="95"/>
        <v>91.213176483417215</v>
      </c>
    </row>
    <row r="119" spans="1:34" x14ac:dyDescent="0.3">
      <c r="A119" s="41" t="str">
        <f t="shared" si="64"/>
        <v>EVE</v>
      </c>
      <c r="B119" s="9">
        <f t="shared" ca="1" si="65"/>
        <v>103.81246946153942</v>
      </c>
      <c r="C119" s="9">
        <f t="shared" ca="1" si="66"/>
        <v>102.9538234920614</v>
      </c>
      <c r="D119" s="9">
        <f t="shared" ca="1" si="67"/>
        <v>97.068714305602455</v>
      </c>
      <c r="E119" s="9">
        <f t="shared" ca="1" si="68"/>
        <v>102.42915830254317</v>
      </c>
      <c r="F119" s="9">
        <f t="shared" ca="1" si="69"/>
        <v>103.81583596544056</v>
      </c>
      <c r="G119" s="9">
        <f t="shared" ca="1" si="70"/>
        <v>103.62518298835475</v>
      </c>
      <c r="H119" s="9">
        <f t="shared" ca="1" si="71"/>
        <v>103.17739605405883</v>
      </c>
      <c r="I119" s="9">
        <f t="shared" ca="1" si="72"/>
        <v>111.60640869849836</v>
      </c>
      <c r="J119" s="9">
        <f t="shared" ca="1" si="73"/>
        <v>110.46322832695033</v>
      </c>
      <c r="K119" s="9">
        <f t="shared" ca="1" si="74"/>
        <v>94.364251042396191</v>
      </c>
      <c r="L119" s="9">
        <f t="shared" ca="1" si="75"/>
        <v>92.248944662296026</v>
      </c>
      <c r="M119" s="9">
        <f t="shared" ca="1" si="76"/>
        <v>87.490166532930402</v>
      </c>
      <c r="N119" s="9">
        <f t="shared" ca="1" si="77"/>
        <v>90.800312339980351</v>
      </c>
      <c r="O119" s="9">
        <f t="shared" ca="1" si="78"/>
        <v>84.718958887652562</v>
      </c>
      <c r="P119" s="9">
        <f t="shared" ca="1" si="79"/>
        <v>89.996953696760087</v>
      </c>
      <c r="Q119" s="9">
        <f t="shared" ca="1" si="80"/>
        <v>92.555505995480033</v>
      </c>
      <c r="R119" s="9">
        <f t="shared" ca="1" si="81"/>
        <v>98.289484990562187</v>
      </c>
      <c r="S119" s="9">
        <f t="shared" ca="1" si="82"/>
        <v>107.45054671999905</v>
      </c>
      <c r="T119" s="9">
        <f t="shared" ca="1" si="83"/>
        <v>111.3984992994702</v>
      </c>
      <c r="U119" s="9">
        <f t="shared" ca="1" si="84"/>
        <v>110.4768378138582</v>
      </c>
      <c r="V119" s="9">
        <f t="shared" ca="1" si="85"/>
        <v>111.53370266195338</v>
      </c>
      <c r="W119" s="9">
        <f t="shared" ca="1" si="86"/>
        <v>114.3591861462188</v>
      </c>
      <c r="X119" s="9">
        <f t="shared" ca="1" si="87"/>
        <v>109.07770473798064</v>
      </c>
      <c r="Y119" s="9">
        <f t="shared" ca="1" si="88"/>
        <v>99.546417710216872</v>
      </c>
      <c r="Z119" s="9">
        <f t="shared" ca="1" si="89"/>
        <v>89.017976951541371</v>
      </c>
      <c r="AA119" s="9">
        <f t="shared" ca="1" si="90"/>
        <v>91.760078310792082</v>
      </c>
      <c r="AB119" s="9">
        <f t="shared" ca="1" si="91"/>
        <v>88.326391522016266</v>
      </c>
      <c r="AC119" s="9">
        <f t="shared" ca="1" si="92"/>
        <v>86.904565053599427</v>
      </c>
      <c r="AD119" s="9">
        <f t="shared" ca="1" si="93"/>
        <v>90.799078665793147</v>
      </c>
      <c r="AE119" s="9">
        <f t="shared" ca="1" si="94"/>
        <v>91.395229434413594</v>
      </c>
      <c r="AF119" s="9">
        <f t="shared" ca="1" si="95"/>
        <v>104.52010345260773</v>
      </c>
      <c r="AG119" s="9">
        <f t="shared" ca="1" si="95"/>
        <v>98.10719205916935</v>
      </c>
      <c r="AH119" s="9">
        <f t="shared" ca="1" si="95"/>
        <v>102.82126394264697</v>
      </c>
    </row>
    <row r="120" spans="1:34" x14ac:dyDescent="0.3">
      <c r="A120" s="41" t="str">
        <f t="shared" si="64"/>
        <v>LEI</v>
      </c>
      <c r="B120" s="9">
        <f t="shared" ca="1" si="65"/>
        <v>88.606068424447713</v>
      </c>
      <c r="C120" s="9">
        <f t="shared" ca="1" si="66"/>
        <v>96.116052640738914</v>
      </c>
      <c r="D120" s="9">
        <f t="shared" ca="1" si="67"/>
        <v>94.242557147408547</v>
      </c>
      <c r="E120" s="9">
        <f t="shared" ca="1" si="68"/>
        <v>98.835028667208249</v>
      </c>
      <c r="F120" s="9">
        <f t="shared" ca="1" si="69"/>
        <v>93.313740941674268</v>
      </c>
      <c r="G120" s="9">
        <f t="shared" ca="1" si="70"/>
        <v>97.21558424336969</v>
      </c>
      <c r="H120" s="9">
        <f t="shared" ca="1" si="71"/>
        <v>98.953372149212484</v>
      </c>
      <c r="I120" s="9">
        <f t="shared" ca="1" si="72"/>
        <v>92.830065595818681</v>
      </c>
      <c r="J120" s="9">
        <f t="shared" ca="1" si="73"/>
        <v>99.652980972178227</v>
      </c>
      <c r="K120" s="9">
        <f t="shared" ca="1" si="74"/>
        <v>102.38287720764401</v>
      </c>
      <c r="L120" s="9">
        <f t="shared" ca="1" si="75"/>
        <v>107.69126947544173</v>
      </c>
      <c r="M120" s="9">
        <f t="shared" ca="1" si="76"/>
        <v>115.26163615040321</v>
      </c>
      <c r="N120" s="9">
        <f t="shared" ca="1" si="77"/>
        <v>109.07990162225751</v>
      </c>
      <c r="O120" s="9">
        <f t="shared" ca="1" si="78"/>
        <v>104.67476741697583</v>
      </c>
      <c r="P120" s="9">
        <f t="shared" ca="1" si="79"/>
        <v>109.25663456171038</v>
      </c>
      <c r="Q120" s="9">
        <f t="shared" ca="1" si="80"/>
        <v>107.50633981281094</v>
      </c>
      <c r="R120" s="9">
        <f t="shared" ca="1" si="81"/>
        <v>105.564444197078</v>
      </c>
      <c r="S120" s="9">
        <f t="shared" ca="1" si="82"/>
        <v>96.327877793757111</v>
      </c>
      <c r="T120" s="9">
        <f t="shared" ca="1" si="83"/>
        <v>109.86830277959126</v>
      </c>
      <c r="U120" s="9">
        <f t="shared" ca="1" si="84"/>
        <v>112.15813060477279</v>
      </c>
      <c r="V120" s="9">
        <f t="shared" ca="1" si="85"/>
        <v>103.22299434562949</v>
      </c>
      <c r="W120" s="9">
        <f t="shared" ca="1" si="86"/>
        <v>99.895733666951401</v>
      </c>
      <c r="X120" s="9">
        <f t="shared" ca="1" si="87"/>
        <v>100.55411318469594</v>
      </c>
      <c r="Y120" s="9">
        <f t="shared" ca="1" si="88"/>
        <v>111.35942148555819</v>
      </c>
      <c r="Z120" s="9">
        <f t="shared" ca="1" si="89"/>
        <v>101.97336003137839</v>
      </c>
      <c r="AA120" s="9">
        <f t="shared" ca="1" si="90"/>
        <v>107.70733902646053</v>
      </c>
      <c r="AB120" s="9">
        <f t="shared" ca="1" si="91"/>
        <v>109.0529700879901</v>
      </c>
      <c r="AC120" s="9">
        <f t="shared" ca="1" si="92"/>
        <v>113.43709561476338</v>
      </c>
      <c r="AD120" s="9">
        <f t="shared" ca="1" si="93"/>
        <v>109.36611420812373</v>
      </c>
      <c r="AE120" s="9">
        <f t="shared" ca="1" si="94"/>
        <v>101.27459344037692</v>
      </c>
      <c r="AF120" s="9">
        <f t="shared" ca="1" si="95"/>
        <v>100.43960556411423</v>
      </c>
      <c r="AG120" s="9">
        <f t="shared" ca="1" si="95"/>
        <v>94.21820941075778</v>
      </c>
      <c r="AH120" s="9">
        <f t="shared" ca="1" si="95"/>
        <v>95.305056146964247</v>
      </c>
    </row>
    <row r="121" spans="1:34" x14ac:dyDescent="0.3">
      <c r="A121" s="41" t="str">
        <f t="shared" si="64"/>
        <v>LIV</v>
      </c>
      <c r="B121" s="9">
        <f t="shared" ca="1" si="65"/>
        <v>105.24202136651117</v>
      </c>
      <c r="C121" s="9">
        <f t="shared" ca="1" si="66"/>
        <v>94.568196394383676</v>
      </c>
      <c r="D121" s="9">
        <f t="shared" ca="1" si="67"/>
        <v>95.375412236440013</v>
      </c>
      <c r="E121" s="9">
        <f t="shared" ca="1" si="68"/>
        <v>88.878846201231582</v>
      </c>
      <c r="F121" s="9">
        <f t="shared" ca="1" si="69"/>
        <v>91.401980757261256</v>
      </c>
      <c r="G121" s="9">
        <f t="shared" ca="1" si="70"/>
        <v>89.452274638537858</v>
      </c>
      <c r="H121" s="9">
        <f t="shared" ca="1" si="71"/>
        <v>92.865697269082105</v>
      </c>
      <c r="I121" s="9">
        <f t="shared" ca="1" si="72"/>
        <v>95.969155566248119</v>
      </c>
      <c r="J121" s="9">
        <f t="shared" ca="1" si="73"/>
        <v>99.915404172301052</v>
      </c>
      <c r="K121" s="9">
        <f t="shared" ca="1" si="74"/>
        <v>104.49459875700337</v>
      </c>
      <c r="L121" s="9">
        <f t="shared" ca="1" si="75"/>
        <v>104.68525173408919</v>
      </c>
      <c r="M121" s="9">
        <f t="shared" ca="1" si="76"/>
        <v>104.31119199792791</v>
      </c>
      <c r="N121" s="9">
        <f t="shared" ca="1" si="77"/>
        <v>110.42905639514743</v>
      </c>
      <c r="O121" s="9">
        <f t="shared" ca="1" si="78"/>
        <v>107.61967629523996</v>
      </c>
      <c r="P121" s="9">
        <f t="shared" ca="1" si="79"/>
        <v>102.6143260173606</v>
      </c>
      <c r="Q121" s="9">
        <f t="shared" ca="1" si="80"/>
        <v>101.66933859511265</v>
      </c>
      <c r="R121" s="9">
        <f t="shared" ca="1" si="81"/>
        <v>98.438396011572536</v>
      </c>
      <c r="S121" s="9">
        <f t="shared" ca="1" si="82"/>
        <v>92.976046519807213</v>
      </c>
      <c r="T121" s="9">
        <f t="shared" ca="1" si="83"/>
        <v>84.040910260663892</v>
      </c>
      <c r="U121" s="9">
        <f t="shared" ca="1" si="84"/>
        <v>89.501363939099249</v>
      </c>
      <c r="V121" s="9">
        <f t="shared" ca="1" si="85"/>
        <v>93.778125938678656</v>
      </c>
      <c r="W121" s="9">
        <f t="shared" ca="1" si="86"/>
        <v>103.99917526912117</v>
      </c>
      <c r="X121" s="9">
        <f t="shared" ca="1" si="87"/>
        <v>106.74988178492691</v>
      </c>
      <c r="Y121" s="9">
        <f t="shared" ca="1" si="88"/>
        <v>112.79918647058979</v>
      </c>
      <c r="Z121" s="9">
        <f t="shared" ca="1" si="89"/>
        <v>114.14481753211936</v>
      </c>
      <c r="AA121" s="9">
        <f t="shared" ca="1" si="90"/>
        <v>115.01922351088672</v>
      </c>
      <c r="AB121" s="9">
        <f t="shared" ca="1" si="91"/>
        <v>108.12275861998165</v>
      </c>
      <c r="AC121" s="9">
        <f t="shared" ca="1" si="92"/>
        <v>107.30845400128301</v>
      </c>
      <c r="AD121" s="9">
        <f t="shared" ca="1" si="93"/>
        <v>107.16047102385171</v>
      </c>
      <c r="AE121" s="9">
        <f t="shared" ca="1" si="94"/>
        <v>103.84361959448835</v>
      </c>
      <c r="AF121" s="9">
        <f t="shared" ca="1" si="95"/>
        <v>105.41237805399334</v>
      </c>
      <c r="AG121" s="9">
        <f t="shared" ca="1" si="95"/>
        <v>100.19096087618833</v>
      </c>
      <c r="AH121" s="9">
        <f t="shared" ca="1" si="95"/>
        <v>106.24658738002104</v>
      </c>
    </row>
    <row r="122" spans="1:34" x14ac:dyDescent="0.3">
      <c r="A122" s="41" t="str">
        <f t="shared" si="64"/>
        <v>MCI</v>
      </c>
      <c r="B122" s="9">
        <f t="shared" ca="1" si="65"/>
        <v>113.91809303608314</v>
      </c>
      <c r="C122" s="9">
        <f t="shared" ca="1" si="66"/>
        <v>106.3285878384694</v>
      </c>
      <c r="D122" s="9">
        <f t="shared" ca="1" si="67"/>
        <v>104.50434410749216</v>
      </c>
      <c r="E122" s="9">
        <f t="shared" ca="1" si="68"/>
        <v>103.45675630273614</v>
      </c>
      <c r="F122" s="9">
        <f t="shared" ca="1" si="69"/>
        <v>108.5578235006666</v>
      </c>
      <c r="G122" s="9">
        <f t="shared" ca="1" si="70"/>
        <v>107.89944398292209</v>
      </c>
      <c r="H122" s="9">
        <f t="shared" ca="1" si="71"/>
        <v>97.534970431469958</v>
      </c>
      <c r="I122" s="9">
        <f t="shared" ca="1" si="72"/>
        <v>98.169319580832436</v>
      </c>
      <c r="J122" s="9">
        <f t="shared" ca="1" si="73"/>
        <v>101.60524319333949</v>
      </c>
      <c r="K122" s="9">
        <f t="shared" ca="1" si="74"/>
        <v>99.939043464980003</v>
      </c>
      <c r="L122" s="9">
        <f t="shared" ca="1" si="75"/>
        <v>89.556494858811377</v>
      </c>
      <c r="M122" s="9">
        <f t="shared" ca="1" si="76"/>
        <v>86.143892969916237</v>
      </c>
      <c r="N122" s="9">
        <f t="shared" ca="1" si="77"/>
        <v>92.381249831788281</v>
      </c>
      <c r="O122" s="9">
        <f t="shared" ca="1" si="78"/>
        <v>90.401269620896244</v>
      </c>
      <c r="P122" s="9">
        <f t="shared" ca="1" si="79"/>
        <v>87.665018772455198</v>
      </c>
      <c r="Q122" s="9">
        <f t="shared" ca="1" si="80"/>
        <v>90.008569783821557</v>
      </c>
      <c r="R122" s="9">
        <f t="shared" ca="1" si="81"/>
        <v>95.844979011748137</v>
      </c>
      <c r="S122" s="9">
        <f t="shared" ca="1" si="82"/>
        <v>100.13198687941063</v>
      </c>
      <c r="T122" s="9">
        <f t="shared" ca="1" si="83"/>
        <v>96.936735813725207</v>
      </c>
      <c r="U122" s="9">
        <f t="shared" ca="1" si="84"/>
        <v>98.429298866342947</v>
      </c>
      <c r="V122" s="9">
        <f t="shared" ca="1" si="85"/>
        <v>108.65034819678544</v>
      </c>
      <c r="W122" s="9">
        <f t="shared" ca="1" si="86"/>
        <v>105.16361681387104</v>
      </c>
      <c r="X122" s="9">
        <f t="shared" ca="1" si="87"/>
        <v>103.16537035312331</v>
      </c>
      <c r="Y122" s="9">
        <f t="shared" ca="1" si="88"/>
        <v>95.738047494132672</v>
      </c>
      <c r="Z122" s="9">
        <f t="shared" ca="1" si="89"/>
        <v>100.33051901393236</v>
      </c>
      <c r="AA122" s="9">
        <f t="shared" ca="1" si="90"/>
        <v>98.241805192694173</v>
      </c>
      <c r="AB122" s="9">
        <f t="shared" ca="1" si="91"/>
        <v>84.302626555801368</v>
      </c>
      <c r="AC122" s="9">
        <f t="shared" ca="1" si="92"/>
        <v>86.396583582171914</v>
      </c>
      <c r="AD122" s="9">
        <f t="shared" ca="1" si="93"/>
        <v>90.344536161643077</v>
      </c>
      <c r="AE122" s="9">
        <f t="shared" ca="1" si="94"/>
        <v>94.665748222928855</v>
      </c>
      <c r="AF122" s="9">
        <f t="shared" ca="1" si="95"/>
        <v>97.982599652292208</v>
      </c>
      <c r="AG122" s="9">
        <f t="shared" ca="1" si="95"/>
        <v>102.82201998933617</v>
      </c>
      <c r="AH122" s="9">
        <f t="shared" ca="1" si="95"/>
        <v>114.37815210998895</v>
      </c>
    </row>
    <row r="123" spans="1:34" x14ac:dyDescent="0.3">
      <c r="A123" s="41" t="str">
        <f t="shared" si="64"/>
        <v>MUN</v>
      </c>
      <c r="B123" s="9">
        <f t="shared" ca="1" si="65"/>
        <v>97.977160275078731</v>
      </c>
      <c r="C123" s="9">
        <f t="shared" ca="1" si="66"/>
        <v>102.26782062910154</v>
      </c>
      <c r="D123" s="9">
        <f t="shared" ca="1" si="67"/>
        <v>108.41235316970339</v>
      </c>
      <c r="E123" s="9">
        <f t="shared" ca="1" si="68"/>
        <v>100.90110816671688</v>
      </c>
      <c r="F123" s="9">
        <f t="shared" ca="1" si="69"/>
        <v>104.92598433652618</v>
      </c>
      <c r="G123" s="9">
        <f t="shared" ca="1" si="70"/>
        <v>105.88177937276278</v>
      </c>
      <c r="H123" s="9">
        <f t="shared" ca="1" si="71"/>
        <v>104.66060231959368</v>
      </c>
      <c r="I123" s="9">
        <f t="shared" ca="1" si="72"/>
        <v>98.962421288914626</v>
      </c>
      <c r="J123" s="9">
        <f t="shared" ca="1" si="73"/>
        <v>105.63291515221742</v>
      </c>
      <c r="K123" s="9">
        <f t="shared" ca="1" si="74"/>
        <v>110.47561542557897</v>
      </c>
      <c r="L123" s="9">
        <f t="shared" ca="1" si="75"/>
        <v>103.5791505346739</v>
      </c>
      <c r="M123" s="9">
        <f t="shared" ca="1" si="76"/>
        <v>103.20891401292478</v>
      </c>
      <c r="N123" s="9">
        <f t="shared" ca="1" si="77"/>
        <v>99.738224375374116</v>
      </c>
      <c r="O123" s="9">
        <f t="shared" ca="1" si="78"/>
        <v>109.38435798552429</v>
      </c>
      <c r="P123" s="9">
        <f t="shared" ca="1" si="79"/>
        <v>98.579049684662024</v>
      </c>
      <c r="Q123" s="9">
        <f t="shared" ca="1" si="80"/>
        <v>96.960586546624526</v>
      </c>
      <c r="R123" s="9">
        <f t="shared" ca="1" si="81"/>
        <v>108.11796501621866</v>
      </c>
      <c r="S123" s="9">
        <f t="shared" ca="1" si="82"/>
        <v>101.29504963985914</v>
      </c>
      <c r="T123" s="9">
        <f t="shared" ca="1" si="83"/>
        <v>102.21671112547115</v>
      </c>
      <c r="U123" s="9">
        <f t="shared" ca="1" si="84"/>
        <v>94.706726909179977</v>
      </c>
      <c r="V123" s="9">
        <f t="shared" ca="1" si="85"/>
        <v>92.100858037517128</v>
      </c>
      <c r="W123" s="9">
        <f t="shared" ca="1" si="86"/>
        <v>97.081295805983885</v>
      </c>
      <c r="X123" s="9">
        <f t="shared" ca="1" si="87"/>
        <v>87.180642361150163</v>
      </c>
      <c r="Y123" s="9">
        <f t="shared" ca="1" si="88"/>
        <v>92.467560485024748</v>
      </c>
      <c r="Z123" s="9">
        <f t="shared" ca="1" si="89"/>
        <v>88.795192483606954</v>
      </c>
      <c r="AA123" s="9">
        <f t="shared" ca="1" si="90"/>
        <v>89.494865247672962</v>
      </c>
      <c r="AB123" s="9">
        <f t="shared" ca="1" si="91"/>
        <v>94.186302607285612</v>
      </c>
      <c r="AC123" s="9">
        <f t="shared" ca="1" si="92"/>
        <v>94.773257801183163</v>
      </c>
      <c r="AD123" s="9">
        <f t="shared" ca="1" si="93"/>
        <v>101.69651376531618</v>
      </c>
      <c r="AE123" s="9">
        <f t="shared" ca="1" si="94"/>
        <v>105.2062333133221</v>
      </c>
      <c r="AF123" s="9">
        <f t="shared" ca="1" si="95"/>
        <v>107.38958809210619</v>
      </c>
      <c r="AG123" s="9">
        <f t="shared" ca="1" si="95"/>
        <v>117.61063742254869</v>
      </c>
      <c r="AH123" s="9">
        <f t="shared" ca="1" si="95"/>
        <v>114.38188856305084</v>
      </c>
    </row>
    <row r="124" spans="1:34" x14ac:dyDescent="0.3">
      <c r="A124" s="41" t="str">
        <f t="shared" si="64"/>
        <v>NEW</v>
      </c>
      <c r="B124" s="9">
        <f t="shared" ca="1" si="65"/>
        <v>101.02015583729171</v>
      </c>
      <c r="C124" s="9">
        <f t="shared" ca="1" si="66"/>
        <v>95.616053003871187</v>
      </c>
      <c r="D124" s="9">
        <f t="shared" ca="1" si="67"/>
        <v>91.063159873932989</v>
      </c>
      <c r="E124" s="9">
        <f t="shared" ca="1" si="68"/>
        <v>88.974446052694773</v>
      </c>
      <c r="F124" s="9">
        <f t="shared" ca="1" si="69"/>
        <v>83.78822769128827</v>
      </c>
      <c r="G124" s="9">
        <f t="shared" ca="1" si="70"/>
        <v>95.19301021238239</v>
      </c>
      <c r="H124" s="9">
        <f t="shared" ca="1" si="71"/>
        <v>95.960833489807086</v>
      </c>
      <c r="I124" s="9">
        <f t="shared" ca="1" si="72"/>
        <v>103.36318278397533</v>
      </c>
      <c r="J124" s="9">
        <f t="shared" ca="1" si="73"/>
        <v>103.74797684816311</v>
      </c>
      <c r="K124" s="9">
        <f t="shared" ca="1" si="74"/>
        <v>104.91658715101937</v>
      </c>
      <c r="L124" s="9">
        <f t="shared" ca="1" si="75"/>
        <v>108.53496963285424</v>
      </c>
      <c r="M124" s="9">
        <f t="shared" ca="1" si="76"/>
        <v>101.60955147675334</v>
      </c>
      <c r="N124" s="9">
        <f t="shared" ca="1" si="77"/>
        <v>100.32916638205153</v>
      </c>
      <c r="O124" s="9">
        <f t="shared" ca="1" si="78"/>
        <v>91.834353886095357</v>
      </c>
      <c r="P124" s="9">
        <f t="shared" ca="1" si="79"/>
        <v>93.370351138580304</v>
      </c>
      <c r="Q124" s="9">
        <f t="shared" ca="1" si="80"/>
        <v>96.565602204265744</v>
      </c>
      <c r="R124" s="9">
        <f t="shared" ca="1" si="81"/>
        <v>90.238610794336026</v>
      </c>
      <c r="S124" s="9">
        <f t="shared" ca="1" si="82"/>
        <v>90.208872902185689</v>
      </c>
      <c r="T124" s="9">
        <f t="shared" ca="1" si="83"/>
        <v>84.353106575018188</v>
      </c>
      <c r="U124" s="9">
        <f t="shared" ca="1" si="84"/>
        <v>95.825316551675073</v>
      </c>
      <c r="V124" s="9">
        <f t="shared" ca="1" si="85"/>
        <v>94.386436958300905</v>
      </c>
      <c r="W124" s="9">
        <f t="shared" ca="1" si="86"/>
        <v>94.294644189781494</v>
      </c>
      <c r="X124" s="9">
        <f t="shared" ca="1" si="87"/>
        <v>99.459575243817014</v>
      </c>
      <c r="Y124" s="9">
        <f t="shared" ca="1" si="88"/>
        <v>100.44008979078988</v>
      </c>
      <c r="Z124" s="9">
        <f t="shared" ca="1" si="89"/>
        <v>102.50274042142111</v>
      </c>
      <c r="AA124" s="9">
        <f t="shared" ca="1" si="90"/>
        <v>104.07148231896247</v>
      </c>
      <c r="AB124" s="9">
        <f t="shared" ca="1" si="91"/>
        <v>105.88059843408577</v>
      </c>
      <c r="AC124" s="9">
        <f t="shared" ca="1" si="92"/>
        <v>115.83401162528725</v>
      </c>
      <c r="AD124" s="9">
        <f t="shared" ca="1" si="93"/>
        <v>110.75798660802089</v>
      </c>
      <c r="AE124" s="9">
        <f t="shared" ca="1" si="94"/>
        <v>112.04076141857949</v>
      </c>
      <c r="AF124" s="9">
        <f t="shared" ca="1" si="95"/>
        <v>113.16533238549073</v>
      </c>
      <c r="AG124" s="9">
        <f t="shared" ca="1" si="95"/>
        <v>104.44559257257826</v>
      </c>
      <c r="AH124" s="9">
        <f t="shared" ca="1" si="95"/>
        <v>99.41223932213093</v>
      </c>
    </row>
    <row r="125" spans="1:34" x14ac:dyDescent="0.3">
      <c r="A125" s="41" t="str">
        <f t="shared" si="64"/>
        <v>NOR</v>
      </c>
      <c r="B125" s="9">
        <f t="shared" ca="1" si="65"/>
        <v>96.623494375996913</v>
      </c>
      <c r="C125" s="9">
        <f t="shared" ca="1" si="66"/>
        <v>102.76905846934955</v>
      </c>
      <c r="D125" s="9">
        <f t="shared" ca="1" si="67"/>
        <v>105.36549172886821</v>
      </c>
      <c r="E125" s="9">
        <f t="shared" ca="1" si="68"/>
        <v>108.10901715413401</v>
      </c>
      <c r="F125" s="9">
        <f t="shared" ca="1" si="69"/>
        <v>101.60635869272672</v>
      </c>
      <c r="G125" s="9">
        <f t="shared" ca="1" si="70"/>
        <v>102.88437342179513</v>
      </c>
      <c r="H125" s="9">
        <f t="shared" ca="1" si="71"/>
        <v>108.76948260825407</v>
      </c>
      <c r="I125" s="9">
        <f t="shared" ca="1" si="72"/>
        <v>106.43919583838182</v>
      </c>
      <c r="J125" s="9">
        <f t="shared" ca="1" si="73"/>
        <v>99.894809999391995</v>
      </c>
      <c r="K125" s="9">
        <f t="shared" ca="1" si="74"/>
        <v>98.131799121099036</v>
      </c>
      <c r="L125" s="9">
        <f t="shared" ca="1" si="75"/>
        <v>99.10760301552385</v>
      </c>
      <c r="M125" s="9">
        <f t="shared" ca="1" si="76"/>
        <v>95.87885415602598</v>
      </c>
      <c r="N125" s="9">
        <f t="shared" ca="1" si="77"/>
        <v>90.692635794619477</v>
      </c>
      <c r="O125" s="9">
        <f t="shared" ca="1" si="78"/>
        <v>97.615891758752511</v>
      </c>
      <c r="P125" s="9">
        <f t="shared" ca="1" si="79"/>
        <v>95.878103852909703</v>
      </c>
      <c r="Q125" s="9">
        <f t="shared" ca="1" si="80"/>
        <v>100.11900648374187</v>
      </c>
      <c r="R125" s="9">
        <f t="shared" ca="1" si="81"/>
        <v>96.484799321287483</v>
      </c>
      <c r="S125" s="9">
        <f t="shared" ca="1" si="82"/>
        <v>104.10004407319201</v>
      </c>
      <c r="T125" s="9">
        <f t="shared" ca="1" si="83"/>
        <v>102.88399819771492</v>
      </c>
      <c r="U125" s="9">
        <f t="shared" ca="1" si="84"/>
        <v>100.75964371265418</v>
      </c>
      <c r="V125" s="9">
        <f t="shared" ca="1" si="85"/>
        <v>95.916943439292652</v>
      </c>
      <c r="W125" s="9">
        <f t="shared" ca="1" si="86"/>
        <v>88.715546050595592</v>
      </c>
      <c r="X125" s="9">
        <f t="shared" ca="1" si="87"/>
        <v>92.709182120810411</v>
      </c>
      <c r="Y125" s="9">
        <f t="shared" ca="1" si="88"/>
        <v>84.799859171647356</v>
      </c>
      <c r="Z125" s="9">
        <f t="shared" ca="1" si="89"/>
        <v>89.634287528959305</v>
      </c>
      <c r="AA125" s="9">
        <f t="shared" ca="1" si="90"/>
        <v>87.843024102766165</v>
      </c>
      <c r="AB125" s="9">
        <f t="shared" ca="1" si="91"/>
        <v>91.067261238090239</v>
      </c>
      <c r="AC125" s="9">
        <f t="shared" ca="1" si="92"/>
        <v>98.781220444064431</v>
      </c>
      <c r="AD125" s="9">
        <f t="shared" ca="1" si="93"/>
        <v>99.256779412566686</v>
      </c>
      <c r="AE125" s="9">
        <f t="shared" ca="1" si="94"/>
        <v>112.31365090093418</v>
      </c>
      <c r="AF125" s="9">
        <f t="shared" ca="1" si="95"/>
        <v>105.39050872238403</v>
      </c>
      <c r="AG125" s="9">
        <f t="shared" ca="1" si="95"/>
        <v>106.2021706620108</v>
      </c>
      <c r="AH125" s="9">
        <f t="shared" ca="1" si="95"/>
        <v>103.37668717774538</v>
      </c>
    </row>
    <row r="126" spans="1:34" x14ac:dyDescent="0.3">
      <c r="A126" s="41" t="str">
        <f t="shared" si="64"/>
        <v>SHU</v>
      </c>
      <c r="B126" s="9">
        <f t="shared" ca="1" si="65"/>
        <v>95.901526386175149</v>
      </c>
      <c r="C126" s="9">
        <f t="shared" ca="1" si="66"/>
        <v>90.868173135727815</v>
      </c>
      <c r="D126" s="9">
        <f t="shared" ca="1" si="67"/>
        <v>87.910045315454241</v>
      </c>
      <c r="E126" s="9">
        <f t="shared" ca="1" si="68"/>
        <v>90.412975280447839</v>
      </c>
      <c r="F126" s="9">
        <f t="shared" ca="1" si="69"/>
        <v>99.944262308211606</v>
      </c>
      <c r="G126" s="9">
        <f t="shared" ca="1" si="70"/>
        <v>98.782201952317436</v>
      </c>
      <c r="H126" s="9">
        <f t="shared" ca="1" si="71"/>
        <v>98.929133943405603</v>
      </c>
      <c r="I126" s="9">
        <f t="shared" ca="1" si="72"/>
        <v>101.67145935543113</v>
      </c>
      <c r="J126" s="9">
        <f t="shared" ca="1" si="73"/>
        <v>97.428189787007611</v>
      </c>
      <c r="K126" s="9">
        <f t="shared" ca="1" si="74"/>
        <v>101.37614236647876</v>
      </c>
      <c r="L126" s="9">
        <f t="shared" ca="1" si="75"/>
        <v>99.426377035009651</v>
      </c>
      <c r="M126" s="9">
        <f t="shared" ca="1" si="76"/>
        <v>107.0764723848788</v>
      </c>
      <c r="N126" s="9">
        <f t="shared" ca="1" si="77"/>
        <v>109.67919592325326</v>
      </c>
      <c r="O126" s="9">
        <f t="shared" ca="1" si="78"/>
        <v>115.1415454150186</v>
      </c>
      <c r="P126" s="9">
        <f t="shared" ca="1" si="79"/>
        <v>115.23045145178774</v>
      </c>
      <c r="Q126" s="9">
        <f t="shared" ca="1" si="80"/>
        <v>102.54221204545094</v>
      </c>
      <c r="R126" s="9">
        <f t="shared" ca="1" si="81"/>
        <v>109.18617214038004</v>
      </c>
      <c r="S126" s="9">
        <f t="shared" ca="1" si="82"/>
        <v>99.285535257509949</v>
      </c>
      <c r="T126" s="9">
        <f t="shared" ca="1" si="83"/>
        <v>98.007520528441546</v>
      </c>
      <c r="U126" s="9">
        <f t="shared" ca="1" si="84"/>
        <v>93.788611070342043</v>
      </c>
      <c r="V126" s="9">
        <f t="shared" ca="1" si="85"/>
        <v>102.18148751697176</v>
      </c>
      <c r="W126" s="9">
        <f t="shared" ca="1" si="86"/>
        <v>112.36509298489675</v>
      </c>
      <c r="X126" s="9">
        <f t="shared" ca="1" si="87"/>
        <v>107.004648987956</v>
      </c>
      <c r="Y126" s="9">
        <f t="shared" ca="1" si="88"/>
        <v>115.33654397328478</v>
      </c>
      <c r="Z126" s="9">
        <f t="shared" ca="1" si="89"/>
        <v>118.66380465196285</v>
      </c>
      <c r="AA126" s="9">
        <f t="shared" ca="1" si="90"/>
        <v>114.76196135026743</v>
      </c>
      <c r="AB126" s="9">
        <f t="shared" ca="1" si="91"/>
        <v>110.81303152594062</v>
      </c>
      <c r="AC126" s="9">
        <f t="shared" ca="1" si="92"/>
        <v>105.10879042300883</v>
      </c>
      <c r="AD126" s="9">
        <f t="shared" ca="1" si="93"/>
        <v>99.548512325441052</v>
      </c>
      <c r="AE126" s="9">
        <f t="shared" ca="1" si="94"/>
        <v>90.282208029969794</v>
      </c>
      <c r="AF126" s="9">
        <f t="shared" ca="1" si="95"/>
        <v>85.004213220862255</v>
      </c>
      <c r="AG126" s="9">
        <f t="shared" ca="1" si="95"/>
        <v>89.583407805564562</v>
      </c>
      <c r="AH126" s="9">
        <f t="shared" ca="1" si="95"/>
        <v>88.011049904357421</v>
      </c>
    </row>
    <row r="127" spans="1:34" x14ac:dyDescent="0.3">
      <c r="A127" s="41" t="str">
        <f t="shared" si="64"/>
        <v>SOU</v>
      </c>
      <c r="B127" s="9">
        <f t="shared" ca="1" si="65"/>
        <v>90.414317953675962</v>
      </c>
      <c r="C127" s="9">
        <f t="shared" ca="1" si="66"/>
        <v>89.897162903251328</v>
      </c>
      <c r="D127" s="9">
        <f t="shared" ca="1" si="67"/>
        <v>92.186990728432832</v>
      </c>
      <c r="E127" s="9">
        <f t="shared" ca="1" si="68"/>
        <v>88.09170413744063</v>
      </c>
      <c r="F127" s="9">
        <f t="shared" ca="1" si="69"/>
        <v>89.426936939625875</v>
      </c>
      <c r="G127" s="9">
        <f t="shared" ca="1" si="70"/>
        <v>88.943383442159231</v>
      </c>
      <c r="H127" s="9">
        <f t="shared" ca="1" si="71"/>
        <v>84.814870073169089</v>
      </c>
      <c r="I127" s="9">
        <f t="shared" ca="1" si="72"/>
        <v>86.236696541585914</v>
      </c>
      <c r="J127" s="9">
        <f t="shared" ca="1" si="73"/>
        <v>92.151543620195227</v>
      </c>
      <c r="K127" s="9">
        <f t="shared" ca="1" si="74"/>
        <v>103.39782812655852</v>
      </c>
      <c r="L127" s="9">
        <f t="shared" ca="1" si="75"/>
        <v>105.77465006723916</v>
      </c>
      <c r="M127" s="9">
        <f t="shared" ca="1" si="76"/>
        <v>119.3150750530733</v>
      </c>
      <c r="N127" s="9">
        <f t="shared" ca="1" si="77"/>
        <v>123.23069296432716</v>
      </c>
      <c r="O127" s="9">
        <f t="shared" ca="1" si="78"/>
        <v>119.72015267467214</v>
      </c>
      <c r="P127" s="9">
        <f t="shared" ca="1" si="79"/>
        <v>119.02672277386786</v>
      </c>
      <c r="Q127" s="9">
        <f t="shared" ca="1" si="80"/>
        <v>112.31329092657661</v>
      </c>
      <c r="R127" s="9">
        <f t="shared" ca="1" si="81"/>
        <v>107.03529611746909</v>
      </c>
      <c r="S127" s="9">
        <f t="shared" ca="1" si="82"/>
        <v>96.114574022960596</v>
      </c>
      <c r="T127" s="9">
        <f t="shared" ca="1" si="83"/>
        <v>91.521604828699836</v>
      </c>
      <c r="U127" s="9">
        <f t="shared" ca="1" si="84"/>
        <v>89.648109335369483</v>
      </c>
      <c r="V127" s="9">
        <f t="shared" ca="1" si="85"/>
        <v>87.611643000707943</v>
      </c>
      <c r="W127" s="9">
        <f t="shared" ca="1" si="86"/>
        <v>95.893816745540562</v>
      </c>
      <c r="X127" s="9">
        <f t="shared" ca="1" si="87"/>
        <v>103.96241527318951</v>
      </c>
      <c r="Y127" s="9">
        <f t="shared" ca="1" si="88"/>
        <v>111.47239948948068</v>
      </c>
      <c r="Z127" s="9">
        <f t="shared" ca="1" si="89"/>
        <v>114.78185258575309</v>
      </c>
      <c r="AA127" s="9">
        <f t="shared" ca="1" si="90"/>
        <v>123.52213941261874</v>
      </c>
      <c r="AB127" s="9">
        <f t="shared" ca="1" si="91"/>
        <v>122.60047792700671</v>
      </c>
      <c r="AC127" s="9">
        <f t="shared" ca="1" si="92"/>
        <v>112.60272338502585</v>
      </c>
      <c r="AD127" s="9">
        <f t="shared" ca="1" si="93"/>
        <v>105.01321818741212</v>
      </c>
      <c r="AE127" s="9">
        <f t="shared" ca="1" si="94"/>
        <v>94.568699572732513</v>
      </c>
      <c r="AF127" s="9">
        <f t="shared" ca="1" si="95"/>
        <v>95.297287851032522</v>
      </c>
      <c r="AG127" s="9">
        <f t="shared" ca="1" si="95"/>
        <v>93.750152922275504</v>
      </c>
      <c r="AH127" s="9">
        <f t="shared" ca="1" si="95"/>
        <v>92.915165046012831</v>
      </c>
    </row>
    <row r="128" spans="1:34" x14ac:dyDescent="0.3">
      <c r="A128" s="41" t="str">
        <f t="shared" si="64"/>
        <v>TOT</v>
      </c>
      <c r="B128" s="9">
        <f t="shared" ca="1" si="65"/>
        <v>107.23729128484597</v>
      </c>
      <c r="C128" s="9">
        <f t="shared" ca="1" si="66"/>
        <v>100.74925629087102</v>
      </c>
      <c r="D128" s="9">
        <f t="shared" ca="1" si="67"/>
        <v>104.75563684509405</v>
      </c>
      <c r="E128" s="9">
        <f t="shared" ca="1" si="68"/>
        <v>102.43187099020936</v>
      </c>
      <c r="F128" s="9">
        <f t="shared" ca="1" si="69"/>
        <v>97.047835207224011</v>
      </c>
      <c r="G128" s="9">
        <f t="shared" ca="1" si="70"/>
        <v>91.192068880056524</v>
      </c>
      <c r="H128" s="9">
        <f t="shared" ca="1" si="71"/>
        <v>93.73381284072299</v>
      </c>
      <c r="I128" s="9">
        <f t="shared" ca="1" si="72"/>
        <v>96.341957689936592</v>
      </c>
      <c r="J128" s="9">
        <f t="shared" ca="1" si="73"/>
        <v>100.72845358234326</v>
      </c>
      <c r="K128" s="9">
        <f t="shared" ca="1" si="74"/>
        <v>92.607700822548381</v>
      </c>
      <c r="L128" s="9">
        <f t="shared" ca="1" si="75"/>
        <v>100.24227813853469</v>
      </c>
      <c r="M128" s="9">
        <f t="shared" ca="1" si="76"/>
        <v>98.896647077005113</v>
      </c>
      <c r="N128" s="9">
        <f t="shared" ca="1" si="77"/>
        <v>97.468345595736352</v>
      </c>
      <c r="O128" s="9">
        <f t="shared" ca="1" si="78"/>
        <v>96.247168542567223</v>
      </c>
      <c r="P128" s="9">
        <f t="shared" ca="1" si="79"/>
        <v>94.750756986842546</v>
      </c>
      <c r="Q128" s="9">
        <f t="shared" ca="1" si="80"/>
        <v>97.937177215001043</v>
      </c>
      <c r="R128" s="9">
        <f t="shared" ca="1" si="81"/>
        <v>92.462398546676027</v>
      </c>
      <c r="S128" s="9">
        <f t="shared" ca="1" si="82"/>
        <v>96.705668115099527</v>
      </c>
      <c r="T128" s="9">
        <f t="shared" ca="1" si="83"/>
        <v>105.9719724105708</v>
      </c>
      <c r="U128" s="9">
        <f t="shared" ca="1" si="84"/>
        <v>101.07528506652041</v>
      </c>
      <c r="V128" s="9">
        <f t="shared" ca="1" si="85"/>
        <v>102.35880116450879</v>
      </c>
      <c r="W128" s="9">
        <f t="shared" ca="1" si="86"/>
        <v>98.802155638023422</v>
      </c>
      <c r="X128" s="9">
        <f t="shared" ca="1" si="87"/>
        <v>101.82061218040774</v>
      </c>
      <c r="Y128" s="9">
        <f t="shared" ca="1" si="88"/>
        <v>99.58706071502661</v>
      </c>
      <c r="Z128" s="9">
        <f t="shared" ca="1" si="89"/>
        <v>90.773254006399327</v>
      </c>
      <c r="AA128" s="9">
        <f t="shared" ca="1" si="90"/>
        <v>101.58531316707884</v>
      </c>
      <c r="AB128" s="9">
        <f t="shared" ca="1" si="91"/>
        <v>93.888885675652048</v>
      </c>
      <c r="AC128" s="9">
        <f t="shared" ca="1" si="92"/>
        <v>98.838305558681256</v>
      </c>
      <c r="AD128" s="9">
        <f t="shared" ca="1" si="93"/>
        <v>100.85320226674429</v>
      </c>
      <c r="AE128" s="9">
        <f t="shared" ca="1" si="94"/>
        <v>105.11412472861677</v>
      </c>
      <c r="AF128" s="9">
        <f t="shared" ca="1" si="95"/>
        <v>108.82617947148265</v>
      </c>
      <c r="AG128" s="9">
        <f t="shared" ca="1" si="95"/>
        <v>98.964559048800552</v>
      </c>
      <c r="AH128" s="9">
        <f t="shared" ca="1" si="95"/>
        <v>102.0680173459666</v>
      </c>
    </row>
    <row r="129" spans="1:34" x14ac:dyDescent="0.3">
      <c r="A129" s="41" t="str">
        <f t="shared" si="64"/>
        <v>WAT</v>
      </c>
      <c r="B129" s="9">
        <f t="shared" ca="1" si="65"/>
        <v>108.32544149095311</v>
      </c>
      <c r="C129" s="9">
        <f t="shared" ca="1" si="66"/>
        <v>100.61148228497893</v>
      </c>
      <c r="D129" s="9">
        <f t="shared" ca="1" si="67"/>
        <v>102.67413291561019</v>
      </c>
      <c r="E129" s="9">
        <f t="shared" ca="1" si="68"/>
        <v>90.537364945624589</v>
      </c>
      <c r="F129" s="9">
        <f t="shared" ca="1" si="69"/>
        <v>92.874614888421604</v>
      </c>
      <c r="G129" s="9">
        <f t="shared" ca="1" si="70"/>
        <v>88.583954534398785</v>
      </c>
      <c r="H129" s="9">
        <f t="shared" ca="1" si="71"/>
        <v>95.480419425303865</v>
      </c>
      <c r="I129" s="9">
        <f t="shared" ca="1" si="72"/>
        <v>100.64535047933937</v>
      </c>
      <c r="J129" s="9">
        <f t="shared" ca="1" si="73"/>
        <v>100.19756354504347</v>
      </c>
      <c r="K129" s="9">
        <f t="shared" ca="1" si="74"/>
        <v>99.571538223920072</v>
      </c>
      <c r="L129" s="9">
        <f t="shared" ca="1" si="75"/>
        <v>98.291153129218245</v>
      </c>
      <c r="M129" s="9">
        <f t="shared" ca="1" si="76"/>
        <v>93.841526656375422</v>
      </c>
      <c r="N129" s="9">
        <f t="shared" ca="1" si="77"/>
        <v>89.288633526437209</v>
      </c>
      <c r="O129" s="9">
        <f t="shared" ca="1" si="78"/>
        <v>84.696162006637508</v>
      </c>
      <c r="P129" s="9">
        <f t="shared" ca="1" si="79"/>
        <v>94.550693652677253</v>
      </c>
      <c r="Q129" s="9">
        <f t="shared" ca="1" si="80"/>
        <v>96.392764849277739</v>
      </c>
      <c r="R129" s="9">
        <f t="shared" ca="1" si="81"/>
        <v>93.914873096738532</v>
      </c>
      <c r="S129" s="9">
        <f t="shared" ca="1" si="82"/>
        <v>100.91737201776141</v>
      </c>
      <c r="T129" s="9">
        <f t="shared" ca="1" si="83"/>
        <v>106.75378124568799</v>
      </c>
      <c r="U129" s="9">
        <f t="shared" ca="1" si="84"/>
        <v>110.53459082586092</v>
      </c>
      <c r="V129" s="9">
        <f t="shared" ca="1" si="85"/>
        <v>101.81485101294845</v>
      </c>
      <c r="W129" s="9">
        <f t="shared" ca="1" si="86"/>
        <v>98.880316614560073</v>
      </c>
      <c r="X129" s="9">
        <f t="shared" ca="1" si="87"/>
        <v>93.84696336411271</v>
      </c>
      <c r="Y129" s="9">
        <f t="shared" ca="1" si="88"/>
        <v>92.99002853644248</v>
      </c>
      <c r="Z129" s="9">
        <f t="shared" ca="1" si="89"/>
        <v>88.488852110701131</v>
      </c>
      <c r="AA129" s="9">
        <f t="shared" ca="1" si="90"/>
        <v>86.145301099334759</v>
      </c>
      <c r="AB129" s="9">
        <f t="shared" ca="1" si="91"/>
        <v>88.377005918272275</v>
      </c>
      <c r="AC129" s="9">
        <f t="shared" ca="1" si="92"/>
        <v>88.006780619945388</v>
      </c>
      <c r="AD129" s="9">
        <f t="shared" ca="1" si="93"/>
        <v>99.562912740598179</v>
      </c>
      <c r="AE129" s="9">
        <f t="shared" ca="1" si="94"/>
        <v>106.10558805358237</v>
      </c>
      <c r="AF129" s="9">
        <f t="shared" ca="1" si="95"/>
        <v>111.27301371280441</v>
      </c>
      <c r="AG129" s="9">
        <f t="shared" ca="1" si="95"/>
        <v>112.08056747168582</v>
      </c>
      <c r="AH129" s="9">
        <f t="shared" ca="1" si="95"/>
        <v>108.6679655827907</v>
      </c>
    </row>
    <row r="130" spans="1:34" x14ac:dyDescent="0.3">
      <c r="A130" s="41" t="str">
        <f t="shared" si="64"/>
        <v>WHU</v>
      </c>
      <c r="B130" s="9">
        <f t="shared" ca="1" si="65"/>
        <v>106.23591840966161</v>
      </c>
      <c r="C130" s="9">
        <f t="shared" ca="1" si="66"/>
        <v>108.14215218389567</v>
      </c>
      <c r="D130" s="9">
        <f t="shared" ca="1" si="67"/>
        <v>111.24826298160052</v>
      </c>
      <c r="E130" s="9">
        <f t="shared" ca="1" si="68"/>
        <v>108.35062447470659</v>
      </c>
      <c r="F130" s="9">
        <f t="shared" ca="1" si="69"/>
        <v>100.51262166050408</v>
      </c>
      <c r="G130" s="9">
        <f t="shared" ca="1" si="70"/>
        <v>102.46232777922746</v>
      </c>
      <c r="H130" s="9">
        <f t="shared" ca="1" si="71"/>
        <v>102.03956808453385</v>
      </c>
      <c r="I130" s="9">
        <f t="shared" ca="1" si="72"/>
        <v>101.84891510744806</v>
      </c>
      <c r="J130" s="9">
        <f t="shared" ca="1" si="73"/>
        <v>94.051366950130557</v>
      </c>
      <c r="K130" s="9">
        <f t="shared" ca="1" si="74"/>
        <v>92.705735888600984</v>
      </c>
      <c r="L130" s="9">
        <f t="shared" ca="1" si="75"/>
        <v>95.568094761355027</v>
      </c>
      <c r="M130" s="9">
        <f t="shared" ca="1" si="76"/>
        <v>88.309996374833929</v>
      </c>
      <c r="N130" s="9">
        <f t="shared" ca="1" si="77"/>
        <v>85.990430657502046</v>
      </c>
      <c r="O130" s="9">
        <f t="shared" ca="1" si="78"/>
        <v>85.133495829831801</v>
      </c>
      <c r="P130" s="9">
        <f t="shared" ca="1" si="79"/>
        <v>89.497357198373507</v>
      </c>
      <c r="Q130" s="9">
        <f t="shared" ca="1" si="80"/>
        <v>97.979139681772381</v>
      </c>
      <c r="R130" s="9">
        <f t="shared" ca="1" si="81"/>
        <v>92.280958651093329</v>
      </c>
      <c r="S130" s="9">
        <f t="shared" ca="1" si="82"/>
        <v>93.673733007637182</v>
      </c>
      <c r="T130" s="9">
        <f t="shared" ca="1" si="83"/>
        <v>94.850118353421024</v>
      </c>
      <c r="U130" s="9">
        <f t="shared" ca="1" si="84"/>
        <v>98.888159727993369</v>
      </c>
      <c r="V130" s="9">
        <f t="shared" ca="1" si="85"/>
        <v>95.209355164841284</v>
      </c>
      <c r="W130" s="9">
        <f t="shared" ca="1" si="86"/>
        <v>84.257926419491611</v>
      </c>
      <c r="X130" s="9">
        <f t="shared" ca="1" si="87"/>
        <v>90.012458295185482</v>
      </c>
      <c r="Y130" s="9">
        <f t="shared" ca="1" si="88"/>
        <v>88.573578701811314</v>
      </c>
      <c r="Z130" s="9">
        <f t="shared" ca="1" si="89"/>
        <v>90.4156498984118</v>
      </c>
      <c r="AA130" s="9">
        <f t="shared" ca="1" si="90"/>
        <v>84.194253745055349</v>
      </c>
      <c r="AB130" s="9">
        <f t="shared" ca="1" si="91"/>
        <v>86.085327919178226</v>
      </c>
      <c r="AC130" s="9">
        <f t="shared" ca="1" si="92"/>
        <v>94.699506721730884</v>
      </c>
      <c r="AD130" s="9">
        <f t="shared" ca="1" si="93"/>
        <v>93.537446365836729</v>
      </c>
      <c r="AE130" s="9">
        <f t="shared" ca="1" si="94"/>
        <v>97.608427772476375</v>
      </c>
      <c r="AF130" s="9">
        <f t="shared" ca="1" si="95"/>
        <v>102.79464613388289</v>
      </c>
      <c r="AG130" s="9">
        <f t="shared" ca="1" si="95"/>
        <v>101.07615761097158</v>
      </c>
      <c r="AH130" s="9">
        <f t="shared" ca="1" si="95"/>
        <v>111.91120380398418</v>
      </c>
    </row>
    <row r="131" spans="1:34" x14ac:dyDescent="0.3">
      <c r="A131" s="41" t="str">
        <f t="shared" si="64"/>
        <v>WOL</v>
      </c>
      <c r="B131" s="9">
        <f t="shared" ca="1" si="65"/>
        <v>88.597916745649499</v>
      </c>
      <c r="C131" s="9">
        <f t="shared" ca="1" si="66"/>
        <v>95.626206303656474</v>
      </c>
      <c r="D131" s="9">
        <f t="shared" ca="1" si="67"/>
        <v>93.282634542689607</v>
      </c>
      <c r="E131" s="9">
        <f t="shared" ca="1" si="68"/>
        <v>94.444694898583791</v>
      </c>
      <c r="F131" s="9">
        <f t="shared" ca="1" si="69"/>
        <v>99.243596377656104</v>
      </c>
      <c r="G131" s="9">
        <f t="shared" ca="1" si="70"/>
        <v>100.17800568779863</v>
      </c>
      <c r="H131" s="9">
        <f t="shared" ca="1" si="71"/>
        <v>109.31711426030147</v>
      </c>
      <c r="I131" s="9">
        <f t="shared" ca="1" si="72"/>
        <v>106.14579260695801</v>
      </c>
      <c r="J131" s="9">
        <f t="shared" ca="1" si="73"/>
        <v>109.46516826234965</v>
      </c>
      <c r="K131" s="9">
        <f t="shared" ca="1" si="74"/>
        <v>116.76750787502327</v>
      </c>
      <c r="L131" s="9">
        <f t="shared" ca="1" si="75"/>
        <v>114.71826192541359</v>
      </c>
      <c r="M131" s="9">
        <f t="shared" ca="1" si="76"/>
        <v>116.33672506345108</v>
      </c>
      <c r="N131" s="9">
        <f t="shared" ca="1" si="77"/>
        <v>110.50706958722064</v>
      </c>
      <c r="O131" s="9">
        <f t="shared" ca="1" si="78"/>
        <v>108.60083581298659</v>
      </c>
      <c r="P131" s="9">
        <f t="shared" ca="1" si="79"/>
        <v>102.72290785887498</v>
      </c>
      <c r="Q131" s="9">
        <f t="shared" ca="1" si="80"/>
        <v>93.336846404695152</v>
      </c>
      <c r="R131" s="9">
        <f t="shared" ca="1" si="81"/>
        <v>99.460152958088941</v>
      </c>
      <c r="S131" s="9">
        <f t="shared" ca="1" si="82"/>
        <v>97.887795056881771</v>
      </c>
      <c r="T131" s="9">
        <f t="shared" ca="1" si="83"/>
        <v>90.592576514918093</v>
      </c>
      <c r="U131" s="9">
        <f t="shared" ca="1" si="84"/>
        <v>87.549379182700704</v>
      </c>
      <c r="V131" s="9">
        <f t="shared" ca="1" si="85"/>
        <v>93.786736044572763</v>
      </c>
      <c r="W131" s="9">
        <f t="shared" ca="1" si="86"/>
        <v>100.78975098251256</v>
      </c>
      <c r="X131" s="9">
        <f t="shared" ca="1" si="87"/>
        <v>92.063720890744307</v>
      </c>
      <c r="Y131" s="9">
        <f t="shared" ca="1" si="88"/>
        <v>96.817185338853577</v>
      </c>
      <c r="Z131" s="9">
        <f t="shared" ca="1" si="89"/>
        <v>106.06216921228639</v>
      </c>
      <c r="AA131" s="9">
        <f t="shared" ca="1" si="90"/>
        <v>114.76987716597883</v>
      </c>
      <c r="AB131" s="9">
        <f t="shared" ca="1" si="91"/>
        <v>119.27105359172019</v>
      </c>
      <c r="AC131" s="9">
        <f t="shared" ca="1" si="92"/>
        <v>114.29540965027172</v>
      </c>
      <c r="AD131" s="9">
        <f t="shared" ca="1" si="93"/>
        <v>113.37530613188979</v>
      </c>
      <c r="AE131" s="9">
        <f t="shared" ca="1" si="94"/>
        <v>110.01461604032437</v>
      </c>
      <c r="AF131" s="9">
        <f t="shared" ca="1" si="95"/>
        <v>103.08919788422342</v>
      </c>
      <c r="AG131" s="9">
        <f t="shared" ca="1" si="95"/>
        <v>101.80881278952164</v>
      </c>
      <c r="AH131" s="9">
        <f t="shared" ca="1" si="95"/>
        <v>92.94377499523857</v>
      </c>
    </row>
  </sheetData>
  <sortState ref="BD22:BE41">
    <sortCondition descending="1" ref="BE22:BE41"/>
  </sortState>
  <conditionalFormatting sqref="B90">
    <cfRule type="cellIs" dxfId="195" priority="67" operator="lessThan">
      <formula>1.15</formula>
    </cfRule>
    <cfRule type="cellIs" dxfId="194" priority="68" operator="greaterThanOrEqual">
      <formula>1.6</formula>
    </cfRule>
  </conditionalFormatting>
  <conditionalFormatting sqref="C90:AE90">
    <cfRule type="cellIs" dxfId="193" priority="61" operator="lessThan">
      <formula>1.15</formula>
    </cfRule>
    <cfRule type="cellIs" dxfId="192" priority="62" operator="greaterThanOrEqual">
      <formula>1.6</formula>
    </cfRule>
  </conditionalFormatting>
  <conditionalFormatting sqref="B91:B109">
    <cfRule type="cellIs" dxfId="191" priority="59" operator="lessThan">
      <formula>1.15</formula>
    </cfRule>
    <cfRule type="cellIs" dxfId="190" priority="60" operator="greaterThanOrEqual">
      <formula>1.6</formula>
    </cfRule>
  </conditionalFormatting>
  <conditionalFormatting sqref="C91:AE109">
    <cfRule type="cellIs" dxfId="189" priority="57" operator="lessThan">
      <formula>1.15</formula>
    </cfRule>
    <cfRule type="cellIs" dxfId="188" priority="58" operator="greaterThanOrEqual">
      <formula>1.6</formula>
    </cfRule>
  </conditionalFormatting>
  <conditionalFormatting sqref="B112">
    <cfRule type="cellIs" dxfId="187" priority="55" operator="greaterThanOrEqual">
      <formula>105</formula>
    </cfRule>
    <cfRule type="cellIs" dxfId="186" priority="56" operator="lessThanOrEqual">
      <formula>95</formula>
    </cfRule>
  </conditionalFormatting>
  <conditionalFormatting sqref="C112:AE112">
    <cfRule type="cellIs" dxfId="185" priority="51" operator="greaterThanOrEqual">
      <formula>105</formula>
    </cfRule>
    <cfRule type="cellIs" dxfId="184" priority="52" operator="lessThanOrEqual">
      <formula>95</formula>
    </cfRule>
  </conditionalFormatting>
  <conditionalFormatting sqref="B113:B131">
    <cfRule type="cellIs" dxfId="183" priority="49" operator="greaterThanOrEqual">
      <formula>105</formula>
    </cfRule>
    <cfRule type="cellIs" dxfId="182" priority="50" operator="lessThanOrEqual">
      <formula>95</formula>
    </cfRule>
  </conditionalFormatting>
  <conditionalFormatting sqref="C113:AE131">
    <cfRule type="cellIs" dxfId="181" priority="47" operator="greaterThanOrEqual">
      <formula>105</formula>
    </cfRule>
    <cfRule type="cellIs" dxfId="180" priority="48" operator="lessThanOrEqual">
      <formula>95</formula>
    </cfRule>
  </conditionalFormatting>
  <conditionalFormatting sqref="AF90">
    <cfRule type="cellIs" dxfId="179" priority="23" operator="lessThan">
      <formula>1.15</formula>
    </cfRule>
    <cfRule type="cellIs" dxfId="178" priority="24" operator="greaterThanOrEqual">
      <formula>1.6</formula>
    </cfRule>
  </conditionalFormatting>
  <conditionalFormatting sqref="AF91:AF109">
    <cfRule type="cellIs" dxfId="177" priority="21" operator="lessThan">
      <formula>1.15</formula>
    </cfRule>
    <cfRule type="cellIs" dxfId="176" priority="22" operator="greaterThanOrEqual">
      <formula>1.6</formula>
    </cfRule>
  </conditionalFormatting>
  <conditionalFormatting sqref="AF112">
    <cfRule type="cellIs" dxfId="175" priority="19" operator="greaterThanOrEqual">
      <formula>105</formula>
    </cfRule>
    <cfRule type="cellIs" dxfId="174" priority="20" operator="lessThanOrEqual">
      <formula>95</formula>
    </cfRule>
  </conditionalFormatting>
  <conditionalFormatting sqref="AF113:AF131">
    <cfRule type="cellIs" dxfId="173" priority="17" operator="greaterThanOrEqual">
      <formula>105</formula>
    </cfRule>
    <cfRule type="cellIs" dxfId="172" priority="18" operator="lessThanOrEqual">
      <formula>95</formula>
    </cfRule>
  </conditionalFormatting>
  <conditionalFormatting sqref="AG90">
    <cfRule type="cellIs" dxfId="171" priority="15" operator="lessThan">
      <formula>1.15</formula>
    </cfRule>
    <cfRule type="cellIs" dxfId="170" priority="16" operator="greaterThanOrEqual">
      <formula>1.6</formula>
    </cfRule>
  </conditionalFormatting>
  <conditionalFormatting sqref="AG91:AG109">
    <cfRule type="cellIs" dxfId="169" priority="13" operator="lessThan">
      <formula>1.15</formula>
    </cfRule>
    <cfRule type="cellIs" dxfId="168" priority="14" operator="greaterThanOrEqual">
      <formula>1.6</formula>
    </cfRule>
  </conditionalFormatting>
  <conditionalFormatting sqref="AH90">
    <cfRule type="cellIs" dxfId="167" priority="11" operator="lessThan">
      <formula>1.15</formula>
    </cfRule>
    <cfRule type="cellIs" dxfId="166" priority="12" operator="greaterThanOrEqual">
      <formula>1.6</formula>
    </cfRule>
  </conditionalFormatting>
  <conditionalFormatting sqref="AH91:AH109">
    <cfRule type="cellIs" dxfId="165" priority="9" operator="lessThan">
      <formula>1.15</formula>
    </cfRule>
    <cfRule type="cellIs" dxfId="164" priority="10" operator="greaterThanOrEqual">
      <formula>1.6</formula>
    </cfRule>
  </conditionalFormatting>
  <conditionalFormatting sqref="AG112">
    <cfRule type="cellIs" dxfId="163" priority="7" operator="greaterThanOrEqual">
      <formula>105</formula>
    </cfRule>
    <cfRule type="cellIs" dxfId="162" priority="8" operator="lessThanOrEqual">
      <formula>95</formula>
    </cfRule>
  </conditionalFormatting>
  <conditionalFormatting sqref="AG113:AG131">
    <cfRule type="cellIs" dxfId="161" priority="5" operator="greaterThanOrEqual">
      <formula>105</formula>
    </cfRule>
    <cfRule type="cellIs" dxfId="160" priority="6" operator="lessThanOrEqual">
      <formula>95</formula>
    </cfRule>
  </conditionalFormatting>
  <conditionalFormatting sqref="AH112">
    <cfRule type="cellIs" dxfId="159" priority="3" operator="greaterThanOrEqual">
      <formula>105</formula>
    </cfRule>
    <cfRule type="cellIs" dxfId="158" priority="4" operator="lessThanOrEqual">
      <formula>95</formula>
    </cfRule>
  </conditionalFormatting>
  <conditionalFormatting sqref="AH113:AH131">
    <cfRule type="cellIs" dxfId="157" priority="1" operator="greaterThanOrEqual">
      <formula>105</formula>
    </cfRule>
    <cfRule type="cellIs" dxfId="156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D131"/>
  <sheetViews>
    <sheetView zoomScaleNormal="100" workbookViewId="0">
      <selection activeCell="Y8" sqref="Y8:AE8"/>
    </sheetView>
  </sheetViews>
  <sheetFormatPr defaultColWidth="9.109375" defaultRowHeight="12" x14ac:dyDescent="0.3"/>
  <cols>
    <col min="1" max="1" width="4.5546875" style="60" bestFit="1" customWidth="1"/>
    <col min="2" max="2" width="5.6640625" style="60" hidden="1" customWidth="1"/>
    <col min="3" max="3" width="5.44140625" style="60" hidden="1" customWidth="1"/>
    <col min="4" max="8" width="5.6640625" style="60" hidden="1" customWidth="1"/>
    <col min="9" max="9" width="5.44140625" style="60" hidden="1" customWidth="1"/>
    <col min="10" max="14" width="5.6640625" style="60" hidden="1" customWidth="1"/>
    <col min="15" max="16" width="5.5546875" style="60" hidden="1" customWidth="1"/>
    <col min="17" max="18" width="5.6640625" style="60" hidden="1" customWidth="1"/>
    <col min="19" max="19" width="5.5546875" style="60" customWidth="1"/>
    <col min="20" max="23" width="5.6640625" style="60" hidden="1" customWidth="1"/>
    <col min="24" max="29" width="5.6640625" style="60" customWidth="1"/>
    <col min="30" max="30" width="5.44140625" style="60" customWidth="1"/>
    <col min="31" max="31" width="5.6640625" style="60" customWidth="1"/>
    <col min="32" max="32" width="5.6640625" style="34" customWidth="1"/>
    <col min="33" max="33" width="5.6640625" style="60" hidden="1" customWidth="1"/>
    <col min="34" max="34" width="5.5546875" style="60" hidden="1" customWidth="1"/>
    <col min="35" max="35" width="5.6640625" style="60" hidden="1" customWidth="1"/>
    <col min="36" max="36" width="5.5546875" style="60" hidden="1" customWidth="1"/>
    <col min="37" max="37" width="5.6640625" style="60" hidden="1" customWidth="1"/>
    <col min="38" max="38" width="5.5546875" style="60" hidden="1" customWidth="1"/>
    <col min="39" max="39" width="5.6640625" style="60" hidden="1" customWidth="1"/>
    <col min="40" max="40" width="5" style="60" customWidth="1"/>
    <col min="41" max="41" width="4.5546875" style="60" bestFit="1" customWidth="1"/>
    <col min="42" max="43" width="6.6640625" style="60" bestFit="1" customWidth="1"/>
    <col min="44" max="44" width="5.88671875" style="60" bestFit="1" customWidth="1"/>
    <col min="45" max="45" width="6.44140625" style="60" customWidth="1"/>
    <col min="46" max="46" width="5.6640625" style="60" bestFit="1" customWidth="1"/>
    <col min="47" max="47" width="5.109375" style="60" bestFit="1" customWidth="1"/>
    <col min="48" max="48" width="5.6640625" style="60" bestFit="1" customWidth="1"/>
    <col min="49" max="49" width="5.109375" style="60" bestFit="1" customWidth="1"/>
    <col min="50" max="50" width="9.109375" style="60"/>
    <col min="51" max="52" width="9.77734375" style="60" bestFit="1" customWidth="1"/>
    <col min="53" max="16384" width="9.109375" style="60"/>
  </cols>
  <sheetData>
    <row r="1" spans="1:49" x14ac:dyDescent="0.3">
      <c r="A1" s="35" t="s">
        <v>0</v>
      </c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59">
        <v>7</v>
      </c>
      <c r="I1" s="59">
        <v>8</v>
      </c>
      <c r="J1" s="59">
        <v>9</v>
      </c>
      <c r="K1" s="59">
        <v>10</v>
      </c>
      <c r="L1" s="59">
        <v>11</v>
      </c>
      <c r="M1" s="59">
        <v>12</v>
      </c>
      <c r="N1" s="59">
        <v>13</v>
      </c>
      <c r="O1" s="59">
        <v>14</v>
      </c>
      <c r="P1" s="59">
        <v>15</v>
      </c>
      <c r="Q1" s="59">
        <v>16</v>
      </c>
      <c r="R1" s="59">
        <v>17</v>
      </c>
      <c r="S1" s="59">
        <v>18</v>
      </c>
      <c r="T1" s="59">
        <v>19</v>
      </c>
      <c r="U1" s="59">
        <v>20</v>
      </c>
      <c r="V1" s="59">
        <v>21</v>
      </c>
      <c r="W1" s="59">
        <v>22</v>
      </c>
      <c r="X1" s="59">
        <v>23</v>
      </c>
      <c r="Y1" s="59">
        <v>24</v>
      </c>
      <c r="Z1" s="59">
        <v>25</v>
      </c>
      <c r="AA1" s="59">
        <v>26</v>
      </c>
      <c r="AB1" s="59">
        <v>27</v>
      </c>
      <c r="AC1" s="59">
        <v>28</v>
      </c>
      <c r="AD1" s="59">
        <v>29</v>
      </c>
      <c r="AE1" s="59">
        <v>30</v>
      </c>
      <c r="AF1" s="33">
        <v>31</v>
      </c>
      <c r="AG1" s="33">
        <v>32</v>
      </c>
      <c r="AH1" s="33">
        <v>33</v>
      </c>
      <c r="AI1" s="33">
        <v>34</v>
      </c>
      <c r="AJ1" s="33">
        <v>35</v>
      </c>
      <c r="AK1" s="33">
        <v>36</v>
      </c>
      <c r="AL1" s="33">
        <v>37</v>
      </c>
      <c r="AM1" s="33">
        <v>38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49" x14ac:dyDescent="0.25">
      <c r="A2" s="41" t="str">
        <f>Schedule!A2</f>
        <v>ARS</v>
      </c>
      <c r="B2" s="61" t="str">
        <f>Schedule!B2</f>
        <v>@NEW</v>
      </c>
      <c r="C2" s="61" t="str">
        <f>Schedule!C2</f>
        <v>BUR</v>
      </c>
      <c r="D2" s="61" t="str">
        <f>Schedule!D2</f>
        <v>@LIV</v>
      </c>
      <c r="E2" s="61" t="str">
        <f>Schedule!E2</f>
        <v>TOT</v>
      </c>
      <c r="F2" s="61" t="str">
        <f>Schedule!F2</f>
        <v>@WAT</v>
      </c>
      <c r="G2" s="61" t="str">
        <f>Schedule!G2</f>
        <v>AVL</v>
      </c>
      <c r="H2" s="61" t="str">
        <f>Schedule!H2</f>
        <v>@MUN</v>
      </c>
      <c r="I2" s="61" t="str">
        <f>Schedule!I2</f>
        <v>BOU</v>
      </c>
      <c r="J2" s="61" t="str">
        <f>Schedule!J2</f>
        <v>@SHU</v>
      </c>
      <c r="K2" s="61" t="str">
        <f>Schedule!K2</f>
        <v>CRY</v>
      </c>
      <c r="L2" s="61" t="str">
        <f>Schedule!L2</f>
        <v>WOL</v>
      </c>
      <c r="M2" s="61" t="str">
        <f>Schedule!M2</f>
        <v>@LEI</v>
      </c>
      <c r="N2" s="61" t="str">
        <f>Schedule!N2</f>
        <v>SOU</v>
      </c>
      <c r="O2" s="61" t="str">
        <f>Schedule!O2</f>
        <v>@NOR</v>
      </c>
      <c r="P2" s="61" t="str">
        <f>Schedule!P2</f>
        <v>BRI</v>
      </c>
      <c r="Q2" s="61" t="str">
        <f>Schedule!Q2</f>
        <v>@WHU</v>
      </c>
      <c r="R2" s="61" t="str">
        <f>Schedule!R2</f>
        <v>MCI</v>
      </c>
      <c r="S2" s="61" t="str">
        <f>Schedule!S2</f>
        <v>@EVE</v>
      </c>
      <c r="T2" s="61" t="str">
        <f>Schedule!T2</f>
        <v>@BOU</v>
      </c>
      <c r="U2" s="61" t="str">
        <f>Schedule!U2</f>
        <v>CHE</v>
      </c>
      <c r="V2" s="61" t="str">
        <f>Schedule!V2</f>
        <v>MUN</v>
      </c>
      <c r="W2" s="61" t="str">
        <f>Schedule!W2</f>
        <v>@CRY</v>
      </c>
      <c r="X2" s="61" t="str">
        <f>Schedule!X2</f>
        <v>SHU</v>
      </c>
      <c r="Y2" s="61" t="str">
        <f>Schedule!Y2</f>
        <v>@CHE</v>
      </c>
      <c r="Z2" s="82" t="str">
        <f>Schedule!Z2</f>
        <v>@BUR</v>
      </c>
      <c r="AA2" s="82" t="str">
        <f>Schedule!AA2</f>
        <v>NEW</v>
      </c>
      <c r="AB2" s="82" t="str">
        <f>Schedule!AB2</f>
        <v>EVE</v>
      </c>
      <c r="AC2" s="94" t="str">
        <f>Schedule!AC2</f>
        <v>@MCI</v>
      </c>
      <c r="AD2" s="82" t="str">
        <f>Schedule!AD2</f>
        <v>WHU</v>
      </c>
      <c r="AE2" s="82" t="str">
        <f>Schedule!AE2</f>
        <v>@BRI</v>
      </c>
      <c r="AF2" s="82" t="str">
        <f>Schedule!AF2</f>
        <v>@SOU</v>
      </c>
      <c r="AG2" s="82" t="str">
        <f>Schedule!AG2</f>
        <v>NOR</v>
      </c>
      <c r="AH2" s="82" t="str">
        <f>Schedule!AH2</f>
        <v>@WOL</v>
      </c>
      <c r="AI2" s="82" t="str">
        <f>Schedule!AI2</f>
        <v>LEI</v>
      </c>
      <c r="AJ2" s="82" t="str">
        <f>Schedule!AJ2</f>
        <v>@TOT</v>
      </c>
      <c r="AK2" s="61" t="str">
        <f>Schedule!AK2</f>
        <v>LIV</v>
      </c>
      <c r="AL2" s="61" t="str">
        <f>Schedule!AL2</f>
        <v>@AVL</v>
      </c>
      <c r="AM2" s="61" t="str">
        <f>Schedule!AM2</f>
        <v>WAT</v>
      </c>
      <c r="AO2" s="62"/>
      <c r="AT2" s="72" t="str">
        <f>Schedule!A2</f>
        <v>ARS</v>
      </c>
      <c r="AU2" s="3">
        <f ca="1">VLOOKUP(AT2,'Team Ratings'!$A$2:$H$21,7,FALSE)*(1-Fixtures!$D$3)</f>
        <v>81.545274460534031</v>
      </c>
      <c r="AV2" s="72" t="str">
        <f>Schedule!A2</f>
        <v>ARS</v>
      </c>
      <c r="AW2" s="3">
        <f ca="1">VLOOKUP(AV2,'Team Ratings'!$A$2:$H$21,4,FALSE)*(1+Fixtures!$D$3)</f>
        <v>110.75628444804929</v>
      </c>
    </row>
    <row r="3" spans="1:49" x14ac:dyDescent="0.25">
      <c r="A3" s="41" t="str">
        <f>Schedule!A3</f>
        <v>AVL</v>
      </c>
      <c r="B3" s="61" t="str">
        <f>Schedule!B3</f>
        <v>@TOT</v>
      </c>
      <c r="C3" s="61" t="str">
        <f>Schedule!C3</f>
        <v>BOU</v>
      </c>
      <c r="D3" s="61" t="str">
        <f>Schedule!D3</f>
        <v>EVE</v>
      </c>
      <c r="E3" s="61" t="str">
        <f>Schedule!E3</f>
        <v>@CRY</v>
      </c>
      <c r="F3" s="61" t="str">
        <f>Schedule!F3</f>
        <v>WHU</v>
      </c>
      <c r="G3" s="61" t="str">
        <f>Schedule!G3</f>
        <v>@ARS</v>
      </c>
      <c r="H3" s="61" t="str">
        <f>Schedule!H3</f>
        <v>BUR</v>
      </c>
      <c r="I3" s="61" t="str">
        <f>Schedule!I3</f>
        <v>@NOR</v>
      </c>
      <c r="J3" s="61" t="str">
        <f>Schedule!J3</f>
        <v>BRI</v>
      </c>
      <c r="K3" s="61" t="str">
        <f>Schedule!K3</f>
        <v>@MCI</v>
      </c>
      <c r="L3" s="61" t="str">
        <f>Schedule!L3</f>
        <v>LIV</v>
      </c>
      <c r="M3" s="61" t="str">
        <f>Schedule!M3</f>
        <v>@WOL</v>
      </c>
      <c r="N3" s="61" t="str">
        <f>Schedule!N3</f>
        <v>NEW</v>
      </c>
      <c r="O3" s="61" t="str">
        <f>Schedule!O3</f>
        <v>@MUN</v>
      </c>
      <c r="P3" s="61" t="str">
        <f>Schedule!P3</f>
        <v>@CHE</v>
      </c>
      <c r="Q3" s="61" t="str">
        <f>Schedule!Q3</f>
        <v>LEI</v>
      </c>
      <c r="R3" s="61" t="str">
        <f>Schedule!R3</f>
        <v>@SHU</v>
      </c>
      <c r="S3" s="61" t="str">
        <f>Schedule!S3</f>
        <v>SOU</v>
      </c>
      <c r="T3" s="61" t="str">
        <f>Schedule!T3</f>
        <v>NOR</v>
      </c>
      <c r="U3" s="61" t="str">
        <f>Schedule!U3</f>
        <v>@WAT</v>
      </c>
      <c r="V3" s="61" t="str">
        <f>Schedule!V3</f>
        <v>@BUR</v>
      </c>
      <c r="W3" s="61" t="str">
        <f>Schedule!W3</f>
        <v>MCI</v>
      </c>
      <c r="X3" s="61" t="str">
        <f>Schedule!X3</f>
        <v>@BRI</v>
      </c>
      <c r="Y3" s="61" t="str">
        <f>Schedule!Y3</f>
        <v>WAT</v>
      </c>
      <c r="Z3" s="82" t="str">
        <f>Schedule!Z3</f>
        <v>@BOU</v>
      </c>
      <c r="AA3" s="82" t="str">
        <f>Schedule!AA3</f>
        <v>TOT</v>
      </c>
      <c r="AB3" s="82" t="str">
        <f>Schedule!AB3</f>
        <v>@SOU</v>
      </c>
      <c r="AC3" s="94" t="str">
        <f>Schedule!AC3</f>
        <v>SHU</v>
      </c>
      <c r="AD3" s="82" t="str">
        <f>Schedule!AD3</f>
        <v>@LEI</v>
      </c>
      <c r="AE3" s="82" t="str">
        <f>Schedule!AE3</f>
        <v>CHE</v>
      </c>
      <c r="AF3" s="82" t="str">
        <f>Schedule!AF3</f>
        <v>@NEW</v>
      </c>
      <c r="AG3" s="82" t="str">
        <f>Schedule!AG3</f>
        <v>WOL</v>
      </c>
      <c r="AH3" s="82" t="str">
        <f>Schedule!AH3</f>
        <v>@LIV</v>
      </c>
      <c r="AI3" s="82" t="str">
        <f>Schedule!AI3</f>
        <v>MUN</v>
      </c>
      <c r="AJ3" s="82" t="str">
        <f>Schedule!AJ3</f>
        <v>CRY</v>
      </c>
      <c r="AK3" s="61" t="str">
        <f>Schedule!AK3</f>
        <v>@EVE</v>
      </c>
      <c r="AL3" s="61" t="str">
        <f>Schedule!AL3</f>
        <v>ARS</v>
      </c>
      <c r="AM3" s="61" t="str">
        <f>Schedule!AM3</f>
        <v>@WHU</v>
      </c>
      <c r="AO3" s="62"/>
      <c r="AT3" s="72" t="str">
        <f>Schedule!A3</f>
        <v>AVL</v>
      </c>
      <c r="AU3" s="3">
        <f ca="1">VLOOKUP(AT3,'Team Ratings'!$A$2:$H$21,7,FALSE)*(1-Fixtures!$D$3)</f>
        <v>85.782010794927189</v>
      </c>
      <c r="AV3" s="72" t="str">
        <f>Schedule!A3</f>
        <v>AVL</v>
      </c>
      <c r="AW3" s="3">
        <f ca="1">VLOOKUP(AV3,'Team Ratings'!$A$2:$H$21,4,FALSE)*(1+Fixtures!$D$3)</f>
        <v>150.02259948198815</v>
      </c>
    </row>
    <row r="4" spans="1:49" x14ac:dyDescent="0.25">
      <c r="A4" s="41" t="str">
        <f>Schedule!A4</f>
        <v>BOU</v>
      </c>
      <c r="B4" s="61" t="str">
        <f>Schedule!B4</f>
        <v>SHU</v>
      </c>
      <c r="C4" s="61" t="str">
        <f>Schedule!C4</f>
        <v>@AVL</v>
      </c>
      <c r="D4" s="61" t="str">
        <f>Schedule!D4</f>
        <v>MCI</v>
      </c>
      <c r="E4" s="61" t="str">
        <f>Schedule!E4</f>
        <v>@LEI</v>
      </c>
      <c r="F4" s="61" t="str">
        <f>Schedule!F4</f>
        <v>EVE</v>
      </c>
      <c r="G4" s="61" t="str">
        <f>Schedule!G4</f>
        <v>@SOU</v>
      </c>
      <c r="H4" s="61" t="str">
        <f>Schedule!H4</f>
        <v>WHU</v>
      </c>
      <c r="I4" s="61" t="str">
        <f>Schedule!I4</f>
        <v>@ARS</v>
      </c>
      <c r="J4" s="61" t="str">
        <f>Schedule!J4</f>
        <v>NOR</v>
      </c>
      <c r="K4" s="61" t="str">
        <f>Schedule!K4</f>
        <v>@WAT</v>
      </c>
      <c r="L4" s="61" t="str">
        <f>Schedule!L4</f>
        <v>MUN</v>
      </c>
      <c r="M4" s="61" t="str">
        <f>Schedule!M4</f>
        <v>@NEW</v>
      </c>
      <c r="N4" s="61" t="str">
        <f>Schedule!N4</f>
        <v>WOL</v>
      </c>
      <c r="O4" s="61" t="str">
        <f>Schedule!O4</f>
        <v>@TOT</v>
      </c>
      <c r="P4" s="61" t="str">
        <f>Schedule!P4</f>
        <v>@CRY</v>
      </c>
      <c r="Q4" s="61" t="str">
        <f>Schedule!Q4</f>
        <v>LIV</v>
      </c>
      <c r="R4" s="61" t="str">
        <f>Schedule!R4</f>
        <v>@CHE</v>
      </c>
      <c r="S4" s="61" t="str">
        <f>Schedule!S4</f>
        <v>BUR</v>
      </c>
      <c r="T4" s="61" t="str">
        <f>Schedule!T4</f>
        <v>ARS</v>
      </c>
      <c r="U4" s="61" t="str">
        <f>Schedule!U4</f>
        <v>@BRI</v>
      </c>
      <c r="V4" s="61" t="str">
        <f>Schedule!V4</f>
        <v>@WHU</v>
      </c>
      <c r="W4" s="61" t="str">
        <f>Schedule!W4</f>
        <v>WAT</v>
      </c>
      <c r="X4" s="61" t="str">
        <f>Schedule!X4</f>
        <v>@NOR</v>
      </c>
      <c r="Y4" s="61" t="str">
        <f>Schedule!Y4</f>
        <v>BRI</v>
      </c>
      <c r="Z4" s="82" t="str">
        <f>Schedule!Z4</f>
        <v>AVL</v>
      </c>
      <c r="AA4" s="82" t="str">
        <f>Schedule!AA4</f>
        <v>@SHU</v>
      </c>
      <c r="AB4" s="82" t="str">
        <f>Schedule!AB4</f>
        <v>@BUR</v>
      </c>
      <c r="AC4" s="82" t="str">
        <f>Schedule!AC4</f>
        <v>CHE</v>
      </c>
      <c r="AD4" s="82" t="str">
        <f>Schedule!AD4</f>
        <v>@LIV</v>
      </c>
      <c r="AE4" s="82" t="str">
        <f>Schedule!AE4</f>
        <v>CRY</v>
      </c>
      <c r="AF4" s="82" t="str">
        <f>Schedule!AF4</f>
        <v>@WOL</v>
      </c>
      <c r="AG4" s="82" t="str">
        <f>Schedule!AG4</f>
        <v>NEW</v>
      </c>
      <c r="AH4" s="82" t="str">
        <f>Schedule!AH4</f>
        <v>@MUN</v>
      </c>
      <c r="AI4" s="82" t="str">
        <f>Schedule!AI4</f>
        <v>TOT</v>
      </c>
      <c r="AJ4" s="82" t="str">
        <f>Schedule!AJ4</f>
        <v>LEI</v>
      </c>
      <c r="AK4" s="61" t="str">
        <f>Schedule!AK4</f>
        <v>@MCI</v>
      </c>
      <c r="AL4" s="61" t="str">
        <f>Schedule!AL4</f>
        <v>SOU</v>
      </c>
      <c r="AM4" s="61" t="str">
        <f>Schedule!AM4</f>
        <v>@EVE</v>
      </c>
      <c r="AO4" s="62"/>
      <c r="AT4" s="72" t="str">
        <f>Schedule!A4</f>
        <v>BOU</v>
      </c>
      <c r="AU4" s="3">
        <f ca="1">VLOOKUP(AT4,'Team Ratings'!$A$2:$H$21,7,FALSE)*(1-Fixtures!$D$3)</f>
        <v>65.989047985801463</v>
      </c>
      <c r="AV4" s="72" t="str">
        <f>Schedule!A4</f>
        <v>BOU</v>
      </c>
      <c r="AW4" s="3">
        <f ca="1">VLOOKUP(AV4,'Team Ratings'!$A$2:$H$21,4,FALSE)*(1+Fixtures!$D$3)</f>
        <v>124.02313595895342</v>
      </c>
    </row>
    <row r="5" spans="1:49" x14ac:dyDescent="0.25">
      <c r="A5" s="41" t="str">
        <f>Schedule!A5</f>
        <v>BRI</v>
      </c>
      <c r="B5" s="61" t="str">
        <f>Schedule!B5</f>
        <v>@WAT</v>
      </c>
      <c r="C5" s="61" t="str">
        <f>Schedule!C5</f>
        <v>WHU</v>
      </c>
      <c r="D5" s="61" t="str">
        <f>Schedule!D5</f>
        <v>SOU</v>
      </c>
      <c r="E5" s="61" t="str">
        <f>Schedule!E5</f>
        <v>@MCI</v>
      </c>
      <c r="F5" s="61" t="str">
        <f>Schedule!F5</f>
        <v>BUR</v>
      </c>
      <c r="G5" s="61" t="str">
        <f>Schedule!G5</f>
        <v>@NEW</v>
      </c>
      <c r="H5" s="61" t="str">
        <f>Schedule!H5</f>
        <v>@CHE</v>
      </c>
      <c r="I5" s="61" t="str">
        <f>Schedule!I5</f>
        <v>TOT</v>
      </c>
      <c r="J5" s="61" t="str">
        <f>Schedule!J5</f>
        <v>@AVL</v>
      </c>
      <c r="K5" s="61" t="str">
        <f>Schedule!K5</f>
        <v>EVE</v>
      </c>
      <c r="L5" s="61" t="str">
        <f>Schedule!L5</f>
        <v>NOR</v>
      </c>
      <c r="M5" s="61" t="str">
        <f>Schedule!M5</f>
        <v>@MUN</v>
      </c>
      <c r="N5" s="61" t="str">
        <f>Schedule!N5</f>
        <v>LEI</v>
      </c>
      <c r="O5" s="61" t="str">
        <f>Schedule!O5</f>
        <v>@LIV</v>
      </c>
      <c r="P5" s="61" t="str">
        <f>Schedule!P5</f>
        <v>@ARS</v>
      </c>
      <c r="Q5" s="61" t="str">
        <f>Schedule!Q5</f>
        <v>WOL</v>
      </c>
      <c r="R5" s="61" t="str">
        <f>Schedule!R5</f>
        <v>@CRY</v>
      </c>
      <c r="S5" s="61" t="str">
        <f>Schedule!S5</f>
        <v>SHU</v>
      </c>
      <c r="T5" s="61" t="str">
        <f>Schedule!T5</f>
        <v>@TOT</v>
      </c>
      <c r="U5" s="61" t="str">
        <f>Schedule!U5</f>
        <v>BOU</v>
      </c>
      <c r="V5" s="61" t="str">
        <f>Schedule!V5</f>
        <v>CHE</v>
      </c>
      <c r="W5" s="61" t="str">
        <f>Schedule!W5</f>
        <v>@EVE</v>
      </c>
      <c r="X5" s="61" t="str">
        <f>Schedule!X5</f>
        <v>AVL</v>
      </c>
      <c r="Y5" s="61" t="str">
        <f>Schedule!Y5</f>
        <v>@BOU</v>
      </c>
      <c r="Z5" s="82" t="str">
        <f>Schedule!Z5</f>
        <v>@WHU</v>
      </c>
      <c r="AA5" s="82" t="str">
        <f>Schedule!AA5</f>
        <v>WAT</v>
      </c>
      <c r="AB5" s="82" t="str">
        <f>Schedule!AB5</f>
        <v>@SHU</v>
      </c>
      <c r="AC5" s="82" t="str">
        <f>Schedule!AC5</f>
        <v>CRY</v>
      </c>
      <c r="AD5" s="82" t="str">
        <f>Schedule!AD5</f>
        <v>@WOL</v>
      </c>
      <c r="AE5" s="82" t="str">
        <f>Schedule!AE5</f>
        <v>ARS</v>
      </c>
      <c r="AF5" s="82" t="str">
        <f>Schedule!AF5</f>
        <v>@LEI</v>
      </c>
      <c r="AG5" s="82" t="str">
        <f>Schedule!AG5</f>
        <v>MUN</v>
      </c>
      <c r="AH5" s="82" t="str">
        <f>Schedule!AH5</f>
        <v>@NOR</v>
      </c>
      <c r="AI5" s="82" t="str">
        <f>Schedule!AI5</f>
        <v>LIV</v>
      </c>
      <c r="AJ5" s="82" t="str">
        <f>Schedule!AJ5</f>
        <v>MCI</v>
      </c>
      <c r="AK5" s="61" t="str">
        <f>Schedule!AK5</f>
        <v>@SOU</v>
      </c>
      <c r="AL5" s="61" t="str">
        <f>Schedule!AL5</f>
        <v>NEW</v>
      </c>
      <c r="AM5" s="61" t="str">
        <f>Schedule!AM5</f>
        <v>@BUR</v>
      </c>
      <c r="AO5" s="62"/>
      <c r="AT5" s="72" t="str">
        <f>Schedule!A5</f>
        <v>BRI</v>
      </c>
      <c r="AU5" s="3">
        <f ca="1">VLOOKUP(AT5,'Team Ratings'!$A$2:$H$21,7,FALSE)*(1-Fixtures!$D$3)</f>
        <v>85.20392222513901</v>
      </c>
      <c r="AV5" s="72" t="str">
        <f>Schedule!A5</f>
        <v>BRI</v>
      </c>
      <c r="AW5" s="3">
        <f ca="1">VLOOKUP(AV5,'Team Ratings'!$A$2:$H$21,4,FALSE)*(1+Fixtures!$D$3)</f>
        <v>119.41619629440527</v>
      </c>
    </row>
    <row r="6" spans="1:49" x14ac:dyDescent="0.25">
      <c r="A6" s="41" t="str">
        <f>Schedule!A6</f>
        <v>BUR</v>
      </c>
      <c r="B6" s="61" t="str">
        <f>Schedule!B6</f>
        <v>SOU</v>
      </c>
      <c r="C6" s="61" t="str">
        <f>Schedule!C6</f>
        <v>@ARS</v>
      </c>
      <c r="D6" s="61" t="str">
        <f>Schedule!D6</f>
        <v>@WOL</v>
      </c>
      <c r="E6" s="61" t="str">
        <f>Schedule!E6</f>
        <v>LIV</v>
      </c>
      <c r="F6" s="61" t="str">
        <f>Schedule!F6</f>
        <v>@BRI</v>
      </c>
      <c r="G6" s="61" t="str">
        <f>Schedule!G6</f>
        <v>NOR</v>
      </c>
      <c r="H6" s="61" t="str">
        <f>Schedule!H6</f>
        <v>@AVL</v>
      </c>
      <c r="I6" s="61" t="str">
        <f>Schedule!I6</f>
        <v>EVE</v>
      </c>
      <c r="J6" s="61" t="str">
        <f>Schedule!J6</f>
        <v>@LEI</v>
      </c>
      <c r="K6" s="61" t="str">
        <f>Schedule!K6</f>
        <v>CHE</v>
      </c>
      <c r="L6" s="61" t="str">
        <f>Schedule!L6</f>
        <v>@SHU</v>
      </c>
      <c r="M6" s="61" t="str">
        <f>Schedule!M6</f>
        <v>WHU</v>
      </c>
      <c r="N6" s="61" t="str">
        <f>Schedule!N6</f>
        <v>@WAT</v>
      </c>
      <c r="O6" s="61" t="str">
        <f>Schedule!O6</f>
        <v>CRY</v>
      </c>
      <c r="P6" s="61" t="str">
        <f>Schedule!P6</f>
        <v>MCI</v>
      </c>
      <c r="Q6" s="61" t="str">
        <f>Schedule!Q6</f>
        <v>@TOT</v>
      </c>
      <c r="R6" s="61" t="str">
        <f>Schedule!R6</f>
        <v>NEW</v>
      </c>
      <c r="S6" s="61" t="str">
        <f>Schedule!S6</f>
        <v>@BOU</v>
      </c>
      <c r="T6" s="61" t="str">
        <f>Schedule!T6</f>
        <v>@EVE</v>
      </c>
      <c r="U6" s="61" t="str">
        <f>Schedule!U6</f>
        <v>MUN</v>
      </c>
      <c r="V6" s="61" t="str">
        <f>Schedule!V6</f>
        <v>AVL</v>
      </c>
      <c r="W6" s="61" t="str">
        <f>Schedule!W6</f>
        <v>@CHE</v>
      </c>
      <c r="X6" s="61" t="str">
        <f>Schedule!X6</f>
        <v>LEI</v>
      </c>
      <c r="Y6" s="61" t="str">
        <f>Schedule!Y6</f>
        <v>@MUN</v>
      </c>
      <c r="Z6" s="82" t="str">
        <f>Schedule!Z6</f>
        <v>ARS</v>
      </c>
      <c r="AA6" s="82" t="str">
        <f>Schedule!AA6</f>
        <v>@SOU</v>
      </c>
      <c r="AB6" s="82" t="str">
        <f>Schedule!AB6</f>
        <v>BOU</v>
      </c>
      <c r="AC6" s="82" t="str">
        <f>Schedule!AC6</f>
        <v>@NEW</v>
      </c>
      <c r="AD6" s="82" t="str">
        <f>Schedule!AD6</f>
        <v>TOT</v>
      </c>
      <c r="AE6" s="82" t="str">
        <f>Schedule!AE6</f>
        <v>@MCI</v>
      </c>
      <c r="AF6" s="82" t="str">
        <f>Schedule!AF6</f>
        <v>WAT</v>
      </c>
      <c r="AG6" s="82" t="str">
        <f>Schedule!AG6</f>
        <v>@CRY</v>
      </c>
      <c r="AH6" s="82" t="str">
        <f>Schedule!AH6</f>
        <v>SHU</v>
      </c>
      <c r="AI6" s="82" t="str">
        <f>Schedule!AI6</f>
        <v>@WHU</v>
      </c>
      <c r="AJ6" s="82" t="str">
        <f>Schedule!AJ6</f>
        <v>@LIV</v>
      </c>
      <c r="AK6" s="61" t="str">
        <f>Schedule!AK6</f>
        <v>WOL</v>
      </c>
      <c r="AL6" s="61" t="str">
        <f>Schedule!AL6</f>
        <v>@NOR</v>
      </c>
      <c r="AM6" s="61" t="str">
        <f>Schedule!AM6</f>
        <v>BRI</v>
      </c>
      <c r="AO6" s="62"/>
      <c r="AT6" s="72" t="str">
        <f>Schedule!A6</f>
        <v>BUR</v>
      </c>
      <c r="AU6" s="3">
        <f ca="1">VLOOKUP(AT6,'Team Ratings'!$A$2:$H$21,7,FALSE)*(1-Fixtures!$D$3)</f>
        <v>74.414355793043498</v>
      </c>
      <c r="AV6" s="72" t="str">
        <f>Schedule!A6</f>
        <v>BUR</v>
      </c>
      <c r="AW6" s="3">
        <f ca="1">VLOOKUP(AV6,'Team Ratings'!$A$2:$H$21,4,FALSE)*(1+Fixtures!$D$3)</f>
        <v>104.12202738277328</v>
      </c>
    </row>
    <row r="7" spans="1:49" x14ac:dyDescent="0.25">
      <c r="A7" s="41" t="str">
        <f>Schedule!A7</f>
        <v>CHE</v>
      </c>
      <c r="B7" s="61" t="str">
        <f>Schedule!B7</f>
        <v>@MUN</v>
      </c>
      <c r="C7" s="61" t="str">
        <f>Schedule!C7</f>
        <v>LEI</v>
      </c>
      <c r="D7" s="61" t="str">
        <f>Schedule!D7</f>
        <v>@NOR</v>
      </c>
      <c r="E7" s="61" t="str">
        <f>Schedule!E7</f>
        <v>SHU</v>
      </c>
      <c r="F7" s="61" t="str">
        <f>Schedule!F7</f>
        <v>@WOL</v>
      </c>
      <c r="G7" s="61" t="str">
        <f>Schedule!G7</f>
        <v>LIV</v>
      </c>
      <c r="H7" s="61" t="str">
        <f>Schedule!H7</f>
        <v>BRI</v>
      </c>
      <c r="I7" s="61" t="str">
        <f>Schedule!I7</f>
        <v>@SOU</v>
      </c>
      <c r="J7" s="61" t="str">
        <f>Schedule!J7</f>
        <v>NEW</v>
      </c>
      <c r="K7" s="61" t="str">
        <f>Schedule!K7</f>
        <v>@BUR</v>
      </c>
      <c r="L7" s="61" t="str">
        <f>Schedule!L7</f>
        <v>@WAT</v>
      </c>
      <c r="M7" s="61" t="str">
        <f>Schedule!M7</f>
        <v>CRY</v>
      </c>
      <c r="N7" s="61" t="str">
        <f>Schedule!N7</f>
        <v>@MCI</v>
      </c>
      <c r="O7" s="61" t="str">
        <f>Schedule!O7</f>
        <v>WHU</v>
      </c>
      <c r="P7" s="61" t="str">
        <f>Schedule!P7</f>
        <v>AVL</v>
      </c>
      <c r="Q7" s="61" t="str">
        <f>Schedule!Q7</f>
        <v>@EVE</v>
      </c>
      <c r="R7" s="61" t="str">
        <f>Schedule!R7</f>
        <v>BOU</v>
      </c>
      <c r="S7" s="61" t="str">
        <f>Schedule!S7</f>
        <v>@TOT</v>
      </c>
      <c r="T7" s="61" t="str">
        <f>Schedule!T7</f>
        <v>SOU</v>
      </c>
      <c r="U7" s="61" t="str">
        <f>Schedule!U7</f>
        <v>@ARS</v>
      </c>
      <c r="V7" s="61" t="str">
        <f>Schedule!V7</f>
        <v>@BRI</v>
      </c>
      <c r="W7" s="61" t="str">
        <f>Schedule!W7</f>
        <v>BUR</v>
      </c>
      <c r="X7" s="61" t="str">
        <f>Schedule!X7</f>
        <v>@NEW</v>
      </c>
      <c r="Y7" s="61" t="str">
        <f>Schedule!Y7</f>
        <v>ARS</v>
      </c>
      <c r="Z7" s="82" t="str">
        <f>Schedule!Z7</f>
        <v>@LEI</v>
      </c>
      <c r="AA7" s="82" t="str">
        <f>Schedule!AA7</f>
        <v>MUN</v>
      </c>
      <c r="AB7" s="82" t="str">
        <f>Schedule!AB7</f>
        <v>TOT</v>
      </c>
      <c r="AC7" s="82" t="str">
        <f>Schedule!AC7</f>
        <v>@BOU</v>
      </c>
      <c r="AD7" s="82" t="str">
        <f>Schedule!AD7</f>
        <v>EVE</v>
      </c>
      <c r="AE7" s="82" t="str">
        <f>Schedule!AE7</f>
        <v>@AVL</v>
      </c>
      <c r="AF7" s="82" t="str">
        <f>Schedule!AF7</f>
        <v>MCI</v>
      </c>
      <c r="AG7" s="82" t="str">
        <f>Schedule!AG7</f>
        <v>@WHU</v>
      </c>
      <c r="AH7" s="82" t="str">
        <f>Schedule!AH7</f>
        <v>WAT</v>
      </c>
      <c r="AI7" s="82" t="str">
        <f>Schedule!AI7</f>
        <v>@CRY</v>
      </c>
      <c r="AJ7" s="82" t="str">
        <f>Schedule!AJ7</f>
        <v>@SHU</v>
      </c>
      <c r="AK7" s="61" t="str">
        <f>Schedule!AK7</f>
        <v>NOR</v>
      </c>
      <c r="AL7" s="61" t="str">
        <f>Schedule!AL7</f>
        <v>@LIV</v>
      </c>
      <c r="AM7" s="61" t="str">
        <f>Schedule!AM7</f>
        <v>WOL</v>
      </c>
      <c r="AO7" s="62"/>
      <c r="AT7" s="72" t="str">
        <f>Schedule!A7</f>
        <v>CHE</v>
      </c>
      <c r="AU7" s="3">
        <f ca="1">VLOOKUP(AT7,'Team Ratings'!$A$2:$H$21,7,FALSE)*(1-Fixtures!$D$3)</f>
        <v>117.17749702548659</v>
      </c>
      <c r="AV7" s="72" t="str">
        <f>Schedule!A7</f>
        <v>CHE</v>
      </c>
      <c r="AW7" s="3">
        <f ca="1">VLOOKUP(AV7,'Team Ratings'!$A$2:$H$21,4,FALSE)*(1+Fixtures!$D$3)</f>
        <v>85.0123223239124</v>
      </c>
    </row>
    <row r="8" spans="1:49" x14ac:dyDescent="0.25">
      <c r="A8" s="41" t="str">
        <f>Schedule!A8</f>
        <v>CRY</v>
      </c>
      <c r="B8" s="61" t="str">
        <f>Schedule!B8</f>
        <v>EVE</v>
      </c>
      <c r="C8" s="61" t="str">
        <f>Schedule!C8</f>
        <v>@SHU</v>
      </c>
      <c r="D8" s="61" t="str">
        <f>Schedule!D8</f>
        <v>@MUN</v>
      </c>
      <c r="E8" s="61" t="str">
        <f>Schedule!E8</f>
        <v>AVL</v>
      </c>
      <c r="F8" s="61" t="str">
        <f>Schedule!F8</f>
        <v>@TOT</v>
      </c>
      <c r="G8" s="61" t="str">
        <f>Schedule!G8</f>
        <v>WOL</v>
      </c>
      <c r="H8" s="61" t="str">
        <f>Schedule!H8</f>
        <v>NOR</v>
      </c>
      <c r="I8" s="61" t="str">
        <f>Schedule!I8</f>
        <v>@WHU</v>
      </c>
      <c r="J8" s="61" t="str">
        <f>Schedule!J8</f>
        <v>MCI</v>
      </c>
      <c r="K8" s="61" t="str">
        <f>Schedule!K8</f>
        <v>@ARS</v>
      </c>
      <c r="L8" s="61" t="str">
        <f>Schedule!L8</f>
        <v>LEI</v>
      </c>
      <c r="M8" s="61" t="str">
        <f>Schedule!M8</f>
        <v>@CHE</v>
      </c>
      <c r="N8" s="61" t="str">
        <f>Schedule!N8</f>
        <v>LIV</v>
      </c>
      <c r="O8" s="61" t="str">
        <f>Schedule!O8</f>
        <v>@BUR</v>
      </c>
      <c r="P8" s="61" t="str">
        <f>Schedule!P8</f>
        <v>BOU</v>
      </c>
      <c r="Q8" s="61" t="str">
        <f>Schedule!Q8</f>
        <v>@WAT</v>
      </c>
      <c r="R8" s="61" t="str">
        <f>Schedule!R8</f>
        <v>BRI</v>
      </c>
      <c r="S8" s="61" t="str">
        <f>Schedule!S8</f>
        <v>@NEW</v>
      </c>
      <c r="T8" s="61" t="str">
        <f>Schedule!T8</f>
        <v>WHU</v>
      </c>
      <c r="U8" s="61" t="str">
        <f>Schedule!U8</f>
        <v>@SOU</v>
      </c>
      <c r="V8" s="61" t="str">
        <f>Schedule!V8</f>
        <v>@NOR</v>
      </c>
      <c r="W8" s="61" t="str">
        <f>Schedule!W8</f>
        <v>ARS</v>
      </c>
      <c r="X8" s="61" t="str">
        <f>Schedule!X8</f>
        <v>@MCI</v>
      </c>
      <c r="Y8" s="61" t="str">
        <f>Schedule!Y8</f>
        <v>SOU</v>
      </c>
      <c r="Z8" s="82" t="str">
        <f>Schedule!Z8</f>
        <v>SHU</v>
      </c>
      <c r="AA8" s="82" t="str">
        <f>Schedule!AA8</f>
        <v>@EVE</v>
      </c>
      <c r="AB8" s="82" t="str">
        <f>Schedule!AB8</f>
        <v>NEW</v>
      </c>
      <c r="AC8" s="82" t="str">
        <f>Schedule!AC8</f>
        <v>@BRI</v>
      </c>
      <c r="AD8" s="82" t="str">
        <f>Schedule!AD8</f>
        <v>WAT</v>
      </c>
      <c r="AE8" s="82" t="str">
        <f>Schedule!AE8</f>
        <v>@BOU</v>
      </c>
      <c r="AF8" s="82" t="str">
        <f>Schedule!AF8</f>
        <v>@LIV</v>
      </c>
      <c r="AG8" s="82" t="str">
        <f>Schedule!AG8</f>
        <v>BUR</v>
      </c>
      <c r="AH8" s="82" t="str">
        <f>Schedule!AH8</f>
        <v>@LEI</v>
      </c>
      <c r="AI8" s="82" t="str">
        <f>Schedule!AI8</f>
        <v>CHE</v>
      </c>
      <c r="AJ8" s="82" t="str">
        <f>Schedule!AJ8</f>
        <v>@AVL</v>
      </c>
      <c r="AK8" s="61" t="str">
        <f>Schedule!AK8</f>
        <v>MUN</v>
      </c>
      <c r="AL8" s="61" t="str">
        <f>Schedule!AL8</f>
        <v>@WOL</v>
      </c>
      <c r="AM8" s="61" t="str">
        <f>Schedule!AM8</f>
        <v>TOT</v>
      </c>
      <c r="AO8" s="62"/>
      <c r="AT8" s="72" t="str">
        <f>Schedule!A8</f>
        <v>CRY</v>
      </c>
      <c r="AU8" s="3">
        <f ca="1">VLOOKUP(AT8,'Team Ratings'!$A$2:$H$21,7,FALSE)*(1-Fixtures!$D$3)</f>
        <v>58.504953760585266</v>
      </c>
      <c r="AV8" s="72" t="str">
        <f>Schedule!A8</f>
        <v>CRY</v>
      </c>
      <c r="AW8" s="3">
        <f ca="1">VLOOKUP(AV8,'Team Ratings'!$A$2:$H$21,4,FALSE)*(1+Fixtures!$D$3)</f>
        <v>116.34082539074254</v>
      </c>
    </row>
    <row r="9" spans="1:49" x14ac:dyDescent="0.25">
      <c r="A9" s="41" t="str">
        <f>Schedule!A9</f>
        <v>EVE</v>
      </c>
      <c r="B9" s="61" t="str">
        <f>Schedule!B9</f>
        <v>@CRY</v>
      </c>
      <c r="C9" s="61" t="str">
        <f>Schedule!C9</f>
        <v>WAT</v>
      </c>
      <c r="D9" s="61" t="str">
        <f>Schedule!D9</f>
        <v>@AVL</v>
      </c>
      <c r="E9" s="61" t="str">
        <f>Schedule!E9</f>
        <v>WOL</v>
      </c>
      <c r="F9" s="61" t="str">
        <f>Schedule!F9</f>
        <v>@BOU</v>
      </c>
      <c r="G9" s="61" t="str">
        <f>Schedule!G9</f>
        <v>SHU</v>
      </c>
      <c r="H9" s="61" t="str">
        <f>Schedule!H9</f>
        <v>MCI</v>
      </c>
      <c r="I9" s="61" t="str">
        <f>Schedule!I9</f>
        <v>@BUR</v>
      </c>
      <c r="J9" s="61" t="str">
        <f>Schedule!J9</f>
        <v>WHU</v>
      </c>
      <c r="K9" s="61" t="str">
        <f>Schedule!K9</f>
        <v>@BRI</v>
      </c>
      <c r="L9" s="61" t="str">
        <f>Schedule!L9</f>
        <v>TOT</v>
      </c>
      <c r="M9" s="61" t="str">
        <f>Schedule!M9</f>
        <v>@SOU</v>
      </c>
      <c r="N9" s="61" t="str">
        <f>Schedule!N9</f>
        <v>NOR</v>
      </c>
      <c r="O9" s="61" t="str">
        <f>Schedule!O9</f>
        <v>@LEI</v>
      </c>
      <c r="P9" s="61" t="str">
        <f>Schedule!P9</f>
        <v>@LIV</v>
      </c>
      <c r="Q9" s="61" t="str">
        <f>Schedule!Q9</f>
        <v>CHE</v>
      </c>
      <c r="R9" s="61" t="str">
        <f>Schedule!R9</f>
        <v>@MUN</v>
      </c>
      <c r="S9" s="61" t="str">
        <f>Schedule!S9</f>
        <v>ARS</v>
      </c>
      <c r="T9" s="61" t="str">
        <f>Schedule!T9</f>
        <v>BUR</v>
      </c>
      <c r="U9" s="61" t="str">
        <f>Schedule!U9</f>
        <v>@NEW</v>
      </c>
      <c r="V9" s="61" t="str">
        <f>Schedule!V9</f>
        <v>@MCI</v>
      </c>
      <c r="W9" s="61" t="str">
        <f>Schedule!W9</f>
        <v>BRI</v>
      </c>
      <c r="X9" s="61" t="str">
        <f>Schedule!X9</f>
        <v>@WHU</v>
      </c>
      <c r="Y9" s="61" t="str">
        <f>Schedule!Y9</f>
        <v>NEW</v>
      </c>
      <c r="Z9" s="82" t="str">
        <f>Schedule!Z9</f>
        <v>@WAT</v>
      </c>
      <c r="AA9" s="82" t="str">
        <f>Schedule!AA9</f>
        <v>CRY</v>
      </c>
      <c r="AB9" s="82" t="str">
        <f>Schedule!AB9</f>
        <v>@ARS</v>
      </c>
      <c r="AC9" s="94" t="str">
        <f>Schedule!AC9</f>
        <v>MUN</v>
      </c>
      <c r="AD9" s="82" t="str">
        <f>Schedule!AD9</f>
        <v>@CHE</v>
      </c>
      <c r="AE9" s="82" t="str">
        <f>Schedule!AE9</f>
        <v>LIV</v>
      </c>
      <c r="AF9" s="82" t="str">
        <f>Schedule!AF9</f>
        <v>@NOR</v>
      </c>
      <c r="AG9" s="82" t="str">
        <f>Schedule!AG9</f>
        <v>LEI</v>
      </c>
      <c r="AH9" s="82" t="str">
        <f>Schedule!AH9</f>
        <v>@TOT</v>
      </c>
      <c r="AI9" s="82" t="str">
        <f>Schedule!AI9</f>
        <v>SOU</v>
      </c>
      <c r="AJ9" s="82" t="str">
        <f>Schedule!AJ9</f>
        <v>@WOL</v>
      </c>
      <c r="AK9" s="61" t="str">
        <f>Schedule!AK9</f>
        <v>AVL</v>
      </c>
      <c r="AL9" s="61" t="str">
        <f>Schedule!AL9</f>
        <v>@SHU</v>
      </c>
      <c r="AM9" s="61" t="str">
        <f>Schedule!AM9</f>
        <v>BOU</v>
      </c>
      <c r="AO9" s="62"/>
      <c r="AT9" s="72" t="str">
        <f>Schedule!A9</f>
        <v>EVE</v>
      </c>
      <c r="AU9" s="3">
        <f ca="1">VLOOKUP(AT9,'Team Ratings'!$A$2:$H$21,7,FALSE)*(1-Fixtures!$D$3)</f>
        <v>90.054954273881165</v>
      </c>
      <c r="AV9" s="72" t="str">
        <f>Schedule!A9</f>
        <v>EVE</v>
      </c>
      <c r="AW9" s="3">
        <f ca="1">VLOOKUP(AV9,'Team Ratings'!$A$2:$H$21,4,FALSE)*(1+Fixtures!$D$3)</f>
        <v>99.252055745012626</v>
      </c>
    </row>
    <row r="10" spans="1:49" x14ac:dyDescent="0.25">
      <c r="A10" s="41" t="str">
        <f>Schedule!A10</f>
        <v>LEI</v>
      </c>
      <c r="B10" s="61" t="str">
        <f>Schedule!B10</f>
        <v>WOL</v>
      </c>
      <c r="C10" s="61" t="str">
        <f>Schedule!C10</f>
        <v>@CHE</v>
      </c>
      <c r="D10" s="61" t="str">
        <f>Schedule!D10</f>
        <v>@SHU</v>
      </c>
      <c r="E10" s="61" t="str">
        <f>Schedule!E10</f>
        <v>BOU</v>
      </c>
      <c r="F10" s="61" t="str">
        <f>Schedule!F10</f>
        <v>@MUN</v>
      </c>
      <c r="G10" s="61" t="str">
        <f>Schedule!G10</f>
        <v>TOT</v>
      </c>
      <c r="H10" s="61" t="str">
        <f>Schedule!H10</f>
        <v>NEW</v>
      </c>
      <c r="I10" s="61" t="str">
        <f>Schedule!I10</f>
        <v>@LIV</v>
      </c>
      <c r="J10" s="61" t="str">
        <f>Schedule!J10</f>
        <v>BUR</v>
      </c>
      <c r="K10" s="61" t="str">
        <f>Schedule!K10</f>
        <v>@SOU</v>
      </c>
      <c r="L10" s="61" t="str">
        <f>Schedule!L10</f>
        <v>@CRY</v>
      </c>
      <c r="M10" s="61" t="str">
        <f>Schedule!M10</f>
        <v>ARS</v>
      </c>
      <c r="N10" s="61" t="str">
        <f>Schedule!N10</f>
        <v>@BRI</v>
      </c>
      <c r="O10" s="61" t="str">
        <f>Schedule!O10</f>
        <v>EVE</v>
      </c>
      <c r="P10" s="61" t="str">
        <f>Schedule!P10</f>
        <v>WAT</v>
      </c>
      <c r="Q10" s="61" t="str">
        <f>Schedule!Q10</f>
        <v>@AVL</v>
      </c>
      <c r="R10" s="61" t="str">
        <f>Schedule!R10</f>
        <v>NOR</v>
      </c>
      <c r="S10" s="61" t="str">
        <f>Schedule!S10</f>
        <v>@MCI</v>
      </c>
      <c r="T10" s="61" t="str">
        <f>Schedule!T10</f>
        <v>LIV</v>
      </c>
      <c r="U10" s="61" t="str">
        <f>Schedule!U10</f>
        <v>@WHU</v>
      </c>
      <c r="V10" s="61" t="str">
        <f>Schedule!V10</f>
        <v>@NEW</v>
      </c>
      <c r="W10" s="61" t="str">
        <f>Schedule!W10</f>
        <v>SOU</v>
      </c>
      <c r="X10" s="61" t="str">
        <f>Schedule!X10</f>
        <v>@BUR</v>
      </c>
      <c r="Y10" s="61" t="str">
        <f>Schedule!Y10</f>
        <v>WHU</v>
      </c>
      <c r="Z10" s="82" t="str">
        <f>Schedule!Z10</f>
        <v>CHE</v>
      </c>
      <c r="AA10" s="82" t="str">
        <f>Schedule!AA10</f>
        <v>@WOL</v>
      </c>
      <c r="AB10" s="82" t="str">
        <f>Schedule!AB10</f>
        <v>MCI</v>
      </c>
      <c r="AC10" s="94" t="str">
        <f>Schedule!AC10</f>
        <v>@NOR</v>
      </c>
      <c r="AD10" s="82" t="str">
        <f>Schedule!AD10</f>
        <v>AVL</v>
      </c>
      <c r="AE10" s="82" t="str">
        <f>Schedule!AE10</f>
        <v>@WAT</v>
      </c>
      <c r="AF10" s="82" t="str">
        <f>Schedule!AF10</f>
        <v>BRI</v>
      </c>
      <c r="AG10" s="82" t="str">
        <f>Schedule!AG10</f>
        <v>@EVE</v>
      </c>
      <c r="AH10" s="82" t="str">
        <f>Schedule!AH10</f>
        <v>CRY</v>
      </c>
      <c r="AI10" s="82" t="str">
        <f>Schedule!AI10</f>
        <v>@ARS</v>
      </c>
      <c r="AJ10" s="82" t="str">
        <f>Schedule!AJ10</f>
        <v>@BOU</v>
      </c>
      <c r="AK10" s="61" t="str">
        <f>Schedule!AK10</f>
        <v>SHU</v>
      </c>
      <c r="AL10" s="61" t="str">
        <f>Schedule!AL10</f>
        <v>@TOT</v>
      </c>
      <c r="AM10" s="61" t="str">
        <f>Schedule!AM10</f>
        <v>MUN</v>
      </c>
      <c r="AO10" s="62"/>
      <c r="AT10" s="72" t="str">
        <f>Schedule!A10</f>
        <v>LEI</v>
      </c>
      <c r="AU10" s="3">
        <f ca="1">VLOOKUP(AT10,'Team Ratings'!$A$2:$H$21,7,FALSE)*(1-Fixtures!$D$3)</f>
        <v>107.79215219638427</v>
      </c>
      <c r="AV10" s="72" t="str">
        <f>Schedule!A10</f>
        <v>LEI</v>
      </c>
      <c r="AW10" s="3">
        <f ca="1">VLOOKUP(AV10,'Team Ratings'!$A$2:$H$21,4,FALSE)*(1+Fixtures!$D$3)</f>
        <v>95.738704658087627</v>
      </c>
    </row>
    <row r="11" spans="1:49" x14ac:dyDescent="0.25">
      <c r="A11" s="41" t="str">
        <f>Schedule!A11</f>
        <v>LIV</v>
      </c>
      <c r="B11" s="61" t="str">
        <f>Schedule!B11</f>
        <v>NOR</v>
      </c>
      <c r="C11" s="61" t="str">
        <f>Schedule!C11</f>
        <v>@SOU</v>
      </c>
      <c r="D11" s="61" t="str">
        <f>Schedule!D11</f>
        <v>ARS</v>
      </c>
      <c r="E11" s="61" t="str">
        <f>Schedule!E11</f>
        <v>@BUR</v>
      </c>
      <c r="F11" s="61" t="str">
        <f>Schedule!F11</f>
        <v>NEW</v>
      </c>
      <c r="G11" s="61" t="str">
        <f>Schedule!G11</f>
        <v>@CHE</v>
      </c>
      <c r="H11" s="61" t="str">
        <f>Schedule!H11</f>
        <v>@SHU</v>
      </c>
      <c r="I11" s="61" t="str">
        <f>Schedule!I11</f>
        <v>LEI</v>
      </c>
      <c r="J11" s="61" t="str">
        <f>Schedule!J11</f>
        <v>@MUN</v>
      </c>
      <c r="K11" s="61" t="str">
        <f>Schedule!K11</f>
        <v>TOT</v>
      </c>
      <c r="L11" s="61" t="str">
        <f>Schedule!L11</f>
        <v>@AVL</v>
      </c>
      <c r="M11" s="61" t="str">
        <f>Schedule!M11</f>
        <v>MCI</v>
      </c>
      <c r="N11" s="61" t="str">
        <f>Schedule!N11</f>
        <v>@CRY</v>
      </c>
      <c r="O11" s="61" t="str">
        <f>Schedule!O11</f>
        <v>BRI</v>
      </c>
      <c r="P11" s="61" t="str">
        <f>Schedule!P11</f>
        <v>EVE</v>
      </c>
      <c r="Q11" s="61" t="str">
        <f>Schedule!Q11</f>
        <v>@BOU</v>
      </c>
      <c r="R11" s="61" t="str">
        <f>Schedule!R11</f>
        <v>WAT</v>
      </c>
      <c r="S11" s="91" t="str">
        <f>Schedule!S11</f>
        <v>@WHU</v>
      </c>
      <c r="T11" s="61" t="str">
        <f>Schedule!T11</f>
        <v>@LEI</v>
      </c>
      <c r="U11" s="61" t="str">
        <f>Schedule!U11</f>
        <v>WOL</v>
      </c>
      <c r="V11" s="61" t="str">
        <f>Schedule!V11</f>
        <v>SHU</v>
      </c>
      <c r="W11" s="61" t="str">
        <f>Schedule!W11</f>
        <v>@TOT</v>
      </c>
      <c r="X11" s="61" t="str">
        <f>Schedule!X11</f>
        <v>MUN</v>
      </c>
      <c r="Y11" s="91" t="str">
        <f>Schedule!Y11</f>
        <v>@WOL</v>
      </c>
      <c r="Z11" s="82" t="str">
        <f>Schedule!Z11</f>
        <v>SOU</v>
      </c>
      <c r="AA11" s="82" t="str">
        <f>Schedule!AA11</f>
        <v>@NOR</v>
      </c>
      <c r="AB11" s="82" t="str">
        <f>Schedule!AB11</f>
        <v>WHU</v>
      </c>
      <c r="AC11" s="82" t="str">
        <f>Schedule!AC11</f>
        <v>@WAT</v>
      </c>
      <c r="AD11" s="82" t="str">
        <f>Schedule!AD11</f>
        <v>BOU</v>
      </c>
      <c r="AE11" s="82" t="str">
        <f>Schedule!AE11</f>
        <v>@EVE</v>
      </c>
      <c r="AF11" s="82" t="str">
        <f>Schedule!AF11</f>
        <v>CRY</v>
      </c>
      <c r="AG11" s="82" t="str">
        <f>Schedule!AG11</f>
        <v>@MCI</v>
      </c>
      <c r="AH11" s="82" t="str">
        <f>Schedule!AH11</f>
        <v>AVL</v>
      </c>
      <c r="AI11" s="82" t="str">
        <f>Schedule!AI11</f>
        <v>@BRI</v>
      </c>
      <c r="AJ11" s="82" t="str">
        <f>Schedule!AJ11</f>
        <v>BUR</v>
      </c>
      <c r="AK11" s="61" t="str">
        <f>Schedule!AK11</f>
        <v>@ARS</v>
      </c>
      <c r="AL11" s="61" t="str">
        <f>Schedule!AL11</f>
        <v>CHE</v>
      </c>
      <c r="AM11" s="61" t="str">
        <f>Schedule!AM11</f>
        <v>@NEW</v>
      </c>
      <c r="AO11" s="62"/>
      <c r="AT11" s="72" t="str">
        <f>Schedule!A11</f>
        <v>LIV</v>
      </c>
      <c r="AU11" s="3">
        <f>VLOOKUP(AT11,'Team Ratings'!$A$2:$H$21,7,FALSE)*(1-Fixtures!$D$3)</f>
        <v>131.16283350620023</v>
      </c>
      <c r="AV11" s="72" t="str">
        <f>Schedule!A11</f>
        <v>LIV</v>
      </c>
      <c r="AW11" s="3">
        <f>VLOOKUP(AV11,'Team Ratings'!$A$2:$H$21,4,FALSE)*(1+Fixtures!$D$3)</f>
        <v>71.273355372823247</v>
      </c>
    </row>
    <row r="12" spans="1:49" x14ac:dyDescent="0.25">
      <c r="A12" s="41" t="str">
        <f>Schedule!A12</f>
        <v>MCI</v>
      </c>
      <c r="B12" s="61" t="str">
        <f>Schedule!B12</f>
        <v>@WHU</v>
      </c>
      <c r="C12" s="61" t="str">
        <f>Schedule!C12</f>
        <v>TOT</v>
      </c>
      <c r="D12" s="61" t="str">
        <f>Schedule!D12</f>
        <v>@BOU</v>
      </c>
      <c r="E12" s="61" t="str">
        <f>Schedule!E12</f>
        <v>BRI</v>
      </c>
      <c r="F12" s="61" t="str">
        <f>Schedule!F12</f>
        <v>@NOR</v>
      </c>
      <c r="G12" s="61" t="str">
        <f>Schedule!G12</f>
        <v>WAT</v>
      </c>
      <c r="H12" s="61" t="str">
        <f>Schedule!H12</f>
        <v>@EVE</v>
      </c>
      <c r="I12" s="61" t="str">
        <f>Schedule!I12</f>
        <v>WOL</v>
      </c>
      <c r="J12" s="61" t="str">
        <f>Schedule!J12</f>
        <v>@CRY</v>
      </c>
      <c r="K12" s="61" t="str">
        <f>Schedule!K12</f>
        <v>AVL</v>
      </c>
      <c r="L12" s="61" t="str">
        <f>Schedule!L12</f>
        <v>SOU</v>
      </c>
      <c r="M12" s="61" t="str">
        <f>Schedule!M12</f>
        <v>@LIV</v>
      </c>
      <c r="N12" s="61" t="str">
        <f>Schedule!N12</f>
        <v>CHE</v>
      </c>
      <c r="O12" s="61" t="str">
        <f>Schedule!O12</f>
        <v>@NEW</v>
      </c>
      <c r="P12" s="61" t="str">
        <f>Schedule!P12</f>
        <v>@BUR</v>
      </c>
      <c r="Q12" s="61" t="str">
        <f>Schedule!Q12</f>
        <v>MUN</v>
      </c>
      <c r="R12" s="61" t="str">
        <f>Schedule!R12</f>
        <v>@ARS</v>
      </c>
      <c r="S12" s="61" t="str">
        <f>Schedule!S12</f>
        <v>LEI</v>
      </c>
      <c r="T12" s="61" t="str">
        <f>Schedule!T12</f>
        <v>@WOL</v>
      </c>
      <c r="U12" s="61" t="str">
        <f>Schedule!U12</f>
        <v>SHU</v>
      </c>
      <c r="V12" s="61" t="str">
        <f>Schedule!V12</f>
        <v>EVE</v>
      </c>
      <c r="W12" s="61" t="str">
        <f>Schedule!W12</f>
        <v>@AVL</v>
      </c>
      <c r="X12" s="61" t="str">
        <f>Schedule!X12</f>
        <v>CRY</v>
      </c>
      <c r="Y12" s="61" t="str">
        <f>Schedule!Y12</f>
        <v>@SHU</v>
      </c>
      <c r="Z12" s="82" t="str">
        <f>Schedule!Z12</f>
        <v>@TOT</v>
      </c>
      <c r="AA12" s="82" t="str">
        <f>Schedule!AA12</f>
        <v>WHU</v>
      </c>
      <c r="AB12" s="82" t="str">
        <f>Schedule!AB12</f>
        <v>@LEI</v>
      </c>
      <c r="AC12" s="94" t="str">
        <f>Schedule!AC12</f>
        <v>ARS</v>
      </c>
      <c r="AD12" s="82" t="str">
        <f>Schedule!AD12</f>
        <v>@MUN</v>
      </c>
      <c r="AE12" s="82" t="str">
        <f>Schedule!AE12</f>
        <v>BUR</v>
      </c>
      <c r="AF12" s="82" t="str">
        <f>Schedule!AF12</f>
        <v>@CHE</v>
      </c>
      <c r="AG12" s="82" t="str">
        <f>Schedule!AG12</f>
        <v>LIV</v>
      </c>
      <c r="AH12" s="82" t="str">
        <f>Schedule!AH12</f>
        <v>@SOU</v>
      </c>
      <c r="AI12" s="82" t="str">
        <f>Schedule!AI12</f>
        <v>NEW</v>
      </c>
      <c r="AJ12" s="82" t="str">
        <f>Schedule!AJ12</f>
        <v>@BRI</v>
      </c>
      <c r="AK12" s="61" t="str">
        <f>Schedule!AK12</f>
        <v>BOU</v>
      </c>
      <c r="AL12" s="61" t="str">
        <f>Schedule!AL12</f>
        <v>@WAT</v>
      </c>
      <c r="AM12" s="61" t="str">
        <f>Schedule!AM12</f>
        <v>NOR</v>
      </c>
      <c r="AO12" s="62"/>
      <c r="AT12" s="72" t="str">
        <f>Schedule!A12</f>
        <v>MCI</v>
      </c>
      <c r="AU12" s="3">
        <f ca="1">VLOOKUP(AT12,'Team Ratings'!$A$2:$H$21,7,FALSE)*(1-Fixtures!$D$3)</f>
        <v>156.08798416340557</v>
      </c>
      <c r="AV12" s="72" t="str">
        <f>Schedule!A12</f>
        <v>MCI</v>
      </c>
      <c r="AW12" s="3">
        <f ca="1">VLOOKUP(AV12,'Team Ratings'!$A$2:$H$21,4,FALSE)*(1+Fixtures!$D$3)</f>
        <v>90.036072230102917</v>
      </c>
    </row>
    <row r="13" spans="1:49" x14ac:dyDescent="0.25">
      <c r="A13" s="41" t="str">
        <f>Schedule!A13</f>
        <v>MUN</v>
      </c>
      <c r="B13" s="61" t="str">
        <f>Schedule!B13</f>
        <v>CHE</v>
      </c>
      <c r="C13" s="61" t="str">
        <f>Schedule!C13</f>
        <v>@WOL</v>
      </c>
      <c r="D13" s="61" t="str">
        <f>Schedule!D13</f>
        <v>CRY</v>
      </c>
      <c r="E13" s="61" t="str">
        <f>Schedule!E13</f>
        <v>@SOU</v>
      </c>
      <c r="F13" s="61" t="str">
        <f>Schedule!F13</f>
        <v>LEI</v>
      </c>
      <c r="G13" s="61" t="str">
        <f>Schedule!G13</f>
        <v>@WHU</v>
      </c>
      <c r="H13" s="61" t="str">
        <f>Schedule!H13</f>
        <v>ARS</v>
      </c>
      <c r="I13" s="61" t="str">
        <f>Schedule!I13</f>
        <v>@NEW</v>
      </c>
      <c r="J13" s="61" t="str">
        <f>Schedule!J13</f>
        <v>LIV</v>
      </c>
      <c r="K13" s="61" t="str">
        <f>Schedule!K13</f>
        <v>@NOR</v>
      </c>
      <c r="L13" s="61" t="str">
        <f>Schedule!L13</f>
        <v>@BOU</v>
      </c>
      <c r="M13" s="61" t="str">
        <f>Schedule!M13</f>
        <v>BRI</v>
      </c>
      <c r="N13" s="61" t="str">
        <f>Schedule!N13</f>
        <v>@SHU</v>
      </c>
      <c r="O13" s="61" t="str">
        <f>Schedule!O13</f>
        <v>AVL</v>
      </c>
      <c r="P13" s="61" t="str">
        <f>Schedule!P13</f>
        <v>TOT</v>
      </c>
      <c r="Q13" s="61" t="str">
        <f>Schedule!Q13</f>
        <v>@MCI</v>
      </c>
      <c r="R13" s="61" t="str">
        <f>Schedule!R13</f>
        <v>EVE</v>
      </c>
      <c r="S13" s="61" t="str">
        <f>Schedule!S13</f>
        <v>@WAT</v>
      </c>
      <c r="T13" s="61" t="str">
        <f>Schedule!T13</f>
        <v>NEW</v>
      </c>
      <c r="U13" s="61" t="str">
        <f>Schedule!U13</f>
        <v>@BUR</v>
      </c>
      <c r="V13" s="61" t="str">
        <f>Schedule!V13</f>
        <v>@ARS</v>
      </c>
      <c r="W13" s="61" t="str">
        <f>Schedule!W13</f>
        <v>NOR</v>
      </c>
      <c r="X13" s="61" t="str">
        <f>Schedule!X13</f>
        <v>@LIV</v>
      </c>
      <c r="Y13" s="61" t="str">
        <f>Schedule!Y13</f>
        <v>BUR</v>
      </c>
      <c r="Z13" s="82" t="str">
        <f>Schedule!Z13</f>
        <v>WOL</v>
      </c>
      <c r="AA13" s="82" t="str">
        <f>Schedule!AA13</f>
        <v>@CHE</v>
      </c>
      <c r="AB13" s="82" t="str">
        <f>Schedule!AB13</f>
        <v>WAT</v>
      </c>
      <c r="AC13" s="94" t="str">
        <f>Schedule!AC13</f>
        <v>@EVE</v>
      </c>
      <c r="AD13" s="82" t="str">
        <f>Schedule!AD13</f>
        <v>MCI</v>
      </c>
      <c r="AE13" s="82" t="str">
        <f>Schedule!AE13</f>
        <v>@TOT</v>
      </c>
      <c r="AF13" s="82" t="str">
        <f>Schedule!AF13</f>
        <v>SHU</v>
      </c>
      <c r="AG13" s="82" t="str">
        <f>Schedule!AG13</f>
        <v>@BRI</v>
      </c>
      <c r="AH13" s="82" t="str">
        <f>Schedule!AH13</f>
        <v>BOU</v>
      </c>
      <c r="AI13" s="82" t="str">
        <f>Schedule!AI13</f>
        <v>@AVL</v>
      </c>
      <c r="AJ13" s="82" t="str">
        <f>Schedule!AJ13</f>
        <v>SOU</v>
      </c>
      <c r="AK13" s="61" t="str">
        <f>Schedule!AK13</f>
        <v>@CRY</v>
      </c>
      <c r="AL13" s="61" t="str">
        <f>Schedule!AL13</f>
        <v>WHU</v>
      </c>
      <c r="AM13" s="61" t="str">
        <f>Schedule!AM13</f>
        <v>@LEI</v>
      </c>
      <c r="AO13" s="62"/>
      <c r="AT13" s="72" t="str">
        <f>Schedule!A13</f>
        <v>MUN</v>
      </c>
      <c r="AU13" s="3">
        <f ca="1">VLOOKUP(AT13,'Team Ratings'!$A$2:$H$21,7,FALSE)*(1-Fixtures!$D$3)</f>
        <v>108.76738957388292</v>
      </c>
      <c r="AV13" s="72" t="str">
        <f>Schedule!A13</f>
        <v>MUN</v>
      </c>
      <c r="AW13" s="3">
        <f ca="1">VLOOKUP(AV13,'Team Ratings'!$A$2:$H$21,4,FALSE)*(1+Fixtures!$D$3)</f>
        <v>87.727307844976238</v>
      </c>
    </row>
    <row r="14" spans="1:49" x14ac:dyDescent="0.25">
      <c r="A14" s="41" t="str">
        <f>Schedule!A14</f>
        <v>NEW</v>
      </c>
      <c r="B14" s="61" t="str">
        <f>Schedule!B14</f>
        <v>ARS</v>
      </c>
      <c r="C14" s="61" t="str">
        <f>Schedule!C14</f>
        <v>@NOR</v>
      </c>
      <c r="D14" s="61" t="str">
        <f>Schedule!D14</f>
        <v>@TOT</v>
      </c>
      <c r="E14" s="61" t="str">
        <f>Schedule!E14</f>
        <v>WAT</v>
      </c>
      <c r="F14" s="61" t="str">
        <f>Schedule!F14</f>
        <v>@LIV</v>
      </c>
      <c r="G14" s="61" t="str">
        <f>Schedule!G14</f>
        <v>BRI</v>
      </c>
      <c r="H14" s="61" t="str">
        <f>Schedule!H14</f>
        <v>@LEI</v>
      </c>
      <c r="I14" s="61" t="str">
        <f>Schedule!I14</f>
        <v>MUN</v>
      </c>
      <c r="J14" s="61" t="str">
        <f>Schedule!J14</f>
        <v>@CHE</v>
      </c>
      <c r="K14" s="61" t="str">
        <f>Schedule!K14</f>
        <v>WOL</v>
      </c>
      <c r="L14" s="61" t="str">
        <f>Schedule!L14</f>
        <v>@WHU</v>
      </c>
      <c r="M14" s="61" t="str">
        <f>Schedule!M14</f>
        <v>BOU</v>
      </c>
      <c r="N14" s="61" t="str">
        <f>Schedule!N14</f>
        <v>@AVL</v>
      </c>
      <c r="O14" s="61" t="str">
        <f>Schedule!O14</f>
        <v>MCI</v>
      </c>
      <c r="P14" s="61" t="str">
        <f>Schedule!P14</f>
        <v>@SHU</v>
      </c>
      <c r="Q14" s="61" t="str">
        <f>Schedule!Q14</f>
        <v>SOU</v>
      </c>
      <c r="R14" s="61" t="str">
        <f>Schedule!R14</f>
        <v>@BUR</v>
      </c>
      <c r="S14" s="61" t="str">
        <f>Schedule!S14</f>
        <v>CRY</v>
      </c>
      <c r="T14" s="61" t="str">
        <f>Schedule!T14</f>
        <v>@MUN</v>
      </c>
      <c r="U14" s="61" t="str">
        <f>Schedule!U14</f>
        <v>EVE</v>
      </c>
      <c r="V14" s="61" t="str">
        <f>Schedule!V14</f>
        <v>LEI</v>
      </c>
      <c r="W14" s="61" t="str">
        <f>Schedule!W14</f>
        <v>@WOL</v>
      </c>
      <c r="X14" s="61" t="str">
        <f>Schedule!X14</f>
        <v>CHE</v>
      </c>
      <c r="Y14" s="61" t="str">
        <f>Schedule!Y14</f>
        <v>@EVE</v>
      </c>
      <c r="Z14" s="82" t="str">
        <f>Schedule!Z14</f>
        <v>NOR</v>
      </c>
      <c r="AA14" s="82" t="str">
        <f>Schedule!AA14</f>
        <v>@ARS</v>
      </c>
      <c r="AB14" s="82" t="str">
        <f>Schedule!AB14</f>
        <v>@CRY</v>
      </c>
      <c r="AC14" s="82" t="str">
        <f>Schedule!AC14</f>
        <v>BUR</v>
      </c>
      <c r="AD14" s="82" t="str">
        <f>Schedule!AD14</f>
        <v>@SOU</v>
      </c>
      <c r="AE14" s="82" t="str">
        <f>Schedule!AE14</f>
        <v>SHU</v>
      </c>
      <c r="AF14" s="82" t="str">
        <f>Schedule!AF14</f>
        <v>AVL</v>
      </c>
      <c r="AG14" s="82" t="str">
        <f>Schedule!AG14</f>
        <v>@BOU</v>
      </c>
      <c r="AH14" s="82" t="str">
        <f>Schedule!AH14</f>
        <v>WHU</v>
      </c>
      <c r="AI14" s="82" t="str">
        <f>Schedule!AI14</f>
        <v>@MCI</v>
      </c>
      <c r="AJ14" s="82" t="str">
        <f>Schedule!AJ14</f>
        <v>@WAT</v>
      </c>
      <c r="AK14" s="61" t="str">
        <f>Schedule!AK14</f>
        <v>TOT</v>
      </c>
      <c r="AL14" s="61" t="str">
        <f>Schedule!AL14</f>
        <v>@BRI</v>
      </c>
      <c r="AM14" s="61" t="str">
        <f>Schedule!AM14</f>
        <v>LIV</v>
      </c>
      <c r="AO14" s="62"/>
      <c r="AT14" s="72" t="str">
        <f>Schedule!A14</f>
        <v>NEW</v>
      </c>
      <c r="AU14" s="3">
        <f ca="1">VLOOKUP(AT14,'Team Ratings'!$A$2:$H$21,7,FALSE)*(1-Fixtures!$D$3)</f>
        <v>60.889776959660075</v>
      </c>
      <c r="AV14" s="72" t="str">
        <f>Schedule!A14</f>
        <v>NEW</v>
      </c>
      <c r="AW14" s="3">
        <f ca="1">VLOOKUP(AV14,'Team Ratings'!$A$2:$H$21,4,FALSE)*(1+Fixtures!$D$3)</f>
        <v>134.44399992487615</v>
      </c>
    </row>
    <row r="15" spans="1:49" x14ac:dyDescent="0.25">
      <c r="A15" s="41" t="str">
        <f>Schedule!A15</f>
        <v>NOR</v>
      </c>
      <c r="B15" s="61" t="str">
        <f>Schedule!B15</f>
        <v>@LIV</v>
      </c>
      <c r="C15" s="61" t="str">
        <f>Schedule!C15</f>
        <v>NEW</v>
      </c>
      <c r="D15" s="61" t="str">
        <f>Schedule!D15</f>
        <v>CHE</v>
      </c>
      <c r="E15" s="61" t="str">
        <f>Schedule!E15</f>
        <v>@WHU</v>
      </c>
      <c r="F15" s="61" t="str">
        <f>Schedule!F15</f>
        <v>MCI</v>
      </c>
      <c r="G15" s="61" t="str">
        <f>Schedule!G15</f>
        <v>@BUR</v>
      </c>
      <c r="H15" s="61" t="str">
        <f>Schedule!H15</f>
        <v>@CRY</v>
      </c>
      <c r="I15" s="61" t="str">
        <f>Schedule!I15</f>
        <v>AVL</v>
      </c>
      <c r="J15" s="61" t="str">
        <f>Schedule!J15</f>
        <v>@BOU</v>
      </c>
      <c r="K15" s="61" t="str">
        <f>Schedule!K15</f>
        <v>MUN</v>
      </c>
      <c r="L15" s="61" t="str">
        <f>Schedule!L15</f>
        <v>@BRI</v>
      </c>
      <c r="M15" s="61" t="str">
        <f>Schedule!M15</f>
        <v>WAT</v>
      </c>
      <c r="N15" s="61" t="str">
        <f>Schedule!N15</f>
        <v>@EVE</v>
      </c>
      <c r="O15" s="61" t="str">
        <f>Schedule!O15</f>
        <v>ARS</v>
      </c>
      <c r="P15" s="61" t="str">
        <f>Schedule!P15</f>
        <v>@SOU</v>
      </c>
      <c r="Q15" s="61" t="str">
        <f>Schedule!Q15</f>
        <v>SHU</v>
      </c>
      <c r="R15" s="61" t="str">
        <f>Schedule!R15</f>
        <v>@LEI</v>
      </c>
      <c r="S15" s="61" t="str">
        <f>Schedule!S15</f>
        <v>WOL</v>
      </c>
      <c r="T15" s="61" t="str">
        <f>Schedule!T15</f>
        <v>@AVL</v>
      </c>
      <c r="U15" s="61" t="str">
        <f>Schedule!U15</f>
        <v>TOT</v>
      </c>
      <c r="V15" s="61" t="str">
        <f>Schedule!V15</f>
        <v>CRY</v>
      </c>
      <c r="W15" s="61" t="str">
        <f>Schedule!W15</f>
        <v>@MUN</v>
      </c>
      <c r="X15" s="61" t="str">
        <f>Schedule!X15</f>
        <v>BOU</v>
      </c>
      <c r="Y15" s="61" t="str">
        <f>Schedule!Y15</f>
        <v>@TOT</v>
      </c>
      <c r="Z15" s="82" t="str">
        <f>Schedule!Z15</f>
        <v>@NEW</v>
      </c>
      <c r="AA15" s="82" t="str">
        <f>Schedule!AA15</f>
        <v>LIV</v>
      </c>
      <c r="AB15" s="82" t="str">
        <f>Schedule!AB15</f>
        <v>@WOL</v>
      </c>
      <c r="AC15" s="94" t="str">
        <f>Schedule!AC15</f>
        <v>LEI</v>
      </c>
      <c r="AD15" s="82" t="str">
        <f>Schedule!AD15</f>
        <v>@SHU</v>
      </c>
      <c r="AE15" s="82" t="str">
        <f>Schedule!AE15</f>
        <v>SOU</v>
      </c>
      <c r="AF15" s="82" t="str">
        <f>Schedule!AF15</f>
        <v>EVE</v>
      </c>
      <c r="AG15" s="82" t="str">
        <f>Schedule!AG15</f>
        <v>@ARS</v>
      </c>
      <c r="AH15" s="82" t="str">
        <f>Schedule!AH15</f>
        <v>BRI</v>
      </c>
      <c r="AI15" s="82" t="str">
        <f>Schedule!AI15</f>
        <v>@WAT</v>
      </c>
      <c r="AJ15" s="82" t="str">
        <f>Schedule!AJ15</f>
        <v>WHU</v>
      </c>
      <c r="AK15" s="61" t="str">
        <f>Schedule!AK15</f>
        <v>@CHE</v>
      </c>
      <c r="AL15" s="61" t="str">
        <f>Schedule!AL15</f>
        <v>BUR</v>
      </c>
      <c r="AM15" s="61" t="str">
        <f>Schedule!AM15</f>
        <v>@MCI</v>
      </c>
      <c r="AO15" s="62"/>
      <c r="AT15" s="72" t="str">
        <f>Schedule!A15</f>
        <v>NOR</v>
      </c>
      <c r="AU15" s="3">
        <f ca="1">VLOOKUP(AT15,'Team Ratings'!$A$2:$H$21,7,FALSE)*(1-Fixtures!$D$3)</f>
        <v>71.06028901832677</v>
      </c>
      <c r="AV15" s="72" t="str">
        <f>Schedule!A15</f>
        <v>NOR</v>
      </c>
      <c r="AW15" s="3">
        <f ca="1">VLOOKUP(AV15,'Team Ratings'!$A$2:$H$21,4,FALSE)*(1+Fixtures!$D$3)</f>
        <v>140.61014809674003</v>
      </c>
    </row>
    <row r="16" spans="1:49" x14ac:dyDescent="0.25">
      <c r="A16" s="41" t="str">
        <f>Schedule!A16</f>
        <v>SHU</v>
      </c>
      <c r="B16" s="61" t="str">
        <f>Schedule!B16</f>
        <v>@BOU</v>
      </c>
      <c r="C16" s="61" t="str">
        <f>Schedule!C16</f>
        <v>CRY</v>
      </c>
      <c r="D16" s="61" t="str">
        <f>Schedule!D16</f>
        <v>LEI</v>
      </c>
      <c r="E16" s="61" t="str">
        <f>Schedule!E16</f>
        <v>@CHE</v>
      </c>
      <c r="F16" s="61" t="str">
        <f>Schedule!F16</f>
        <v>SOU</v>
      </c>
      <c r="G16" s="61" t="str">
        <f>Schedule!G16</f>
        <v>@EVE</v>
      </c>
      <c r="H16" s="61" t="str">
        <f>Schedule!H16</f>
        <v>LIV</v>
      </c>
      <c r="I16" s="61" t="str">
        <f>Schedule!I16</f>
        <v>@WAT</v>
      </c>
      <c r="J16" s="61" t="str">
        <f>Schedule!J16</f>
        <v>ARS</v>
      </c>
      <c r="K16" s="61" t="str">
        <f>Schedule!K16</f>
        <v>@WHU</v>
      </c>
      <c r="L16" s="61" t="str">
        <f>Schedule!L16</f>
        <v>BUR</v>
      </c>
      <c r="M16" s="61" t="str">
        <f>Schedule!M16</f>
        <v>@TOT</v>
      </c>
      <c r="N16" s="61" t="str">
        <f>Schedule!N16</f>
        <v>MUN</v>
      </c>
      <c r="O16" s="61" t="str">
        <f>Schedule!O16</f>
        <v>@WOL</v>
      </c>
      <c r="P16" s="61" t="str">
        <f>Schedule!P16</f>
        <v>NEW</v>
      </c>
      <c r="Q16" s="61" t="str">
        <f>Schedule!Q16</f>
        <v>@NOR</v>
      </c>
      <c r="R16" s="61" t="str">
        <f>Schedule!R16</f>
        <v>AVL</v>
      </c>
      <c r="S16" s="61" t="str">
        <f>Schedule!S16</f>
        <v>@BRI</v>
      </c>
      <c r="T16" s="61" t="str">
        <f>Schedule!T16</f>
        <v>WAT</v>
      </c>
      <c r="U16" s="61" t="str">
        <f>Schedule!U16</f>
        <v>@MCI</v>
      </c>
      <c r="V16" s="61" t="str">
        <f>Schedule!V16</f>
        <v>@LIV</v>
      </c>
      <c r="W16" s="61" t="str">
        <f>Schedule!W16</f>
        <v>WHU</v>
      </c>
      <c r="X16" s="61" t="str">
        <f>Schedule!X16</f>
        <v>@ARS</v>
      </c>
      <c r="Y16" s="61" t="str">
        <f>Schedule!Y16</f>
        <v>MCI</v>
      </c>
      <c r="Z16" s="82" t="str">
        <f>Schedule!Z16</f>
        <v>@CRY</v>
      </c>
      <c r="AA16" s="82" t="str">
        <f>Schedule!AA16</f>
        <v>BOU</v>
      </c>
      <c r="AB16" s="82" t="str">
        <f>Schedule!AB16</f>
        <v>BRI</v>
      </c>
      <c r="AC16" s="94" t="str">
        <f>Schedule!AC16</f>
        <v>@AVL</v>
      </c>
      <c r="AD16" s="82" t="str">
        <f>Schedule!AD16</f>
        <v>NOR</v>
      </c>
      <c r="AE16" s="82" t="str">
        <f>Schedule!AE16</f>
        <v>@NEW</v>
      </c>
      <c r="AF16" s="82" t="str">
        <f>Schedule!AF16</f>
        <v>@MUN</v>
      </c>
      <c r="AG16" s="82" t="str">
        <f>Schedule!AG16</f>
        <v>TOT</v>
      </c>
      <c r="AH16" s="82" t="str">
        <f>Schedule!AH16</f>
        <v>@BUR</v>
      </c>
      <c r="AI16" s="82" t="str">
        <f>Schedule!AI16</f>
        <v>WOL</v>
      </c>
      <c r="AJ16" s="82" t="str">
        <f>Schedule!AJ16</f>
        <v>CHE</v>
      </c>
      <c r="AK16" s="61" t="str">
        <f>Schedule!AK16</f>
        <v>@LEI</v>
      </c>
      <c r="AL16" s="61" t="str">
        <f>Schedule!AL16</f>
        <v>EVE</v>
      </c>
      <c r="AM16" s="61" t="str">
        <f>Schedule!AM16</f>
        <v>@SOU</v>
      </c>
      <c r="AO16" s="62"/>
      <c r="AT16" s="72" t="str">
        <f>Schedule!A16</f>
        <v>SHU</v>
      </c>
      <c r="AU16" s="3">
        <f ca="1">VLOOKUP(AT16,'Team Ratings'!$A$2:$H$21,7,FALSE)*(1-Fixtures!$D$3)</f>
        <v>77.412802619126921</v>
      </c>
      <c r="AV16" s="72" t="str">
        <f>Schedule!A16</f>
        <v>SHU</v>
      </c>
      <c r="AW16" s="3">
        <f ca="1">VLOOKUP(AV16,'Team Ratings'!$A$2:$H$21,4,FALSE)*(1+Fixtures!$D$3)</f>
        <v>93.582131211525066</v>
      </c>
    </row>
    <row r="17" spans="1:56" x14ac:dyDescent="0.25">
      <c r="A17" s="41" t="str">
        <f>Schedule!A17</f>
        <v>SOU</v>
      </c>
      <c r="B17" s="61" t="str">
        <f>Schedule!B17</f>
        <v>@BUR</v>
      </c>
      <c r="C17" s="61" t="str">
        <f>Schedule!C17</f>
        <v>LIV</v>
      </c>
      <c r="D17" s="61" t="str">
        <f>Schedule!D17</f>
        <v>@BRI</v>
      </c>
      <c r="E17" s="61" t="str">
        <f>Schedule!E17</f>
        <v>MUN</v>
      </c>
      <c r="F17" s="61" t="str">
        <f>Schedule!F17</f>
        <v>@SHU</v>
      </c>
      <c r="G17" s="61" t="str">
        <f>Schedule!G17</f>
        <v>BOU</v>
      </c>
      <c r="H17" s="61" t="str">
        <f>Schedule!H17</f>
        <v>@TOT</v>
      </c>
      <c r="I17" s="61" t="str">
        <f>Schedule!I17</f>
        <v>CHE</v>
      </c>
      <c r="J17" s="61" t="str">
        <f>Schedule!J17</f>
        <v>@WOL</v>
      </c>
      <c r="K17" s="61" t="str">
        <f>Schedule!K17</f>
        <v>LEI</v>
      </c>
      <c r="L17" s="61" t="str">
        <f>Schedule!L17</f>
        <v>@MCI</v>
      </c>
      <c r="M17" s="61" t="str">
        <f>Schedule!M17</f>
        <v>EVE</v>
      </c>
      <c r="N17" s="61" t="str">
        <f>Schedule!N17</f>
        <v>@ARS</v>
      </c>
      <c r="O17" s="61" t="str">
        <f>Schedule!O17</f>
        <v>WAT</v>
      </c>
      <c r="P17" s="61" t="str">
        <f>Schedule!P17</f>
        <v>NOR</v>
      </c>
      <c r="Q17" s="61" t="str">
        <f>Schedule!Q17</f>
        <v>@NEW</v>
      </c>
      <c r="R17" s="61" t="str">
        <f>Schedule!R17</f>
        <v>WHU</v>
      </c>
      <c r="S17" s="61" t="str">
        <f>Schedule!S17</f>
        <v>@AVL</v>
      </c>
      <c r="T17" s="61" t="str">
        <f>Schedule!T17</f>
        <v>@CHE</v>
      </c>
      <c r="U17" s="61" t="str">
        <f>Schedule!U17</f>
        <v>CRY</v>
      </c>
      <c r="V17" s="61" t="str">
        <f>Schedule!V17</f>
        <v>TOT</v>
      </c>
      <c r="W17" s="61" t="str">
        <f>Schedule!W17</f>
        <v>@LEI</v>
      </c>
      <c r="X17" s="61" t="str">
        <f>Schedule!X17</f>
        <v>WOL</v>
      </c>
      <c r="Y17" s="61" t="str">
        <f>Schedule!Y17</f>
        <v>@CRY</v>
      </c>
      <c r="Z17" s="82" t="str">
        <f>Schedule!Z17</f>
        <v>@LIV</v>
      </c>
      <c r="AA17" s="82" t="str">
        <f>Schedule!AA17</f>
        <v>BUR</v>
      </c>
      <c r="AB17" s="82" t="str">
        <f>Schedule!AB17</f>
        <v>AVL</v>
      </c>
      <c r="AC17" s="82" t="str">
        <f>Schedule!AC17</f>
        <v>@WHU</v>
      </c>
      <c r="AD17" s="82" t="str">
        <f>Schedule!AD17</f>
        <v>NEW</v>
      </c>
      <c r="AE17" s="82" t="str">
        <f>Schedule!AE17</f>
        <v>@NOR</v>
      </c>
      <c r="AF17" s="82" t="str">
        <f>Schedule!AF17</f>
        <v>ARS</v>
      </c>
      <c r="AG17" s="82" t="str">
        <f>Schedule!AG17</f>
        <v>@WAT</v>
      </c>
      <c r="AH17" s="82" t="str">
        <f>Schedule!AH17</f>
        <v>MCI</v>
      </c>
      <c r="AI17" s="82" t="str">
        <f>Schedule!AI17</f>
        <v>@EVE</v>
      </c>
      <c r="AJ17" s="82" t="str">
        <f>Schedule!AJ17</f>
        <v>@MUN</v>
      </c>
      <c r="AK17" s="61" t="str">
        <f>Schedule!AK17</f>
        <v>BRI</v>
      </c>
      <c r="AL17" s="61" t="str">
        <f>Schedule!AL17</f>
        <v>@BOU</v>
      </c>
      <c r="AM17" s="61" t="str">
        <f>Schedule!AM17</f>
        <v>SHU</v>
      </c>
      <c r="AO17" s="62"/>
      <c r="AT17" s="72" t="str">
        <f>Schedule!A17</f>
        <v>SOU</v>
      </c>
      <c r="AU17" s="3">
        <f ca="1">VLOOKUP(AT17,'Team Ratings'!$A$2:$H$21,7,FALSE)*(1-Fixtures!$D$3)</f>
        <v>96.794426871686781</v>
      </c>
      <c r="AV17" s="72" t="str">
        <f>Schedule!A17</f>
        <v>SOU</v>
      </c>
      <c r="AW17" s="3">
        <f ca="1">VLOOKUP(AV17,'Team Ratings'!$A$2:$H$21,4,FALSE)*(1+Fixtures!$D$3)</f>
        <v>111.09438951813837</v>
      </c>
    </row>
    <row r="18" spans="1:56" x14ac:dyDescent="0.25">
      <c r="A18" s="41" t="str">
        <f>Schedule!A18</f>
        <v>TOT</v>
      </c>
      <c r="B18" s="61" t="str">
        <f>Schedule!B18</f>
        <v>AVL</v>
      </c>
      <c r="C18" s="61" t="str">
        <f>Schedule!C18</f>
        <v>@MCI</v>
      </c>
      <c r="D18" s="61" t="str">
        <f>Schedule!D18</f>
        <v>NEW</v>
      </c>
      <c r="E18" s="61" t="str">
        <f>Schedule!E18</f>
        <v>@ARS</v>
      </c>
      <c r="F18" s="61" t="str">
        <f>Schedule!F18</f>
        <v>CRY</v>
      </c>
      <c r="G18" s="61" t="str">
        <f>Schedule!G18</f>
        <v>@LEI</v>
      </c>
      <c r="H18" s="61" t="str">
        <f>Schedule!H18</f>
        <v>SOU</v>
      </c>
      <c r="I18" s="61" t="str">
        <f>Schedule!I18</f>
        <v>@BRI</v>
      </c>
      <c r="J18" s="61" t="str">
        <f>Schedule!J18</f>
        <v>WAT</v>
      </c>
      <c r="K18" s="61" t="str">
        <f>Schedule!K18</f>
        <v>@LIV</v>
      </c>
      <c r="L18" s="61" t="str">
        <f>Schedule!L18</f>
        <v>@EVE</v>
      </c>
      <c r="M18" s="61" t="str">
        <f>Schedule!M18</f>
        <v>SHU</v>
      </c>
      <c r="N18" s="61" t="str">
        <f>Schedule!N18</f>
        <v>@WHU</v>
      </c>
      <c r="O18" s="61" t="str">
        <f>Schedule!O18</f>
        <v>BOU</v>
      </c>
      <c r="P18" s="61" t="str">
        <f>Schedule!P18</f>
        <v>@MUN</v>
      </c>
      <c r="Q18" s="61" t="str">
        <f>Schedule!Q18</f>
        <v>BUR</v>
      </c>
      <c r="R18" s="61" t="str">
        <f>Schedule!R18</f>
        <v>@WOL</v>
      </c>
      <c r="S18" s="61" t="str">
        <f>Schedule!S18</f>
        <v>CHE</v>
      </c>
      <c r="T18" s="61" t="str">
        <f>Schedule!T18</f>
        <v>BRI</v>
      </c>
      <c r="U18" s="61" t="str">
        <f>Schedule!U18</f>
        <v>@NOR</v>
      </c>
      <c r="V18" s="61" t="str">
        <f>Schedule!V18</f>
        <v>@SOU</v>
      </c>
      <c r="W18" s="61" t="str">
        <f>Schedule!W18</f>
        <v>LIV</v>
      </c>
      <c r="X18" s="61" t="str">
        <f>Schedule!X18</f>
        <v>@WAT</v>
      </c>
      <c r="Y18" s="61" t="str">
        <f>Schedule!Y18</f>
        <v>NOR</v>
      </c>
      <c r="Z18" s="82" t="str">
        <f>Schedule!Z18</f>
        <v>MCI</v>
      </c>
      <c r="AA18" s="82" t="str">
        <f>Schedule!AA18</f>
        <v>@AVL</v>
      </c>
      <c r="AB18" s="82" t="str">
        <f>Schedule!AB18</f>
        <v>@CHE</v>
      </c>
      <c r="AC18" s="82" t="str">
        <f>Schedule!AC18</f>
        <v>WOL</v>
      </c>
      <c r="AD18" s="82" t="str">
        <f>Schedule!AD18</f>
        <v>@BUR</v>
      </c>
      <c r="AE18" s="82" t="str">
        <f>Schedule!AE18</f>
        <v>MUN</v>
      </c>
      <c r="AF18" s="82" t="str">
        <f>Schedule!AF18</f>
        <v>WHU</v>
      </c>
      <c r="AG18" s="82" t="str">
        <f>Schedule!AG18</f>
        <v>@SHU</v>
      </c>
      <c r="AH18" s="82" t="str">
        <f>Schedule!AH18</f>
        <v>EVE</v>
      </c>
      <c r="AI18" s="82" t="str">
        <f>Schedule!AI18</f>
        <v>@BOU</v>
      </c>
      <c r="AJ18" s="82" t="str">
        <f>Schedule!AJ18</f>
        <v>ARS</v>
      </c>
      <c r="AK18" s="61" t="str">
        <f>Schedule!AK18</f>
        <v>@NEW</v>
      </c>
      <c r="AL18" s="61" t="str">
        <f>Schedule!AL18</f>
        <v>LEI</v>
      </c>
      <c r="AM18" s="61" t="str">
        <f>Schedule!AM18</f>
        <v>@CRY</v>
      </c>
      <c r="AO18" s="62"/>
      <c r="AT18" s="72" t="str">
        <f>Schedule!A18</f>
        <v>TOT</v>
      </c>
      <c r="AU18" s="3">
        <f ca="1">VLOOKUP(AT18,'Team Ratings'!$A$2:$H$21,7,FALSE)*(1-Fixtures!$D$3)</f>
        <v>85.359733549764115</v>
      </c>
      <c r="AV18" s="72" t="str">
        <f>Schedule!A18</f>
        <v>TOT</v>
      </c>
      <c r="AW18" s="3">
        <f ca="1">VLOOKUP(AV18,'Team Ratings'!$A$2:$H$21,4,FALSE)*(1+Fixtures!$D$3)</f>
        <v>100.32955701299254</v>
      </c>
    </row>
    <row r="19" spans="1:56" x14ac:dyDescent="0.25">
      <c r="A19" s="41" t="str">
        <f>Schedule!A19</f>
        <v>WAT</v>
      </c>
      <c r="B19" s="61" t="str">
        <f>Schedule!B19</f>
        <v>BRI</v>
      </c>
      <c r="C19" s="61" t="str">
        <f>Schedule!C19</f>
        <v>@EVE</v>
      </c>
      <c r="D19" s="61" t="str">
        <f>Schedule!D19</f>
        <v>WHU</v>
      </c>
      <c r="E19" s="61" t="str">
        <f>Schedule!E19</f>
        <v>@NEW</v>
      </c>
      <c r="F19" s="61" t="str">
        <f>Schedule!F19</f>
        <v>ARS</v>
      </c>
      <c r="G19" s="61" t="str">
        <f>Schedule!G19</f>
        <v>@MCI</v>
      </c>
      <c r="H19" s="61" t="str">
        <f>Schedule!H19</f>
        <v>@WOL</v>
      </c>
      <c r="I19" s="61" t="str">
        <f>Schedule!I19</f>
        <v>SHU</v>
      </c>
      <c r="J19" s="61" t="str">
        <f>Schedule!J19</f>
        <v>@TOT</v>
      </c>
      <c r="K19" s="61" t="str">
        <f>Schedule!K19</f>
        <v>BOU</v>
      </c>
      <c r="L19" s="61" t="str">
        <f>Schedule!L19</f>
        <v>CHE</v>
      </c>
      <c r="M19" s="61" t="str">
        <f>Schedule!M19</f>
        <v>@NOR</v>
      </c>
      <c r="N19" s="61" t="str">
        <f>Schedule!N19</f>
        <v>BUR</v>
      </c>
      <c r="O19" s="61" t="str">
        <f>Schedule!O19</f>
        <v>@SOU</v>
      </c>
      <c r="P19" s="61" t="str">
        <f>Schedule!P19</f>
        <v>@LEI</v>
      </c>
      <c r="Q19" s="61" t="str">
        <f>Schedule!Q19</f>
        <v>CRY</v>
      </c>
      <c r="R19" s="61" t="str">
        <f>Schedule!R19</f>
        <v>@LIV</v>
      </c>
      <c r="S19" s="61" t="str">
        <f>Schedule!S19</f>
        <v>MUN</v>
      </c>
      <c r="T19" s="61" t="str">
        <f>Schedule!T19</f>
        <v>@SHU</v>
      </c>
      <c r="U19" s="61" t="str">
        <f>Schedule!U19</f>
        <v>AVL</v>
      </c>
      <c r="V19" s="61" t="str">
        <f>Schedule!V19</f>
        <v>WOL</v>
      </c>
      <c r="W19" s="61" t="str">
        <f>Schedule!W19</f>
        <v>@BOU</v>
      </c>
      <c r="X19" s="61" t="str">
        <f>Schedule!X19</f>
        <v>TOT</v>
      </c>
      <c r="Y19" s="61" t="str">
        <f>Schedule!Y19</f>
        <v>@AVL</v>
      </c>
      <c r="Z19" s="82" t="str">
        <f>Schedule!Z19</f>
        <v>EVE</v>
      </c>
      <c r="AA19" s="82" t="str">
        <f>Schedule!AA19</f>
        <v>@BRI</v>
      </c>
      <c r="AB19" s="82" t="str">
        <f>Schedule!AB19</f>
        <v>@MUN</v>
      </c>
      <c r="AC19" s="82" t="str">
        <f>Schedule!AC19</f>
        <v>LIV</v>
      </c>
      <c r="AD19" s="82" t="str">
        <f>Schedule!AD19</f>
        <v>@CRY</v>
      </c>
      <c r="AE19" s="82" t="str">
        <f>Schedule!AE19</f>
        <v>LEI</v>
      </c>
      <c r="AF19" s="82" t="str">
        <f>Schedule!AF19</f>
        <v>@BUR</v>
      </c>
      <c r="AG19" s="82" t="str">
        <f>Schedule!AG19</f>
        <v>SOU</v>
      </c>
      <c r="AH19" s="82" t="str">
        <f>Schedule!AH19</f>
        <v>@CHE</v>
      </c>
      <c r="AI19" s="82" t="str">
        <f>Schedule!AI19</f>
        <v>NOR</v>
      </c>
      <c r="AJ19" s="82" t="str">
        <f>Schedule!AJ19</f>
        <v>NEW</v>
      </c>
      <c r="AK19" s="61" t="str">
        <f>Schedule!AK19</f>
        <v>@WHU</v>
      </c>
      <c r="AL19" s="61" t="str">
        <f>Schedule!AL19</f>
        <v>MCI</v>
      </c>
      <c r="AM19" s="61" t="str">
        <f>Schedule!AM19</f>
        <v>@ARS</v>
      </c>
      <c r="AO19" s="62"/>
      <c r="AT19" s="72" t="str">
        <f>Schedule!A19</f>
        <v>WAT</v>
      </c>
      <c r="AU19" s="3">
        <f ca="1">VLOOKUP(AT19,'Team Ratings'!$A$2:$H$21,7,FALSE)*(1-Fixtures!$D$3)</f>
        <v>76.787293718383424</v>
      </c>
      <c r="AV19" s="72" t="str">
        <f>Schedule!A19</f>
        <v>WAT</v>
      </c>
      <c r="AW19" s="3">
        <f ca="1">VLOOKUP(AV19,'Team Ratings'!$A$2:$H$21,4,FALSE)*(1+Fixtures!$D$3)</f>
        <v>120.50140479556813</v>
      </c>
    </row>
    <row r="20" spans="1:56" x14ac:dyDescent="0.25">
      <c r="A20" s="41" t="str">
        <f>Schedule!A20</f>
        <v>WHU</v>
      </c>
      <c r="B20" s="61" t="str">
        <f>Schedule!B20</f>
        <v>MCI</v>
      </c>
      <c r="C20" s="61" t="str">
        <f>Schedule!C20</f>
        <v>@BRI</v>
      </c>
      <c r="D20" s="61" t="str">
        <f>Schedule!D20</f>
        <v>@WAT</v>
      </c>
      <c r="E20" s="61" t="str">
        <f>Schedule!E20</f>
        <v>NOR</v>
      </c>
      <c r="F20" s="61" t="str">
        <f>Schedule!F20</f>
        <v>@AVL</v>
      </c>
      <c r="G20" s="61" t="str">
        <f>Schedule!G20</f>
        <v>MUN</v>
      </c>
      <c r="H20" s="61" t="str">
        <f>Schedule!H20</f>
        <v>@BOU</v>
      </c>
      <c r="I20" s="61" t="str">
        <f>Schedule!I20</f>
        <v>CRY</v>
      </c>
      <c r="J20" s="61" t="str">
        <f>Schedule!J20</f>
        <v>@EVE</v>
      </c>
      <c r="K20" s="61" t="str">
        <f>Schedule!K20</f>
        <v>SHU</v>
      </c>
      <c r="L20" s="61" t="str">
        <f>Schedule!L20</f>
        <v>NEW</v>
      </c>
      <c r="M20" s="61" t="str">
        <f>Schedule!M20</f>
        <v>@BUR</v>
      </c>
      <c r="N20" s="61" t="str">
        <f>Schedule!N20</f>
        <v>TOT</v>
      </c>
      <c r="O20" s="61" t="str">
        <f>Schedule!O20</f>
        <v>@CHE</v>
      </c>
      <c r="P20" s="61" t="str">
        <f>Schedule!P20</f>
        <v>@WOL</v>
      </c>
      <c r="Q20" s="61" t="str">
        <f>Schedule!Q20</f>
        <v>ARS</v>
      </c>
      <c r="R20" s="61" t="str">
        <f>Schedule!R20</f>
        <v>@SOU</v>
      </c>
      <c r="S20" s="91" t="str">
        <f>Schedule!S20</f>
        <v>LIV</v>
      </c>
      <c r="T20" s="61" t="str">
        <f>Schedule!T20</f>
        <v>@CRY</v>
      </c>
      <c r="U20" s="61" t="str">
        <f>Schedule!U20</f>
        <v>LEI</v>
      </c>
      <c r="V20" s="61" t="str">
        <f>Schedule!V20</f>
        <v>BOU</v>
      </c>
      <c r="W20" s="61" t="str">
        <f>Schedule!W20</f>
        <v>@SHU</v>
      </c>
      <c r="X20" s="61" t="str">
        <f>Schedule!X20</f>
        <v>EVE</v>
      </c>
      <c r="Y20" s="91" t="str">
        <f>Schedule!Y20</f>
        <v>@LEI</v>
      </c>
      <c r="Z20" s="82" t="str">
        <f>Schedule!Z20</f>
        <v>BRI</v>
      </c>
      <c r="AA20" s="82" t="str">
        <f>Schedule!AA20</f>
        <v>@MCI</v>
      </c>
      <c r="AB20" s="82" t="str">
        <f>Schedule!AB20</f>
        <v>@LIV</v>
      </c>
      <c r="AC20" s="82" t="str">
        <f>Schedule!AC20</f>
        <v>SOU</v>
      </c>
      <c r="AD20" s="82" t="str">
        <f>Schedule!AD20</f>
        <v>@ARS</v>
      </c>
      <c r="AE20" s="82" t="str">
        <f>Schedule!AE20</f>
        <v>WOL</v>
      </c>
      <c r="AF20" s="82" t="str">
        <f>Schedule!AF20</f>
        <v>@TOT</v>
      </c>
      <c r="AG20" s="82" t="str">
        <f>Schedule!AG20</f>
        <v>CHE</v>
      </c>
      <c r="AH20" s="82" t="str">
        <f>Schedule!AH20</f>
        <v>@NEW</v>
      </c>
      <c r="AI20" s="82" t="str">
        <f>Schedule!AI20</f>
        <v>BUR</v>
      </c>
      <c r="AJ20" s="82" t="str">
        <f>Schedule!AJ20</f>
        <v>@NOR</v>
      </c>
      <c r="AK20" s="61" t="str">
        <f>Schedule!AK20</f>
        <v>WAT</v>
      </c>
      <c r="AL20" s="61" t="str">
        <f>Schedule!AL20</f>
        <v>@MUN</v>
      </c>
      <c r="AM20" s="61" t="str">
        <f>Schedule!AM20</f>
        <v>AVL</v>
      </c>
      <c r="AO20" s="62"/>
      <c r="AT20" s="72" t="str">
        <f>Schedule!A20</f>
        <v>WHU</v>
      </c>
      <c r="AU20" s="3">
        <f>VLOOKUP(AT20,'Team Ratings'!$A$2:$H$21,7,FALSE)*(1-Fixtures!$D$3)</f>
        <v>80.516430837836737</v>
      </c>
      <c r="AV20" s="72" t="str">
        <f>Schedule!A20</f>
        <v>WHU</v>
      </c>
      <c r="AW20" s="3">
        <f>VLOOKUP(AV20,'Team Ratings'!$A$2:$H$21,4,FALSE)*(1+Fixtures!$D$3)</f>
        <v>154.90842719418006</v>
      </c>
    </row>
    <row r="21" spans="1:56" x14ac:dyDescent="0.25">
      <c r="A21" s="41" t="str">
        <f>Schedule!A21</f>
        <v>WOL</v>
      </c>
      <c r="B21" s="61" t="str">
        <f>Schedule!B21</f>
        <v>@LEI</v>
      </c>
      <c r="C21" s="61" t="str">
        <f>Schedule!C21</f>
        <v>MUN</v>
      </c>
      <c r="D21" s="61" t="str">
        <f>Schedule!D21</f>
        <v>BUR</v>
      </c>
      <c r="E21" s="61" t="str">
        <f>Schedule!E21</f>
        <v>@EVE</v>
      </c>
      <c r="F21" s="61" t="str">
        <f>Schedule!F21</f>
        <v>CHE</v>
      </c>
      <c r="G21" s="61" t="str">
        <f>Schedule!G21</f>
        <v>@CRY</v>
      </c>
      <c r="H21" s="61" t="str">
        <f>Schedule!H21</f>
        <v>WAT</v>
      </c>
      <c r="I21" s="61" t="str">
        <f>Schedule!I21</f>
        <v>@MCI</v>
      </c>
      <c r="J21" s="61" t="str">
        <f>Schedule!J21</f>
        <v>SOU</v>
      </c>
      <c r="K21" s="61" t="str">
        <f>Schedule!K21</f>
        <v>@NEW</v>
      </c>
      <c r="L21" s="61" t="str">
        <f>Schedule!L21</f>
        <v>@ARS</v>
      </c>
      <c r="M21" s="61" t="str">
        <f>Schedule!M21</f>
        <v>AVL</v>
      </c>
      <c r="N21" s="61" t="str">
        <f>Schedule!N21</f>
        <v>@BOU</v>
      </c>
      <c r="O21" s="61" t="str">
        <f>Schedule!O21</f>
        <v>SHU</v>
      </c>
      <c r="P21" s="61" t="str">
        <f>Schedule!P21</f>
        <v>WHU</v>
      </c>
      <c r="Q21" s="61" t="str">
        <f>Schedule!Q21</f>
        <v>@BRI</v>
      </c>
      <c r="R21" s="61" t="str">
        <f>Schedule!R21</f>
        <v>TOT</v>
      </c>
      <c r="S21" s="61" t="str">
        <f>Schedule!S21</f>
        <v>@NOR</v>
      </c>
      <c r="T21" s="61" t="str">
        <f>Schedule!T21</f>
        <v>MCI</v>
      </c>
      <c r="U21" s="61" t="str">
        <f>Schedule!U21</f>
        <v>@LIV</v>
      </c>
      <c r="V21" s="61" t="str">
        <f>Schedule!V21</f>
        <v>@WAT</v>
      </c>
      <c r="W21" s="61" t="str">
        <f>Schedule!W21</f>
        <v>NEW</v>
      </c>
      <c r="X21" s="61" t="str">
        <f>Schedule!X21</f>
        <v>@SOU</v>
      </c>
      <c r="Y21" s="61" t="str">
        <f>Schedule!Y21</f>
        <v>LIV</v>
      </c>
      <c r="Z21" s="82" t="str">
        <f>Schedule!Z21</f>
        <v>@MUN</v>
      </c>
      <c r="AA21" s="82" t="str">
        <f>Schedule!AA21</f>
        <v>LEI</v>
      </c>
      <c r="AB21" s="82" t="str">
        <f>Schedule!AB21</f>
        <v>NOR</v>
      </c>
      <c r="AC21" s="82" t="str">
        <f>Schedule!AC21</f>
        <v>@TOT</v>
      </c>
      <c r="AD21" s="82" t="str">
        <f>Schedule!AD21</f>
        <v>BRI</v>
      </c>
      <c r="AE21" s="82" t="str">
        <f>Schedule!AE21</f>
        <v>@WHU</v>
      </c>
      <c r="AF21" s="82" t="str">
        <f>Schedule!AF21</f>
        <v>BOU</v>
      </c>
      <c r="AG21" s="82" t="str">
        <f>Schedule!AG21</f>
        <v>@AVL</v>
      </c>
      <c r="AH21" s="82" t="str">
        <f>Schedule!AH21</f>
        <v>ARS</v>
      </c>
      <c r="AI21" s="82" t="str">
        <f>Schedule!AI21</f>
        <v>@SHU</v>
      </c>
      <c r="AJ21" s="82" t="str">
        <f>Schedule!AJ21</f>
        <v>EVE</v>
      </c>
      <c r="AK21" s="61" t="str">
        <f>Schedule!AK21</f>
        <v>@BUR</v>
      </c>
      <c r="AL21" s="61" t="str">
        <f>Schedule!AL21</f>
        <v>CRY</v>
      </c>
      <c r="AM21" s="61" t="str">
        <f>Schedule!AM21</f>
        <v>@CHE</v>
      </c>
      <c r="AO21" s="62"/>
      <c r="AT21" s="72" t="str">
        <f>Schedule!A21</f>
        <v>WOL</v>
      </c>
      <c r="AU21" s="3">
        <f ca="1">VLOOKUP(AT21,'Team Ratings'!$A$2:$H$21,7,FALSE)*(1-Fixtures!$D$3)</f>
        <v>88.09212123353997</v>
      </c>
      <c r="AV21" s="72" t="str">
        <f>Schedule!A21</f>
        <v>WOL</v>
      </c>
      <c r="AW21" s="3">
        <f ca="1">VLOOKUP(AV21,'Team Ratings'!$A$2:$H$21,4,FALSE)*(1+Fixtures!$D$3)</f>
        <v>89.384094627129102</v>
      </c>
    </row>
    <row r="22" spans="1:56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G22" s="34"/>
      <c r="AH22" s="34"/>
      <c r="AI22" s="34"/>
      <c r="AJ22" s="34"/>
      <c r="AK22" s="34"/>
      <c r="AL22" s="34"/>
      <c r="AM22" s="34"/>
      <c r="AT22" s="72" t="str">
        <f>CONCATENATE("@",Schedule!A2)</f>
        <v>@ARS</v>
      </c>
      <c r="AU22" s="3">
        <f ca="1">VLOOKUP(RIGHT(AT22,3),'Team Ratings'!$A$2:$H$21,7,FALSE)*(1+Fixtures!$D$3)</f>
        <v>99.666446562874938</v>
      </c>
      <c r="AV22" s="72" t="str">
        <f>CONCATENATE("@",Schedule!A2)</f>
        <v>@ARS</v>
      </c>
      <c r="AW22" s="3">
        <f ca="1">VLOOKUP(RIGHT(AV22,3),'Team Ratings'!$A$2:$H$21,4,FALSE)*(1-Fixtures!$D$3)</f>
        <v>90.618778184767592</v>
      </c>
    </row>
    <row r="23" spans="1:56" x14ac:dyDescent="0.25">
      <c r="A23" s="35" t="s">
        <v>0</v>
      </c>
      <c r="B23" s="59">
        <v>1</v>
      </c>
      <c r="C23" s="59">
        <v>2</v>
      </c>
      <c r="D23" s="59">
        <v>3</v>
      </c>
      <c r="E23" s="59">
        <v>4</v>
      </c>
      <c r="F23" s="59">
        <v>5</v>
      </c>
      <c r="G23" s="59">
        <v>6</v>
      </c>
      <c r="H23" s="59">
        <v>7</v>
      </c>
      <c r="I23" s="59">
        <v>8</v>
      </c>
      <c r="J23" s="59">
        <v>9</v>
      </c>
      <c r="K23" s="59">
        <v>10</v>
      </c>
      <c r="L23" s="59">
        <v>11</v>
      </c>
      <c r="M23" s="59">
        <v>12</v>
      </c>
      <c r="N23" s="59">
        <v>13</v>
      </c>
      <c r="O23" s="59">
        <v>14</v>
      </c>
      <c r="P23" s="59">
        <v>15</v>
      </c>
      <c r="Q23" s="59">
        <v>16</v>
      </c>
      <c r="R23" s="59">
        <v>17</v>
      </c>
      <c r="S23" s="59">
        <v>18</v>
      </c>
      <c r="T23" s="59">
        <v>19</v>
      </c>
      <c r="U23" s="59">
        <v>20</v>
      </c>
      <c r="V23" s="59">
        <v>21</v>
      </c>
      <c r="W23" s="59">
        <v>22</v>
      </c>
      <c r="X23" s="59">
        <v>23</v>
      </c>
      <c r="Y23" s="59">
        <v>24</v>
      </c>
      <c r="Z23" s="59">
        <v>25</v>
      </c>
      <c r="AA23" s="59">
        <v>26</v>
      </c>
      <c r="AB23" s="59">
        <v>27</v>
      </c>
      <c r="AC23" s="59">
        <v>28</v>
      </c>
      <c r="AD23" s="59">
        <v>29</v>
      </c>
      <c r="AE23" s="59">
        <v>30</v>
      </c>
      <c r="AF23" s="33">
        <v>31</v>
      </c>
      <c r="AG23" s="33">
        <v>32</v>
      </c>
      <c r="AH23" s="33">
        <v>33</v>
      </c>
      <c r="AI23" s="33">
        <v>34</v>
      </c>
      <c r="AJ23" s="33">
        <v>35</v>
      </c>
      <c r="AK23" s="33">
        <v>36</v>
      </c>
      <c r="AL23" s="33">
        <v>37</v>
      </c>
      <c r="AM23" s="33">
        <v>38</v>
      </c>
      <c r="AN23" s="63" t="s">
        <v>17</v>
      </c>
      <c r="AO23" s="59" t="s">
        <v>0</v>
      </c>
      <c r="AP23" s="63" t="str">
        <f>CONCATENATE("GW ",Fixtures!$D$6,"-",Fixtures!$D$6+8)</f>
        <v>GW 23-31</v>
      </c>
      <c r="AQ23" s="63" t="str">
        <f>CONCATENATE("GW ",Fixtures!$D$6,"-",Fixtures!$D$6+5)</f>
        <v>GW 23-28</v>
      </c>
      <c r="AR23" s="63" t="str">
        <f>CONCATENATE("GW ",Fixtures!$D$6,"-",Fixtures!$D$6+2)</f>
        <v>GW 23-25</v>
      </c>
      <c r="AS23" s="64"/>
      <c r="AT23" s="72" t="str">
        <f>CONCATENATE("@",Schedule!A3)</f>
        <v>@AVL</v>
      </c>
      <c r="AU23" s="3">
        <f ca="1">VLOOKUP(RIGHT(AT23,3),'Team Ratings'!$A$2:$H$21,7,FALSE)*(1+Fixtures!$D$3)</f>
        <v>104.84467986046657</v>
      </c>
      <c r="AV23" s="72" t="str">
        <f>CONCATENATE("@",Schedule!A3)</f>
        <v>@AVL</v>
      </c>
      <c r="AW23" s="3">
        <f ca="1">VLOOKUP(RIGHT(AV23,3),'Team Ratings'!$A$2:$H$21,4,FALSE)*(1-Fixtures!$D$3)</f>
        <v>122.74576321253575</v>
      </c>
      <c r="BA23" s="62"/>
      <c r="BD23" s="66"/>
    </row>
    <row r="24" spans="1:56" x14ac:dyDescent="0.25">
      <c r="A24" s="41" t="str">
        <f>$A2</f>
        <v>ARS</v>
      </c>
      <c r="B24" s="9">
        <f ca="1">(VLOOKUP(B2,$AT$2:$AU$41,2,FALSE)*VLOOKUP(B46,$AV$2:$AW$41,2,FALSE))/(100*100)*'Formula Data'!$AB$22</f>
        <v>1.1498204717396088</v>
      </c>
      <c r="C24" s="9">
        <f ca="1">(VLOOKUP(C2,$AT$2:$AU$41,2,FALSE)*VLOOKUP(C46,$AV$2:$AW$41,2,FALSE))/(100*100)*'Formula Data'!$AB$22</f>
        <v>0.94068025544255807</v>
      </c>
      <c r="D24" s="9">
        <f ca="1">(VLOOKUP(D2,$AT$2:$AU$41,2,FALSE)*VLOOKUP(D46,$AV$2:$AW$41,2,FALSE))/(100*100)*'Formula Data'!$AB$22</f>
        <v>2.4768313931699586</v>
      </c>
      <c r="E24" s="9">
        <f ca="1">(VLOOKUP(E2,$AT$2:$AU$41,2,FALSE)*VLOOKUP(E46,$AV$2:$AW$41,2,FALSE))/(100*100)*'Formula Data'!$AB$22</f>
        <v>1.0790420088217327</v>
      </c>
      <c r="F24" s="9">
        <f ca="1">(VLOOKUP(F2,$AT$2:$AU$41,2,FALSE)*VLOOKUP(F46,$AV$2:$AW$41,2,FALSE))/(100*100)*'Formula Data'!$AB$22</f>
        <v>1.4500234143635207</v>
      </c>
      <c r="G24" s="9">
        <f ca="1">(VLOOKUP(G2,$AT$2:$AU$41,2,FALSE)*VLOOKUP(G46,$AV$2:$AW$41,2,FALSE))/(100*100)*'Formula Data'!$AB$22</f>
        <v>1.0843800630535307</v>
      </c>
      <c r="H24" s="9">
        <f ca="1">(VLOOKUP(H2,$AT$2:$AU$41,2,FALSE)*VLOOKUP(H46,$AV$2:$AW$41,2,FALSE))/(100*100)*'Formula Data'!$AB$22</f>
        <v>2.0539239497064181</v>
      </c>
      <c r="I24" s="9">
        <f ca="1">(VLOOKUP(I2,$AT$2:$AU$41,2,FALSE)*VLOOKUP(I46,$AV$2:$AW$41,2,FALSE))/(100*100)*'Formula Data'!$AB$22</f>
        <v>0.83417499021738328</v>
      </c>
      <c r="J24" s="9">
        <f ca="1">(VLOOKUP(J2,$AT$2:$AU$41,2,FALSE)*VLOOKUP(J46,$AV$2:$AW$41,2,FALSE))/(100*100)*'Formula Data'!$AB$22</f>
        <v>1.4618352976589166</v>
      </c>
      <c r="K24" s="9">
        <f ca="1">(VLOOKUP(K2,$AT$2:$AU$41,2,FALSE)*VLOOKUP(K46,$AV$2:$AW$41,2,FALSE))/(100*100)*'Formula Data'!$AB$22</f>
        <v>0.73956771192403714</v>
      </c>
      <c r="L24" s="9">
        <f ca="1">(VLOOKUP(L2,$AT$2:$AU$41,2,FALSE)*VLOOKUP(L46,$AV$2:$AW$41,2,FALSE))/(100*100)*'Formula Data'!$AB$22</f>
        <v>1.1135824293756744</v>
      </c>
      <c r="M24" s="9">
        <f ca="1">(VLOOKUP(M2,$AT$2:$AU$41,2,FALSE)*VLOOKUP(M46,$AV$2:$AW$41,2,FALSE))/(100*100)*'Formula Data'!$AB$22</f>
        <v>2.035507920654505</v>
      </c>
      <c r="N24" s="9">
        <f ca="1">(VLOOKUP(N2,$AT$2:$AU$41,2,FALSE)*VLOOKUP(N46,$AV$2:$AW$41,2,FALSE))/(100*100)*'Formula Data'!$AB$22</f>
        <v>1.2235892553891627</v>
      </c>
      <c r="O24" s="9">
        <f ca="1">(VLOOKUP(O2,$AT$2:$AU$41,2,FALSE)*VLOOKUP(O46,$AV$2:$AW$41,2,FALSE))/(100*100)*'Formula Data'!$AB$22</f>
        <v>1.3418767340063775</v>
      </c>
      <c r="P24" s="9">
        <f ca="1">(VLOOKUP(P2,$AT$2:$AU$41,2,FALSE)*VLOOKUP(P46,$AV$2:$AW$41,2,FALSE))/(100*100)*'Formula Data'!$AB$22</f>
        <v>1.0770723803127282</v>
      </c>
      <c r="Q24" s="9">
        <f ca="1">(VLOOKUP(Q2,$AT$2:$AU$41,2,FALSE)*VLOOKUP(Q46,$AV$2:$AW$41,2,FALSE))/(100*100)*'Formula Data'!$AB$22</f>
        <v>1.520443087680968</v>
      </c>
      <c r="R24" s="9">
        <f ca="1">(VLOOKUP(R2,$AT$2:$AU$41,2,FALSE)*VLOOKUP(R46,$AV$2:$AW$41,2,FALSE))/(100*100)*'Formula Data'!$AB$22</f>
        <v>1.97312579339795</v>
      </c>
      <c r="S24" s="9">
        <f ca="1">(VLOOKUP(S2,$AT$2:$AU$41,2,FALSE)*VLOOKUP(S46,$AV$2:$AW$41,2,FALSE))/(100*100)*'Formula Data'!$AB$22</f>
        <v>1.7005651059336875</v>
      </c>
      <c r="T24" s="9">
        <f ca="1">(VLOOKUP(T2,$AT$2:$AU$41,2,FALSE)*VLOOKUP(T46,$AV$2:$AW$41,2,FALSE))/(100*100)*'Formula Data'!$AB$22</f>
        <v>1.2461132569913995</v>
      </c>
      <c r="U24" s="9">
        <f ca="1">(VLOOKUP(U2,$AT$2:$AU$41,2,FALSE)*VLOOKUP(U46,$AV$2:$AW$41,2,FALSE))/(100*100)*'Formula Data'!$AB$22</f>
        <v>1.4812539416535357</v>
      </c>
      <c r="V24" s="9">
        <f ca="1">(VLOOKUP(V2,$AT$2:$AU$41,2,FALSE)*VLOOKUP(V46,$AV$2:$AW$41,2,FALSE))/(100*100)*'Formula Data'!$AB$22</f>
        <v>1.3749408258365274</v>
      </c>
      <c r="W24" s="9">
        <f ca="1">(VLOOKUP(W2,$AT$2:$AU$41,2,FALSE)*VLOOKUP(W46,$AV$2:$AW$41,2,FALSE))/(100*100)*'Formula Data'!$AB$22</f>
        <v>1.1047863350964013</v>
      </c>
      <c r="X24" s="9">
        <f ca="1">(VLOOKUP(X2,$AT$2:$AU$41,2,FALSE)*VLOOKUP(X46,$AV$2:$AW$41,2,FALSE))/(100*100)*'Formula Data'!$AB$22</f>
        <v>0.97858395958985323</v>
      </c>
      <c r="Y24" s="9">
        <f ca="1">(VLOOKUP(Y2,$AT$2:$AU$41,2,FALSE)*VLOOKUP(Y46,$AV$2:$AW$41,2,FALSE))/(100*100)*'Formula Data'!$AB$22</f>
        <v>2.2127373696305908</v>
      </c>
      <c r="Z24" s="83">
        <f ca="1">(VLOOKUP(Z2,$AT$2:$AU$41,2,FALSE)*VLOOKUP(Z46,$AV$2:$AW$41,2,FALSE))/(100*100)*'Formula Data'!$AB$22</f>
        <v>1.405213714920365</v>
      </c>
      <c r="AA24" s="83">
        <f ca="1">(VLOOKUP(AA2,$AT$2:$AU$41,2,FALSE)*VLOOKUP(AA46,$AV$2:$AW$41,2,FALSE))/(100*100)*'Formula Data'!$AB$22</f>
        <v>0.76971453066866358</v>
      </c>
      <c r="AB24" s="84">
        <f ca="1">(VLOOKUP(AB2,$AT$2:$AU$41,2,FALSE)*VLOOKUP(AB46,$AV$2:$AW$41,2,FALSE))/(100*100)*'Formula Data'!$AB$22</f>
        <v>1.1383948229804022</v>
      </c>
      <c r="AC24" s="95">
        <f ca="1">(VLOOKUP(AC2,$AT$2:$AU$41,2,FALSE)*VLOOKUP(AC46,$AV$2:$AW$41,2,FALSE))/(100*100)*'Formula Data'!$AB$22</f>
        <v>2.9475089012487903</v>
      </c>
      <c r="AD24" s="84">
        <f ca="1">(VLOOKUP(AD2,$AT$2:$AU$41,2,FALSE)*VLOOKUP(AD46,$AV$2:$AW$41,2,FALSE))/(100*100)*'Formula Data'!$AB$22</f>
        <v>1.0178172735715567</v>
      </c>
      <c r="AE24" s="84">
        <f ca="1">(VLOOKUP(AE2,$AT$2:$AU$41,2,FALSE)*VLOOKUP(AE46,$AV$2:$AW$41,2,FALSE))/(100*100)*'Formula Data'!$AB$22</f>
        <v>1.6089599755288906</v>
      </c>
      <c r="AF24" s="84">
        <f ca="1">(VLOOKUP(AF2,$AT$2:$AU$41,2,FALSE)*VLOOKUP(AF46,$AV$2:$AW$41,2,FALSE))/(100*100)*'Formula Data'!$AB$22</f>
        <v>1.8278308629887499</v>
      </c>
      <c r="AG24" s="84">
        <f ca="1">(VLOOKUP(AG2,$AT$2:$AU$41,2,FALSE)*VLOOKUP(AG46,$AV$2:$AW$41,2,FALSE))/(100*100)*'Formula Data'!$AB$22</f>
        <v>0.8982811194588145</v>
      </c>
      <c r="AH24" s="84">
        <f ca="1">(VLOOKUP(AH2,$AT$2:$AU$41,2,FALSE)*VLOOKUP(AH46,$AV$2:$AW$41,2,FALSE))/(100*100)*'Formula Data'!$AB$22</f>
        <v>1.6634996784500817</v>
      </c>
      <c r="AI24" s="84">
        <f ca="1">(VLOOKUP(AI2,$AT$2:$AU$41,2,FALSE)*VLOOKUP(AI46,$AV$2:$AW$41,2,FALSE))/(100*100)*'Formula Data'!$AB$22</f>
        <v>1.3626127402728503</v>
      </c>
      <c r="AJ24" s="84">
        <f ca="1">(VLOOKUP(AJ2,$AT$2:$AU$41,2,FALSE)*VLOOKUP(AJ46,$AV$2:$AW$41,2,FALSE))/(100*100)*'Formula Data'!$AB$22</f>
        <v>1.6119022600917245</v>
      </c>
      <c r="AK24" s="9">
        <f ca="1">(VLOOKUP(AK2,$AT$2:$AU$41,2,FALSE)*VLOOKUP(AK46,$AV$2:$AW$41,2,FALSE))/(100*100)*'Formula Data'!$AB$22</f>
        <v>1.658044155758402</v>
      </c>
      <c r="AL24" s="9">
        <f ca="1">(VLOOKUP(AL2,$AT$2:$AU$41,2,FALSE)*VLOOKUP(AL46,$AV$2:$AW$41,2,FALSE))/(100*100)*'Formula Data'!$AB$22</f>
        <v>1.6198763904873732</v>
      </c>
      <c r="AM24" s="9">
        <f ca="1">(VLOOKUP(AM2,$AT$2:$AU$41,2,FALSE)*VLOOKUP(AM46,$AV$2:$AW$41,2,FALSE))/(100*100)*'Formula Data'!$AB$22</f>
        <v>0.97067683110285252</v>
      </c>
      <c r="AN24" s="9">
        <f ca="1">IF(OR(Fixtures!$D$6&lt;=0,Fixtures!$D$6&gt;39),AVERAGE(B24:AM24),AVERAGE(OFFSET(A24,0,Fixtures!$D$6,1,38-Fixtures!$D$6+1)))</f>
        <v>1.4807284116718726</v>
      </c>
      <c r="AO24" s="41" t="str">
        <f>$A2</f>
        <v>ARS</v>
      </c>
      <c r="AP24" s="65">
        <f ca="1">AVERAGE(OFFSET(A24,0,Fixtures!$D$6,1,9))</f>
        <v>1.5451957123475402</v>
      </c>
      <c r="AQ24" s="65">
        <f ca="1">AVERAGE(OFFSET(A24,0,Fixtures!$D$6,1,6))</f>
        <v>1.5753588831731109</v>
      </c>
      <c r="AR24" s="65">
        <f ca="1">AVERAGE(OFFSET(A24,0,Fixtures!$D$6,1,3))</f>
        <v>1.5321783480469364</v>
      </c>
      <c r="AS24" s="62"/>
      <c r="AT24" s="72" t="str">
        <f>CONCATENATE("@",Schedule!A4)</f>
        <v>@BOU</v>
      </c>
      <c r="AU24" s="3">
        <f ca="1">VLOOKUP(RIGHT(AT24,3),'Team Ratings'!$A$2:$H$21,7,FALSE)*(1+Fixtures!$D$3)</f>
        <v>80.653280871535117</v>
      </c>
      <c r="AV24" s="72" t="str">
        <f>CONCATENATE("@",Schedule!A4)</f>
        <v>@BOU</v>
      </c>
      <c r="AW24" s="3">
        <f ca="1">VLOOKUP(RIGHT(AV24,3),'Team Ratings'!$A$2:$H$21,4,FALSE)*(1-Fixtures!$D$3)</f>
        <v>101.47347487550734</v>
      </c>
      <c r="AY24" s="62"/>
      <c r="AZ24" s="62"/>
      <c r="BA24" s="66"/>
    </row>
    <row r="25" spans="1:56" x14ac:dyDescent="0.25">
      <c r="A25" s="41" t="str">
        <f t="shared" ref="A25:A43" si="0">$A3</f>
        <v>AVL</v>
      </c>
      <c r="B25" s="9">
        <f ca="1">(VLOOKUP(B3,$AT$2:$AU$41,2,FALSE)*VLOOKUP(B47,$AV$2:$AW$41,2,FALSE))/(100*100)*'Formula Data'!$AB$22</f>
        <v>2.1833683603143963</v>
      </c>
      <c r="C25" s="9">
        <f ca="1">(VLOOKUP(C3,$AT$2:$AU$41,2,FALSE)*VLOOKUP(C47,$AV$2:$AW$41,2,FALSE))/(100*100)*'Formula Data'!$AB$22</f>
        <v>1.1299142173189616</v>
      </c>
      <c r="D25" s="9">
        <f ca="1">(VLOOKUP(D3,$AT$2:$AU$41,2,FALSE)*VLOOKUP(D47,$AV$2:$AW$41,2,FALSE))/(100*100)*'Formula Data'!$AB$22</f>
        <v>1.541988803899115</v>
      </c>
      <c r="E25" s="9">
        <f ca="1">(VLOOKUP(E3,$AT$2:$AU$41,2,FALSE)*VLOOKUP(E47,$AV$2:$AW$41,2,FALSE))/(100*100)*'Formula Data'!$AB$22</f>
        <v>1.4964651323337179</v>
      </c>
      <c r="F25" s="9">
        <f ca="1">(VLOOKUP(F3,$AT$2:$AU$41,2,FALSE)*VLOOKUP(F47,$AV$2:$AW$41,2,FALSE))/(100*100)*'Formula Data'!$AB$22</f>
        <v>1.3786630161875588</v>
      </c>
      <c r="G25" s="9">
        <f ca="1">(VLOOKUP(G3,$AT$2:$AU$41,2,FALSE)*VLOOKUP(G47,$AV$2:$AW$41,2,FALSE))/(100*100)*'Formula Data'!$AB$22</f>
        <v>2.085800468044873</v>
      </c>
      <c r="H25" s="9">
        <f ca="1">(VLOOKUP(H3,$AT$2:$AU$41,2,FALSE)*VLOOKUP(H47,$AV$2:$AW$41,2,FALSE))/(100*100)*'Formula Data'!$AB$22</f>
        <v>1.274178687973843</v>
      </c>
      <c r="I25" s="9">
        <f ca="1">(VLOOKUP(I3,$AT$2:$AU$41,2,FALSE)*VLOOKUP(I47,$AV$2:$AW$41,2,FALSE))/(100*100)*'Formula Data'!$AB$22</f>
        <v>1.8176109538458136</v>
      </c>
      <c r="J25" s="9">
        <f ca="1">(VLOOKUP(J3,$AT$2:$AU$41,2,FALSE)*VLOOKUP(J47,$AV$2:$AW$41,2,FALSE))/(100*100)*'Formula Data'!$AB$22</f>
        <v>1.45892577680827</v>
      </c>
      <c r="K25" s="9">
        <f ca="1">(VLOOKUP(K3,$AT$2:$AU$41,2,FALSE)*VLOOKUP(K47,$AV$2:$AW$41,2,FALSE))/(100*100)*'Formula Data'!$AB$22</f>
        <v>3.9924862915481309</v>
      </c>
      <c r="L25" s="9">
        <f ca="1">(VLOOKUP(L3,$AT$2:$AU$41,2,FALSE)*VLOOKUP(L47,$AV$2:$AW$41,2,FALSE))/(100*100)*'Formula Data'!$AB$22</f>
        <v>2.2458688962202262</v>
      </c>
      <c r="M25" s="9">
        <f ca="1">(VLOOKUP(M3,$AT$2:$AU$41,2,FALSE)*VLOOKUP(M47,$AV$2:$AW$41,2,FALSE))/(100*100)*'Formula Data'!$AB$22</f>
        <v>2.2532585599293111</v>
      </c>
      <c r="N25" s="9">
        <f ca="1">(VLOOKUP(N3,$AT$2:$AU$41,2,FALSE)*VLOOKUP(N47,$AV$2:$AW$41,2,FALSE))/(100*100)*'Formula Data'!$AB$22</f>
        <v>1.0426006553527465</v>
      </c>
      <c r="O25" s="9">
        <f ca="1">(VLOOKUP(O3,$AT$2:$AU$41,2,FALSE)*VLOOKUP(O47,$AV$2:$AW$41,2,FALSE))/(100*100)*'Formula Data'!$AB$22</f>
        <v>2.782099558583524</v>
      </c>
      <c r="P25" s="9">
        <f ca="1">(VLOOKUP(P3,$AT$2:$AU$41,2,FALSE)*VLOOKUP(P47,$AV$2:$AW$41,2,FALSE))/(100*100)*'Formula Data'!$AB$22</f>
        <v>2.9972169418397709</v>
      </c>
      <c r="Q25" s="9">
        <f ca="1">(VLOOKUP(Q3,$AT$2:$AU$41,2,FALSE)*VLOOKUP(Q47,$AV$2:$AW$41,2,FALSE))/(100*100)*'Formula Data'!$AB$22</f>
        <v>1.8456984757275194</v>
      </c>
      <c r="R25" s="9">
        <f ca="1">(VLOOKUP(R3,$AT$2:$AU$41,2,FALSE)*VLOOKUP(R47,$AV$2:$AW$41,2,FALSE))/(100*100)*'Formula Data'!$AB$22</f>
        <v>1.980098307398386</v>
      </c>
      <c r="S25" s="9">
        <f ca="1">(VLOOKUP(S3,$AT$2:$AU$41,2,FALSE)*VLOOKUP(S47,$AV$2:$AW$41,2,FALSE))/(100*100)*'Formula Data'!$AB$22</f>
        <v>1.6573871334390506</v>
      </c>
      <c r="T25" s="9">
        <f ca="1">(VLOOKUP(T3,$AT$2:$AU$41,2,FALSE)*VLOOKUP(T47,$AV$2:$AW$41,2,FALSE))/(100*100)*'Formula Data'!$AB$22</f>
        <v>1.2167478286075279</v>
      </c>
      <c r="U25" s="9">
        <f ca="1">(VLOOKUP(U3,$AT$2:$AU$41,2,FALSE)*VLOOKUP(U47,$AV$2:$AW$41,2,FALSE))/(100*100)*'Formula Data'!$AB$22</f>
        <v>1.9640987689019098</v>
      </c>
      <c r="V25" s="9">
        <f ca="1">(VLOOKUP(V3,$AT$2:$AU$41,2,FALSE)*VLOOKUP(V47,$AV$2:$AW$41,2,FALSE))/(100*100)*'Formula Data'!$AB$22</f>
        <v>1.9034027314177162</v>
      </c>
      <c r="W25" s="9">
        <f ca="1">(VLOOKUP(W3,$AT$2:$AU$41,2,FALSE)*VLOOKUP(W47,$AV$2:$AW$41,2,FALSE))/(100*100)*'Formula Data'!$AB$22</f>
        <v>2.6726561125239545</v>
      </c>
      <c r="X25" s="9">
        <f ca="1">(VLOOKUP(X3,$AT$2:$AU$41,2,FALSE)*VLOOKUP(X47,$AV$2:$AW$41,2,FALSE))/(100*100)*'Formula Data'!$AB$22</f>
        <v>2.1793829505407496</v>
      </c>
      <c r="Y25" s="9">
        <f ca="1">(VLOOKUP(Y3,$AT$2:$AU$41,2,FALSE)*VLOOKUP(Y47,$AV$2:$AW$41,2,FALSE))/(100*100)*'Formula Data'!$AB$22</f>
        <v>1.314809919678138</v>
      </c>
      <c r="Z25" s="83">
        <f ca="1">(VLOOKUP(Z3,$AT$2:$AU$41,2,FALSE)*VLOOKUP(Z47,$AV$2:$AW$41,2,FALSE))/(100*100)*'Formula Data'!$AB$22</f>
        <v>1.6878965468591896</v>
      </c>
      <c r="AA25" s="83">
        <f ca="1">(VLOOKUP(AA3,$AT$2:$AU$41,2,FALSE)*VLOOKUP(AA47,$AV$2:$AW$41,2,FALSE))/(100*100)*'Formula Data'!$AB$22</f>
        <v>1.4615936957476536</v>
      </c>
      <c r="AB25" s="84">
        <f ca="1">(VLOOKUP(AB3,$AT$2:$AU$41,2,FALSE)*VLOOKUP(AB47,$AV$2:$AW$41,2,FALSE))/(100*100)*'Formula Data'!$AB$22</f>
        <v>2.475849915384261</v>
      </c>
      <c r="AC25" s="95">
        <f ca="1">(VLOOKUP(AC3,$AT$2:$AU$41,2,FALSE)*VLOOKUP(AC47,$AV$2:$AW$41,2,FALSE))/(100*100)*'Formula Data'!$AB$22</f>
        <v>1.3255203545394154</v>
      </c>
      <c r="AD25" s="84">
        <f ca="1">(VLOOKUP(AD3,$AT$2:$AU$41,2,FALSE)*VLOOKUP(AD47,$AV$2:$AW$41,2,FALSE))/(100*100)*'Formula Data'!$AB$22</f>
        <v>2.7571545131238264</v>
      </c>
      <c r="AE25" s="84">
        <f ca="1">(VLOOKUP(AE3,$AT$2:$AU$41,2,FALSE)*VLOOKUP(AE47,$AV$2:$AW$41,2,FALSE))/(100*100)*'Formula Data'!$AB$22</f>
        <v>2.00640142387621</v>
      </c>
      <c r="AF25" s="84">
        <f ca="1">(VLOOKUP(AF3,$AT$2:$AU$41,2,FALSE)*VLOOKUP(AF47,$AV$2:$AW$41,2,FALSE))/(100*100)*'Formula Data'!$AB$22</f>
        <v>1.5574651765145968</v>
      </c>
      <c r="AG25" s="84">
        <f ca="1">(VLOOKUP(AG3,$AT$2:$AU$41,2,FALSE)*VLOOKUP(AG47,$AV$2:$AW$41,2,FALSE))/(100*100)*'Formula Data'!$AB$22</f>
        <v>1.5083796971427619</v>
      </c>
      <c r="AH25" s="84">
        <f ca="1">(VLOOKUP(AH3,$AT$2:$AU$41,2,FALSE)*VLOOKUP(AH47,$AV$2:$AW$41,2,FALSE))/(100*100)*'Formula Data'!$AB$22</f>
        <v>3.3549399560820672</v>
      </c>
      <c r="AI25" s="84">
        <f ca="1">(VLOOKUP(AI3,$AT$2:$AU$41,2,FALSE)*VLOOKUP(AI47,$AV$2:$AW$41,2,FALSE))/(100*100)*'Formula Data'!$AB$22</f>
        <v>1.8623972251674825</v>
      </c>
      <c r="AJ25" s="84">
        <f ca="1">(VLOOKUP(AJ3,$AT$2:$AU$41,2,FALSE)*VLOOKUP(AJ47,$AV$2:$AW$41,2,FALSE))/(100*100)*'Formula Data'!$AB$22</f>
        <v>1.0017659150333151</v>
      </c>
      <c r="AK25" s="9">
        <f ca="1">(VLOOKUP(AK3,$AT$2:$AU$41,2,FALSE)*VLOOKUP(AK47,$AV$2:$AW$41,2,FALSE))/(100*100)*'Formula Data'!$AB$22</f>
        <v>2.3034647564418882</v>
      </c>
      <c r="AL25" s="9">
        <f ca="1">(VLOOKUP(AL3,$AT$2:$AU$41,2,FALSE)*VLOOKUP(AL47,$AV$2:$AW$41,2,FALSE))/(100*100)*'Formula Data'!$AB$22</f>
        <v>1.39627965216227</v>
      </c>
      <c r="AM25" s="9">
        <f ca="1">(VLOOKUP(AM3,$AT$2:$AU$41,2,FALSE)*VLOOKUP(AM47,$AV$2:$AW$41,2,FALSE))/(100*100)*'Formula Data'!$AB$22</f>
        <v>2.0594842587493165</v>
      </c>
      <c r="AN25" s="9">
        <f ca="1">IF(OR(Fixtures!$D$6&lt;=0,Fixtures!$D$6&gt;39),AVERAGE(B25:AM25),AVERAGE(OFFSET(A25,0,Fixtures!$D$6,1,38-Fixtures!$D$6+1)))</f>
        <v>1.8907991223151961</v>
      </c>
      <c r="AO25" s="41" t="str">
        <f t="shared" ref="AO25:AO43" si="1">$A3</f>
        <v>AVL</v>
      </c>
      <c r="AP25" s="65">
        <f ca="1">AVERAGE(OFFSET(A25,0,Fixtures!$D$6,1,9))</f>
        <v>1.8628971662515603</v>
      </c>
      <c r="AQ25" s="65">
        <f ca="1">AVERAGE(OFFSET(A25,0,Fixtures!$D$6,1,6))</f>
        <v>1.7408422304582347</v>
      </c>
      <c r="AR25" s="65">
        <f ca="1">AVERAGE(OFFSET(A25,0,Fixtures!$D$6,1,3))</f>
        <v>1.7273631390260258</v>
      </c>
      <c r="AS25" s="62"/>
      <c r="AT25" s="72" t="str">
        <f>CONCATENATE("@",Schedule!A5)</f>
        <v>@BRI</v>
      </c>
      <c r="AU25" s="3">
        <f ca="1">VLOOKUP(RIGHT(AT25,3),'Team Ratings'!$A$2:$H$21,7,FALSE)*(1+Fixtures!$D$3)</f>
        <v>104.1381271640588</v>
      </c>
      <c r="AV25" s="72" t="str">
        <f>CONCATENATE("@",Schedule!A5)</f>
        <v>@BRI</v>
      </c>
      <c r="AW25" s="3">
        <f ca="1">VLOOKUP(RIGHT(AV25,3),'Team Ratings'!$A$2:$H$21,4,FALSE)*(1-Fixtures!$D$3)</f>
        <v>97.704160604513405</v>
      </c>
      <c r="AY25" s="62"/>
      <c r="AZ25" s="62"/>
      <c r="BA25" s="66"/>
    </row>
    <row r="26" spans="1:56" x14ac:dyDescent="0.25">
      <c r="A26" s="41" t="str">
        <f t="shared" si="0"/>
        <v>BOU</v>
      </c>
      <c r="B26" s="9">
        <f ca="1">(VLOOKUP(B4,$AT$2:$AU$41,2,FALSE)*VLOOKUP(B48,$AV$2:$AW$41,2,FALSE))/(100*100)*'Formula Data'!$AB$22</f>
        <v>1.0958028438051395</v>
      </c>
      <c r="C26" s="9">
        <f ca="1">(VLOOKUP(C4,$AT$2:$AU$41,2,FALSE)*VLOOKUP(C48,$AV$2:$AW$41,2,FALSE))/(100*100)*'Formula Data'!$AB$22</f>
        <v>1.8139119673010362</v>
      </c>
      <c r="D26" s="9">
        <f ca="1">(VLOOKUP(D4,$AT$2:$AU$41,2,FALSE)*VLOOKUP(D48,$AV$2:$AW$41,2,FALSE))/(100*100)*'Formula Data'!$AB$22</f>
        <v>2.2094750628213391</v>
      </c>
      <c r="E26" s="9">
        <f ca="1">(VLOOKUP(E4,$AT$2:$AU$41,2,FALSE)*VLOOKUP(E48,$AV$2:$AW$41,2,FALSE))/(100*100)*'Formula Data'!$AB$22</f>
        <v>2.2793295824876925</v>
      </c>
      <c r="F26" s="9">
        <f ca="1">(VLOOKUP(F4,$AT$2:$AU$41,2,FALSE)*VLOOKUP(F48,$AV$2:$AW$41,2,FALSE))/(100*100)*'Formula Data'!$AB$22</f>
        <v>1.2747565215741021</v>
      </c>
      <c r="G26" s="9">
        <f ca="1">(VLOOKUP(G4,$AT$2:$AU$41,2,FALSE)*VLOOKUP(G48,$AV$2:$AW$41,2,FALSE))/(100*100)*'Formula Data'!$AB$22</f>
        <v>2.0467760972674767</v>
      </c>
      <c r="H26" s="9">
        <f ca="1">(VLOOKUP(H4,$AT$2:$AU$41,2,FALSE)*VLOOKUP(H48,$AV$2:$AW$41,2,FALSE))/(100*100)*'Formula Data'!$AB$22</f>
        <v>1.1397356884136589</v>
      </c>
      <c r="I26" s="9">
        <f ca="1">(VLOOKUP(I4,$AT$2:$AU$41,2,FALSE)*VLOOKUP(I48,$AV$2:$AW$41,2,FALSE))/(100*100)*'Formula Data'!$AB$22</f>
        <v>1.7243236414033487</v>
      </c>
      <c r="J26" s="9">
        <f ca="1">(VLOOKUP(J4,$AT$2:$AU$41,2,FALSE)*VLOOKUP(J48,$AV$2:$AW$41,2,FALSE))/(100*100)*'Formula Data'!$AB$22</f>
        <v>1.0058809932384258</v>
      </c>
      <c r="K26" s="9">
        <f ca="1">(VLOOKUP(K4,$AT$2:$AU$41,2,FALSE)*VLOOKUP(K48,$AV$2:$AW$41,2,FALSE))/(100*100)*'Formula Data'!$AB$22</f>
        <v>1.6237132904871487</v>
      </c>
      <c r="L26" s="9">
        <f ca="1">(VLOOKUP(L4,$AT$2:$AU$41,2,FALSE)*VLOOKUP(L48,$AV$2:$AW$41,2,FALSE))/(100*100)*'Formula Data'!$AB$22</f>
        <v>1.5396369951198987</v>
      </c>
      <c r="M26" s="9">
        <f ca="1">(VLOOKUP(M4,$AT$2:$AU$41,2,FALSE)*VLOOKUP(M48,$AV$2:$AW$41,2,FALSE))/(100*100)*'Formula Data'!$AB$22</f>
        <v>1.2875507823832664</v>
      </c>
      <c r="N26" s="9">
        <f ca="1">(VLOOKUP(N4,$AT$2:$AU$41,2,FALSE)*VLOOKUP(N48,$AV$2:$AW$41,2,FALSE))/(100*100)*'Formula Data'!$AB$22</f>
        <v>1.2469719955687211</v>
      </c>
      <c r="O26" s="9">
        <f ca="1">(VLOOKUP(O4,$AT$2:$AU$41,2,FALSE)*VLOOKUP(O48,$AV$2:$AW$41,2,FALSE))/(100*100)*'Formula Data'!$AB$22</f>
        <v>1.8049826621772453</v>
      </c>
      <c r="P26" s="9">
        <f ca="1">(VLOOKUP(P4,$AT$2:$AU$41,2,FALSE)*VLOOKUP(P48,$AV$2:$AW$41,2,FALSE))/(100*100)*'Formula Data'!$AB$22</f>
        <v>1.2371222682855909</v>
      </c>
      <c r="Q26" s="9">
        <f ca="1">(VLOOKUP(Q4,$AT$2:$AU$41,2,FALSE)*VLOOKUP(Q48,$AV$2:$AW$41,2,FALSE))/(100*100)*'Formula Data'!$AB$22</f>
        <v>1.8566516273126406</v>
      </c>
      <c r="R26" s="9">
        <f ca="1">(VLOOKUP(R4,$AT$2:$AU$41,2,FALSE)*VLOOKUP(R48,$AV$2:$AW$41,2,FALSE))/(100*100)*'Formula Data'!$AB$22</f>
        <v>2.4777883169588866</v>
      </c>
      <c r="S26" s="9">
        <f ca="1">(VLOOKUP(S4,$AT$2:$AU$41,2,FALSE)*VLOOKUP(S48,$AV$2:$AW$41,2,FALSE))/(100*100)*'Formula Data'!$AB$22</f>
        <v>1.0533588752643481</v>
      </c>
      <c r="T26" s="9">
        <f ca="1">(VLOOKUP(T4,$AT$2:$AU$41,2,FALSE)*VLOOKUP(T48,$AV$2:$AW$41,2,FALSE))/(100*100)*'Formula Data'!$AB$22</f>
        <v>1.1542992971377788</v>
      </c>
      <c r="U26" s="9">
        <f ca="1">(VLOOKUP(U4,$AT$2:$AU$41,2,FALSE)*VLOOKUP(U48,$AV$2:$AW$41,2,FALSE))/(100*100)*'Formula Data'!$AB$22</f>
        <v>1.8016879384495146</v>
      </c>
      <c r="V26" s="9">
        <f ca="1">(VLOOKUP(V4,$AT$2:$AU$41,2,FALSE)*VLOOKUP(V48,$AV$2:$AW$41,2,FALSE))/(100*100)*'Formula Data'!$AB$22</f>
        <v>1.7025681271364537</v>
      </c>
      <c r="W26" s="9">
        <f ca="1">(VLOOKUP(W4,$AT$2:$AU$41,2,FALSE)*VLOOKUP(W48,$AV$2:$AW$41,2,FALSE))/(100*100)*'Formula Data'!$AB$22</f>
        <v>1.0869485663591656</v>
      </c>
      <c r="X26" s="9">
        <f ca="1">(VLOOKUP(X4,$AT$2:$AU$41,2,FALSE)*VLOOKUP(X48,$AV$2:$AW$41,2,FALSE))/(100*100)*'Formula Data'!$AB$22</f>
        <v>1.5026123479240683</v>
      </c>
      <c r="Y26" s="9">
        <f ca="1">(VLOOKUP(Y4,$AT$2:$AU$41,2,FALSE)*VLOOKUP(Y48,$AV$2:$AW$41,2,FALSE))/(100*100)*'Formula Data'!$AB$22</f>
        <v>1.206088619953807</v>
      </c>
      <c r="Z26" s="83">
        <f ca="1">(VLOOKUP(Z4,$AT$2:$AU$41,2,FALSE)*VLOOKUP(Z48,$AV$2:$AW$41,2,FALSE))/(100*100)*'Formula Data'!$AB$22</f>
        <v>1.2142716475320985</v>
      </c>
      <c r="AA26" s="83">
        <f ca="1">(VLOOKUP(AA4,$AT$2:$AU$41,2,FALSE)*VLOOKUP(AA48,$AV$2:$AW$41,2,FALSE))/(100*100)*'Formula Data'!$AB$22</f>
        <v>1.6369400506224923</v>
      </c>
      <c r="AB26" s="84">
        <f ca="1">(VLOOKUP(AB4,$AT$2:$AU$41,2,FALSE)*VLOOKUP(AB48,$AV$2:$AW$41,2,FALSE))/(100*100)*'Formula Data'!$AB$22</f>
        <v>1.5735360976171129</v>
      </c>
      <c r="AC26" s="84">
        <f ca="1">(VLOOKUP(AC4,$AT$2:$AU$41,2,FALSE)*VLOOKUP(AC48,$AV$2:$AW$41,2,FALSE))/(100*100)*'Formula Data'!$AB$22</f>
        <v>1.6586847411047088</v>
      </c>
      <c r="AD26" s="84">
        <f ca="1">(VLOOKUP(AD4,$AT$2:$AU$41,2,FALSE)*VLOOKUP(AD48,$AV$2:$AW$41,2,FALSE))/(100*100)*'Formula Data'!$AB$22</f>
        <v>2.7735166284546855</v>
      </c>
      <c r="AE26" s="84">
        <f ca="1">(VLOOKUP(AE4,$AT$2:$AU$41,2,FALSE)*VLOOKUP(AE48,$AV$2:$AW$41,2,FALSE))/(100*100)*'Formula Data'!$AB$22</f>
        <v>0.82815622918291609</v>
      </c>
      <c r="AF26" s="84">
        <f ca="1">(VLOOKUP(AF4,$AT$2:$AU$41,2,FALSE)*VLOOKUP(AF48,$AV$2:$AW$41,2,FALSE))/(100*100)*'Formula Data'!$AB$22</f>
        <v>1.8627606353557438</v>
      </c>
      <c r="AG26" s="84">
        <f ca="1">(VLOOKUP(AG4,$AT$2:$AU$41,2,FALSE)*VLOOKUP(AG48,$AV$2:$AW$41,2,FALSE))/(100*100)*'Formula Data'!$AB$22</f>
        <v>0.8619141601078063</v>
      </c>
      <c r="AH26" s="84">
        <f ca="1">(VLOOKUP(AH4,$AT$2:$AU$41,2,FALSE)*VLOOKUP(AH48,$AV$2:$AW$41,2,FALSE))/(100*100)*'Formula Data'!$AB$22</f>
        <v>2.2999515606112069</v>
      </c>
      <c r="AI26" s="84">
        <f ca="1">(VLOOKUP(AI4,$AT$2:$AU$41,2,FALSE)*VLOOKUP(AI48,$AV$2:$AW$41,2,FALSE))/(100*100)*'Formula Data'!$AB$22</f>
        <v>1.2082941788128665</v>
      </c>
      <c r="AJ26" s="84">
        <f ca="1">(VLOOKUP(AJ4,$AT$2:$AU$41,2,FALSE)*VLOOKUP(AJ48,$AV$2:$AW$41,2,FALSE))/(100*100)*'Formula Data'!$AB$22</f>
        <v>1.5258321998471325</v>
      </c>
      <c r="AK26" s="9">
        <f ca="1">(VLOOKUP(AK4,$AT$2:$AU$41,2,FALSE)*VLOOKUP(AK48,$AV$2:$AW$41,2,FALSE))/(100*100)*'Formula Data'!$AB$22</f>
        <v>3.3005738592763221</v>
      </c>
      <c r="AL26" s="9">
        <f ca="1">(VLOOKUP(AL4,$AT$2:$AU$41,2,FALSE)*VLOOKUP(AL48,$AV$2:$AW$41,2,FALSE))/(100*100)*'Formula Data'!$AB$22</f>
        <v>1.3701558998236825</v>
      </c>
      <c r="AM26" s="9">
        <f ca="1">(VLOOKUP(AM4,$AT$2:$AU$41,2,FALSE)*VLOOKUP(AM48,$AV$2:$AW$41,2,FALSE))/(100*100)*'Formula Data'!$AB$22</f>
        <v>1.9042659149440293</v>
      </c>
      <c r="AN26" s="9">
        <f ca="1">IF(OR(Fixtures!$D$6&lt;=0,Fixtures!$D$6&gt;39),AVERAGE(B26:AM26),AVERAGE(OFFSET(A26,0,Fixtures!$D$6,1,38-Fixtures!$D$6+1)))</f>
        <v>1.6704721731981678</v>
      </c>
      <c r="AO26" s="41" t="str">
        <f t="shared" si="1"/>
        <v>BOU</v>
      </c>
      <c r="AP26" s="65">
        <f ca="1">AVERAGE(OFFSET(A26,0,Fixtures!$D$6,1,9))</f>
        <v>1.5840629997497371</v>
      </c>
      <c r="AQ26" s="65">
        <f ca="1">AVERAGE(OFFSET(A26,0,Fixtures!$D$6,1,6))</f>
        <v>1.4653555841257146</v>
      </c>
      <c r="AR26" s="65">
        <f ca="1">AVERAGE(OFFSET(A26,0,Fixtures!$D$6,1,3))</f>
        <v>1.3076575384699911</v>
      </c>
      <c r="AS26" s="62"/>
      <c r="AT26" s="72" t="str">
        <f>CONCATENATE("@",Schedule!A6)</f>
        <v>@BUR</v>
      </c>
      <c r="AU26" s="3">
        <f ca="1">VLOOKUP(RIGHT(AT26,3),'Team Ratings'!$A$2:$H$21,7,FALSE)*(1+Fixtures!$D$3)</f>
        <v>90.950879302608726</v>
      </c>
      <c r="AV26" s="72" t="str">
        <f>CONCATENATE("@",Schedule!A6)</f>
        <v>@BUR</v>
      </c>
      <c r="AW26" s="3">
        <f ca="1">VLOOKUP(RIGHT(AV26,3),'Team Ratings'!$A$2:$H$21,4,FALSE)*(1-Fixtures!$D$3)</f>
        <v>85.190749676814505</v>
      </c>
      <c r="AY26" s="62"/>
      <c r="AZ26" s="62"/>
      <c r="BA26" s="66"/>
    </row>
    <row r="27" spans="1:56" x14ac:dyDescent="0.25">
      <c r="A27" s="41" t="str">
        <f t="shared" si="0"/>
        <v>BRI</v>
      </c>
      <c r="B27" s="9">
        <f ca="1">(VLOOKUP(B5,$AT$2:$AU$41,2,FALSE)*VLOOKUP(B49,$AV$2:$AW$41,2,FALSE))/(100*100)*'Formula Data'!$AB$22</f>
        <v>1.5633991474527806</v>
      </c>
      <c r="C27" s="9">
        <f ca="1">(VLOOKUP(C5,$AT$2:$AU$41,2,FALSE)*VLOOKUP(C49,$AV$2:$AW$41,2,FALSE))/(100*100)*'Formula Data'!$AB$22</f>
        <v>1.0973992847301419</v>
      </c>
      <c r="D27" s="9">
        <f ca="1">(VLOOKUP(D5,$AT$2:$AU$41,2,FALSE)*VLOOKUP(D49,$AV$2:$AW$41,2,FALSE))/(100*100)*'Formula Data'!$AB$22</f>
        <v>1.3192603510802492</v>
      </c>
      <c r="E27" s="9">
        <f ca="1">(VLOOKUP(E5,$AT$2:$AU$41,2,FALSE)*VLOOKUP(E49,$AV$2:$AW$41,2,FALSE))/(100*100)*'Formula Data'!$AB$22</f>
        <v>3.1779713745826332</v>
      </c>
      <c r="F27" s="9">
        <f ca="1">(VLOOKUP(F5,$AT$2:$AU$41,2,FALSE)*VLOOKUP(F49,$AV$2:$AW$41,2,FALSE))/(100*100)*'Formula Data'!$AB$22</f>
        <v>1.0142310081455452</v>
      </c>
      <c r="G27" s="9">
        <f ca="1">(VLOOKUP(G5,$AT$2:$AU$41,2,FALSE)*VLOOKUP(G49,$AV$2:$AW$41,2,FALSE))/(100*100)*'Formula Data'!$AB$22</f>
        <v>1.239723667517822</v>
      </c>
      <c r="H27" s="9">
        <f ca="1">(VLOOKUP(H5,$AT$2:$AU$41,2,FALSE)*VLOOKUP(H49,$AV$2:$AW$41,2,FALSE))/(100*100)*'Formula Data'!$AB$22</f>
        <v>2.3857488665007898</v>
      </c>
      <c r="I27" s="9">
        <f ca="1">(VLOOKUP(I5,$AT$2:$AU$41,2,FALSE)*VLOOKUP(I49,$AV$2:$AW$41,2,FALSE))/(100*100)*'Formula Data'!$AB$22</f>
        <v>1.1634111145702568</v>
      </c>
      <c r="J27" s="9">
        <f ca="1">(VLOOKUP(J5,$AT$2:$AU$41,2,FALSE)*VLOOKUP(J49,$AV$2:$AW$41,2,FALSE))/(100*100)*'Formula Data'!$AB$22</f>
        <v>1.7465327406305913</v>
      </c>
      <c r="K27" s="9">
        <f ca="1">(VLOOKUP(K5,$AT$2:$AU$41,2,FALSE)*VLOOKUP(K49,$AV$2:$AW$41,2,FALSE))/(100*100)*'Formula Data'!$AB$22</f>
        <v>1.22740465987126</v>
      </c>
      <c r="L27" s="9">
        <f ca="1">(VLOOKUP(L5,$AT$2:$AU$41,2,FALSE)*VLOOKUP(L49,$AV$2:$AW$41,2,FALSE))/(100*100)*'Formula Data'!$AB$22</f>
        <v>0.96851673043588815</v>
      </c>
      <c r="M27" s="9">
        <f ca="1">(VLOOKUP(M5,$AT$2:$AU$41,2,FALSE)*VLOOKUP(M49,$AV$2:$AW$41,2,FALSE))/(100*100)*'Formula Data'!$AB$22</f>
        <v>2.2145180002581935</v>
      </c>
      <c r="N27" s="9">
        <f ca="1">(VLOOKUP(N5,$AT$2:$AU$41,2,FALSE)*VLOOKUP(N49,$AV$2:$AW$41,2,FALSE))/(100*100)*'Formula Data'!$AB$22</f>
        <v>1.4691539290666955</v>
      </c>
      <c r="O27" s="9">
        <f ca="1">(VLOOKUP(O5,$AT$2:$AU$41,2,FALSE)*VLOOKUP(O49,$AV$2:$AW$41,2,FALSE))/(100*100)*'Formula Data'!$AB$22</f>
        <v>2.6704921107538868</v>
      </c>
      <c r="P27" s="9">
        <f ca="1">(VLOOKUP(P5,$AT$2:$AU$41,2,FALSE)*VLOOKUP(P49,$AV$2:$AW$41,2,FALSE))/(100*100)*'Formula Data'!$AB$22</f>
        <v>1.6602722455353369</v>
      </c>
      <c r="Q27" s="9">
        <f ca="1">(VLOOKUP(Q5,$AT$2:$AU$41,2,FALSE)*VLOOKUP(Q49,$AV$2:$AW$41,2,FALSE))/(100*100)*'Formula Data'!$AB$22</f>
        <v>1.2006522125496273</v>
      </c>
      <c r="R27" s="9">
        <f ca="1">(VLOOKUP(R5,$AT$2:$AU$41,2,FALSE)*VLOOKUP(R49,$AV$2:$AW$41,2,FALSE))/(100*100)*'Formula Data'!$AB$22</f>
        <v>1.1911683613504611</v>
      </c>
      <c r="S27" s="9">
        <f ca="1">(VLOOKUP(S5,$AT$2:$AU$41,2,FALSE)*VLOOKUP(S49,$AV$2:$AW$41,2,FALSE))/(100*100)*'Formula Data'!$AB$22</f>
        <v>1.0550983611566653</v>
      </c>
      <c r="T27" s="9">
        <f ca="1">(VLOOKUP(T5,$AT$2:$AU$41,2,FALSE)*VLOOKUP(T49,$AV$2:$AW$41,2,FALSE))/(100*100)*'Formula Data'!$AB$22</f>
        <v>1.7379351217654457</v>
      </c>
      <c r="U27" s="9">
        <f ca="1">(VLOOKUP(U5,$AT$2:$AU$41,2,FALSE)*VLOOKUP(U49,$AV$2:$AW$41,2,FALSE))/(100*100)*'Formula Data'!$AB$22</f>
        <v>0.89939821358314909</v>
      </c>
      <c r="V27" s="9">
        <f ca="1">(VLOOKUP(V5,$AT$2:$AU$41,2,FALSE)*VLOOKUP(V49,$AV$2:$AW$41,2,FALSE))/(100*100)*'Formula Data'!$AB$22</f>
        <v>1.597071555260859</v>
      </c>
      <c r="W27" s="9">
        <f ca="1">(VLOOKUP(W5,$AT$2:$AU$41,2,FALSE)*VLOOKUP(W49,$AV$2:$AW$41,2,FALSE))/(100*100)*'Formula Data'!$AB$22</f>
        <v>1.8335304178323764</v>
      </c>
      <c r="X27" s="9">
        <f ca="1">(VLOOKUP(X5,$AT$2:$AU$41,2,FALSE)*VLOOKUP(X49,$AV$2:$AW$41,2,FALSE))/(100*100)*'Formula Data'!$AB$22</f>
        <v>1.1691665453808089</v>
      </c>
      <c r="Y27" s="9">
        <f ca="1">(VLOOKUP(Y5,$AT$2:$AU$41,2,FALSE)*VLOOKUP(Y49,$AV$2:$AW$41,2,FALSE))/(100*100)*'Formula Data'!$AB$22</f>
        <v>1.343545479550136</v>
      </c>
      <c r="Z27" s="83">
        <f ca="1">(VLOOKUP(Z5,$AT$2:$AU$41,2,FALSE)*VLOOKUP(Z49,$AV$2:$AW$41,2,FALSE))/(100*100)*'Formula Data'!$AB$22</f>
        <v>1.6393248574363846</v>
      </c>
      <c r="AA27" s="83">
        <f ca="1">(VLOOKUP(AA5,$AT$2:$AU$41,2,FALSE)*VLOOKUP(AA49,$AV$2:$AW$41,2,FALSE))/(100*100)*'Formula Data'!$AB$22</f>
        <v>1.0465729830055803</v>
      </c>
      <c r="AB27" s="84">
        <f ca="1">(VLOOKUP(AB5,$AT$2:$AU$41,2,FALSE)*VLOOKUP(AB49,$AV$2:$AW$41,2,FALSE))/(100*100)*'Formula Data'!$AB$22</f>
        <v>1.5761345888883518</v>
      </c>
      <c r="AC27" s="84">
        <f ca="1">(VLOOKUP(AC5,$AT$2:$AU$41,2,FALSE)*VLOOKUP(AC49,$AV$2:$AW$41,2,FALSE))/(100*100)*'Formula Data'!$AB$22</f>
        <v>0.79739369644121783</v>
      </c>
      <c r="AD27" s="84">
        <f ca="1">(VLOOKUP(AD5,$AT$2:$AU$41,2,FALSE)*VLOOKUP(AD49,$AV$2:$AW$41,2,FALSE))/(100*100)*'Formula Data'!$AB$22</f>
        <v>1.7935668854136406</v>
      </c>
      <c r="AE27" s="84">
        <f ca="1">(VLOOKUP(AE5,$AT$2:$AU$41,2,FALSE)*VLOOKUP(AE49,$AV$2:$AW$41,2,FALSE))/(100*100)*'Formula Data'!$AB$22</f>
        <v>1.1114219164327461</v>
      </c>
      <c r="AF27" s="84">
        <f ca="1">(VLOOKUP(AF5,$AT$2:$AU$41,2,FALSE)*VLOOKUP(AF49,$AV$2:$AW$41,2,FALSE))/(100*100)*'Formula Data'!$AB$22</f>
        <v>2.1946620421860521</v>
      </c>
      <c r="AG27" s="84">
        <f ca="1">(VLOOKUP(AG5,$AT$2:$AU$41,2,FALSE)*VLOOKUP(AG49,$AV$2:$AW$41,2,FALSE))/(100*100)*'Formula Data'!$AB$22</f>
        <v>1.4824459340571376</v>
      </c>
      <c r="AH27" s="84">
        <f ca="1">(VLOOKUP(AH5,$AT$2:$AU$41,2,FALSE)*VLOOKUP(AH49,$AV$2:$AW$41,2,FALSE))/(100*100)*'Formula Data'!$AB$22</f>
        <v>1.4467965973178083</v>
      </c>
      <c r="AI27" s="84">
        <f ca="1">(VLOOKUP(AI5,$AT$2:$AU$41,2,FALSE)*VLOOKUP(AI49,$AV$2:$AW$41,2,FALSE))/(100*100)*'Formula Data'!$AB$22</f>
        <v>1.787684801413759</v>
      </c>
      <c r="AJ27" s="84">
        <f ca="1">(VLOOKUP(AJ5,$AT$2:$AU$41,2,FALSE)*VLOOKUP(AJ49,$AV$2:$AW$41,2,FALSE))/(100*100)*'Formula Data'!$AB$22</f>
        <v>2.1274023251338288</v>
      </c>
      <c r="AK27" s="9">
        <f ca="1">(VLOOKUP(AK5,$AT$2:$AU$41,2,FALSE)*VLOOKUP(AK49,$AV$2:$AW$41,2,FALSE))/(100*100)*'Formula Data'!$AB$22</f>
        <v>1.9707469442062984</v>
      </c>
      <c r="AL27" s="9">
        <f ca="1">(VLOOKUP(AL5,$AT$2:$AU$41,2,FALSE)*VLOOKUP(AL49,$AV$2:$AW$41,2,FALSE))/(100*100)*'Formula Data'!$AB$22</f>
        <v>0.82989766172680646</v>
      </c>
      <c r="AM27" s="9">
        <f ca="1">(VLOOKUP(AM5,$AT$2:$AU$41,2,FALSE)*VLOOKUP(AM49,$AV$2:$AW$41,2,FALSE))/(100*100)*'Formula Data'!$AB$22</f>
        <v>1.515085826982852</v>
      </c>
      <c r="AN27" s="9">
        <f ca="1">IF(OR(Fixtures!$D$6&lt;=0,Fixtures!$D$6&gt;39),AVERAGE(B27:AM27),AVERAGE(OFFSET(A27,0,Fixtures!$D$6,1,38-Fixtures!$D$6+1)))</f>
        <v>1.4894905678483381</v>
      </c>
      <c r="AO27" s="41" t="str">
        <f t="shared" si="1"/>
        <v>BRI</v>
      </c>
      <c r="AP27" s="65">
        <f ca="1">AVERAGE(OFFSET(A27,0,Fixtures!$D$6,1,9))</f>
        <v>1.4079765549705465</v>
      </c>
      <c r="AQ27" s="65">
        <f ca="1">AVERAGE(OFFSET(A27,0,Fixtures!$D$6,1,6))</f>
        <v>1.2620230251170799</v>
      </c>
      <c r="AR27" s="65">
        <f ca="1">AVERAGE(OFFSET(A27,0,Fixtures!$D$6,1,3))</f>
        <v>1.3840122941224431</v>
      </c>
      <c r="AS27" s="62"/>
      <c r="AT27" s="72" t="str">
        <f>CONCATENATE("@",Schedule!A7)</f>
        <v>@CHE</v>
      </c>
      <c r="AU27" s="3">
        <f ca="1">VLOOKUP(RIGHT(AT27,3),'Team Ratings'!$A$2:$H$21,7,FALSE)*(1+Fixtures!$D$3)</f>
        <v>143.21694080892806</v>
      </c>
      <c r="AV27" s="72" t="str">
        <f>CONCATENATE("@",Schedule!A7)</f>
        <v>@CHE</v>
      </c>
      <c r="AW27" s="3">
        <f ca="1">VLOOKUP(RIGHT(AV27,3),'Team Ratings'!$A$2:$H$21,4,FALSE)*(1-Fixtures!$D$3)</f>
        <v>69.555536446837422</v>
      </c>
      <c r="AY27" s="62"/>
      <c r="AZ27" s="62"/>
      <c r="BA27" s="66"/>
    </row>
    <row r="28" spans="1:56" x14ac:dyDescent="0.25">
      <c r="A28" s="41" t="str">
        <f t="shared" si="0"/>
        <v>BUR</v>
      </c>
      <c r="B28" s="9">
        <f ca="1">(VLOOKUP(B6,$AT$2:$AU$41,2,FALSE)*VLOOKUP(B50,$AV$2:$AW$41,2,FALSE))/(100*100)*'Formula Data'!$AB$22</f>
        <v>1.1502967492075478</v>
      </c>
      <c r="C28" s="9">
        <f ca="1">(VLOOKUP(C6,$AT$2:$AU$41,2,FALSE)*VLOOKUP(C50,$AV$2:$AW$41,2,FALSE))/(100*100)*'Formula Data'!$AB$22</f>
        <v>1.4476337178442515</v>
      </c>
      <c r="D28" s="9">
        <f ca="1">(VLOOKUP(D6,$AT$2:$AU$41,2,FALSE)*VLOOKUP(D50,$AV$2:$AW$41,2,FALSE))/(100*100)*'Formula Data'!$AB$22</f>
        <v>1.5638567141718935</v>
      </c>
      <c r="E28" s="9">
        <f ca="1">(VLOOKUP(E6,$AT$2:$AU$41,2,FALSE)*VLOOKUP(E50,$AV$2:$AW$41,2,FALSE))/(100*100)*'Formula Data'!$AB$22</f>
        <v>1.5587279751037566</v>
      </c>
      <c r="F28" s="9">
        <f ca="1">(VLOOKUP(F6,$AT$2:$AU$41,2,FALSE)*VLOOKUP(F50,$AV$2:$AW$41,2,FALSE))/(100*100)*'Formula Data'!$AB$22</f>
        <v>1.5125839176050113</v>
      </c>
      <c r="G28" s="9">
        <f ca="1">(VLOOKUP(G6,$AT$2:$AU$41,2,FALSE)*VLOOKUP(G50,$AV$2:$AW$41,2,FALSE))/(100*100)*'Formula Data'!$AB$22</f>
        <v>0.84447444028866792</v>
      </c>
      <c r="H28" s="9">
        <f ca="1">(VLOOKUP(H6,$AT$2:$AU$41,2,FALSE)*VLOOKUP(H50,$AV$2:$AW$41,2,FALSE))/(100*100)*'Formula Data'!$AB$22</f>
        <v>1.5228464436810105</v>
      </c>
      <c r="I28" s="9">
        <f ca="1">(VLOOKUP(I6,$AT$2:$AU$41,2,FALSE)*VLOOKUP(I50,$AV$2:$AW$41,2,FALSE))/(100*100)*'Formula Data'!$AB$22</f>
        <v>1.0702054291679559</v>
      </c>
      <c r="J28" s="9">
        <f ca="1">(VLOOKUP(J6,$AT$2:$AU$41,2,FALSE)*VLOOKUP(J50,$AV$2:$AW$41,2,FALSE))/(100*100)*'Formula Data'!$AB$22</f>
        <v>1.9135818117088628</v>
      </c>
      <c r="K28" s="9">
        <f ca="1">(VLOOKUP(K6,$AT$2:$AU$41,2,FALSE)*VLOOKUP(K50,$AV$2:$AW$41,2,FALSE))/(100*100)*'Formula Data'!$AB$22</f>
        <v>1.3925274239949168</v>
      </c>
      <c r="L28" s="9">
        <f ca="1">(VLOOKUP(L6,$AT$2:$AU$41,2,FALSE)*VLOOKUP(L50,$AV$2:$AW$41,2,FALSE))/(100*100)*'Formula Data'!$AB$22</f>
        <v>1.3742719489957309</v>
      </c>
      <c r="M28" s="9">
        <f ca="1">(VLOOKUP(M6,$AT$2:$AU$41,2,FALSE)*VLOOKUP(M50,$AV$2:$AW$41,2,FALSE))/(100*100)*'Formula Data'!$AB$22</f>
        <v>0.95685042666076747</v>
      </c>
      <c r="N28" s="9">
        <f ca="1">(VLOOKUP(N6,$AT$2:$AU$41,2,FALSE)*VLOOKUP(N50,$AV$2:$AW$41,2,FALSE))/(100*100)*'Formula Data'!$AB$22</f>
        <v>1.3631675927774412</v>
      </c>
      <c r="O28" s="9">
        <f ca="1">(VLOOKUP(O6,$AT$2:$AU$41,2,FALSE)*VLOOKUP(O50,$AV$2:$AW$41,2,FALSE))/(100*100)*'Formula Data'!$AB$22</f>
        <v>0.6952679022786219</v>
      </c>
      <c r="P28" s="9">
        <f ca="1">(VLOOKUP(P6,$AT$2:$AU$41,2,FALSE)*VLOOKUP(P50,$AV$2:$AW$41,2,FALSE))/(100*100)*'Formula Data'!$AB$22</f>
        <v>1.8549363488823329</v>
      </c>
      <c r="Q28" s="9">
        <f ca="1">(VLOOKUP(Q6,$AT$2:$AU$41,2,FALSE)*VLOOKUP(Q50,$AV$2:$AW$41,2,FALSE))/(100*100)*'Formula Data'!$AB$22</f>
        <v>1.5153499605013221</v>
      </c>
      <c r="R28" s="9">
        <f ca="1">(VLOOKUP(R6,$AT$2:$AU$41,2,FALSE)*VLOOKUP(R50,$AV$2:$AW$41,2,FALSE))/(100*100)*'Formula Data'!$AB$22</f>
        <v>0.72360893865840259</v>
      </c>
      <c r="S28" s="9">
        <f ca="1">(VLOOKUP(S6,$AT$2:$AU$41,2,FALSE)*VLOOKUP(S50,$AV$2:$AW$41,2,FALSE))/(100*100)*'Formula Data'!$AB$22</f>
        <v>1.1714715721377789</v>
      </c>
      <c r="T28" s="9">
        <f ca="1">(VLOOKUP(T6,$AT$2:$AU$41,2,FALSE)*VLOOKUP(T50,$AV$2:$AW$41,2,FALSE))/(100*100)*'Formula Data'!$AB$22</f>
        <v>1.5987019373990456</v>
      </c>
      <c r="U28" s="9">
        <f ca="1">(VLOOKUP(U6,$AT$2:$AU$41,2,FALSE)*VLOOKUP(U50,$AV$2:$AW$41,2,FALSE))/(100*100)*'Formula Data'!$AB$22</f>
        <v>1.2925824212222867</v>
      </c>
      <c r="V28" s="9">
        <f ca="1">(VLOOKUP(V6,$AT$2:$AU$41,2,FALSE)*VLOOKUP(V50,$AV$2:$AW$41,2,FALSE))/(100*100)*'Formula Data'!$AB$22</f>
        <v>1.0194261317203455</v>
      </c>
      <c r="W28" s="9">
        <f ca="1">(VLOOKUP(W6,$AT$2:$AU$41,2,FALSE)*VLOOKUP(W50,$AV$2:$AW$41,2,FALSE))/(100*100)*'Formula Data'!$AB$22</f>
        <v>2.0801952876961103</v>
      </c>
      <c r="X28" s="9">
        <f ca="1">(VLOOKUP(X6,$AT$2:$AU$41,2,FALSE)*VLOOKUP(X50,$AV$2:$AW$41,2,FALSE))/(100*100)*'Formula Data'!$AB$22</f>
        <v>1.2809927830447756</v>
      </c>
      <c r="Y28" s="9">
        <f ca="1">(VLOOKUP(Y6,$AT$2:$AU$41,2,FALSE)*VLOOKUP(Y50,$AV$2:$AW$41,2,FALSE))/(100*100)*'Formula Data'!$AB$22</f>
        <v>1.9308947279987247</v>
      </c>
      <c r="Z28" s="83">
        <f ca="1">(VLOOKUP(Z6,$AT$2:$AU$41,2,FALSE)*VLOOKUP(Z50,$AV$2:$AW$41,2,FALSE))/(100*100)*'Formula Data'!$AB$22</f>
        <v>0.969077116904003</v>
      </c>
      <c r="AA28" s="83">
        <f ca="1">(VLOOKUP(AA6,$AT$2:$AU$41,2,FALSE)*VLOOKUP(AA50,$AV$2:$AW$41,2,FALSE))/(100*100)*'Formula Data'!$AB$22</f>
        <v>1.7183445265939916</v>
      </c>
      <c r="AB28" s="84">
        <f ca="1">(VLOOKUP(AB6,$AT$2:$AU$41,2,FALSE)*VLOOKUP(AB50,$AV$2:$AW$41,2,FALSE))/(100*100)*'Formula Data'!$AB$22</f>
        <v>0.78420824250545529</v>
      </c>
      <c r="AC28" s="84">
        <f ca="1">(VLOOKUP(AC6,$AT$2:$AU$41,2,FALSE)*VLOOKUP(AC50,$AV$2:$AW$41,2,FALSE))/(100*100)*'Formula Data'!$AB$22</f>
        <v>1.0809466861440336</v>
      </c>
      <c r="AD28" s="84">
        <f ca="1">(VLOOKUP(AD6,$AT$2:$AU$41,2,FALSE)*VLOOKUP(AD50,$AV$2:$AW$41,2,FALSE))/(100*100)*'Formula Data'!$AB$22</f>
        <v>1.0144078247984056</v>
      </c>
      <c r="AE28" s="84">
        <f ca="1">(VLOOKUP(AE6,$AT$2:$AU$41,2,FALSE)*VLOOKUP(AE50,$AV$2:$AW$41,2,FALSE))/(100*100)*'Formula Data'!$AB$22</f>
        <v>2.7709542989476827</v>
      </c>
      <c r="AF28" s="84">
        <f ca="1">(VLOOKUP(AF6,$AT$2:$AU$41,2,FALSE)*VLOOKUP(AF50,$AV$2:$AW$41,2,FALSE))/(100*100)*'Formula Data'!$AB$22</f>
        <v>0.91253367780969208</v>
      </c>
      <c r="AG28" s="84">
        <f ca="1">(VLOOKUP(AG6,$AT$2:$AU$41,2,FALSE)*VLOOKUP(AG50,$AV$2:$AW$41,2,FALSE))/(100*100)*'Formula Data'!$AB$22</f>
        <v>1.0386100762433734</v>
      </c>
      <c r="AH28" s="84">
        <f ca="1">(VLOOKUP(AH6,$AT$2:$AU$41,2,FALSE)*VLOOKUP(AH50,$AV$2:$AW$41,2,FALSE))/(100*100)*'Formula Data'!$AB$22</f>
        <v>0.91996717246821658</v>
      </c>
      <c r="AI28" s="84">
        <f ca="1">(VLOOKUP(AI6,$AT$2:$AU$41,2,FALSE)*VLOOKUP(AI50,$AV$2:$AW$41,2,FALSE))/(100*100)*'Formula Data'!$AB$22</f>
        <v>1.4293691558759614</v>
      </c>
      <c r="AJ28" s="84">
        <f ca="1">(VLOOKUP(AJ6,$AT$2:$AU$41,2,FALSE)*VLOOKUP(AJ50,$AV$2:$AW$41,2,FALSE))/(100*100)*'Formula Data'!$AB$22</f>
        <v>2.3284701850315379</v>
      </c>
      <c r="AK28" s="9">
        <f ca="1">(VLOOKUP(AK6,$AT$2:$AU$41,2,FALSE)*VLOOKUP(AK50,$AV$2:$AW$41,2,FALSE))/(100*100)*'Formula Data'!$AB$22</f>
        <v>1.0468792879993667</v>
      </c>
      <c r="AL28" s="9">
        <f ca="1">(VLOOKUP(AL6,$AT$2:$AU$41,2,FALSE)*VLOOKUP(AL50,$AV$2:$AW$41,2,FALSE))/(100*100)*'Formula Data'!$AB$22</f>
        <v>1.2614988552460349</v>
      </c>
      <c r="AM28" s="9">
        <f ca="1">(VLOOKUP(AM6,$AT$2:$AU$41,2,FALSE)*VLOOKUP(AM50,$AV$2:$AW$41,2,FALSE))/(100*100)*'Formula Data'!$AB$22</f>
        <v>1.0125561762479827</v>
      </c>
      <c r="AN28" s="9">
        <f ca="1">IF(OR(Fixtures!$D$6&lt;=0,Fixtures!$D$6&gt;39),AVERAGE(B28:AM28),AVERAGE(OFFSET(A28,0,Fixtures!$D$6,1,38-Fixtures!$D$6+1)))</f>
        <v>1.3437319246162025</v>
      </c>
      <c r="AO28" s="41" t="str">
        <f t="shared" si="1"/>
        <v>BUR</v>
      </c>
      <c r="AP28" s="65">
        <f ca="1">AVERAGE(OFFSET(A28,0,Fixtures!$D$6,1,9))</f>
        <v>1.3847066538607515</v>
      </c>
      <c r="AQ28" s="65">
        <f ca="1">AVERAGE(OFFSET(A28,0,Fixtures!$D$6,1,6))</f>
        <v>1.2940773471984972</v>
      </c>
      <c r="AR28" s="65">
        <f ca="1">AVERAGE(OFFSET(A28,0,Fixtures!$D$6,1,3))</f>
        <v>1.3936548759825012</v>
      </c>
      <c r="AS28" s="62"/>
      <c r="AT28" s="72" t="str">
        <f>CONCATENATE("@",Schedule!A8)</f>
        <v>@CRY</v>
      </c>
      <c r="AU28" s="3">
        <f ca="1">VLOOKUP(RIGHT(AT28,3),'Team Ratings'!$A$2:$H$21,7,FALSE)*(1+Fixtures!$D$3)</f>
        <v>71.506054596270886</v>
      </c>
      <c r="AV28" s="72" t="str">
        <f>CONCATENATE("@",Schedule!A8)</f>
        <v>@CRY</v>
      </c>
      <c r="AW28" s="3">
        <f ca="1">VLOOKUP(RIGHT(AV28,3),'Team Ratings'!$A$2:$H$21,4,FALSE)*(1-Fixtures!$D$3)</f>
        <v>95.187948046971158</v>
      </c>
      <c r="AZ28" s="62"/>
      <c r="BA28" s="66"/>
    </row>
    <row r="29" spans="1:56" x14ac:dyDescent="0.25">
      <c r="A29" s="41" t="str">
        <f t="shared" si="0"/>
        <v>CHE</v>
      </c>
      <c r="B29" s="9">
        <f ca="1">(VLOOKUP(B7,$AT$2:$AU$41,2,FALSE)*VLOOKUP(B51,$AV$2:$AW$41,2,FALSE))/(100*100)*'Formula Data'!$AB$22</f>
        <v>1.5765141067290525</v>
      </c>
      <c r="C29" s="9">
        <f ca="1">(VLOOKUP(C7,$AT$2:$AU$41,2,FALSE)*VLOOKUP(C51,$AV$2:$AW$41,2,FALSE))/(100*100)*'Formula Data'!$AB$22</f>
        <v>1.0458898477501726</v>
      </c>
      <c r="D29" s="9">
        <f ca="1">(VLOOKUP(D7,$AT$2:$AU$41,2,FALSE)*VLOOKUP(D51,$AV$2:$AW$41,2,FALSE))/(100*100)*'Formula Data'!$AB$22</f>
        <v>1.0299736759751712</v>
      </c>
      <c r="E29" s="9">
        <f ca="1">(VLOOKUP(E7,$AT$2:$AU$41,2,FALSE)*VLOOKUP(E51,$AV$2:$AW$41,2,FALSE))/(100*100)*'Formula Data'!$AB$22</f>
        <v>0.75112392410278539</v>
      </c>
      <c r="F29" s="9">
        <f ca="1">(VLOOKUP(F7,$AT$2:$AU$41,2,FALSE)*VLOOKUP(F51,$AV$2:$AW$41,2,FALSE))/(100*100)*'Formula Data'!$AB$22</f>
        <v>1.2768392471350527</v>
      </c>
      <c r="G29" s="9">
        <f ca="1">(VLOOKUP(G7,$AT$2:$AU$41,2,FALSE)*VLOOKUP(G51,$AV$2:$AW$41,2,FALSE))/(100*100)*'Formula Data'!$AB$22</f>
        <v>1.2726517948760521</v>
      </c>
      <c r="H29" s="9">
        <f ca="1">(VLOOKUP(H7,$AT$2:$AU$41,2,FALSE)*VLOOKUP(H51,$AV$2:$AW$41,2,FALSE))/(100*100)*'Formula Data'!$AB$22</f>
        <v>0.82671989962138814</v>
      </c>
      <c r="I29" s="9">
        <f ca="1">(VLOOKUP(I7,$AT$2:$AU$41,2,FALSE)*VLOOKUP(I51,$AV$2:$AW$41,2,FALSE))/(100*100)*'Formula Data'!$AB$22</f>
        <v>1.4029736303665912</v>
      </c>
      <c r="J29" s="9">
        <f ca="1">(VLOOKUP(J7,$AT$2:$AU$41,2,FALSE)*VLOOKUP(J51,$AV$2:$AW$41,2,FALSE))/(100*100)*'Formula Data'!$AB$22</f>
        <v>0.59080367407319512</v>
      </c>
      <c r="K29" s="9">
        <f ca="1">(VLOOKUP(K7,$AT$2:$AU$41,2,FALSE)*VLOOKUP(K51,$AV$2:$AW$41,2,FALSE))/(100*100)*'Formula Data'!$AB$22</f>
        <v>1.0785887397913376</v>
      </c>
      <c r="L29" s="9">
        <f ca="1">(VLOOKUP(L7,$AT$2:$AU$41,2,FALSE)*VLOOKUP(L51,$AV$2:$AW$41,2,FALSE))/(100*100)*'Formula Data'!$AB$22</f>
        <v>1.112982965196091</v>
      </c>
      <c r="M29" s="9">
        <f ca="1">(VLOOKUP(M7,$AT$2:$AU$41,2,FALSE)*VLOOKUP(M51,$AV$2:$AW$41,2,FALSE))/(100*100)*'Formula Data'!$AB$22</f>
        <v>0.56766411964582641</v>
      </c>
      <c r="N29" s="9">
        <f ca="1">(VLOOKUP(N7,$AT$2:$AU$41,2,FALSE)*VLOOKUP(N51,$AV$2:$AW$41,2,FALSE))/(100*100)*'Formula Data'!$AB$22</f>
        <v>2.2623960167524051</v>
      </c>
      <c r="O29" s="9">
        <f ca="1">(VLOOKUP(O7,$AT$2:$AU$41,2,FALSE)*VLOOKUP(O51,$AV$2:$AW$41,2,FALSE))/(100*100)*'Formula Data'!$AB$22</f>
        <v>0.78123792757147603</v>
      </c>
      <c r="P29" s="9">
        <f ca="1">(VLOOKUP(P7,$AT$2:$AU$41,2,FALSE)*VLOOKUP(P51,$AV$2:$AW$41,2,FALSE))/(100*100)*'Formula Data'!$AB$22</f>
        <v>0.83232899967108687</v>
      </c>
      <c r="Q29" s="9">
        <f ca="1">(VLOOKUP(Q7,$AT$2:$AU$41,2,FALSE)*VLOOKUP(Q51,$AV$2:$AW$41,2,FALSE))/(100*100)*'Formula Data'!$AB$22</f>
        <v>1.3052892631681194</v>
      </c>
      <c r="R29" s="9">
        <f ca="1">(VLOOKUP(R7,$AT$2:$AU$41,2,FALSE)*VLOOKUP(R51,$AV$2:$AW$41,2,FALSE))/(100*100)*'Formula Data'!$AB$22</f>
        <v>0.64028107746942098</v>
      </c>
      <c r="S29" s="9">
        <f ca="1">(VLOOKUP(S7,$AT$2:$AU$41,2,FALSE)*VLOOKUP(S51,$AV$2:$AW$41,2,FALSE))/(100*100)*'Formula Data'!$AB$22</f>
        <v>1.2372350261879344</v>
      </c>
      <c r="T29" s="9">
        <f ca="1">(VLOOKUP(T7,$AT$2:$AU$41,2,FALSE)*VLOOKUP(T51,$AV$2:$AW$41,2,FALSE))/(100*100)*'Formula Data'!$AB$22</f>
        <v>0.93918069470821408</v>
      </c>
      <c r="U29" s="9">
        <f ca="1">(VLOOKUP(U7,$AT$2:$AU$41,2,FALSE)*VLOOKUP(U51,$AV$2:$AW$41,2,FALSE))/(100*100)*'Formula Data'!$AB$22</f>
        <v>1.1819468687055186</v>
      </c>
      <c r="V29" s="9">
        <f ca="1">(VLOOKUP(V7,$AT$2:$AU$41,2,FALSE)*VLOOKUP(V51,$AV$2:$AW$41,2,FALSE))/(100*100)*'Formula Data'!$AB$22</f>
        <v>1.2349766401751603</v>
      </c>
      <c r="W29" s="9">
        <f ca="1">(VLOOKUP(W7,$AT$2:$AU$41,2,FALSE)*VLOOKUP(W51,$AV$2:$AW$41,2,FALSE))/(100*100)*'Formula Data'!$AB$22</f>
        <v>0.72203047870329207</v>
      </c>
      <c r="X29" s="9">
        <f ca="1">(VLOOKUP(X7,$AT$2:$AU$41,2,FALSE)*VLOOKUP(X51,$AV$2:$AW$41,2,FALSE))/(100*100)*'Formula Data'!$AB$22</f>
        <v>0.88255857485008138</v>
      </c>
      <c r="Y29" s="9">
        <f ca="1">(VLOOKUP(Y7,$AT$2:$AU$41,2,FALSE)*VLOOKUP(Y51,$AV$2:$AW$41,2,FALSE))/(100*100)*'Formula Data'!$AB$22</f>
        <v>0.79122063111691743</v>
      </c>
      <c r="Z29" s="83">
        <f ca="1">(VLOOKUP(Z7,$AT$2:$AU$41,2,FALSE)*VLOOKUP(Z51,$AV$2:$AW$41,2,FALSE))/(100*100)*'Formula Data'!$AB$22</f>
        <v>1.5623786614539619</v>
      </c>
      <c r="AA29" s="83">
        <f ca="1">(VLOOKUP(AA7,$AT$2:$AU$41,2,FALSE)*VLOOKUP(AA51,$AV$2:$AW$41,2,FALSE))/(100*100)*'Formula Data'!$AB$22</f>
        <v>1.055352418554159</v>
      </c>
      <c r="AB29" s="84">
        <f ca="1">(VLOOKUP(AB7,$AT$2:$AU$41,2,FALSE)*VLOOKUP(AB51,$AV$2:$AW$41,2,FALSE))/(100*100)*'Formula Data'!$AB$22</f>
        <v>0.82823171174564203</v>
      </c>
      <c r="AC29" s="84">
        <f ca="1">(VLOOKUP(AC7,$AT$2:$AU$41,2,FALSE)*VLOOKUP(AC51,$AV$2:$AW$41,2,FALSE))/(100*100)*'Formula Data'!$AB$22</f>
        <v>0.95646926387407316</v>
      </c>
      <c r="AD29" s="84">
        <f ca="1">(VLOOKUP(AD7,$AT$2:$AU$41,2,FALSE)*VLOOKUP(AD51,$AV$2:$AW$41,2,FALSE))/(100*100)*'Formula Data'!$AB$22</f>
        <v>0.87378868030262535</v>
      </c>
      <c r="AE29" s="84">
        <f ca="1">(VLOOKUP(AE7,$AT$2:$AU$41,2,FALSE)*VLOOKUP(AE51,$AV$2:$AW$41,2,FALSE))/(100*100)*'Formula Data'!$AB$22</f>
        <v>1.2433556661753273</v>
      </c>
      <c r="AF29" s="84">
        <f ca="1">(VLOOKUP(AF7,$AT$2:$AU$41,2,FALSE)*VLOOKUP(AF51,$AV$2:$AW$41,2,FALSE))/(100*100)*'Formula Data'!$AB$22</f>
        <v>1.5144965070821883</v>
      </c>
      <c r="AG29" s="84">
        <f ca="1">(VLOOKUP(AG7,$AT$2:$AU$41,2,FALSE)*VLOOKUP(AG51,$AV$2:$AW$41,2,FALSE))/(100*100)*'Formula Data'!$AB$22</f>
        <v>1.1670344350141801</v>
      </c>
      <c r="AH29" s="84">
        <f ca="1">(VLOOKUP(AH7,$AT$2:$AU$41,2,FALSE)*VLOOKUP(AH51,$AV$2:$AW$41,2,FALSE))/(100*100)*'Formula Data'!$AB$22</f>
        <v>0.74505471223870556</v>
      </c>
      <c r="AI29" s="84">
        <f ca="1">(VLOOKUP(AI7,$AT$2:$AU$41,2,FALSE)*VLOOKUP(AI51,$AV$2:$AW$41,2,FALSE))/(100*100)*'Formula Data'!$AB$22</f>
        <v>0.84799207996475323</v>
      </c>
      <c r="AJ29" s="84">
        <f ca="1">(VLOOKUP(AJ7,$AT$2:$AU$41,2,FALSE)*VLOOKUP(AJ51,$AV$2:$AW$41,2,FALSE))/(100*100)*'Formula Data'!$AB$22</f>
        <v>1.1220493187214446</v>
      </c>
      <c r="AK29" s="9">
        <f ca="1">(VLOOKUP(AK7,$AT$2:$AU$41,2,FALSE)*VLOOKUP(AK51,$AV$2:$AW$41,2,FALSE))/(100*100)*'Formula Data'!$AB$22</f>
        <v>0.68948651036354447</v>
      </c>
      <c r="AL29" s="9">
        <f ca="1">(VLOOKUP(AL7,$AT$2:$AU$41,2,FALSE)*VLOOKUP(AL51,$AV$2:$AW$41,2,FALSE))/(100*100)*'Formula Data'!$AB$22</f>
        <v>1.9011218170370654</v>
      </c>
      <c r="AM29" s="9">
        <f ca="1">(VLOOKUP(AM7,$AT$2:$AU$41,2,FALSE)*VLOOKUP(AM51,$AV$2:$AW$41,2,FALSE))/(100*100)*'Formula Data'!$AB$22</f>
        <v>0.854743628247432</v>
      </c>
      <c r="AN29" s="9">
        <f ca="1">IF(OR(Fixtures!$D$6&lt;=0,Fixtures!$D$6&gt;39),AVERAGE(B29:AM29),AVERAGE(OFFSET(A29,0,Fixtures!$D$6,1,38-Fixtures!$D$6+1)))</f>
        <v>1.0647084135463813</v>
      </c>
      <c r="AO29" s="41" t="str">
        <f t="shared" si="1"/>
        <v>CHE</v>
      </c>
      <c r="AP29" s="65">
        <f ca="1">AVERAGE(OFFSET(A29,0,Fixtures!$D$6,1,9))</f>
        <v>1.0786502350172196</v>
      </c>
      <c r="AQ29" s="65">
        <f ca="1">AVERAGE(OFFSET(A29,0,Fixtures!$D$6,1,6))</f>
        <v>1.0127018769324725</v>
      </c>
      <c r="AR29" s="65">
        <f ca="1">AVERAGE(OFFSET(A29,0,Fixtures!$D$6,1,3))</f>
        <v>1.0787192891403201</v>
      </c>
      <c r="AS29" s="62"/>
      <c r="AT29" s="72" t="str">
        <f>CONCATENATE("@",Schedule!A9)</f>
        <v>@EVE</v>
      </c>
      <c r="AU29" s="3">
        <f ca="1">VLOOKUP(RIGHT(AT29,3),'Team Ratings'!$A$2:$H$21,7,FALSE)*(1+Fixtures!$D$3)</f>
        <v>110.06716633474366</v>
      </c>
      <c r="AV29" s="72" t="str">
        <f>CONCATENATE("@",Schedule!A9)</f>
        <v>@EVE</v>
      </c>
      <c r="AW29" s="3">
        <f ca="1">VLOOKUP(RIGHT(AV29,3),'Team Ratings'!$A$2:$H$21,4,FALSE)*(1-Fixtures!$D$3)</f>
        <v>81.206227427737602</v>
      </c>
      <c r="AY29" s="62"/>
      <c r="AZ29" s="62"/>
      <c r="BA29" s="66"/>
    </row>
    <row r="30" spans="1:56" x14ac:dyDescent="0.25">
      <c r="A30" s="41" t="str">
        <f t="shared" si="0"/>
        <v>CRY</v>
      </c>
      <c r="B30" s="9">
        <f ca="1">(VLOOKUP(B8,$AT$2:$AU$41,2,FALSE)*VLOOKUP(B52,$AV$2:$AW$41,2,FALSE))/(100*100)*'Formula Data'!$AB$22</f>
        <v>1.1957948389665474</v>
      </c>
      <c r="C30" s="9">
        <f ca="1">(VLOOKUP(C8,$AT$2:$AU$41,2,FALSE)*VLOOKUP(C52,$AV$2:$AW$41,2,FALSE))/(100*100)*'Formula Data'!$AB$22</f>
        <v>1.5355437929549971</v>
      </c>
      <c r="D30" s="9">
        <f ca="1">(VLOOKUP(D8,$AT$2:$AU$41,2,FALSE)*VLOOKUP(D52,$AV$2:$AW$41,2,FALSE))/(100*100)*'Formula Data'!$AB$22</f>
        <v>2.1574866725575435</v>
      </c>
      <c r="E30" s="9">
        <f ca="1">(VLOOKUP(E8,$AT$2:$AU$41,2,FALSE)*VLOOKUP(E52,$AV$2:$AW$41,2,FALSE))/(100*100)*'Formula Data'!$AB$22</f>
        <v>1.1390565528774848</v>
      </c>
      <c r="F30" s="9">
        <f ca="1">(VLOOKUP(F8,$AT$2:$AU$41,2,FALSE)*VLOOKUP(F52,$AV$2:$AW$41,2,FALSE))/(100*100)*'Formula Data'!$AB$22</f>
        <v>1.6931774149234515</v>
      </c>
      <c r="G30" s="9">
        <f ca="1">(VLOOKUP(G8,$AT$2:$AU$41,2,FALSE)*VLOOKUP(G52,$AV$2:$AW$41,2,FALSE))/(100*100)*'Formula Data'!$AB$22</f>
        <v>1.1697313576365285</v>
      </c>
      <c r="H30" s="9">
        <f ca="1">(VLOOKUP(H8,$AT$2:$AU$41,2,FALSE)*VLOOKUP(H52,$AV$2:$AW$41,2,FALSE))/(100*100)*'Formula Data'!$AB$22</f>
        <v>0.94357414923735561</v>
      </c>
      <c r="I30" s="9">
        <f ca="1">(VLOOKUP(I8,$AT$2:$AU$41,2,FALSE)*VLOOKUP(I52,$AV$2:$AW$41,2,FALSE))/(100*100)*'Formula Data'!$AB$22</f>
        <v>1.597106698387158</v>
      </c>
      <c r="J30" s="9">
        <f ca="1">(VLOOKUP(J8,$AT$2:$AU$41,2,FALSE)*VLOOKUP(J52,$AV$2:$AW$41,2,FALSE))/(100*100)*'Formula Data'!$AB$22</f>
        <v>2.0726145206808111</v>
      </c>
      <c r="K30" s="9">
        <f ca="1">(VLOOKUP(K8,$AT$2:$AU$41,2,FALSE)*VLOOKUP(K52,$AV$2:$AW$41,2,FALSE))/(100*100)*'Formula Data'!$AB$22</f>
        <v>1.6175146204013886</v>
      </c>
      <c r="L30" s="9">
        <f ca="1">(VLOOKUP(L8,$AT$2:$AU$41,2,FALSE)*VLOOKUP(L52,$AV$2:$AW$41,2,FALSE))/(100*100)*'Formula Data'!$AB$22</f>
        <v>1.4313182469175634</v>
      </c>
      <c r="M30" s="9">
        <f ca="1">(VLOOKUP(M8,$AT$2:$AU$41,2,FALSE)*VLOOKUP(M52,$AV$2:$AW$41,2,FALSE))/(100*100)*'Formula Data'!$AB$22</f>
        <v>2.3243077649152535</v>
      </c>
      <c r="N30" s="9">
        <f ca="1">(VLOOKUP(N8,$AT$2:$AU$41,2,FALSE)*VLOOKUP(N52,$AV$2:$AW$41,2,FALSE))/(100*100)*'Formula Data'!$AB$22</f>
        <v>1.741645872074276</v>
      </c>
      <c r="O30" s="9">
        <f ca="1">(VLOOKUP(O8,$AT$2:$AU$41,2,FALSE)*VLOOKUP(O52,$AV$2:$AW$41,2,FALSE))/(100*100)*'Formula Data'!$AB$22</f>
        <v>1.4760672431270438</v>
      </c>
      <c r="P30" s="9">
        <f ca="1">(VLOOKUP(P8,$AT$2:$AU$41,2,FALSE)*VLOOKUP(P52,$AV$2:$AW$41,2,FALSE))/(100*100)*'Formula Data'!$AB$22</f>
        <v>0.87623566794285179</v>
      </c>
      <c r="Q30" s="9">
        <f ca="1">(VLOOKUP(Q8,$AT$2:$AU$41,2,FALSE)*VLOOKUP(Q52,$AV$2:$AW$41,2,FALSE))/(100*100)*'Formula Data'!$AB$22</f>
        <v>1.5231363322058953</v>
      </c>
      <c r="R30" s="9">
        <f ca="1">(VLOOKUP(R8,$AT$2:$AU$41,2,FALSE)*VLOOKUP(R52,$AV$2:$AW$41,2,FALSE))/(100*100)*'Formula Data'!$AB$22</f>
        <v>1.1313804029777701</v>
      </c>
      <c r="S30" s="9">
        <f ca="1">(VLOOKUP(S8,$AT$2:$AU$41,2,FALSE)*VLOOKUP(S52,$AV$2:$AW$41,2,FALSE))/(100*100)*'Formula Data'!$AB$22</f>
        <v>1.2077965905050283</v>
      </c>
      <c r="T30" s="9">
        <f ca="1">(VLOOKUP(T8,$AT$2:$AU$41,2,FALSE)*VLOOKUP(T52,$AV$2:$AW$41,2,FALSE))/(100*100)*'Formula Data'!$AB$22</f>
        <v>1.0691375418955353</v>
      </c>
      <c r="U30" s="9">
        <f ca="1">(VLOOKUP(U8,$AT$2:$AU$41,2,FALSE)*VLOOKUP(U52,$AV$2:$AW$41,2,FALSE))/(100*100)*'Formula Data'!$AB$22</f>
        <v>1.9199935455990258</v>
      </c>
      <c r="V30" s="9">
        <f ca="1">(VLOOKUP(V8,$AT$2:$AU$41,2,FALSE)*VLOOKUP(V52,$AV$2:$AW$41,2,FALSE))/(100*100)*'Formula Data'!$AB$22</f>
        <v>1.409536692070618</v>
      </c>
      <c r="W30" s="9">
        <f ca="1">(VLOOKUP(W8,$AT$2:$AU$41,2,FALSE)*VLOOKUP(W52,$AV$2:$AW$41,2,FALSE))/(100*100)*'Formula Data'!$AB$22</f>
        <v>1.0827990434091939</v>
      </c>
      <c r="X30" s="9">
        <f ca="1">(VLOOKUP(X8,$AT$2:$AU$41,2,FALSE)*VLOOKUP(X52,$AV$2:$AW$41,2,FALSE))/(100*100)*'Formula Data'!$AB$22</f>
        <v>3.0961278642268915</v>
      </c>
      <c r="Y30" s="9">
        <f ca="1">(VLOOKUP(Y8,$AT$2:$AU$41,2,FALSE)*VLOOKUP(Y52,$AV$2:$AW$41,2,FALSE))/(100*100)*'Formula Data'!$AB$22</f>
        <v>1.2852849354836451</v>
      </c>
      <c r="Z30" s="83">
        <f ca="1">(VLOOKUP(Z8,$AT$2:$AU$41,2,FALSE)*VLOOKUP(Z52,$AV$2:$AW$41,2,FALSE))/(100*100)*'Formula Data'!$AB$22</f>
        <v>1.0279260101599568</v>
      </c>
      <c r="AA30" s="83">
        <f ca="1">(VLOOKUP(AA8,$AT$2:$AU$41,2,FALSE)*VLOOKUP(AA52,$AV$2:$AW$41,2,FALSE))/(100*100)*'Formula Data'!$AB$22</f>
        <v>1.7863108088265716</v>
      </c>
      <c r="AB30" s="84">
        <f ca="1">(VLOOKUP(AB8,$AT$2:$AU$41,2,FALSE)*VLOOKUP(AB52,$AV$2:$AW$41,2,FALSE))/(100*100)*'Formula Data'!$AB$22</f>
        <v>0.80852499033807679</v>
      </c>
      <c r="AC30" s="84">
        <f ca="1">(VLOOKUP(AC8,$AT$2:$AU$41,2,FALSE)*VLOOKUP(AC52,$AV$2:$AW$41,2,FALSE))/(100*100)*'Formula Data'!$AB$22</f>
        <v>1.6900867748186446</v>
      </c>
      <c r="AD30" s="84">
        <f ca="1">(VLOOKUP(AD8,$AT$2:$AU$41,2,FALSE)*VLOOKUP(AD52,$AV$2:$AW$41,2,FALSE))/(100*100)*'Formula Data'!$AB$22</f>
        <v>1.0196201893279133</v>
      </c>
      <c r="AE30" s="84">
        <f ca="1">(VLOOKUP(AE8,$AT$2:$AU$41,2,FALSE)*VLOOKUP(AE52,$AV$2:$AW$41,2,FALSE))/(100*100)*'Formula Data'!$AB$22</f>
        <v>1.3089446397664823</v>
      </c>
      <c r="AF30" s="84">
        <f ca="1">(VLOOKUP(AF8,$AT$2:$AU$41,2,FALSE)*VLOOKUP(AF52,$AV$2:$AW$41,2,FALSE))/(100*100)*'Formula Data'!$AB$22</f>
        <v>2.6017179076665111</v>
      </c>
      <c r="AG30" s="84">
        <f ca="1">(VLOOKUP(AG8,$AT$2:$AU$41,2,FALSE)*VLOOKUP(AG52,$AV$2:$AW$41,2,FALSE))/(100*100)*'Formula Data'!$AB$22</f>
        <v>0.98811112969661608</v>
      </c>
      <c r="AH30" s="84">
        <f ca="1">(VLOOKUP(AH8,$AT$2:$AU$41,2,FALSE)*VLOOKUP(AH52,$AV$2:$AW$41,2,FALSE))/(100*100)*'Formula Data'!$AB$22</f>
        <v>2.1381420725558664</v>
      </c>
      <c r="AI30" s="84">
        <f ca="1">(VLOOKUP(AI8,$AT$2:$AU$41,2,FALSE)*VLOOKUP(AI52,$AV$2:$AW$41,2,FALSE))/(100*100)*'Formula Data'!$AB$22</f>
        <v>1.5559415616374836</v>
      </c>
      <c r="AJ30" s="84">
        <f ca="1">(VLOOKUP(AJ8,$AT$2:$AU$41,2,FALSE)*VLOOKUP(AJ52,$AV$2:$AW$41,2,FALSE))/(100*100)*'Formula Data'!$AB$22</f>
        <v>1.7015536160268605</v>
      </c>
      <c r="AK30" s="9">
        <f ca="1">(VLOOKUP(AK8,$AT$2:$AU$41,2,FALSE)*VLOOKUP(AK52,$AV$2:$AW$41,2,FALSE))/(100*100)*'Formula Data'!$AB$22</f>
        <v>1.4442679378277767</v>
      </c>
      <c r="AL30" s="9">
        <f ca="1">(VLOOKUP(AL8,$AT$2:$AU$41,2,FALSE)*VLOOKUP(AL52,$AV$2:$AW$41,2,FALSE))/(100*100)*'Formula Data'!$AB$22</f>
        <v>1.747376472518765</v>
      </c>
      <c r="AM30" s="9">
        <f ca="1">(VLOOKUP(AM8,$AT$2:$AU$41,2,FALSE)*VLOOKUP(AM52,$AV$2:$AW$41,2,FALSE))/(100*100)*'Formula Data'!$AB$22</f>
        <v>1.1334493438743765</v>
      </c>
      <c r="AN30" s="9">
        <f ca="1">IF(OR(Fixtures!$D$6&lt;=0,Fixtures!$D$6&gt;39),AVERAGE(B30:AM30),AVERAGE(OFFSET(A30,0,Fixtures!$D$6,1,38-Fixtures!$D$6+1)))</f>
        <v>1.5833366409220273</v>
      </c>
      <c r="AO30" s="41" t="str">
        <f t="shared" si="1"/>
        <v>CRY</v>
      </c>
      <c r="AP30" s="65">
        <f ca="1">AVERAGE(OFFSET(A30,0,Fixtures!$D$6,1,9))</f>
        <v>1.624949346734966</v>
      </c>
      <c r="AQ30" s="65">
        <f ca="1">AVERAGE(OFFSET(A30,0,Fixtures!$D$6,1,6))</f>
        <v>1.6157102306422979</v>
      </c>
      <c r="AR30" s="65">
        <f ca="1">AVERAGE(OFFSET(A30,0,Fixtures!$D$6,1,3))</f>
        <v>1.8031129366234981</v>
      </c>
      <c r="AS30" s="62"/>
      <c r="AT30" s="72" t="str">
        <f>CONCATENATE("@",Schedule!A10)</f>
        <v>@LEI</v>
      </c>
      <c r="AU30" s="3">
        <f ca="1">VLOOKUP(RIGHT(AT30,3),'Team Ratings'!$A$2:$H$21,7,FALSE)*(1+Fixtures!$D$3)</f>
        <v>131.74596379558079</v>
      </c>
      <c r="AV30" s="72" t="str">
        <f>CONCATENATE("@",Schedule!A10)</f>
        <v>@LEI</v>
      </c>
      <c r="AW30" s="3">
        <f ca="1">VLOOKUP(RIGHT(AV30,3),'Team Ratings'!$A$2:$H$21,4,FALSE)*(1-Fixtures!$D$3)</f>
        <v>78.331667447526229</v>
      </c>
      <c r="AY30" s="62"/>
      <c r="AZ30" s="62"/>
      <c r="BA30" s="66"/>
    </row>
    <row r="31" spans="1:56" x14ac:dyDescent="0.25">
      <c r="A31" s="41" t="str">
        <f t="shared" si="0"/>
        <v>EVE</v>
      </c>
      <c r="B31" s="9">
        <f ca="1">(VLOOKUP(B9,$AT$2:$AU$41,2,FALSE)*VLOOKUP(B53,$AV$2:$AW$41,2,FALSE))/(100*100)*'Formula Data'!$AB$22</f>
        <v>0.99003244342987251</v>
      </c>
      <c r="C31" s="9">
        <f ca="1">(VLOOKUP(C9,$AT$2:$AU$41,2,FALSE)*VLOOKUP(C53,$AV$2:$AW$41,2,FALSE))/(100*100)*'Formula Data'!$AB$22</f>
        <v>0.86985286145276919</v>
      </c>
      <c r="D31" s="9">
        <f ca="1">(VLOOKUP(D9,$AT$2:$AU$41,2,FALSE)*VLOOKUP(D53,$AV$2:$AW$41,2,FALSE))/(100*100)*'Formula Data'!$AB$22</f>
        <v>1.451620218300979</v>
      </c>
      <c r="E31" s="9">
        <f ca="1">(VLOOKUP(E9,$AT$2:$AU$41,2,FALSE)*VLOOKUP(E53,$AV$2:$AW$41,2,FALSE))/(100*100)*'Formula Data'!$AB$22</f>
        <v>0.99791488950591722</v>
      </c>
      <c r="F31" s="9">
        <f ca="1">(VLOOKUP(F9,$AT$2:$AU$41,2,FALSE)*VLOOKUP(F53,$AV$2:$AW$41,2,FALSE))/(100*100)*'Formula Data'!$AB$22</f>
        <v>1.1166797718419488</v>
      </c>
      <c r="G31" s="9">
        <f ca="1">(VLOOKUP(G9,$AT$2:$AU$41,2,FALSE)*VLOOKUP(G53,$AV$2:$AW$41,2,FALSE))/(100*100)*'Formula Data'!$AB$22</f>
        <v>0.87693867840018502</v>
      </c>
      <c r="H31" s="9">
        <f ca="1">(VLOOKUP(H9,$AT$2:$AU$41,2,FALSE)*VLOOKUP(H53,$AV$2:$AW$41,2,FALSE))/(100*100)*'Formula Data'!$AB$22</f>
        <v>1.7681776904507274</v>
      </c>
      <c r="I31" s="9">
        <f ca="1">(VLOOKUP(I9,$AT$2:$AU$41,2,FALSE)*VLOOKUP(I53,$AV$2:$AW$41,2,FALSE))/(100*100)*'Formula Data'!$AB$22</f>
        <v>1.2592545033627547</v>
      </c>
      <c r="J31" s="9">
        <f ca="1">(VLOOKUP(J9,$AT$2:$AU$41,2,FALSE)*VLOOKUP(J53,$AV$2:$AW$41,2,FALSE))/(100*100)*'Formula Data'!$AB$22</f>
        <v>0.91209683746790016</v>
      </c>
      <c r="K31" s="9">
        <f ca="1">(VLOOKUP(K9,$AT$2:$AU$41,2,FALSE)*VLOOKUP(K53,$AV$2:$AW$41,2,FALSE))/(100*100)*'Formula Data'!$AB$22</f>
        <v>1.4418376887461595</v>
      </c>
      <c r="L31" s="9">
        <f ca="1">(VLOOKUP(L9,$AT$2:$AU$41,2,FALSE)*VLOOKUP(L53,$AV$2:$AW$41,2,FALSE))/(100*100)*'Formula Data'!$AB$22</f>
        <v>0.96696217415111463</v>
      </c>
      <c r="M31" s="9">
        <f ca="1">(VLOOKUP(M9,$AT$2:$AU$41,2,FALSE)*VLOOKUP(M53,$AV$2:$AW$41,2,FALSE))/(100*100)*'Formula Data'!$AB$22</f>
        <v>1.6379745096171756</v>
      </c>
      <c r="N31" s="9">
        <f ca="1">(VLOOKUP(N9,$AT$2:$AU$41,2,FALSE)*VLOOKUP(N53,$AV$2:$AW$41,2,FALSE))/(100*100)*'Formula Data'!$AB$22</f>
        <v>0.80497687501459769</v>
      </c>
      <c r="O31" s="9">
        <f ca="1">(VLOOKUP(O9,$AT$2:$AU$41,2,FALSE)*VLOOKUP(O53,$AV$2:$AW$41,2,FALSE))/(100*100)*'Formula Data'!$AB$22</f>
        <v>1.8240802011101949</v>
      </c>
      <c r="P31" s="9">
        <f ca="1">(VLOOKUP(P9,$AT$2:$AU$41,2,FALSE)*VLOOKUP(P53,$AV$2:$AW$41,2,FALSE))/(100*100)*'Formula Data'!$AB$22</f>
        <v>2.2195635103776881</v>
      </c>
      <c r="Q31" s="9">
        <f ca="1">(VLOOKUP(Q9,$AT$2:$AU$41,2,FALSE)*VLOOKUP(Q53,$AV$2:$AW$41,2,FALSE))/(100*100)*'Formula Data'!$AB$22</f>
        <v>1.3273964499818123</v>
      </c>
      <c r="R31" s="9">
        <f ca="1">(VLOOKUP(R9,$AT$2:$AU$41,2,FALSE)*VLOOKUP(R53,$AV$2:$AW$41,2,FALSE))/(100*100)*'Formula Data'!$AB$22</f>
        <v>1.8405833616411855</v>
      </c>
      <c r="S31" s="9">
        <f ca="1">(VLOOKUP(S9,$AT$2:$AU$41,2,FALSE)*VLOOKUP(S53,$AV$2:$AW$41,2,FALSE))/(100*100)*'Formula Data'!$AB$22</f>
        <v>0.92375166375299977</v>
      </c>
      <c r="T31" s="9">
        <f ca="1">(VLOOKUP(T9,$AT$2:$AU$41,2,FALSE)*VLOOKUP(T53,$AV$2:$AW$41,2,FALSE))/(100*100)*'Formula Data'!$AB$22</f>
        <v>0.84297202291225748</v>
      </c>
      <c r="U31" s="9">
        <f ca="1">(VLOOKUP(U9,$AT$2:$AU$41,2,FALSE)*VLOOKUP(U53,$AV$2:$AW$41,2,FALSE))/(100*100)*'Formula Data'!$AB$22</f>
        <v>1.0303888951004472</v>
      </c>
      <c r="V31" s="9">
        <f ca="1">(VLOOKUP(V9,$AT$2:$AU$41,2,FALSE)*VLOOKUP(V53,$AV$2:$AW$41,2,FALSE))/(100*100)*'Formula Data'!$AB$22</f>
        <v>2.6413518585745441</v>
      </c>
      <c r="W31" s="9">
        <f ca="1">(VLOOKUP(W9,$AT$2:$AU$41,2,FALSE)*VLOOKUP(W53,$AV$2:$AW$41,2,FALSE))/(100*100)*'Formula Data'!$AB$22</f>
        <v>0.96519713048296618</v>
      </c>
      <c r="X31" s="9">
        <f ca="1">(VLOOKUP(X9,$AT$2:$AU$41,2,FALSE)*VLOOKUP(X53,$AV$2:$AW$41,2,FALSE))/(100*100)*'Formula Data'!$AB$22</f>
        <v>1.3625150288100731</v>
      </c>
      <c r="Y31" s="9">
        <f ca="1">(VLOOKUP(Y9,$AT$2:$AU$41,2,FALSE)*VLOOKUP(Y53,$AV$2:$AW$41,2,FALSE))/(100*100)*'Formula Data'!$AB$22</f>
        <v>0.68976446696806804</v>
      </c>
      <c r="Z31" s="83">
        <f ca="1">(VLOOKUP(Z9,$AT$2:$AU$41,2,FALSE)*VLOOKUP(Z53,$AV$2:$AW$41,2,FALSE))/(100*100)*'Formula Data'!$AB$22</f>
        <v>1.2994098300714207</v>
      </c>
      <c r="AA31" s="83">
        <f ca="1">(VLOOKUP(AA9,$AT$2:$AU$41,2,FALSE)*VLOOKUP(AA53,$AV$2:$AW$41,2,FALSE))/(100*100)*'Formula Data'!$AB$22</f>
        <v>0.66274899105636087</v>
      </c>
      <c r="AB31" s="84">
        <f ca="1">(VLOOKUP(AB9,$AT$2:$AU$41,2,FALSE)*VLOOKUP(AB53,$AV$2:$AW$41,2,FALSE))/(100*100)*'Formula Data'!$AB$22</f>
        <v>1.3799253248655923</v>
      </c>
      <c r="AC31" s="95">
        <f ca="1">(VLOOKUP(AC9,$AT$2:$AU$41,2,FALSE)*VLOOKUP(AC53,$AV$2:$AW$41,2,FALSE))/(100*100)*'Formula Data'!$AB$22</f>
        <v>1.2321260520077355</v>
      </c>
      <c r="AD31" s="84">
        <f ca="1">(VLOOKUP(AD9,$AT$2:$AU$41,2,FALSE)*VLOOKUP(AD53,$AV$2:$AW$41,2,FALSE))/(100*100)*'Formula Data'!$AB$22</f>
        <v>1.9829008697259172</v>
      </c>
      <c r="AE31" s="84">
        <f ca="1">(VLOOKUP(AE9,$AT$2:$AU$41,2,FALSE)*VLOOKUP(AE53,$AV$2:$AW$41,2,FALSE))/(100*100)*'Formula Data'!$AB$22</f>
        <v>1.4858235069470473</v>
      </c>
      <c r="AF31" s="84">
        <f ca="1">(VLOOKUP(AF9,$AT$2:$AU$41,2,FALSE)*VLOOKUP(AF53,$AV$2:$AW$41,2,FALSE))/(100*100)*'Formula Data'!$AB$22</f>
        <v>1.202496319466251</v>
      </c>
      <c r="AG31" s="84">
        <f ca="1">(VLOOKUP(AG9,$AT$2:$AU$41,2,FALSE)*VLOOKUP(AG53,$AV$2:$AW$41,2,FALSE))/(100*100)*'Formula Data'!$AB$22</f>
        <v>1.2210784817349234</v>
      </c>
      <c r="AH31" s="84">
        <f ca="1">(VLOOKUP(AH9,$AT$2:$AU$41,2,FALSE)*VLOOKUP(AH53,$AV$2:$AW$41,2,FALSE))/(100*100)*'Formula Data'!$AB$22</f>
        <v>1.4444743589170974</v>
      </c>
      <c r="AI31" s="84">
        <f ca="1">(VLOOKUP(AI9,$AT$2:$AU$41,2,FALSE)*VLOOKUP(AI53,$AV$2:$AW$41,2,FALSE))/(100*100)*'Formula Data'!$AB$22</f>
        <v>1.0964953328842248</v>
      </c>
      <c r="AJ31" s="84">
        <f ca="1">(VLOOKUP(AJ9,$AT$2:$AU$41,2,FALSE)*VLOOKUP(AJ53,$AV$2:$AW$41,2,FALSE))/(100*100)*'Formula Data'!$AB$22</f>
        <v>1.4907123658051356</v>
      </c>
      <c r="AK31" s="9">
        <f ca="1">(VLOOKUP(AK9,$AT$2:$AU$41,2,FALSE)*VLOOKUP(AK53,$AV$2:$AW$41,2,FALSE))/(100*100)*'Formula Data'!$AB$22</f>
        <v>0.97174576597007667</v>
      </c>
      <c r="AL31" s="9">
        <f ca="1">(VLOOKUP(AL9,$AT$2:$AU$41,2,FALSE)*VLOOKUP(AL53,$AV$2:$AW$41,2,FALSE))/(100*100)*'Formula Data'!$AB$22</f>
        <v>1.3099948158817578</v>
      </c>
      <c r="AM31" s="9">
        <f ca="1">(VLOOKUP(AM9,$AT$2:$AU$41,2,FALSE)*VLOOKUP(AM53,$AV$2:$AW$41,2,FALSE))/(100*100)*'Formula Data'!$AB$22</f>
        <v>0.74752943404295746</v>
      </c>
      <c r="AN31" s="9">
        <f ca="1">IF(OR(Fixtures!$D$6&lt;=0,Fixtures!$D$6&gt;39),AVERAGE(B31:AM31),AVERAGE(OFFSET(A31,0,Fixtures!$D$6,1,38-Fixtures!$D$6+1)))</f>
        <v>1.2237338090721648</v>
      </c>
      <c r="AO31" s="41" t="str">
        <f t="shared" si="1"/>
        <v>EVE</v>
      </c>
      <c r="AP31" s="65">
        <f ca="1">AVERAGE(OFFSET(A31,0,Fixtures!$D$6,1,9))</f>
        <v>1.2553011544353851</v>
      </c>
      <c r="AQ31" s="65">
        <f ca="1">AVERAGE(OFFSET(A31,0,Fixtures!$D$6,1,6))</f>
        <v>1.1044149489632085</v>
      </c>
      <c r="AR31" s="65">
        <f ca="1">AVERAGE(OFFSET(A31,0,Fixtures!$D$6,1,3))</f>
        <v>1.1172297752831872</v>
      </c>
      <c r="AS31" s="62"/>
      <c r="AT31" s="72" t="str">
        <f>CONCATENATE("@",Schedule!A11)</f>
        <v>@LIV</v>
      </c>
      <c r="AU31" s="3">
        <f>VLOOKUP(RIGHT(AT31,3),'Team Ratings'!$A$2:$H$21,7,FALSE)*(1+Fixtures!$D$3)</f>
        <v>160.3101298409114</v>
      </c>
      <c r="AV31" s="72" t="str">
        <f>CONCATENATE("@",Schedule!A11)</f>
        <v>@LIV</v>
      </c>
      <c r="AW31" s="3">
        <f>VLOOKUP(RIGHT(AV31,3),'Team Ratings'!$A$2:$H$21,4,FALSE)*(1-Fixtures!$D$3)</f>
        <v>58.314563486855377</v>
      </c>
      <c r="AY31" s="62"/>
      <c r="AZ31" s="62"/>
      <c r="BA31" s="66"/>
    </row>
    <row r="32" spans="1:56" x14ac:dyDescent="0.25">
      <c r="A32" s="41" t="str">
        <f t="shared" si="0"/>
        <v>LEI</v>
      </c>
      <c r="B32" s="9">
        <f ca="1">(VLOOKUP(B10,$AT$2:$AU$41,2,FALSE)*VLOOKUP(B54,$AV$2:$AW$41,2,FALSE))/(100*100)*'Formula Data'!$AB$22</f>
        <v>0.9625904286130208</v>
      </c>
      <c r="C32" s="9">
        <f ca="1">(VLOOKUP(C10,$AT$2:$AU$41,2,FALSE)*VLOOKUP(C54,$AV$2:$AW$41,2,FALSE))/(100*100)*'Formula Data'!$AB$22</f>
        <v>1.9127096089643874</v>
      </c>
      <c r="D32" s="9">
        <f ca="1">(VLOOKUP(D10,$AT$2:$AU$41,2,FALSE)*VLOOKUP(D54,$AV$2:$AW$41,2,FALSE))/(100*100)*'Formula Data'!$AB$22</f>
        <v>1.2636232654317756</v>
      </c>
      <c r="E32" s="9">
        <f ca="1">(VLOOKUP(E10,$AT$2:$AU$41,2,FALSE)*VLOOKUP(E54,$AV$2:$AW$41,2,FALSE))/(100*100)*'Formula Data'!$AB$22</f>
        <v>0.7210681851560774</v>
      </c>
      <c r="F32" s="9">
        <f ca="1">(VLOOKUP(F10,$AT$2:$AU$41,2,FALSE)*VLOOKUP(F54,$AV$2:$AW$41,2,FALSE))/(100*100)*'Formula Data'!$AB$22</f>
        <v>1.775429894484682</v>
      </c>
      <c r="G32" s="9">
        <f ca="1">(VLOOKUP(G10,$AT$2:$AU$41,2,FALSE)*VLOOKUP(G54,$AV$2:$AW$41,2,FALSE))/(100*100)*'Formula Data'!$AB$22</f>
        <v>0.93273338583969578</v>
      </c>
      <c r="H32" s="9">
        <f ca="1">(VLOOKUP(H10,$AT$2:$AU$41,2,FALSE)*VLOOKUP(H54,$AV$2:$AW$41,2,FALSE))/(100*100)*'Formula Data'!$AB$22</f>
        <v>0.66534799799365807</v>
      </c>
      <c r="I32" s="9">
        <f ca="1">(VLOOKUP(I10,$AT$2:$AU$41,2,FALSE)*VLOOKUP(I54,$AV$2:$AW$41,2,FALSE))/(100*100)*'Formula Data'!$AB$22</f>
        <v>2.1409948015166993</v>
      </c>
      <c r="J32" s="9">
        <f ca="1">(VLOOKUP(J10,$AT$2:$AU$41,2,FALSE)*VLOOKUP(J54,$AV$2:$AW$41,2,FALSE))/(100*100)*'Formula Data'!$AB$22</f>
        <v>0.81313227147622757</v>
      </c>
      <c r="K32" s="9">
        <f ca="1">(VLOOKUP(K10,$AT$2:$AU$41,2,FALSE)*VLOOKUP(K54,$AV$2:$AW$41,2,FALSE))/(100*100)*'Formula Data'!$AB$22</f>
        <v>1.5799930453490347</v>
      </c>
      <c r="L32" s="9">
        <f ca="1">(VLOOKUP(L10,$AT$2:$AU$41,2,FALSE)*VLOOKUP(L54,$AV$2:$AW$41,2,FALSE))/(100*100)*'Formula Data'!$AB$22</f>
        <v>0.9549870074929937</v>
      </c>
      <c r="M32" s="9">
        <f ca="1">(VLOOKUP(M10,$AT$2:$AU$41,2,FALSE)*VLOOKUP(M54,$AV$2:$AW$41,2,FALSE))/(100*100)*'Formula Data'!$AB$22</f>
        <v>0.89105245276402756</v>
      </c>
      <c r="N32" s="9">
        <f ca="1">(VLOOKUP(N10,$AT$2:$AU$41,2,FALSE)*VLOOKUP(N54,$AV$2:$AW$41,2,FALSE))/(100*100)*'Formula Data'!$AB$22</f>
        <v>1.3907991286589012</v>
      </c>
      <c r="O32" s="9">
        <f ca="1">(VLOOKUP(O10,$AT$2:$AU$41,2,FALSE)*VLOOKUP(O54,$AV$2:$AW$41,2,FALSE))/(100*100)*'Formula Data'!$AB$22</f>
        <v>0.98403847948454937</v>
      </c>
      <c r="P32" s="9">
        <f ca="1">(VLOOKUP(P10,$AT$2:$AU$41,2,FALSE)*VLOOKUP(P54,$AV$2:$AW$41,2,FALSE))/(100*100)*'Formula Data'!$AB$22</f>
        <v>0.83906157483094557</v>
      </c>
      <c r="Q32" s="9">
        <f ca="1">(VLOOKUP(Q10,$AT$2:$AU$41,2,FALSE)*VLOOKUP(Q54,$AV$2:$AW$41,2,FALSE))/(100*100)*'Formula Data'!$AB$22</f>
        <v>1.4002353735893234</v>
      </c>
      <c r="R32" s="9">
        <f ca="1">(VLOOKUP(R10,$AT$2:$AU$41,2,FALSE)*VLOOKUP(R54,$AV$2:$AW$41,2,FALSE))/(100*100)*'Formula Data'!$AB$22</f>
        <v>0.77648208609004543</v>
      </c>
      <c r="S32" s="9">
        <f ca="1">(VLOOKUP(S10,$AT$2:$AU$41,2,FALSE)*VLOOKUP(S54,$AV$2:$AW$41,2,FALSE))/(100*100)*'Formula Data'!$AB$22</f>
        <v>2.5478525717979017</v>
      </c>
      <c r="T32" s="9">
        <f ca="1">(VLOOKUP(T10,$AT$2:$AU$41,2,FALSE)*VLOOKUP(T54,$AV$2:$AW$41,2,FALSE))/(100*100)*'Formula Data'!$AB$22</f>
        <v>1.4332279249822533</v>
      </c>
      <c r="U32" s="9">
        <f ca="1">(VLOOKUP(U10,$AT$2:$AU$41,2,FALSE)*VLOOKUP(U54,$AV$2:$AW$41,2,FALSE))/(100*100)*'Formula Data'!$AB$22</f>
        <v>1.3142843536720212</v>
      </c>
      <c r="V32" s="9">
        <f ca="1">(VLOOKUP(V10,$AT$2:$AU$41,2,FALSE)*VLOOKUP(V54,$AV$2:$AW$41,2,FALSE))/(100*100)*'Formula Data'!$AB$22</f>
        <v>0.99391491058311887</v>
      </c>
      <c r="W32" s="9">
        <f ca="1">(VLOOKUP(W10,$AT$2:$AU$41,2,FALSE)*VLOOKUP(W54,$AV$2:$AW$41,2,FALSE))/(100*100)*'Formula Data'!$AB$22</f>
        <v>1.0576812948204279</v>
      </c>
      <c r="X32" s="9">
        <f ca="1">(VLOOKUP(X10,$AT$2:$AU$41,2,FALSE)*VLOOKUP(X54,$AV$2:$AW$41,2,FALSE))/(100*100)*'Formula Data'!$AB$22</f>
        <v>1.214679072205229</v>
      </c>
      <c r="Y32" s="9">
        <f ca="1">(VLOOKUP(Y10,$AT$2:$AU$41,2,FALSE)*VLOOKUP(Y54,$AV$2:$AW$41,2,FALSE))/(100*100)*'Formula Data'!$AB$22</f>
        <v>0.8798101871688736</v>
      </c>
      <c r="Z32" s="83">
        <f ca="1">(VLOOKUP(Z10,$AT$2:$AU$41,2,FALSE)*VLOOKUP(Z54,$AV$2:$AW$41,2,FALSE))/(100*100)*'Formula Data'!$AB$22</f>
        <v>1.2804089117860773</v>
      </c>
      <c r="AA32" s="83">
        <f ca="1">(VLOOKUP(AA10,$AT$2:$AU$41,2,FALSE)*VLOOKUP(AA54,$AV$2:$AW$41,2,FALSE))/(100*100)*'Formula Data'!$AB$22</f>
        <v>1.4379437266935251</v>
      </c>
      <c r="AB32" s="84">
        <f ca="1">(VLOOKUP(AB10,$AT$2:$AU$41,2,FALSE)*VLOOKUP(AB54,$AV$2:$AW$41,2,FALSE))/(100*100)*'Formula Data'!$AB$22</f>
        <v>1.7055872588068592</v>
      </c>
      <c r="AC32" s="95">
        <f ca="1">(VLOOKUP(AC10,$AT$2:$AU$41,2,FALSE)*VLOOKUP(AC54,$AV$2:$AW$41,2,FALSE))/(100*100)*'Formula Data'!$AB$22</f>
        <v>1.1599300298382162</v>
      </c>
      <c r="AD32" s="84">
        <f ca="1">(VLOOKUP(AD10,$AT$2:$AU$41,2,FALSE)*VLOOKUP(AD54,$AV$2:$AW$41,2,FALSE))/(100*100)*'Formula Data'!$AB$22</f>
        <v>0.93734764678293514</v>
      </c>
      <c r="AE32" s="84">
        <f ca="1">(VLOOKUP(AE10,$AT$2:$AU$41,2,FALSE)*VLOOKUP(AE54,$AV$2:$AW$41,2,FALSE))/(100*100)*'Formula Data'!$AB$22</f>
        <v>1.2534129698091903</v>
      </c>
      <c r="AF32" s="84">
        <f ca="1">(VLOOKUP(AF10,$AT$2:$AU$41,2,FALSE)*VLOOKUP(AF54,$AV$2:$AW$41,2,FALSE))/(100*100)*'Formula Data'!$AB$22</f>
        <v>0.93103082166422269</v>
      </c>
      <c r="AG32" s="84">
        <f ca="1">(VLOOKUP(AG10,$AT$2:$AU$41,2,FALSE)*VLOOKUP(AG54,$AV$2:$AW$41,2,FALSE))/(100*100)*'Formula Data'!$AB$22</f>
        <v>1.469983407625068</v>
      </c>
      <c r="AH32" s="84">
        <f ca="1">(VLOOKUP(AH10,$AT$2:$AU$41,2,FALSE)*VLOOKUP(AH54,$AV$2:$AW$41,2,FALSE))/(100*100)*'Formula Data'!$AB$22</f>
        <v>0.63928882319778912</v>
      </c>
      <c r="AI32" s="84">
        <f ca="1">(VLOOKUP(AI10,$AT$2:$AU$41,2,FALSE)*VLOOKUP(AI54,$AV$2:$AW$41,2,FALSE))/(100*100)*'Formula Data'!$AB$22</f>
        <v>1.3310783553635477</v>
      </c>
      <c r="AJ32" s="84">
        <f ca="1">(VLOOKUP(AJ10,$AT$2:$AU$41,2,FALSE)*VLOOKUP(AJ54,$AV$2:$AW$41,2,FALSE))/(100*100)*'Formula Data'!$AB$22</f>
        <v>1.0771512395541405</v>
      </c>
      <c r="AK32" s="9">
        <f ca="1">(VLOOKUP(AK10,$AT$2:$AU$41,2,FALSE)*VLOOKUP(AK54,$AV$2:$AW$41,2,FALSE))/(100*100)*'Formula Data'!$AB$22</f>
        <v>0.84589656611548614</v>
      </c>
      <c r="AL32" s="9">
        <f ca="1">(VLOOKUP(AL10,$AT$2:$AU$41,2,FALSE)*VLOOKUP(AL54,$AV$2:$AW$41,2,FALSE))/(100*100)*'Formula Data'!$AB$22</f>
        <v>1.3933424652667064</v>
      </c>
      <c r="AM32" s="9">
        <f ca="1">(VLOOKUP(AM10,$AT$2:$AU$41,2,FALSE)*VLOOKUP(AM54,$AV$2:$AW$41,2,FALSE))/(100*100)*'Formula Data'!$AB$22</f>
        <v>1.1885109211013158</v>
      </c>
      <c r="AN32" s="9">
        <f ca="1">IF(OR(Fixtures!$D$6&lt;=0,Fixtures!$D$6&gt;39),AVERAGE(B32:AM32),AVERAGE(OFFSET(A32,0,Fixtures!$D$6,1,38-Fixtures!$D$6+1)))</f>
        <v>1.1715876501861988</v>
      </c>
      <c r="AO32" s="41" t="str">
        <f t="shared" si="1"/>
        <v>LEI</v>
      </c>
      <c r="AP32" s="65">
        <f ca="1">AVERAGE(OFFSET(A32,0,Fixtures!$D$6,1,9))</f>
        <v>1.2000167360839031</v>
      </c>
      <c r="AQ32" s="65">
        <f ca="1">AVERAGE(OFFSET(A32,0,Fixtures!$D$6,1,6))</f>
        <v>1.2797265310831301</v>
      </c>
      <c r="AR32" s="65">
        <f ca="1">AVERAGE(OFFSET(A32,0,Fixtures!$D$6,1,3))</f>
        <v>1.1249660570533933</v>
      </c>
      <c r="AS32" s="62"/>
      <c r="AT32" s="72" t="str">
        <f>CONCATENATE("@",Schedule!A12)</f>
        <v>@MCI</v>
      </c>
      <c r="AU32" s="3">
        <f ca="1">VLOOKUP(RIGHT(AT32,3),'Team Ratings'!$A$2:$H$21,7,FALSE)*(1+Fixtures!$D$3)</f>
        <v>190.7742028663846</v>
      </c>
      <c r="AV32" s="72" t="str">
        <f>CONCATENATE("@",Schedule!A12)</f>
        <v>@MCI</v>
      </c>
      <c r="AW32" s="3">
        <f ca="1">VLOOKUP(RIGHT(AV32,3),'Team Ratings'!$A$2:$H$21,4,FALSE)*(1-Fixtures!$D$3)</f>
        <v>73.665877279175106</v>
      </c>
      <c r="AY32" s="62"/>
      <c r="AZ32" s="62"/>
      <c r="BA32" s="66"/>
    </row>
    <row r="33" spans="1:53" x14ac:dyDescent="0.25">
      <c r="A33" s="41" t="str">
        <f t="shared" si="0"/>
        <v>LIV</v>
      </c>
      <c r="B33" s="9">
        <f ca="1">(VLOOKUP(B11,$AT$2:$AU$41,2,FALSE)*VLOOKUP(B55,$AV$2:$AW$41,2,FALSE))/(100*100)*'Formula Data'!$AB$22</f>
        <v>0.57805757723766982</v>
      </c>
      <c r="C33" s="9">
        <f ca="1">(VLOOKUP(C11,$AT$2:$AU$41,2,FALSE)*VLOOKUP(C55,$AV$2:$AW$41,2,FALSE))/(100*100)*'Formula Data'!$AB$22</f>
        <v>1.1762369901485608</v>
      </c>
      <c r="D33" s="9">
        <f ca="1">(VLOOKUP(D11,$AT$2:$AU$41,2,FALSE)*VLOOKUP(D55,$AV$2:$AW$41,2,FALSE))/(100*100)*'Formula Data'!$AB$22</f>
        <v>0.66335029650217237</v>
      </c>
      <c r="E33" s="9">
        <f ca="1">(VLOOKUP(E11,$AT$2:$AU$41,2,FALSE)*VLOOKUP(E55,$AV$2:$AW$41,2,FALSE))/(100*100)*'Formula Data'!$AB$22</f>
        <v>0.90427642076835912</v>
      </c>
      <c r="F33" s="9">
        <f ca="1">(VLOOKUP(F11,$AT$2:$AU$41,2,FALSE)*VLOOKUP(F55,$AV$2:$AW$41,2,FALSE))/(100*100)*'Formula Data'!$AB$22</f>
        <v>0.4953230198481956</v>
      </c>
      <c r="G33" s="9">
        <f ca="1">(VLOOKUP(G11,$AT$2:$AU$41,2,FALSE)*VLOOKUP(G55,$AV$2:$AW$41,2,FALSE))/(100*100)*'Formula Data'!$AB$22</f>
        <v>1.4239301876037693</v>
      </c>
      <c r="H33" s="9">
        <f ca="1">(VLOOKUP(H11,$AT$2:$AU$41,2,FALSE)*VLOOKUP(H55,$AV$2:$AW$41,2,FALSE))/(100*100)*'Formula Data'!$AB$22</f>
        <v>0.94071327135799276</v>
      </c>
      <c r="I33" s="9">
        <f ca="1">(VLOOKUP(I11,$AT$2:$AU$41,2,FALSE)*VLOOKUP(I55,$AV$2:$AW$41,2,FALSE))/(100*100)*'Formula Data'!$AB$22</f>
        <v>0.87686204495743048</v>
      </c>
      <c r="J33" s="9">
        <f ca="1">(VLOOKUP(J11,$AT$2:$AU$41,2,FALSE)*VLOOKUP(J55,$AV$2:$AW$41,2,FALSE))/(100*100)*'Formula Data'!$AB$22</f>
        <v>1.3217313338535039</v>
      </c>
      <c r="K33" s="9">
        <f ca="1">(VLOOKUP(K11,$AT$2:$AU$41,2,FALSE)*VLOOKUP(K55,$AV$2:$AW$41,2,FALSE))/(100*100)*'Formula Data'!$AB$22</f>
        <v>0.69437996173508298</v>
      </c>
      <c r="L33" s="9">
        <f ca="1">(VLOOKUP(L11,$AT$2:$AU$41,2,FALSE)*VLOOKUP(L55,$AV$2:$AW$41,2,FALSE))/(100*100)*'Formula Data'!$AB$22</f>
        <v>1.0424151208630239</v>
      </c>
      <c r="M33" s="9">
        <f ca="1">(VLOOKUP(M11,$AT$2:$AU$41,2,FALSE)*VLOOKUP(M55,$AV$2:$AW$41,2,FALSE))/(100*100)*'Formula Data'!$AB$22</f>
        <v>1.2697364900688741</v>
      </c>
      <c r="N33" s="9">
        <f ca="1">(VLOOKUP(N11,$AT$2:$AU$41,2,FALSE)*VLOOKUP(N55,$AV$2:$AW$41,2,FALSE))/(100*100)*'Formula Data'!$AB$22</f>
        <v>0.71094682766555772</v>
      </c>
      <c r="O33" s="9">
        <f ca="1">(VLOOKUP(O11,$AT$2:$AU$41,2,FALSE)*VLOOKUP(O55,$AV$2:$AW$41,2,FALSE))/(100*100)*'Formula Data'!$AB$22</f>
        <v>0.6931124758007694</v>
      </c>
      <c r="P33" s="9">
        <f ca="1">(VLOOKUP(P11,$AT$2:$AU$41,2,FALSE)*VLOOKUP(P55,$AV$2:$AW$41,2,FALSE))/(100*100)*'Formula Data'!$AB$22</f>
        <v>0.73257440132818985</v>
      </c>
      <c r="Q33" s="9">
        <f ca="1">(VLOOKUP(Q11,$AT$2:$AU$41,2,FALSE)*VLOOKUP(Q55,$AV$2:$AW$41,2,FALSE))/(100*100)*'Formula Data'!$AB$22</f>
        <v>0.80189285369168517</v>
      </c>
      <c r="R33" s="9">
        <f ca="1">(VLOOKUP(R11,$AT$2:$AU$41,2,FALSE)*VLOOKUP(R55,$AV$2:$AW$41,2,FALSE))/(100*100)*'Formula Data'!$AB$22</f>
        <v>0.62464531994850636</v>
      </c>
      <c r="S33" s="92">
        <f>(VLOOKUP(S11,$AT$2:$AU$41,2,FALSE)*VLOOKUP(S55,$AV$2:$AW$41,2,FALSE))/(100*100)*'Formula Data'!$AB$22</f>
        <v>0.97842827657574871</v>
      </c>
      <c r="T33" s="9">
        <f ca="1">(VLOOKUP(T11,$AT$2:$AU$41,2,FALSE)*VLOOKUP(T55,$AV$2:$AW$41,2,FALSE))/(100*100)*'Formula Data'!$AB$22</f>
        <v>1.3098803387635694</v>
      </c>
      <c r="U33" s="9">
        <f ca="1">(VLOOKUP(U11,$AT$2:$AU$41,2,FALSE)*VLOOKUP(U55,$AV$2:$AW$41,2,FALSE))/(100*100)*'Formula Data'!$AB$22</f>
        <v>0.71660724826005295</v>
      </c>
      <c r="V33" s="9">
        <f ca="1">(VLOOKUP(V11,$AT$2:$AU$41,2,FALSE)*VLOOKUP(V55,$AV$2:$AW$41,2,FALSE))/(100*100)*'Formula Data'!$AB$22</f>
        <v>0.62973367752063958</v>
      </c>
      <c r="W33" s="9">
        <f ca="1">(VLOOKUP(W11,$AT$2:$AU$41,2,FALSE)*VLOOKUP(W55,$AV$2:$AW$41,2,FALSE))/(100*100)*'Formula Data'!$AB$22</f>
        <v>1.0372836465425317</v>
      </c>
      <c r="X33" s="9">
        <f ca="1">(VLOOKUP(X11,$AT$2:$AU$41,2,FALSE)*VLOOKUP(X55,$AV$2:$AW$41,2,FALSE))/(100*100)*'Formula Data'!$AB$22</f>
        <v>0.88479535572011392</v>
      </c>
      <c r="Y33" s="92">
        <f ca="1">(VLOOKUP(Y11,$AT$2:$AU$41,2,FALSE)*VLOOKUP(Y55,$AV$2:$AW$41,2,FALSE))/(100*100)*'Formula Data'!$AB$22</f>
        <v>1.0704873708576099</v>
      </c>
      <c r="Z33" s="83">
        <f ca="1">(VLOOKUP(Z11,$AT$2:$AU$41,2,FALSE)*VLOOKUP(Z55,$AV$2:$AW$41,2,FALSE))/(100*100)*'Formula Data'!$AB$22</f>
        <v>0.78739831571928443</v>
      </c>
      <c r="AA33" s="83">
        <f ca="1">(VLOOKUP(AA11,$AT$2:$AU$41,2,FALSE)*VLOOKUP(AA55,$AV$2:$AW$41,2,FALSE))/(100*100)*'Formula Data'!$AB$22</f>
        <v>0.86351810920688954</v>
      </c>
      <c r="AB33" s="84">
        <f>(VLOOKUP(AB11,$AT$2:$AU$41,2,FALSE)*VLOOKUP(AB55,$AV$2:$AW$41,2,FALSE))/(100*100)*'Formula Data'!$AB$22</f>
        <v>0.65498091241847634</v>
      </c>
      <c r="AC33" s="84">
        <f ca="1">(VLOOKUP(AC11,$AT$2:$AU$41,2,FALSE)*VLOOKUP(AC55,$AV$2:$AW$41,2,FALSE))/(100*100)*'Formula Data'!$AB$22</f>
        <v>0.93311214461443559</v>
      </c>
      <c r="AD33" s="84">
        <f ca="1">(VLOOKUP(AD11,$AT$2:$AU$41,2,FALSE)*VLOOKUP(AD55,$AV$2:$AW$41,2,FALSE))/(100*100)*'Formula Data'!$AB$22</f>
        <v>0.53680430701674797</v>
      </c>
      <c r="AE33" s="84">
        <f ca="1">(VLOOKUP(AE11,$AT$2:$AU$41,2,FALSE)*VLOOKUP(AE55,$AV$2:$AW$41,2,FALSE))/(100*100)*'Formula Data'!$AB$22</f>
        <v>1.0943395377865555</v>
      </c>
      <c r="AF33" s="84">
        <f ca="1">(VLOOKUP(AF11,$AT$2:$AU$41,2,FALSE)*VLOOKUP(AF55,$AV$2:$AW$41,2,FALSE))/(100*100)*'Formula Data'!$AB$22</f>
        <v>0.47592308298272867</v>
      </c>
      <c r="AG33" s="84">
        <f ca="1">(VLOOKUP(AG11,$AT$2:$AU$41,2,FALSE)*VLOOKUP(AG55,$AV$2:$AW$41,2,FALSE))/(100*100)*'Formula Data'!$AB$22</f>
        <v>1.8967668555349848</v>
      </c>
      <c r="AH33" s="84">
        <f ca="1">(VLOOKUP(AH11,$AT$2:$AU$41,2,FALSE)*VLOOKUP(AH55,$AV$2:$AW$41,2,FALSE))/(100*100)*'Formula Data'!$AB$22</f>
        <v>0.69781508090830524</v>
      </c>
      <c r="AI33" s="84">
        <f ca="1">(VLOOKUP(AI11,$AT$2:$AU$41,2,FALSE)*VLOOKUP(AI55,$AV$2:$AW$41,2,FALSE))/(100*100)*'Formula Data'!$AB$22</f>
        <v>1.0353902416283101</v>
      </c>
      <c r="AJ33" s="84">
        <f ca="1">(VLOOKUP(AJ11,$AT$2:$AU$41,2,FALSE)*VLOOKUP(AJ55,$AV$2:$AW$41,2,FALSE))/(100*100)*'Formula Data'!$AB$22</f>
        <v>0.60534206679534774</v>
      </c>
      <c r="AK33" s="9">
        <f ca="1">(VLOOKUP(AK11,$AT$2:$AU$41,2,FALSE)*VLOOKUP(AK55,$AV$2:$AW$41,2,FALSE))/(100*100)*'Formula Data'!$AB$22</f>
        <v>0.99093068983657873</v>
      </c>
      <c r="AL33" s="9">
        <f ca="1">(VLOOKUP(AL11,$AT$2:$AU$41,2,FALSE)*VLOOKUP(AL55,$AV$2:$AW$41,2,FALSE))/(100*100)*'Formula Data'!$AB$22</f>
        <v>0.95320946442896937</v>
      </c>
      <c r="AM33" s="9">
        <f ca="1">(VLOOKUP(AM11,$AT$2:$AU$41,2,FALSE)*VLOOKUP(AM55,$AV$2:$AW$41,2,FALSE))/(100*100)*'Formula Data'!$AB$22</f>
        <v>0.73992698026705783</v>
      </c>
      <c r="AN33" s="9">
        <f ca="1">IF(OR(Fixtures!$D$6&lt;=0,Fixtures!$D$6&gt;39),AVERAGE(B33:AM33),AVERAGE(OFFSET(A33,0,Fixtures!$D$6,1,38-Fixtures!$D$6+1)))</f>
        <v>0.88879628223264973</v>
      </c>
      <c r="AO33" s="41" t="str">
        <f t="shared" si="1"/>
        <v>LIV</v>
      </c>
      <c r="AP33" s="65">
        <f ca="1">AVERAGE(OFFSET(A33,0,Fixtures!$D$6,1,9))</f>
        <v>0.81126212625809346</v>
      </c>
      <c r="AQ33" s="65">
        <f ca="1">AVERAGE(OFFSET(A33,0,Fixtures!$D$6,1,6))</f>
        <v>0.86571536808946814</v>
      </c>
      <c r="AR33" s="65">
        <f ca="1">AVERAGE(OFFSET(A33,0,Fixtures!$D$6,1,3))</f>
        <v>0.91422701409900275</v>
      </c>
      <c r="AS33" s="62"/>
      <c r="AT33" s="72" t="str">
        <f>CONCATENATE("@",Schedule!A13)</f>
        <v>@MUN</v>
      </c>
      <c r="AU33" s="3">
        <f ca="1">VLOOKUP(RIGHT(AT33,3),'Team Ratings'!$A$2:$H$21,7,FALSE)*(1+Fixtures!$D$3)</f>
        <v>132.93792059030136</v>
      </c>
      <c r="AV33" s="72" t="str">
        <f>CONCATENATE("@",Schedule!A13)</f>
        <v>@MUN</v>
      </c>
      <c r="AW33" s="3">
        <f ca="1">VLOOKUP(RIGHT(AV33,3),'Team Ratings'!$A$2:$H$21,4,FALSE)*(1-Fixtures!$D$3)</f>
        <v>71.77688823679874</v>
      </c>
      <c r="AY33" s="62"/>
      <c r="AZ33" s="62"/>
      <c r="BA33" s="66"/>
    </row>
    <row r="34" spans="1:53" x14ac:dyDescent="0.25">
      <c r="A34" s="41" t="str">
        <f t="shared" si="0"/>
        <v>MCI</v>
      </c>
      <c r="B34" s="9">
        <f ca="1">(VLOOKUP(B12,$AT$2:$AU$41,2,FALSE)*VLOOKUP(B56,$AV$2:$AW$41,2,FALSE))/(100*100)*'Formula Data'!$AB$22</f>
        <v>1.2359996035115766</v>
      </c>
      <c r="C34" s="9">
        <f ca="1">(VLOOKUP(C12,$AT$2:$AU$41,2,FALSE)*VLOOKUP(C56,$AV$2:$AW$41,2,FALSE))/(100*100)*'Formula Data'!$AB$22</f>
        <v>0.87717554565636191</v>
      </c>
      <c r="D34" s="9">
        <f ca="1">(VLOOKUP(D12,$AT$2:$AU$41,2,FALSE)*VLOOKUP(D56,$AV$2:$AW$41,2,FALSE))/(100*100)*'Formula Data'!$AB$22</f>
        <v>1.0129912155548346</v>
      </c>
      <c r="E34" s="9">
        <f ca="1">(VLOOKUP(E12,$AT$2:$AU$41,2,FALSE)*VLOOKUP(E56,$AV$2:$AW$41,2,FALSE))/(100*100)*'Formula Data'!$AB$22</f>
        <v>0.87557439394215475</v>
      </c>
      <c r="F34" s="9">
        <f ca="1">(VLOOKUP(F12,$AT$2:$AU$41,2,FALSE)*VLOOKUP(F56,$AV$2:$AW$41,2,FALSE))/(100*100)*'Formula Data'!$AB$22</f>
        <v>1.090839324820098</v>
      </c>
      <c r="G34" s="9">
        <f ca="1">(VLOOKUP(G12,$AT$2:$AU$41,2,FALSE)*VLOOKUP(G56,$AV$2:$AW$41,2,FALSE))/(100*100)*'Formula Data'!$AB$22</f>
        <v>0.78908325349481434</v>
      </c>
      <c r="H34" s="9">
        <f ca="1">(VLOOKUP(H12,$AT$2:$AU$41,2,FALSE)*VLOOKUP(H56,$AV$2:$AW$41,2,FALSE))/(100*100)*'Formula Data'!$AB$22</f>
        <v>1.3824245140839484</v>
      </c>
      <c r="I34" s="9">
        <f ca="1">(VLOOKUP(I12,$AT$2:$AU$41,2,FALSE)*VLOOKUP(I56,$AV$2:$AW$41,2,FALSE))/(100*100)*'Formula Data'!$AB$22</f>
        <v>0.90525416724746044</v>
      </c>
      <c r="J34" s="9">
        <f ca="1">(VLOOKUP(J12,$AT$2:$AU$41,2,FALSE)*VLOOKUP(J56,$AV$2:$AW$41,2,FALSE))/(100*100)*'Formula Data'!$AB$22</f>
        <v>0.89810364045055502</v>
      </c>
      <c r="K34" s="9">
        <f ca="1">(VLOOKUP(K12,$AT$2:$AU$41,2,FALSE)*VLOOKUP(K56,$AV$2:$AW$41,2,FALSE))/(100*100)*'Formula Data'!$AB$22</f>
        <v>0.88151496024378262</v>
      </c>
      <c r="L34" s="9">
        <f ca="1">(VLOOKUP(L12,$AT$2:$AU$41,2,FALSE)*VLOOKUP(L56,$AV$2:$AW$41,2,FALSE))/(100*100)*'Formula Data'!$AB$22</f>
        <v>0.99468098922974335</v>
      </c>
      <c r="M34" s="9">
        <f ca="1">(VLOOKUP(M12,$AT$2:$AU$41,2,FALSE)*VLOOKUP(M56,$AV$2:$AW$41,2,FALSE))/(100*100)*'Formula Data'!$AB$22</f>
        <v>2.0134674192852495</v>
      </c>
      <c r="N34" s="9">
        <f ca="1">(VLOOKUP(N12,$AT$2:$AU$41,2,FALSE)*VLOOKUP(N56,$AV$2:$AW$41,2,FALSE))/(100*100)*'Formula Data'!$AB$22</f>
        <v>1.2041419369245672</v>
      </c>
      <c r="O34" s="9">
        <f ca="1">(VLOOKUP(O12,$AT$2:$AU$41,2,FALSE)*VLOOKUP(O56,$AV$2:$AW$41,2,FALSE))/(100*100)*'Formula Data'!$AB$22</f>
        <v>0.93471282068655348</v>
      </c>
      <c r="P34" s="9">
        <f ca="1">(VLOOKUP(P12,$AT$2:$AU$41,2,FALSE)*VLOOKUP(P56,$AV$2:$AW$41,2,FALSE))/(100*100)*'Formula Data'!$AB$22</f>
        <v>1.1423272653629502</v>
      </c>
      <c r="Q34" s="9">
        <f ca="1">(VLOOKUP(Q12,$AT$2:$AU$41,2,FALSE)*VLOOKUP(Q56,$AV$2:$AW$41,2,FALSE))/(100*100)*'Formula Data'!$AB$22</f>
        <v>1.1177178082856434</v>
      </c>
      <c r="R34" s="9">
        <f ca="1">(VLOOKUP(R12,$AT$2:$AU$41,2,FALSE)*VLOOKUP(R56,$AV$2:$AW$41,2,FALSE))/(100*100)*'Formula Data'!$AB$22</f>
        <v>1.2517932781255252</v>
      </c>
      <c r="S34" s="9">
        <f ca="1">(VLOOKUP(S12,$AT$2:$AU$41,2,FALSE)*VLOOKUP(S56,$AV$2:$AW$41,2,FALSE))/(100*100)*'Formula Data'!$AB$22</f>
        <v>1.1076960527906696</v>
      </c>
      <c r="T34" s="9">
        <f ca="1">(VLOOKUP(T12,$AT$2:$AU$41,2,FALSE)*VLOOKUP(T56,$AV$2:$AW$41,2,FALSE))/(100*100)*'Formula Data'!$AB$22</f>
        <v>1.3522932621844779</v>
      </c>
      <c r="U34" s="9">
        <f ca="1">(VLOOKUP(U12,$AT$2:$AU$41,2,FALSE)*VLOOKUP(U56,$AV$2:$AW$41,2,FALSE))/(100*100)*'Formula Data'!$AB$22</f>
        <v>0.7955111216301185</v>
      </c>
      <c r="V34" s="9">
        <f ca="1">(VLOOKUP(V12,$AT$2:$AU$41,2,FALSE)*VLOOKUP(V56,$AV$2:$AW$41,2,FALSE))/(100*100)*'Formula Data'!$AB$22</f>
        <v>0.92542467471735368</v>
      </c>
      <c r="W34" s="9">
        <f ca="1">(VLOOKUP(W12,$AT$2:$AU$41,2,FALSE)*VLOOKUP(W56,$AV$2:$AW$41,2,FALSE))/(100*100)*'Formula Data'!$AB$22</f>
        <v>1.3168309899937991</v>
      </c>
      <c r="X34" s="9">
        <f ca="1">(VLOOKUP(X12,$AT$2:$AU$41,2,FALSE)*VLOOKUP(X56,$AV$2:$AW$41,2,FALSE))/(100*100)*'Formula Data'!$AB$22</f>
        <v>0.60120987501235501</v>
      </c>
      <c r="Y34" s="9">
        <f ca="1">(VLOOKUP(Y12,$AT$2:$AU$41,2,FALSE)*VLOOKUP(Y56,$AV$2:$AW$41,2,FALSE))/(100*100)*'Formula Data'!$AB$22</f>
        <v>1.1883561199659796</v>
      </c>
      <c r="Z34" s="83">
        <f ca="1">(VLOOKUP(Z12,$AT$2:$AU$41,2,FALSE)*VLOOKUP(Z56,$AV$2:$AW$41,2,FALSE))/(100*100)*'Formula Data'!$AB$22</f>
        <v>1.310348654622467</v>
      </c>
      <c r="AA34" s="83">
        <f ca="1">(VLOOKUP(AA12,$AT$2:$AU$41,2,FALSE)*VLOOKUP(AA56,$AV$2:$AW$41,2,FALSE))/(100*100)*'Formula Data'!$AB$22</f>
        <v>0.82740469325981569</v>
      </c>
      <c r="AB34" s="84">
        <f ca="1">(VLOOKUP(AB12,$AT$2:$AU$41,2,FALSE)*VLOOKUP(AB56,$AV$2:$AW$41,2,FALSE))/(100*100)*'Formula Data'!$AB$22</f>
        <v>1.6547064492305066</v>
      </c>
      <c r="AC34" s="95">
        <f ca="1">(VLOOKUP(AC12,$AT$2:$AU$41,2,FALSE)*VLOOKUP(AC56,$AV$2:$AW$41,2,FALSE))/(100*100)*'Formula Data'!$AB$22</f>
        <v>0.83797731841460754</v>
      </c>
      <c r="AD34" s="84">
        <f ca="1">(VLOOKUP(AD12,$AT$2:$AU$41,2,FALSE)*VLOOKUP(AD56,$AV$2:$AW$41,2,FALSE))/(100*100)*'Formula Data'!$AB$22</f>
        <v>1.6696772197847269</v>
      </c>
      <c r="AE34" s="84">
        <f ca="1">(VLOOKUP(AE12,$AT$2:$AU$41,2,FALSE)*VLOOKUP(AE56,$AV$2:$AW$41,2,FALSE))/(100*100)*'Formula Data'!$AB$22</f>
        <v>0.76469841730908239</v>
      </c>
      <c r="AF34" s="84">
        <f ca="1">(VLOOKUP(AF12,$AT$2:$AU$41,2,FALSE)*VLOOKUP(AF56,$AV$2:$AW$41,2,FALSE))/(100*100)*'Formula Data'!$AB$22</f>
        <v>1.798779930467564</v>
      </c>
      <c r="AG34" s="84">
        <f ca="1">(VLOOKUP(AG12,$AT$2:$AU$41,2,FALSE)*VLOOKUP(AG56,$AV$2:$AW$41,2,FALSE))/(100*100)*'Formula Data'!$AB$22</f>
        <v>1.3478583550587209</v>
      </c>
      <c r="AH34" s="84">
        <f ca="1">(VLOOKUP(AH12,$AT$2:$AU$41,2,FALSE)*VLOOKUP(AH56,$AV$2:$AW$41,2,FALSE))/(100*100)*'Formula Data'!$AB$22</f>
        <v>1.4858814777382585</v>
      </c>
      <c r="AI34" s="84">
        <f ca="1">(VLOOKUP(AI12,$AT$2:$AU$41,2,FALSE)*VLOOKUP(AI56,$AV$2:$AW$41,2,FALSE))/(100*100)*'Formula Data'!$AB$22</f>
        <v>0.6257168469058747</v>
      </c>
      <c r="AJ34" s="84">
        <f ca="1">(VLOOKUP(AJ12,$AT$2:$AU$41,2,FALSE)*VLOOKUP(AJ56,$AV$2:$AW$41,2,FALSE))/(100*100)*'Formula Data'!$AB$22</f>
        <v>1.3079568107037132</v>
      </c>
      <c r="AK34" s="9">
        <f ca="1">(VLOOKUP(AK12,$AT$2:$AU$41,2,FALSE)*VLOOKUP(AK56,$AV$2:$AW$41,2,FALSE))/(100*100)*'Formula Data'!$AB$22</f>
        <v>0.6781180864457983</v>
      </c>
      <c r="AL34" s="9">
        <f ca="1">(VLOOKUP(AL12,$AT$2:$AU$41,2,FALSE)*VLOOKUP(AL56,$AV$2:$AW$41,2,FALSE))/(100*100)*'Formula Data'!$AB$22</f>
        <v>1.1787539959613893</v>
      </c>
      <c r="AM34" s="9">
        <f ca="1">(VLOOKUP(AM12,$AT$2:$AU$41,2,FALSE)*VLOOKUP(AM56,$AV$2:$AW$41,2,FALSE))/(100*100)*'Formula Data'!$AB$22</f>
        <v>0.73023128355725553</v>
      </c>
      <c r="AN34" s="9">
        <f ca="1">IF(OR(Fixtures!$D$6&lt;=0,Fixtures!$D$6&gt;39),AVERAGE(B34:AM34),AVERAGE(OFFSET(A34,0,Fixtures!$D$6,1,38-Fixtures!$D$6+1)))</f>
        <v>1.1254797209023824</v>
      </c>
      <c r="AO34" s="41" t="str">
        <f t="shared" si="1"/>
        <v>MCI</v>
      </c>
      <c r="AP34" s="65">
        <f ca="1">AVERAGE(OFFSET(A34,0,Fixtures!$D$6,1,9))</f>
        <v>1.1836842975630117</v>
      </c>
      <c r="AQ34" s="65">
        <f ca="1">AVERAGE(OFFSET(A34,0,Fixtures!$D$6,1,6))</f>
        <v>1.070000518417622</v>
      </c>
      <c r="AR34" s="65">
        <f ca="1">AVERAGE(OFFSET(A34,0,Fixtures!$D$6,1,3))</f>
        <v>1.0333048832002671</v>
      </c>
      <c r="AS34" s="62"/>
      <c r="AT34" s="72" t="str">
        <f>CONCATENATE("@",Schedule!A14)</f>
        <v>@NEW</v>
      </c>
      <c r="AU34" s="3">
        <f ca="1">VLOOKUP(RIGHT(AT34,3),'Team Ratings'!$A$2:$H$21,7,FALSE)*(1+Fixtures!$D$3)</f>
        <v>74.420838506251201</v>
      </c>
      <c r="AV34" s="72" t="str">
        <f>CONCATENATE("@",Schedule!A14)</f>
        <v>@NEW</v>
      </c>
      <c r="AW34" s="3">
        <f ca="1">VLOOKUP(RIGHT(AV34,3),'Team Ratings'!$A$2:$H$21,4,FALSE)*(1-Fixtures!$D$3)</f>
        <v>109.99963630217138</v>
      </c>
      <c r="AY34" s="62"/>
      <c r="AZ34" s="62"/>
      <c r="BA34" s="66"/>
    </row>
    <row r="35" spans="1:53" x14ac:dyDescent="0.25">
      <c r="A35" s="41" t="str">
        <f t="shared" si="0"/>
        <v>MUN</v>
      </c>
      <c r="B35" s="9">
        <f ca="1">(VLOOKUP(B13,$AT$2:$AU$41,2,FALSE)*VLOOKUP(B57,$AV$2:$AW$41,2,FALSE))/(100*100)*'Formula Data'!$AB$22</f>
        <v>1.1732645346817874</v>
      </c>
      <c r="C35" s="9">
        <f ca="1">(VLOOKUP(C13,$AT$2:$AU$41,2,FALSE)*VLOOKUP(C57,$AV$2:$AW$41,2,FALSE))/(100*100)*'Formula Data'!$AB$22</f>
        <v>1.3176168658841245</v>
      </c>
      <c r="D35" s="9">
        <f ca="1">(VLOOKUP(D13,$AT$2:$AU$41,2,FALSE)*VLOOKUP(D57,$AV$2:$AW$41,2,FALSE))/(100*100)*'Formula Data'!$AB$22</f>
        <v>0.58579325461750287</v>
      </c>
      <c r="E35" s="9">
        <f ca="1">(VLOOKUP(E13,$AT$2:$AU$41,2,FALSE)*VLOOKUP(E57,$AV$2:$AW$41,2,FALSE))/(100*100)*'Formula Data'!$AB$22</f>
        <v>1.4477795242506155</v>
      </c>
      <c r="F35" s="9">
        <f ca="1">(VLOOKUP(F13,$AT$2:$AU$41,2,FALSE)*VLOOKUP(F57,$AV$2:$AW$41,2,FALSE))/(100*100)*'Formula Data'!$AB$22</f>
        <v>1.0792917795601293</v>
      </c>
      <c r="G35" s="9">
        <f ca="1">(VLOOKUP(G13,$AT$2:$AU$41,2,FALSE)*VLOOKUP(G57,$AV$2:$AW$41,2,FALSE))/(100*100)*'Formula Data'!$AB$22</f>
        <v>1.2043052859571048</v>
      </c>
      <c r="H35" s="9">
        <f ca="1">(VLOOKUP(H13,$AT$2:$AU$41,2,FALSE)*VLOOKUP(H57,$AV$2:$AW$41,2,FALSE))/(100*100)*'Formula Data'!$AB$22</f>
        <v>0.81648935097689934</v>
      </c>
      <c r="I35" s="9">
        <f ca="1">(VLOOKUP(I13,$AT$2:$AU$41,2,FALSE)*VLOOKUP(I57,$AV$2:$AW$41,2,FALSE))/(100*100)*'Formula Data'!$AB$22</f>
        <v>0.91074429765717058</v>
      </c>
      <c r="J35" s="9">
        <f ca="1">(VLOOKUP(J13,$AT$2:$AU$41,2,FALSE)*VLOOKUP(J57,$AV$2:$AW$41,2,FALSE))/(100*100)*'Formula Data'!$AB$22</f>
        <v>1.3132956815737864</v>
      </c>
      <c r="K35" s="9">
        <f ca="1">(VLOOKUP(K13,$AT$2:$AU$41,2,FALSE)*VLOOKUP(K57,$AV$2:$AW$41,2,FALSE))/(100*100)*'Formula Data'!$AB$22</f>
        <v>1.0628673029330944</v>
      </c>
      <c r="L35" s="9">
        <f ca="1">(VLOOKUP(L13,$AT$2:$AU$41,2,FALSE)*VLOOKUP(L57,$AV$2:$AW$41,2,FALSE))/(100*100)*'Formula Data'!$AB$22</f>
        <v>0.98701542626293737</v>
      </c>
      <c r="M35" s="9">
        <f ca="1">(VLOOKUP(M13,$AT$2:$AU$41,2,FALSE)*VLOOKUP(M57,$AV$2:$AW$41,2,FALSE))/(100*100)*'Formula Data'!$AB$22</f>
        <v>0.85312233748087085</v>
      </c>
      <c r="N35" s="9">
        <f ca="1">(VLOOKUP(N13,$AT$2:$AU$41,2,FALSE)*VLOOKUP(N57,$AV$2:$AW$41,2,FALSE))/(100*100)*'Formula Data'!$AB$22</f>
        <v>1.1578835080597989</v>
      </c>
      <c r="O35" s="9">
        <f ca="1">(VLOOKUP(O13,$AT$2:$AU$41,2,FALSE)*VLOOKUP(O57,$AV$2:$AW$41,2,FALSE))/(100*100)*'Formula Data'!$AB$22</f>
        <v>0.85891057186080366</v>
      </c>
      <c r="P35" s="9">
        <f ca="1">(VLOOKUP(P13,$AT$2:$AU$41,2,FALSE)*VLOOKUP(P57,$AV$2:$AW$41,2,FALSE))/(100*100)*'Formula Data'!$AB$22</f>
        <v>0.85468243140611211</v>
      </c>
      <c r="Q35" s="9">
        <f ca="1">(VLOOKUP(Q13,$AT$2:$AU$41,2,FALSE)*VLOOKUP(Q57,$AV$2:$AW$41,2,FALSE))/(100*100)*'Formula Data'!$AB$22</f>
        <v>2.3346487474211628</v>
      </c>
      <c r="R35" s="9">
        <f ca="1">(VLOOKUP(R13,$AT$2:$AU$41,2,FALSE)*VLOOKUP(R57,$AV$2:$AW$41,2,FALSE))/(100*100)*'Formula Data'!$AB$22</f>
        <v>0.90169432445679987</v>
      </c>
      <c r="S35" s="9">
        <f ca="1">(VLOOKUP(S13,$AT$2:$AU$41,2,FALSE)*VLOOKUP(S57,$AV$2:$AW$41,2,FALSE))/(100*100)*'Formula Data'!$AB$22</f>
        <v>1.1485276080560372</v>
      </c>
      <c r="T35" s="9">
        <f ca="1">(VLOOKUP(T13,$AT$2:$AU$41,2,FALSE)*VLOOKUP(T57,$AV$2:$AW$41,2,FALSE))/(100*100)*'Formula Data'!$AB$22</f>
        <v>0.60967180256389109</v>
      </c>
      <c r="U35" s="9">
        <f ca="1">(VLOOKUP(U13,$AT$2:$AU$41,2,FALSE)*VLOOKUP(U57,$AV$2:$AW$41,2,FALSE))/(100*100)*'Formula Data'!$AB$22</f>
        <v>1.1130349557241104</v>
      </c>
      <c r="V35" s="9">
        <f ca="1">(VLOOKUP(V13,$AT$2:$AU$41,2,FALSE)*VLOOKUP(V57,$AV$2:$AW$41,2,FALSE))/(100*100)*'Formula Data'!$AB$22</f>
        <v>1.2196939687432695</v>
      </c>
      <c r="W35" s="9">
        <f ca="1">(VLOOKUP(W13,$AT$2:$AU$41,2,FALSE)*VLOOKUP(W57,$AV$2:$AW$41,2,FALSE))/(100*100)*'Formula Data'!$AB$22</f>
        <v>0.7115062110543855</v>
      </c>
      <c r="X35" s="9">
        <f ca="1">(VLOOKUP(X13,$AT$2:$AU$41,2,FALSE)*VLOOKUP(X57,$AV$2:$AW$41,2,FALSE))/(100*100)*'Formula Data'!$AB$22</f>
        <v>1.961836758894175</v>
      </c>
      <c r="Y35" s="9">
        <f ca="1">(VLOOKUP(Y13,$AT$2:$AU$41,2,FALSE)*VLOOKUP(Y57,$AV$2:$AW$41,2,FALSE))/(100*100)*'Formula Data'!$AB$22</f>
        <v>0.74508951581531357</v>
      </c>
      <c r="Z35" s="83">
        <f ca="1">(VLOOKUP(Z13,$AT$2:$AU$41,2,FALSE)*VLOOKUP(Z57,$AV$2:$AW$41,2,FALSE))/(100*100)*'Formula Data'!$AB$22</f>
        <v>0.88204104245135606</v>
      </c>
      <c r="AA35" s="83">
        <f ca="1">(VLOOKUP(AA13,$AT$2:$AU$41,2,FALSE)*VLOOKUP(AA57,$AV$2:$AW$41,2,FALSE))/(100*100)*'Formula Data'!$AB$22</f>
        <v>1.7526544283518055</v>
      </c>
      <c r="AB35" s="84">
        <f ca="1">(VLOOKUP(AB13,$AT$2:$AU$41,2,FALSE)*VLOOKUP(AB57,$AV$2:$AW$41,2,FALSE))/(100*100)*'Formula Data'!$AB$22</f>
        <v>0.76884905993833874</v>
      </c>
      <c r="AC35" s="95">
        <f ca="1">(VLOOKUP(AC13,$AT$2:$AU$41,2,FALSE)*VLOOKUP(AC57,$AV$2:$AW$41,2,FALSE))/(100*100)*'Formula Data'!$AB$22</f>
        <v>1.3469754723367013</v>
      </c>
      <c r="AD35" s="84">
        <f ca="1">(VLOOKUP(AD13,$AT$2:$AU$41,2,FALSE)*VLOOKUP(AD57,$AV$2:$AW$41,2,FALSE))/(100*100)*'Formula Data'!$AB$22</f>
        <v>1.5628640375298695</v>
      </c>
      <c r="AE35" s="84">
        <f ca="1">(VLOOKUP(AE13,$AT$2:$AU$41,2,FALSE)*VLOOKUP(AE57,$AV$2:$AW$41,2,FALSE))/(100*100)*'Formula Data'!$AB$22</f>
        <v>1.2767478296313526</v>
      </c>
      <c r="AF35" s="84">
        <f ca="1">(VLOOKUP(AF13,$AT$2:$AU$41,2,FALSE)*VLOOKUP(AF57,$AV$2:$AW$41,2,FALSE))/(100*100)*'Formula Data'!$AB$22</f>
        <v>0.77511210043672485</v>
      </c>
      <c r="AG35" s="84">
        <f ca="1">(VLOOKUP(AG13,$AT$2:$AU$41,2,FALSE)*VLOOKUP(AG57,$AV$2:$AW$41,2,FALSE))/(100*100)*'Formula Data'!$AB$22</f>
        <v>1.274417318952906</v>
      </c>
      <c r="AH35" s="84">
        <f ca="1">(VLOOKUP(AH13,$AT$2:$AU$41,2,FALSE)*VLOOKUP(AH57,$AV$2:$AW$41,2,FALSE))/(100*100)*'Formula Data'!$AB$22</f>
        <v>0.66072933493634667</v>
      </c>
      <c r="AI35" s="84">
        <f ca="1">(VLOOKUP(AI13,$AT$2:$AU$41,2,FALSE)*VLOOKUP(AI57,$AV$2:$AW$41,2,FALSE))/(100*100)*'Formula Data'!$AB$22</f>
        <v>1.2830639406809536</v>
      </c>
      <c r="AJ35" s="84">
        <f ca="1">(VLOOKUP(AJ13,$AT$2:$AU$41,2,FALSE)*VLOOKUP(AJ57,$AV$2:$AW$41,2,FALSE))/(100*100)*'Formula Data'!$AB$22</f>
        <v>0.96917472284545303</v>
      </c>
      <c r="AK35" s="9">
        <f ca="1">(VLOOKUP(AK13,$AT$2:$AU$41,2,FALSE)*VLOOKUP(AK57,$AV$2:$AW$41,2,FALSE))/(100*100)*'Formula Data'!$AB$22</f>
        <v>0.87507387418170191</v>
      </c>
      <c r="AL35" s="9">
        <f ca="1">(VLOOKUP(AL13,$AT$2:$AU$41,2,FALSE)*VLOOKUP(AL57,$AV$2:$AW$41,2,FALSE))/(100*100)*'Formula Data'!$AB$22</f>
        <v>0.80618783605392974</v>
      </c>
      <c r="AM35" s="9">
        <f ca="1">(VLOOKUP(AM13,$AT$2:$AU$41,2,FALSE)*VLOOKUP(AM57,$AV$2:$AW$41,2,FALSE))/(100*100)*'Formula Data'!$AB$22</f>
        <v>1.6122753744046379</v>
      </c>
      <c r="AN35" s="9">
        <f ca="1">IF(OR(Fixtures!$D$6&lt;=0,Fixtures!$D$6&gt;39),AVERAGE(B35:AM35),AVERAGE(OFFSET(A35,0,Fixtures!$D$6,1,38-Fixtures!$D$6+1)))</f>
        <v>1.1595682904650981</v>
      </c>
      <c r="AO35" s="41" t="str">
        <f t="shared" si="1"/>
        <v>MUN</v>
      </c>
      <c r="AP35" s="65">
        <f ca="1">AVERAGE(OFFSET(A35,0,Fixtures!$D$6,1,9))</f>
        <v>1.230241138376182</v>
      </c>
      <c r="AQ35" s="65">
        <f ca="1">AVERAGE(OFFSET(A35,0,Fixtures!$D$6,1,6))</f>
        <v>1.2429077129646151</v>
      </c>
      <c r="AR35" s="65">
        <f ca="1">AVERAGE(OFFSET(A35,0,Fixtures!$D$6,1,3))</f>
        <v>1.1963224390536149</v>
      </c>
      <c r="AS35" s="62"/>
      <c r="AT35" s="72" t="str">
        <f>CONCATENATE("@",Schedule!A15)</f>
        <v>@NOR</v>
      </c>
      <c r="AU35" s="3">
        <f ca="1">VLOOKUP(RIGHT(AT35,3),'Team Ratings'!$A$2:$H$21,7,FALSE)*(1+Fixtures!$D$3)</f>
        <v>86.85146435573273</v>
      </c>
      <c r="AV35" s="72" t="str">
        <f>CONCATENATE("@",Schedule!A15)</f>
        <v>@NOR</v>
      </c>
      <c r="AW35" s="3">
        <f ca="1">VLOOKUP(RIGHT(AV35,3),'Team Ratings'!$A$2:$H$21,4,FALSE)*(1-Fixtures!$D$3)</f>
        <v>115.04466662460548</v>
      </c>
      <c r="AY35" s="62"/>
      <c r="AZ35" s="62"/>
      <c r="BA35" s="66"/>
    </row>
    <row r="36" spans="1:53" x14ac:dyDescent="0.25">
      <c r="A36" s="41" t="str">
        <f t="shared" si="0"/>
        <v>NEW</v>
      </c>
      <c r="B36" s="9">
        <f ca="1">(VLOOKUP(B14,$AT$2:$AU$41,2,FALSE)*VLOOKUP(B58,$AV$2:$AW$41,2,FALSE))/(100*100)*'Formula Data'!$AB$22</f>
        <v>1.2512876199892025</v>
      </c>
      <c r="C36" s="9">
        <f ca="1">(VLOOKUP(C14,$AT$2:$AU$41,2,FALSE)*VLOOKUP(C58,$AV$2:$AW$41,2,FALSE))/(100*100)*'Formula Data'!$AB$22</f>
        <v>1.6288671692536532</v>
      </c>
      <c r="D36" s="9">
        <f ca="1">(VLOOKUP(D14,$AT$2:$AU$41,2,FALSE)*VLOOKUP(D58,$AV$2:$AW$41,2,FALSE))/(100*100)*'Formula Data'!$AB$22</f>
        <v>1.9566437102386596</v>
      </c>
      <c r="E36" s="9">
        <f ca="1">(VLOOKUP(E14,$AT$2:$AU$41,2,FALSE)*VLOOKUP(E58,$AV$2:$AW$41,2,FALSE))/(100*100)*'Formula Data'!$AB$22</f>
        <v>1.1782778418238045</v>
      </c>
      <c r="F36" s="9">
        <f ca="1">(VLOOKUP(F14,$AT$2:$AU$41,2,FALSE)*VLOOKUP(F58,$AV$2:$AW$41,2,FALSE))/(100*100)*'Formula Data'!$AB$22</f>
        <v>3.0065573371005021</v>
      </c>
      <c r="G36" s="9">
        <f ca="1">(VLOOKUP(G14,$AT$2:$AU$41,2,FALSE)*VLOOKUP(G58,$AV$2:$AW$41,2,FALSE))/(100*100)*'Formula Data'!$AB$22</f>
        <v>1.3074284654770305</v>
      </c>
      <c r="H36" s="9">
        <f ca="1">(VLOOKUP(H14,$AT$2:$AU$41,2,FALSE)*VLOOKUP(H58,$AV$2:$AW$41,2,FALSE))/(100*100)*'Formula Data'!$AB$22</f>
        <v>2.470846941962209</v>
      </c>
      <c r="I36" s="9">
        <f ca="1">(VLOOKUP(I14,$AT$2:$AU$41,2,FALSE)*VLOOKUP(I58,$AV$2:$AW$41,2,FALSE))/(100*100)*'Formula Data'!$AB$22</f>
        <v>1.6690027586848231</v>
      </c>
      <c r="J36" s="9">
        <f ca="1">(VLOOKUP(J14,$AT$2:$AU$41,2,FALSE)*VLOOKUP(J58,$AV$2:$AW$41,2,FALSE))/(100*100)*'Formula Data'!$AB$22</f>
        <v>2.685980883512975</v>
      </c>
      <c r="K36" s="9">
        <f ca="1">(VLOOKUP(K14,$AT$2:$AU$41,2,FALSE)*VLOOKUP(K58,$AV$2:$AW$41,2,FALSE))/(100*100)*'Formula Data'!$AB$22</f>
        <v>1.3517470073813354</v>
      </c>
      <c r="L36" s="9">
        <f ca="1">(VLOOKUP(L14,$AT$2:$AU$41,2,FALSE)*VLOOKUP(L58,$AV$2:$AW$41,2,FALSE))/(100*100)*'Formula Data'!$AB$22</f>
        <v>1.8456239425568666</v>
      </c>
      <c r="M36" s="9">
        <f ca="1">(VLOOKUP(M14,$AT$2:$AU$41,2,FALSE)*VLOOKUP(M58,$AV$2:$AW$41,2,FALSE))/(100*100)*'Formula Data'!$AB$22</f>
        <v>1.0125820207947098</v>
      </c>
      <c r="N36" s="9">
        <f ca="1">(VLOOKUP(N14,$AT$2:$AU$41,2,FALSE)*VLOOKUP(N58,$AV$2:$AW$41,2,FALSE))/(100*100)*'Formula Data'!$AB$22</f>
        <v>1.9663232872636223</v>
      </c>
      <c r="O36" s="9">
        <f ca="1">(VLOOKUP(O14,$AT$2:$AU$41,2,FALSE)*VLOOKUP(O58,$AV$2:$AW$41,2,FALSE))/(100*100)*'Formula Data'!$AB$22</f>
        <v>2.3951229976822987</v>
      </c>
      <c r="P36" s="9">
        <f ca="1">(VLOOKUP(P14,$AT$2:$AU$41,2,FALSE)*VLOOKUP(P58,$AV$2:$AW$41,2,FALSE))/(100*100)*'Formula Data'!$AB$22</f>
        <v>1.774481562180088</v>
      </c>
      <c r="Q36" s="9">
        <f ca="1">(VLOOKUP(Q14,$AT$2:$AU$41,2,FALSE)*VLOOKUP(Q58,$AV$2:$AW$41,2,FALSE))/(100*100)*'Formula Data'!$AB$22</f>
        <v>1.4852812603765277</v>
      </c>
      <c r="R36" s="9">
        <f ca="1">(VLOOKUP(R14,$AT$2:$AU$41,2,FALSE)*VLOOKUP(R58,$AV$2:$AW$41,2,FALSE))/(100*100)*'Formula Data'!$AB$22</f>
        <v>1.7057501840611435</v>
      </c>
      <c r="S36" s="9">
        <f ca="1">(VLOOKUP(S14,$AT$2:$AU$41,2,FALSE)*VLOOKUP(S58,$AV$2:$AW$41,2,FALSE))/(100*100)*'Formula Data'!$AB$22</f>
        <v>0.89774085418145588</v>
      </c>
      <c r="T36" s="9">
        <f ca="1">(VLOOKUP(T14,$AT$2:$AU$41,2,FALSE)*VLOOKUP(T58,$AV$2:$AW$41,2,FALSE))/(100*100)*'Formula Data'!$AB$22</f>
        <v>2.4932016518625146</v>
      </c>
      <c r="U36" s="9">
        <f ca="1">(VLOOKUP(U14,$AT$2:$AU$41,2,FALSE)*VLOOKUP(U58,$AV$2:$AW$41,2,FALSE))/(100*100)*'Formula Data'!$AB$22</f>
        <v>1.381866087852067</v>
      </c>
      <c r="V36" s="9">
        <f ca="1">(VLOOKUP(V14,$AT$2:$AU$41,2,FALSE)*VLOOKUP(V58,$AV$2:$AW$41,2,FALSE))/(100*100)*'Formula Data'!$AB$22</f>
        <v>1.6540380355284203</v>
      </c>
      <c r="W36" s="9">
        <f ca="1">(VLOOKUP(W14,$AT$2:$AU$41,2,FALSE)*VLOOKUP(W58,$AV$2:$AW$41,2,FALSE))/(100*100)*'Formula Data'!$AB$22</f>
        <v>2.0192763937424894</v>
      </c>
      <c r="X36" s="9">
        <f ca="1">(VLOOKUP(X14,$AT$2:$AU$41,2,FALSE)*VLOOKUP(X58,$AV$2:$AW$41,2,FALSE))/(100*100)*'Formula Data'!$AB$22</f>
        <v>1.7980533187152969</v>
      </c>
      <c r="Y36" s="9">
        <f ca="1">(VLOOKUP(Y14,$AT$2:$AU$41,2,FALSE)*VLOOKUP(Y58,$AV$2:$AW$41,2,FALSE))/(100*100)*'Formula Data'!$AB$22</f>
        <v>2.0642690941987669</v>
      </c>
      <c r="Z36" s="83">
        <f ca="1">(VLOOKUP(Z14,$AT$2:$AU$41,2,FALSE)*VLOOKUP(Z58,$AV$2:$AW$41,2,FALSE))/(100*100)*'Formula Data'!$AB$22</f>
        <v>1.0903986835499659</v>
      </c>
      <c r="AA36" s="83">
        <f ca="1">(VLOOKUP(AA14,$AT$2:$AU$41,2,FALSE)*VLOOKUP(AA58,$AV$2:$AW$41,2,FALSE))/(100*100)*'Formula Data'!$AB$22</f>
        <v>1.86920743232955</v>
      </c>
      <c r="AB36" s="84">
        <f ca="1">(VLOOKUP(AB14,$AT$2:$AU$41,2,FALSE)*VLOOKUP(AB58,$AV$2:$AW$41,2,FALSE))/(100*100)*'Formula Data'!$AB$22</f>
        <v>1.3410696710611876</v>
      </c>
      <c r="AC36" s="84">
        <f ca="1">(VLOOKUP(AC14,$AT$2:$AU$41,2,FALSE)*VLOOKUP(AC58,$AV$2:$AW$41,2,FALSE))/(100*100)*'Formula Data'!$AB$22</f>
        <v>1.1418658256938232</v>
      </c>
      <c r="AD36" s="84">
        <f ca="1">(VLOOKUP(AD14,$AT$2:$AU$41,2,FALSE)*VLOOKUP(AD58,$AV$2:$AW$41,2,FALSE))/(100*100)*'Formula Data'!$AB$22</f>
        <v>2.2187534877229615</v>
      </c>
      <c r="AE36" s="84">
        <f ca="1">(VLOOKUP(AE14,$AT$2:$AU$41,2,FALSE)*VLOOKUP(AE58,$AV$2:$AW$41,2,FALSE))/(100*100)*'Formula Data'!$AB$22</f>
        <v>1.1878760870792324</v>
      </c>
      <c r="AF36" s="84">
        <f ca="1">(VLOOKUP(AF14,$AT$2:$AU$41,2,FALSE)*VLOOKUP(AF58,$AV$2:$AW$41,2,FALSE))/(100*100)*'Formula Data'!$AB$22</f>
        <v>1.3162990600690361</v>
      </c>
      <c r="AG36" s="84">
        <f ca="1">(VLOOKUP(AG14,$AT$2:$AU$41,2,FALSE)*VLOOKUP(AG58,$AV$2:$AW$41,2,FALSE))/(100*100)*'Formula Data'!$AB$22</f>
        <v>1.5126225248908627</v>
      </c>
      <c r="AH36" s="84">
        <f ca="1">(VLOOKUP(AH14,$AT$2:$AU$41,2,FALSE)*VLOOKUP(AH58,$AV$2:$AW$41,2,FALSE))/(100*100)*'Formula Data'!$AB$22</f>
        <v>1.2355003251826955</v>
      </c>
      <c r="AI36" s="84">
        <f ca="1">(VLOOKUP(AI14,$AT$2:$AU$41,2,FALSE)*VLOOKUP(AI58,$AV$2:$AW$41,2,FALSE))/(100*100)*'Formula Data'!$AB$22</f>
        <v>3.5778997866612126</v>
      </c>
      <c r="AJ36" s="84">
        <f ca="1">(VLOOKUP(AJ14,$AT$2:$AU$41,2,FALSE)*VLOOKUP(AJ58,$AV$2:$AW$41,2,FALSE))/(100*100)*'Formula Data'!$AB$22</f>
        <v>1.7601434427244487</v>
      </c>
      <c r="AK36" s="9">
        <f ca="1">(VLOOKUP(AK14,$AT$2:$AU$41,2,FALSE)*VLOOKUP(AK58,$AV$2:$AW$41,2,FALSE))/(100*100)*'Formula Data'!$AB$22</f>
        <v>1.3098193432176146</v>
      </c>
      <c r="AL36" s="9">
        <f ca="1">(VLOOKUP(AL14,$AT$2:$AU$41,2,FALSE)*VLOOKUP(AL58,$AV$2:$AW$41,2,FALSE))/(100*100)*'Formula Data'!$AB$22</f>
        <v>1.9530721521323546</v>
      </c>
      <c r="AM36" s="9">
        <f ca="1">(VLOOKUP(AM14,$AT$2:$AU$41,2,FALSE)*VLOOKUP(AM58,$AV$2:$AW$41,2,FALSE))/(100*100)*'Formula Data'!$AB$22</f>
        <v>2.0126540851664516</v>
      </c>
      <c r="AN36" s="9">
        <f ca="1">IF(OR(Fixtures!$D$6&lt;=0,Fixtures!$D$6&gt;39),AVERAGE(B36:AM36),AVERAGE(OFFSET(A36,0,Fixtures!$D$6,1,38-Fixtures!$D$6+1)))</f>
        <v>1.7118440200247165</v>
      </c>
      <c r="AO36" s="41" t="str">
        <f t="shared" si="1"/>
        <v>NEW</v>
      </c>
      <c r="AP36" s="65">
        <f ca="1">AVERAGE(OFFSET(A36,0,Fixtures!$D$6,1,9))</f>
        <v>1.5586436289355357</v>
      </c>
      <c r="AQ36" s="65">
        <f ca="1">AVERAGE(OFFSET(A36,0,Fixtures!$D$6,1,6))</f>
        <v>1.5508106709247651</v>
      </c>
      <c r="AR36" s="65">
        <f ca="1">AVERAGE(OFFSET(A36,0,Fixtures!$D$6,1,3))</f>
        <v>1.6509070321546766</v>
      </c>
      <c r="AS36" s="62"/>
      <c r="AT36" s="72" t="str">
        <f>CONCATENATE("@",Schedule!A16)</f>
        <v>@SHU</v>
      </c>
      <c r="AU36" s="3">
        <f ca="1">VLOOKUP(RIGHT(AT36,3),'Team Ratings'!$A$2:$H$21,7,FALSE)*(1+Fixtures!$D$3)</f>
        <v>94.615647645599566</v>
      </c>
      <c r="AV36" s="72" t="str">
        <f>CONCATENATE("@",Schedule!A16)</f>
        <v>@SHU</v>
      </c>
      <c r="AW36" s="3">
        <f ca="1">VLOOKUP(RIGHT(AV36,3),'Team Ratings'!$A$2:$H$21,4,FALSE)*(1-Fixtures!$D$3)</f>
        <v>76.567198263975058</v>
      </c>
      <c r="AY36" s="62"/>
      <c r="AZ36" s="62"/>
      <c r="BA36" s="66"/>
    </row>
    <row r="37" spans="1:53" x14ac:dyDescent="0.25">
      <c r="A37" s="41" t="str">
        <f t="shared" si="0"/>
        <v>NOR</v>
      </c>
      <c r="B37" s="9">
        <f ca="1">(VLOOKUP(B15,$AT$2:$AU$41,2,FALSE)*VLOOKUP(B59,$AV$2:$AW$41,2,FALSE))/(100*100)*'Formula Data'!$AB$22</f>
        <v>3.144450274220234</v>
      </c>
      <c r="C37" s="9">
        <f ca="1">(VLOOKUP(C15,$AT$2:$AU$41,2,FALSE)*VLOOKUP(C59,$AV$2:$AW$41,2,FALSE))/(100*100)*'Formula Data'!$AB$22</f>
        <v>0.97718765746695968</v>
      </c>
      <c r="D37" s="9">
        <f ca="1">(VLOOKUP(D15,$AT$2:$AU$41,2,FALSE)*VLOOKUP(D59,$AV$2:$AW$41,2,FALSE))/(100*100)*'Formula Data'!$AB$22</f>
        <v>1.8805193505970121</v>
      </c>
      <c r="E37" s="9">
        <f ca="1">(VLOOKUP(E15,$AT$2:$AU$41,2,FALSE)*VLOOKUP(E59,$AV$2:$AW$41,2,FALSE))/(100*100)*'Formula Data'!$AB$22</f>
        <v>1.9302717565590111</v>
      </c>
      <c r="F37" s="9">
        <f ca="1">(VLOOKUP(F15,$AT$2:$AU$41,2,FALSE)*VLOOKUP(F59,$AV$2:$AW$41,2,FALSE))/(100*100)*'Formula Data'!$AB$22</f>
        <v>2.5049730713322962</v>
      </c>
      <c r="G37" s="9">
        <f ca="1">(VLOOKUP(G15,$AT$2:$AU$41,2,FALSE)*VLOOKUP(G59,$AV$2:$AW$41,2,FALSE))/(100*100)*'Formula Data'!$AB$22</f>
        <v>1.783982819098648</v>
      </c>
      <c r="H37" s="9">
        <f ca="1">(VLOOKUP(H15,$AT$2:$AU$41,2,FALSE)*VLOOKUP(H59,$AV$2:$AW$41,2,FALSE))/(100*100)*'Formula Data'!$AB$22</f>
        <v>1.4025765758332613</v>
      </c>
      <c r="I37" s="9">
        <f ca="1">(VLOOKUP(I15,$AT$2:$AU$41,2,FALSE)*VLOOKUP(I59,$AV$2:$AW$41,2,FALSE))/(100*100)*'Formula Data'!$AB$22</f>
        <v>1.3766698839615574</v>
      </c>
      <c r="J37" s="9">
        <f ca="1">(VLOOKUP(J15,$AT$2:$AU$41,2,FALSE)*VLOOKUP(J59,$AV$2:$AW$41,2,FALSE))/(100*100)*'Formula Data'!$AB$22</f>
        <v>1.5819975406728068</v>
      </c>
      <c r="K37" s="9">
        <f ca="1">(VLOOKUP(K15,$AT$2:$AU$41,2,FALSE)*VLOOKUP(K59,$AV$2:$AW$41,2,FALSE))/(100*100)*'Formula Data'!$AB$22</f>
        <v>1.7455500074653618</v>
      </c>
      <c r="L37" s="9">
        <f ca="1">(VLOOKUP(L15,$AT$2:$AU$41,2,FALSE)*VLOOKUP(L59,$AV$2:$AW$41,2,FALSE))/(100*100)*'Formula Data'!$AB$22</f>
        <v>2.0426479776591053</v>
      </c>
      <c r="M37" s="9">
        <f ca="1">(VLOOKUP(M15,$AT$2:$AU$41,2,FALSE)*VLOOKUP(M59,$AV$2:$AW$41,2,FALSE))/(100*100)*'Formula Data'!$AB$22</f>
        <v>1.2323184517756751</v>
      </c>
      <c r="N37" s="9">
        <f ca="1">(VLOOKUP(N15,$AT$2:$AU$41,2,FALSE)*VLOOKUP(N59,$AV$2:$AW$41,2,FALSE))/(100*100)*'Formula Data'!$AB$22</f>
        <v>2.1589448633557486</v>
      </c>
      <c r="O37" s="9">
        <f ca="1">(VLOOKUP(O15,$AT$2:$AU$41,2,FALSE)*VLOOKUP(O59,$AV$2:$AW$41,2,FALSE))/(100*100)*'Formula Data'!$AB$22</f>
        <v>1.308676755054982</v>
      </c>
      <c r="P37" s="9">
        <f ca="1">(VLOOKUP(P15,$AT$2:$AU$41,2,FALSE)*VLOOKUP(P59,$AV$2:$AW$41,2,FALSE))/(100*100)*'Formula Data'!$AB$22</f>
        <v>2.3205145389397077</v>
      </c>
      <c r="Q37" s="9">
        <f ca="1">(VLOOKUP(Q15,$AT$2:$AU$41,2,FALSE)*VLOOKUP(Q59,$AV$2:$AW$41,2,FALSE))/(100*100)*'Formula Data'!$AB$22</f>
        <v>1.2423569115625659</v>
      </c>
      <c r="R37" s="9">
        <f ca="1">(VLOOKUP(R15,$AT$2:$AU$41,2,FALSE)*VLOOKUP(R59,$AV$2:$AW$41,2,FALSE))/(100*100)*'Formula Data'!$AB$22</f>
        <v>2.584170023413586</v>
      </c>
      <c r="S37" s="9">
        <f ca="1">(VLOOKUP(S15,$AT$2:$AU$41,2,FALSE)*VLOOKUP(S59,$AV$2:$AW$41,2,FALSE))/(100*100)*'Formula Data'!$AB$22</f>
        <v>1.4137436181861638</v>
      </c>
      <c r="T37" s="9">
        <f ca="1">(VLOOKUP(T15,$AT$2:$AU$41,2,FALSE)*VLOOKUP(T59,$AV$2:$AW$41,2,FALSE))/(100*100)*'Formula Data'!$AB$22</f>
        <v>2.05650686369566</v>
      </c>
      <c r="U37" s="9">
        <f ca="1">(VLOOKUP(U15,$AT$2:$AU$41,2,FALSE)*VLOOKUP(U59,$AV$2:$AW$41,2,FALSE))/(100*100)*'Formula Data'!$AB$22</f>
        <v>1.3698929809639346</v>
      </c>
      <c r="V37" s="9">
        <f ca="1">(VLOOKUP(V15,$AT$2:$AU$41,2,FALSE)*VLOOKUP(V59,$AV$2:$AW$41,2,FALSE))/(100*100)*'Formula Data'!$AB$22</f>
        <v>0.93891489787185245</v>
      </c>
      <c r="W37" s="9">
        <f ca="1">(VLOOKUP(W15,$AT$2:$AU$41,2,FALSE)*VLOOKUP(W59,$AV$2:$AW$41,2,FALSE))/(100*100)*'Formula Data'!$AB$22</f>
        <v>2.6075500111519609</v>
      </c>
      <c r="X37" s="9">
        <f ca="1">(VLOOKUP(X15,$AT$2:$AU$41,2,FALSE)*VLOOKUP(X59,$AV$2:$AW$41,2,FALSE))/(100*100)*'Formula Data'!$AB$22</f>
        <v>1.0590231470619618</v>
      </c>
      <c r="Y37" s="9">
        <f ca="1">(VLOOKUP(Y15,$AT$2:$AU$41,2,FALSE)*VLOOKUP(Y59,$AV$2:$AW$41,2,FALSE))/(100*100)*'Formula Data'!$AB$22</f>
        <v>2.0463833419337791</v>
      </c>
      <c r="Z37" s="83">
        <f ca="1">(VLOOKUP(Z15,$AT$2:$AU$41,2,FALSE)*VLOOKUP(Z59,$AV$2:$AW$41,2,FALSE))/(100*100)*'Formula Data'!$AB$22</f>
        <v>1.4597494636234831</v>
      </c>
      <c r="AA37" s="83">
        <f ca="1">(VLOOKUP(AA15,$AT$2:$AU$41,2,FALSE)*VLOOKUP(AA59,$AV$2:$AW$41,2,FALSE))/(100*100)*'Formula Data'!$AB$22</f>
        <v>2.1049625802631318</v>
      </c>
      <c r="AB37" s="84">
        <f ca="1">(VLOOKUP(AB15,$AT$2:$AU$41,2,FALSE)*VLOOKUP(AB59,$AV$2:$AW$41,2,FALSE))/(100*100)*'Formula Data'!$AB$22</f>
        <v>2.1118886148213063</v>
      </c>
      <c r="AC37" s="95">
        <f ca="1">(VLOOKUP(AC15,$AT$2:$AU$41,2,FALSE)*VLOOKUP(AC59,$AV$2:$AW$41,2,FALSE))/(100*100)*'Formula Data'!$AB$22</f>
        <v>1.7298989412933923</v>
      </c>
      <c r="AD37" s="84">
        <f ca="1">(VLOOKUP(AD15,$AT$2:$AU$41,2,FALSE)*VLOOKUP(AD59,$AV$2:$AW$41,2,FALSE))/(100*100)*'Formula Data'!$AB$22</f>
        <v>1.8558664975193881</v>
      </c>
      <c r="AE37" s="84">
        <f ca="1">(VLOOKUP(AE15,$AT$2:$AU$41,2,FALSE)*VLOOKUP(AE59,$AV$2:$AW$41,2,FALSE))/(100*100)*'Formula Data'!$AB$22</f>
        <v>1.5534022946621184</v>
      </c>
      <c r="AF37" s="84">
        <f ca="1">(VLOOKUP(AF15,$AT$2:$AU$41,2,FALSE)*VLOOKUP(AF59,$AV$2:$AW$41,2,FALSE))/(100*100)*'Formula Data'!$AB$22</f>
        <v>1.445244082081121</v>
      </c>
      <c r="AG37" s="84">
        <f ca="1">(VLOOKUP(AG15,$AT$2:$AU$41,2,FALSE)*VLOOKUP(AG59,$AV$2:$AW$41,2,FALSE))/(100*100)*'Formula Data'!$AB$22</f>
        <v>1.9549368810080596</v>
      </c>
      <c r="AH37" s="84">
        <f ca="1">(VLOOKUP(AH15,$AT$2:$AU$41,2,FALSE)*VLOOKUP(AH59,$AV$2:$AW$41,2,FALSE))/(100*100)*'Formula Data'!$AB$22</f>
        <v>1.3673924478544426</v>
      </c>
      <c r="AI37" s="84">
        <f ca="1">(VLOOKUP(AI15,$AT$2:$AU$41,2,FALSE)*VLOOKUP(AI59,$AV$2:$AW$41,2,FALSE))/(100*100)*'Formula Data'!$AB$22</f>
        <v>1.8408707736402063</v>
      </c>
      <c r="AJ37" s="84">
        <f ca="1">(VLOOKUP(AJ15,$AT$2:$AU$41,2,FALSE)*VLOOKUP(AJ59,$AV$2:$AW$41,2,FALSE))/(100*100)*'Formula Data'!$AB$22</f>
        <v>1.2921653907543793</v>
      </c>
      <c r="AK37" s="9">
        <f ca="1">(VLOOKUP(AK15,$AT$2:$AU$41,2,FALSE)*VLOOKUP(AK59,$AV$2:$AW$41,2,FALSE))/(100*100)*'Formula Data'!$AB$22</f>
        <v>2.8091708817560308</v>
      </c>
      <c r="AL37" s="9">
        <f ca="1">(VLOOKUP(AL15,$AT$2:$AU$41,2,FALSE)*VLOOKUP(AL59,$AV$2:$AW$41,2,FALSE))/(100*100)*'Formula Data'!$AB$22</f>
        <v>1.1942364326197559</v>
      </c>
      <c r="AM37" s="9">
        <f ca="1">(VLOOKUP(AM15,$AT$2:$AU$41,2,FALSE)*VLOOKUP(AM59,$AV$2:$AW$41,2,FALSE))/(100*100)*'Formula Data'!$AB$22</f>
        <v>3.741996810261826</v>
      </c>
      <c r="AN37" s="9">
        <f ca="1">IF(OR(Fixtures!$D$6&lt;=0,Fixtures!$D$6&gt;39),AVERAGE(B37:AM37),AVERAGE(OFFSET(A37,0,Fixtures!$D$6,1,38-Fixtures!$D$6+1)))</f>
        <v>1.8479492863221489</v>
      </c>
      <c r="AO37" s="41" t="str">
        <f t="shared" si="1"/>
        <v>NOR</v>
      </c>
      <c r="AP37" s="65">
        <f ca="1">AVERAGE(OFFSET(A37,0,Fixtures!$D$6,1,9))</f>
        <v>1.7073798848066315</v>
      </c>
      <c r="AQ37" s="65">
        <f ca="1">AVERAGE(OFFSET(A37,0,Fixtures!$D$6,1,6))</f>
        <v>1.7519843481661759</v>
      </c>
      <c r="AR37" s="65">
        <f ca="1">AVERAGE(OFFSET(A37,0,Fixtures!$D$6,1,3))</f>
        <v>1.5217186508730747</v>
      </c>
      <c r="AS37" s="62"/>
      <c r="AT37" s="72" t="str">
        <f>CONCATENATE("@",Schedule!A17)</f>
        <v>@SOU</v>
      </c>
      <c r="AU37" s="3">
        <f ca="1">VLOOKUP(RIGHT(AT37,3),'Team Ratings'!$A$2:$H$21,7,FALSE)*(1+Fixtures!$D$3)</f>
        <v>118.30429950983941</v>
      </c>
      <c r="AV37" s="72" t="str">
        <f>CONCATENATE("@",Schedule!A17)</f>
        <v>@SOU</v>
      </c>
      <c r="AW37" s="3">
        <f ca="1">VLOOKUP(RIGHT(AV37,3),'Team Ratings'!$A$2:$H$21,4,FALSE)*(1-Fixtures!$D$3)</f>
        <v>90.895409605749578</v>
      </c>
      <c r="AY37" s="62"/>
      <c r="AZ37" s="62"/>
      <c r="BA37" s="66"/>
    </row>
    <row r="38" spans="1:53" x14ac:dyDescent="0.25">
      <c r="A38" s="41" t="str">
        <f t="shared" si="0"/>
        <v>SHU</v>
      </c>
      <c r="B38" s="9">
        <f ca="1">(VLOOKUP(B16,$AT$2:$AU$41,2,FALSE)*VLOOKUP(B60,$AV$2:$AW$41,2,FALSE))/(100*100)*'Formula Data'!$AB$22</f>
        <v>1.0528877426805365</v>
      </c>
      <c r="C38" s="9">
        <f ca="1">(VLOOKUP(C16,$AT$2:$AU$41,2,FALSE)*VLOOKUP(C60,$AV$2:$AW$41,2,FALSE))/(100*100)*'Formula Data'!$AB$22</f>
        <v>0.62488844765775819</v>
      </c>
      <c r="D38" s="9">
        <f ca="1">(VLOOKUP(D16,$AT$2:$AU$41,2,FALSE)*VLOOKUP(D60,$AV$2:$AW$41,2,FALSE))/(100*100)*'Formula Data'!$AB$22</f>
        <v>1.1513225175996369</v>
      </c>
      <c r="E38" s="9">
        <f ca="1">(VLOOKUP(E16,$AT$2:$AU$41,2,FALSE)*VLOOKUP(E60,$AV$2:$AW$41,2,FALSE))/(100*100)*'Formula Data'!$AB$22</f>
        <v>1.8696246438146193</v>
      </c>
      <c r="F38" s="9">
        <f ca="1">(VLOOKUP(F16,$AT$2:$AU$41,2,FALSE)*VLOOKUP(F60,$AV$2:$AW$41,2,FALSE))/(100*100)*'Formula Data'!$AB$22</f>
        <v>1.0338563704757582</v>
      </c>
      <c r="G38" s="9">
        <f ca="1">(VLOOKUP(G16,$AT$2:$AU$41,2,FALSE)*VLOOKUP(G60,$AV$2:$AW$41,2,FALSE))/(100*100)*'Formula Data'!$AB$22</f>
        <v>1.4368711235692804</v>
      </c>
      <c r="H38" s="9">
        <f ca="1">(VLOOKUP(H16,$AT$2:$AU$41,2,FALSE)*VLOOKUP(H60,$AV$2:$AW$41,2,FALSE))/(100*100)*'Formula Data'!$AB$22</f>
        <v>1.4009435808716126</v>
      </c>
      <c r="I38" s="9">
        <f ca="1">(VLOOKUP(I16,$AT$2:$AU$41,2,FALSE)*VLOOKUP(I60,$AV$2:$AW$41,2,FALSE))/(100*100)*'Formula Data'!$AB$22</f>
        <v>1.2251790686098671</v>
      </c>
      <c r="J38" s="9">
        <f ca="1">(VLOOKUP(J16,$AT$2:$AU$41,2,FALSE)*VLOOKUP(J60,$AV$2:$AW$41,2,FALSE))/(100*100)*'Formula Data'!$AB$22</f>
        <v>0.87098094598954157</v>
      </c>
      <c r="K38" s="9">
        <f ca="1">(VLOOKUP(K16,$AT$2:$AU$41,2,FALSE)*VLOOKUP(K60,$AV$2:$AW$41,2,FALSE))/(100*100)*'Formula Data'!$AB$22</f>
        <v>1.2846792869596184</v>
      </c>
      <c r="L38" s="9">
        <f ca="1">(VLOOKUP(L16,$AT$2:$AU$41,2,FALSE)*VLOOKUP(L60,$AV$2:$AW$41,2,FALSE))/(100*100)*'Formula Data'!$AB$22</f>
        <v>0.7948159649054285</v>
      </c>
      <c r="M38" s="9">
        <f ca="1">(VLOOKUP(M16,$AT$2:$AU$41,2,FALSE)*VLOOKUP(M60,$AV$2:$AW$41,2,FALSE))/(100*100)*'Formula Data'!$AB$22</f>
        <v>1.3619565657677166</v>
      </c>
      <c r="N38" s="9">
        <f ca="1">(VLOOKUP(N16,$AT$2:$AU$41,2,FALSE)*VLOOKUP(N60,$AV$2:$AW$41,2,FALSE))/(100*100)*'Formula Data'!$AB$22</f>
        <v>1.161738978629874</v>
      </c>
      <c r="O38" s="9">
        <f ca="1">(VLOOKUP(O16,$AT$2:$AU$41,2,FALSE)*VLOOKUP(O60,$AV$2:$AW$41,2,FALSE))/(100*100)*'Formula Data'!$AB$22</f>
        <v>1.4055531562370602</v>
      </c>
      <c r="P38" s="9">
        <f ca="1">(VLOOKUP(P16,$AT$2:$AU$41,2,FALSE)*VLOOKUP(P60,$AV$2:$AW$41,2,FALSE))/(100*100)*'Formula Data'!$AB$22</f>
        <v>0.65036062344831558</v>
      </c>
      <c r="Q38" s="9">
        <f ca="1">(VLOOKUP(Q16,$AT$2:$AU$41,2,FALSE)*VLOOKUP(Q60,$AV$2:$AW$41,2,FALSE))/(100*100)*'Formula Data'!$AB$22</f>
        <v>1.1338018895928146</v>
      </c>
      <c r="R38" s="9">
        <f ca="1">(VLOOKUP(R16,$AT$2:$AU$41,2,FALSE)*VLOOKUP(R60,$AV$2:$AW$41,2,FALSE))/(100*100)*'Formula Data'!$AB$22</f>
        <v>0.91623331217323667</v>
      </c>
      <c r="S38" s="9">
        <f ca="1">(VLOOKUP(S16,$AT$2:$AU$41,2,FALSE)*VLOOKUP(S60,$AV$2:$AW$41,2,FALSE))/(100*100)*'Formula Data'!$AB$22</f>
        <v>1.3594705193876584</v>
      </c>
      <c r="T38" s="9">
        <f ca="1">(VLOOKUP(T16,$AT$2:$AU$41,2,FALSE)*VLOOKUP(T60,$AV$2:$AW$41,2,FALSE))/(100*100)*'Formula Data'!$AB$22</f>
        <v>0.82016119468924997</v>
      </c>
      <c r="U38" s="9">
        <f ca="1">(VLOOKUP(U16,$AT$2:$AU$41,2,FALSE)*VLOOKUP(U60,$AV$2:$AW$41,2,FALSE))/(100*100)*'Formula Data'!$AB$22</f>
        <v>2.4904606191731142</v>
      </c>
      <c r="V38" s="9">
        <f ca="1">(VLOOKUP(V16,$AT$2:$AU$41,2,FALSE)*VLOOKUP(V60,$AV$2:$AW$41,2,FALSE))/(100*100)*'Formula Data'!$AB$22</f>
        <v>2.0927675714254956</v>
      </c>
      <c r="W38" s="9">
        <f ca="1">(VLOOKUP(W16,$AT$2:$AU$41,2,FALSE)*VLOOKUP(W60,$AV$2:$AW$41,2,FALSE))/(100*100)*'Formula Data'!$AB$22</f>
        <v>0.85999191936966191</v>
      </c>
      <c r="X38" s="9">
        <f ca="1">(VLOOKUP(X16,$AT$2:$AU$41,2,FALSE)*VLOOKUP(X60,$AV$2:$AW$41,2,FALSE))/(100*100)*'Formula Data'!$AB$22</f>
        <v>1.3010949933917844</v>
      </c>
      <c r="Y38" s="9">
        <f ca="1">(VLOOKUP(Y16,$AT$2:$AU$41,2,FALSE)*VLOOKUP(Y60,$AV$2:$AW$41,2,FALSE))/(100*100)*'Formula Data'!$AB$22</f>
        <v>1.6671678525043161</v>
      </c>
      <c r="Z38" s="83">
        <f ca="1">(VLOOKUP(Z16,$AT$2:$AU$41,2,FALSE)*VLOOKUP(Z60,$AV$2:$AW$41,2,FALSE))/(100*100)*'Formula Data'!$AB$22</f>
        <v>0.93347533538998451</v>
      </c>
      <c r="AA38" s="83">
        <f ca="1">(VLOOKUP(AA16,$AT$2:$AU$41,2,FALSE)*VLOOKUP(AA60,$AV$2:$AW$41,2,FALSE))/(100*100)*'Formula Data'!$AB$22</f>
        <v>0.70482567898449144</v>
      </c>
      <c r="AB38" s="84">
        <f ca="1">(VLOOKUP(AB16,$AT$2:$AU$41,2,FALSE)*VLOOKUP(AB60,$AV$2:$AW$41,2,FALSE))/(100*100)*'Formula Data'!$AB$22</f>
        <v>0.91005877744132491</v>
      </c>
      <c r="AC38" s="95">
        <f ca="1">(VLOOKUP(AC16,$AT$2:$AU$41,2,FALSE)*VLOOKUP(AC60,$AV$2:$AW$41,2,FALSE))/(100*100)*'Formula Data'!$AB$22</f>
        <v>1.3686942070736008</v>
      </c>
      <c r="AD38" s="84">
        <f ca="1">(VLOOKUP(AD16,$AT$2:$AU$41,2,FALSE)*VLOOKUP(AD60,$AV$2:$AW$41,2,FALSE))/(100*100)*'Formula Data'!$AB$22</f>
        <v>0.75899134757866082</v>
      </c>
      <c r="AE38" s="84">
        <f ca="1">(VLOOKUP(AE16,$AT$2:$AU$41,2,FALSE)*VLOOKUP(AE60,$AV$2:$AW$41,2,FALSE))/(100*100)*'Formula Data'!$AB$22</f>
        <v>0.97152636342279231</v>
      </c>
      <c r="AF38" s="84">
        <f ca="1">(VLOOKUP(AF16,$AT$2:$AU$41,2,FALSE)*VLOOKUP(AF60,$AV$2:$AW$41,2,FALSE))/(100*100)*'Formula Data'!$AB$22</f>
        <v>1.7354372396816633</v>
      </c>
      <c r="AG38" s="84">
        <f ca="1">(VLOOKUP(AG16,$AT$2:$AU$41,2,FALSE)*VLOOKUP(AG60,$AV$2:$AW$41,2,FALSE))/(100*100)*'Formula Data'!$AB$22</f>
        <v>0.91172299030731452</v>
      </c>
      <c r="AH38" s="84">
        <f ca="1">(VLOOKUP(AH16,$AT$2:$AU$41,2,FALSE)*VLOOKUP(AH60,$AV$2:$AW$41,2,FALSE))/(100*100)*'Formula Data'!$AB$22</f>
        <v>1.1873176759698376</v>
      </c>
      <c r="AI38" s="84">
        <f ca="1">(VLOOKUP(AI16,$AT$2:$AU$41,2,FALSE)*VLOOKUP(AI60,$AV$2:$AW$41,2,FALSE))/(100*100)*'Formula Data'!$AB$22</f>
        <v>0.94090748475373454</v>
      </c>
      <c r="AJ38" s="84">
        <f ca="1">(VLOOKUP(AJ16,$AT$2:$AU$41,2,FALSE)*VLOOKUP(AJ60,$AV$2:$AW$41,2,FALSE))/(100*100)*'Formula Data'!$AB$22</f>
        <v>1.2515669103221831</v>
      </c>
      <c r="AK38" s="9">
        <f ca="1">(VLOOKUP(AK16,$AT$2:$AU$41,2,FALSE)*VLOOKUP(AK60,$AV$2:$AW$41,2,FALSE))/(100*100)*'Formula Data'!$AB$22</f>
        <v>1.7198768472784702</v>
      </c>
      <c r="AL38" s="9">
        <f ca="1">(VLOOKUP(AL16,$AT$2:$AU$41,2,FALSE)*VLOOKUP(AL60,$AV$2:$AW$41,2,FALSE))/(100*100)*'Formula Data'!$AB$22</f>
        <v>0.96187240503398086</v>
      </c>
      <c r="AM38" s="9">
        <f ca="1">(VLOOKUP(AM16,$AT$2:$AU$41,2,FALSE)*VLOOKUP(AM60,$AV$2:$AW$41,2,FALSE))/(100*100)*'Formula Data'!$AB$22</f>
        <v>1.5444027262662563</v>
      </c>
      <c r="AN38" s="9">
        <f ca="1">IF(OR(Fixtures!$D$6&lt;=0,Fixtures!$D$6&gt;39),AVERAGE(B38:AM38),AVERAGE(OFFSET(A38,0,Fixtures!$D$6,1,38-Fixtures!$D$6+1)))</f>
        <v>1.1793086772125245</v>
      </c>
      <c r="AO38" s="41" t="str">
        <f t="shared" si="1"/>
        <v>SHU</v>
      </c>
      <c r="AP38" s="65">
        <f ca="1">AVERAGE(OFFSET(A38,0,Fixtures!$D$6,1,9))</f>
        <v>1.1501413106076244</v>
      </c>
      <c r="AQ38" s="65">
        <f ca="1">AVERAGE(OFFSET(A38,0,Fixtures!$D$6,1,6))</f>
        <v>1.1475528074642503</v>
      </c>
      <c r="AR38" s="65">
        <f ca="1">AVERAGE(OFFSET(A38,0,Fixtures!$D$6,1,3))</f>
        <v>1.3005793937620282</v>
      </c>
      <c r="AS38" s="62"/>
      <c r="AT38" s="72" t="str">
        <f>CONCATENATE("@",Schedule!A18)</f>
        <v>@TOT</v>
      </c>
      <c r="AU38" s="3">
        <f ca="1">VLOOKUP(RIGHT(AT38,3),'Team Ratings'!$A$2:$H$21,7,FALSE)*(1+Fixtures!$D$3)</f>
        <v>104.32856322748948</v>
      </c>
      <c r="AV38" s="72" t="str">
        <f>CONCATENATE("@",Schedule!A18)</f>
        <v>@TOT</v>
      </c>
      <c r="AW38" s="3">
        <f ca="1">VLOOKUP(RIGHT(AV38,3),'Team Ratings'!$A$2:$H$21,4,FALSE)*(1-Fixtures!$D$3)</f>
        <v>82.087819374266616</v>
      </c>
      <c r="AY38" s="62"/>
      <c r="AZ38" s="62"/>
      <c r="BA38" s="66"/>
    </row>
    <row r="39" spans="1:53" x14ac:dyDescent="0.25">
      <c r="A39" s="41" t="str">
        <f t="shared" si="0"/>
        <v>SOU</v>
      </c>
      <c r="B39" s="9">
        <f ca="1">(VLOOKUP(B17,$AT$2:$AU$41,2,FALSE)*VLOOKUP(B61,$AV$2:$AW$41,2,FALSE))/(100*100)*'Formula Data'!$AB$22</f>
        <v>1.4095034027149758</v>
      </c>
      <c r="C39" s="9">
        <f ca="1">(VLOOKUP(C17,$AT$2:$AU$41,2,FALSE)*VLOOKUP(C61,$AV$2:$AW$41,2,FALSE))/(100*100)*'Formula Data'!$AB$22</f>
        <v>1.6631056575800562</v>
      </c>
      <c r="D39" s="9">
        <f ca="1">(VLOOKUP(D17,$AT$2:$AU$41,2,FALSE)*VLOOKUP(D61,$AV$2:$AW$41,2,FALSE))/(100*100)*'Formula Data'!$AB$22</f>
        <v>1.6138716383569434</v>
      </c>
      <c r="E39" s="9">
        <f ca="1">(VLOOKUP(E17,$AT$2:$AU$41,2,FALSE)*VLOOKUP(E61,$AV$2:$AW$41,2,FALSE))/(100*100)*'Formula Data'!$AB$22</f>
        <v>1.3791380997574116</v>
      </c>
      <c r="F39" s="9">
        <f ca="1">(VLOOKUP(F17,$AT$2:$AU$41,2,FALSE)*VLOOKUP(F61,$AV$2:$AW$41,2,FALSE))/(100*100)*'Formula Data'!$AB$22</f>
        <v>1.4662978338322521</v>
      </c>
      <c r="G39" s="9">
        <f ca="1">(VLOOKUP(G17,$AT$2:$AU$41,2,FALSE)*VLOOKUP(G61,$AV$2:$AW$41,2,FALSE))/(100*100)*'Formula Data'!$AB$22</f>
        <v>0.83672147139395536</v>
      </c>
      <c r="H39" s="9">
        <f ca="1">(VLOOKUP(H17,$AT$2:$AU$41,2,FALSE)*VLOOKUP(H61,$AV$2:$AW$41,2,FALSE))/(100*100)*'Formula Data'!$AB$22</f>
        <v>1.6168229048148752</v>
      </c>
      <c r="I39" s="9">
        <f ca="1">(VLOOKUP(I17,$AT$2:$AU$41,2,FALSE)*VLOOKUP(I61,$AV$2:$AW$41,2,FALSE))/(100*100)*'Formula Data'!$AB$22</f>
        <v>1.4857757570092816</v>
      </c>
      <c r="J39" s="9">
        <f ca="1">(VLOOKUP(J17,$AT$2:$AU$41,2,FALSE)*VLOOKUP(J61,$AV$2:$AW$41,2,FALSE))/(100*100)*'Formula Data'!$AB$22</f>
        <v>1.66857783431436</v>
      </c>
      <c r="K39" s="9">
        <f ca="1">(VLOOKUP(K17,$AT$2:$AU$41,2,FALSE)*VLOOKUP(K61,$AV$2:$AW$41,2,FALSE))/(100*100)*'Formula Data'!$AB$22</f>
        <v>1.3667723803181095</v>
      </c>
      <c r="L39" s="9">
        <f ca="1">(VLOOKUP(L17,$AT$2:$AU$41,2,FALSE)*VLOOKUP(L61,$AV$2:$AW$41,2,FALSE))/(100*100)*'Formula Data'!$AB$22</f>
        <v>2.956506744654348</v>
      </c>
      <c r="M39" s="9">
        <f ca="1">(VLOOKUP(M17,$AT$2:$AU$41,2,FALSE)*VLOOKUP(M61,$AV$2:$AW$41,2,FALSE))/(100*100)*'Formula Data'!$AB$22</f>
        <v>1.1418699942840529</v>
      </c>
      <c r="N39" s="9">
        <f ca="1">(VLOOKUP(N17,$AT$2:$AU$41,2,FALSE)*VLOOKUP(N61,$AV$2:$AW$41,2,FALSE))/(100*100)*'Formula Data'!$AB$22</f>
        <v>1.5445721541567681</v>
      </c>
      <c r="O39" s="9">
        <f ca="1">(VLOOKUP(O17,$AT$2:$AU$41,2,FALSE)*VLOOKUP(O61,$AV$2:$AW$41,2,FALSE))/(100*100)*'Formula Data'!$AB$22</f>
        <v>0.97364001066100947</v>
      </c>
      <c r="P39" s="9">
        <f ca="1">(VLOOKUP(P17,$AT$2:$AU$41,2,FALSE)*VLOOKUP(P61,$AV$2:$AW$41,2,FALSE))/(100*100)*'Formula Data'!$AB$22</f>
        <v>0.90102329704600859</v>
      </c>
      <c r="Q39" s="9">
        <f ca="1">(VLOOKUP(Q17,$AT$2:$AU$41,2,FALSE)*VLOOKUP(Q61,$AV$2:$AW$41,2,FALSE))/(100*100)*'Formula Data'!$AB$22</f>
        <v>1.1533305220552614</v>
      </c>
      <c r="R39" s="9">
        <f ca="1">(VLOOKUP(R17,$AT$2:$AU$41,2,FALSE)*VLOOKUP(R61,$AV$2:$AW$41,2,FALSE))/(100*100)*'Formula Data'!$AB$22</f>
        <v>1.0209243584862753</v>
      </c>
      <c r="S39" s="9">
        <f ca="1">(VLOOKUP(S17,$AT$2:$AU$41,2,FALSE)*VLOOKUP(S61,$AV$2:$AW$41,2,FALSE))/(100*100)*'Formula Data'!$AB$22</f>
        <v>1.6248213777923448</v>
      </c>
      <c r="T39" s="9">
        <f ca="1">(VLOOKUP(T17,$AT$2:$AU$41,2,FALSE)*VLOOKUP(T61,$AV$2:$AW$41,2,FALSE))/(100*100)*'Formula Data'!$AB$22</f>
        <v>2.2194921802237415</v>
      </c>
      <c r="U39" s="9">
        <f ca="1">(VLOOKUP(U17,$AT$2:$AU$41,2,FALSE)*VLOOKUP(U61,$AV$2:$AW$41,2,FALSE))/(100*100)*'Formula Data'!$AB$22</f>
        <v>0.74182538600837311</v>
      </c>
      <c r="V39" s="9">
        <f ca="1">(VLOOKUP(V17,$AT$2:$AU$41,2,FALSE)*VLOOKUP(V61,$AV$2:$AW$41,2,FALSE))/(100*100)*'Formula Data'!$AB$22</f>
        <v>1.0823359941322717</v>
      </c>
      <c r="W39" s="9">
        <f ca="1">(VLOOKUP(W17,$AT$2:$AU$41,2,FALSE)*VLOOKUP(W61,$AV$2:$AW$41,2,FALSE))/(100*100)*'Formula Data'!$AB$22</f>
        <v>2.0417217039319913</v>
      </c>
      <c r="X39" s="9">
        <f ca="1">(VLOOKUP(X17,$AT$2:$AU$41,2,FALSE)*VLOOKUP(X61,$AV$2:$AW$41,2,FALSE))/(100*100)*'Formula Data'!$AB$22</f>
        <v>1.1169818560286211</v>
      </c>
      <c r="Y39" s="9">
        <f ca="1">(VLOOKUP(Y17,$AT$2:$AU$41,2,FALSE)*VLOOKUP(Y61,$AV$2:$AW$41,2,FALSE))/(100*100)*'Formula Data'!$AB$22</f>
        <v>1.1081589099631253</v>
      </c>
      <c r="Z39" s="83">
        <f ca="1">(VLOOKUP(Z17,$AT$2:$AU$41,2,FALSE)*VLOOKUP(Z61,$AV$2:$AW$41,2,FALSE))/(100*100)*'Formula Data'!$AB$22</f>
        <v>2.4843924020640351</v>
      </c>
      <c r="AA39" s="83">
        <f ca="1">(VLOOKUP(AA17,$AT$2:$AU$41,2,FALSE)*VLOOKUP(AA61,$AV$2:$AW$41,2,FALSE))/(100*100)*'Formula Data'!$AB$22</f>
        <v>0.94355186462738061</v>
      </c>
      <c r="AB39" s="84">
        <f ca="1">(VLOOKUP(AB17,$AT$2:$AU$41,2,FALSE)*VLOOKUP(AB61,$AV$2:$AW$41,2,FALSE))/(100*100)*'Formula Data'!$AB$22</f>
        <v>1.0876903438114041</v>
      </c>
      <c r="AC39" s="84">
        <f ca="1">(VLOOKUP(AC17,$AT$2:$AU$41,2,FALSE)*VLOOKUP(AC61,$AV$2:$AW$41,2,FALSE))/(100*100)*'Formula Data'!$AB$22</f>
        <v>1.5250845355165348</v>
      </c>
      <c r="AD39" s="84">
        <f ca="1">(VLOOKUP(AD17,$AT$2:$AU$41,2,FALSE)*VLOOKUP(AD61,$AV$2:$AW$41,2,FALSE))/(100*100)*'Formula Data'!$AB$22</f>
        <v>0.77206423377253042</v>
      </c>
      <c r="AE39" s="84">
        <f ca="1">(VLOOKUP(AE17,$AT$2:$AU$41,2,FALSE)*VLOOKUP(AE61,$AV$2:$AW$41,2,FALSE))/(100*100)*'Formula Data'!$AB$22</f>
        <v>1.345973073365025</v>
      </c>
      <c r="AF39" s="84">
        <f ca="1">(VLOOKUP(AF17,$AT$2:$AU$41,2,FALSE)*VLOOKUP(AF61,$AV$2:$AW$41,2,FALSE))/(100*100)*'Formula Data'!$AB$22</f>
        <v>1.033969789146266</v>
      </c>
      <c r="AG39" s="84">
        <f ca="1">(VLOOKUP(AG17,$AT$2:$AU$41,2,FALSE)*VLOOKUP(AG61,$AV$2:$AW$41,2,FALSE))/(100*100)*'Formula Data'!$AB$22</f>
        <v>1.4544498924689153</v>
      </c>
      <c r="AH39" s="84">
        <f ca="1">(VLOOKUP(AH17,$AT$2:$AU$41,2,FALSE)*VLOOKUP(AH61,$AV$2:$AW$41,2,FALSE))/(100*100)*'Formula Data'!$AB$22</f>
        <v>1.9791491431157202</v>
      </c>
      <c r="AI39" s="84">
        <f ca="1">(VLOOKUP(AI17,$AT$2:$AU$41,2,FALSE)*VLOOKUP(AI61,$AV$2:$AW$41,2,FALSE))/(100*100)*'Formula Data'!$AB$22</f>
        <v>1.7057564112144499</v>
      </c>
      <c r="AJ39" s="84">
        <f ca="1">(VLOOKUP(AJ17,$AT$2:$AU$41,2,FALSE)*VLOOKUP(AJ61,$AV$2:$AW$41,2,FALSE))/(100*100)*'Formula Data'!$AB$22</f>
        <v>2.0601939514894672</v>
      </c>
      <c r="AK39" s="9">
        <f ca="1">(VLOOKUP(AK17,$AT$2:$AU$41,2,FALSE)*VLOOKUP(AK61,$AV$2:$AW$41,2,FALSE))/(100*100)*'Formula Data'!$AB$22</f>
        <v>1.0803603529496892</v>
      </c>
      <c r="AL39" s="9">
        <f ca="1">(VLOOKUP(AL17,$AT$2:$AU$41,2,FALSE)*VLOOKUP(AL61,$AV$2:$AW$41,2,FALSE))/(100*100)*'Formula Data'!$AB$22</f>
        <v>1.2499172597366492</v>
      </c>
      <c r="AM39" s="9">
        <f ca="1">(VLOOKUP(AM17,$AT$2:$AU$41,2,FALSE)*VLOOKUP(AM61,$AV$2:$AW$41,2,FALSE))/(100*100)*'Formula Data'!$AB$22</f>
        <v>0.98157127719349113</v>
      </c>
      <c r="AN39" s="9">
        <f ca="1">IF(OR(Fixtures!$D$6&lt;=0,Fixtures!$D$6&gt;39),AVERAGE(B39:AM39),AVERAGE(OFFSET(A39,0,Fixtures!$D$6,1,38-Fixtures!$D$6+1)))</f>
        <v>1.3705790810289564</v>
      </c>
      <c r="AO39" s="41" t="str">
        <f t="shared" si="1"/>
        <v>SOU</v>
      </c>
      <c r="AP39" s="65">
        <f ca="1">AVERAGE(OFFSET(A39,0,Fixtures!$D$6,1,9))</f>
        <v>1.268651889810547</v>
      </c>
      <c r="AQ39" s="65">
        <f ca="1">AVERAGE(OFFSET(A39,0,Fixtures!$D$6,1,6))</f>
        <v>1.3776433186685171</v>
      </c>
      <c r="AR39" s="65">
        <f ca="1">AVERAGE(OFFSET(A39,0,Fixtures!$D$6,1,3))</f>
        <v>1.5698443893519272</v>
      </c>
      <c r="AS39" s="62"/>
      <c r="AT39" s="72" t="str">
        <f>CONCATENATE("@",Schedule!A19)</f>
        <v>@WAT</v>
      </c>
      <c r="AU39" s="3">
        <f ca="1">VLOOKUP(RIGHT(AT39,3),'Team Ratings'!$A$2:$H$21,7,FALSE)*(1+Fixtures!$D$3)</f>
        <v>93.851136766913072</v>
      </c>
      <c r="AV39" s="72" t="str">
        <f>CONCATENATE("@",Schedule!A19)</f>
        <v>@WAT</v>
      </c>
      <c r="AW39" s="3">
        <f ca="1">VLOOKUP(RIGHT(AV39,3),'Team Ratings'!$A$2:$H$21,4,FALSE)*(1-Fixtures!$D$3)</f>
        <v>98.59205846910119</v>
      </c>
      <c r="AY39" s="62"/>
      <c r="AZ39" s="62"/>
      <c r="BA39" s="66"/>
    </row>
    <row r="40" spans="1:53" x14ac:dyDescent="0.25">
      <c r="A40" s="41" t="str">
        <f t="shared" si="0"/>
        <v>TOT</v>
      </c>
      <c r="B40" s="9">
        <f ca="1">(VLOOKUP(B18,$AT$2:$AU$41,2,FALSE)*VLOOKUP(B62,$AV$2:$AW$41,2,FALSE))/(100*100)*'Formula Data'!$AB$22</f>
        <v>0.9822952431282812</v>
      </c>
      <c r="C40" s="9">
        <f ca="1">(VLOOKUP(C18,$AT$2:$AU$41,2,FALSE)*VLOOKUP(C62,$AV$2:$AW$41,2,FALSE))/(100*100)*'Formula Data'!$AB$22</f>
        <v>2.6700269319060923</v>
      </c>
      <c r="D40" s="9">
        <f ca="1">(VLOOKUP(D18,$AT$2:$AU$41,2,FALSE)*VLOOKUP(D62,$AV$2:$AW$41,2,FALSE))/(100*100)*'Formula Data'!$AB$22</f>
        <v>0.6972526956217393</v>
      </c>
      <c r="E40" s="9">
        <f ca="1">(VLOOKUP(E18,$AT$2:$AU$41,2,FALSE)*VLOOKUP(E62,$AV$2:$AW$41,2,FALSE))/(100*100)*'Formula Data'!$AB$22</f>
        <v>1.394906085476538</v>
      </c>
      <c r="F40" s="9">
        <f ca="1">(VLOOKUP(F18,$AT$2:$AU$41,2,FALSE)*VLOOKUP(F62,$AV$2:$AW$41,2,FALSE))/(100*100)*'Formula Data'!$AB$22</f>
        <v>0.66994393400092067</v>
      </c>
      <c r="G40" s="9">
        <f ca="1">(VLOOKUP(G18,$AT$2:$AU$41,2,FALSE)*VLOOKUP(G62,$AV$2:$AW$41,2,FALSE))/(100*100)*'Formula Data'!$AB$22</f>
        <v>1.8438828008129424</v>
      </c>
      <c r="H40" s="9">
        <f ca="1">(VLOOKUP(H18,$AT$2:$AU$41,2,FALSE)*VLOOKUP(H62,$AV$2:$AW$41,2,FALSE))/(100*100)*'Formula Data'!$AB$22</f>
        <v>1.1083991176738528</v>
      </c>
      <c r="I40" s="9">
        <f ca="1">(VLOOKUP(I18,$AT$2:$AU$41,2,FALSE)*VLOOKUP(I62,$AV$2:$AW$41,2,FALSE))/(100*100)*'Formula Data'!$AB$22</f>
        <v>1.4574905830482836</v>
      </c>
      <c r="J40" s="9">
        <f ca="1">(VLOOKUP(J18,$AT$2:$AU$41,2,FALSE)*VLOOKUP(J62,$AV$2:$AW$41,2,FALSE))/(100*100)*'Formula Data'!$AB$22</f>
        <v>0.87929616773127317</v>
      </c>
      <c r="K40" s="9">
        <f ca="1">(VLOOKUP(K18,$AT$2:$AU$41,2,FALSE)*VLOOKUP(K62,$AV$2:$AW$41,2,FALSE))/(100*100)*'Formula Data'!$AB$22</f>
        <v>2.2436595603672025</v>
      </c>
      <c r="L40" s="9">
        <f ca="1">(VLOOKUP(L18,$AT$2:$AU$41,2,FALSE)*VLOOKUP(L62,$AV$2:$AW$41,2,FALSE))/(100*100)*'Formula Data'!$AB$22</f>
        <v>1.54047189827958</v>
      </c>
      <c r="M40" s="9">
        <f ca="1">(VLOOKUP(M18,$AT$2:$AU$41,2,FALSE)*VLOOKUP(M62,$AV$2:$AW$41,2,FALSE))/(100*100)*'Formula Data'!$AB$22</f>
        <v>0.88645890980319353</v>
      </c>
      <c r="N40" s="9">
        <f ca="1">(VLOOKUP(N18,$AT$2:$AU$41,2,FALSE)*VLOOKUP(N62,$AV$2:$AW$41,2,FALSE))/(100*100)*'Formula Data'!$AB$22</f>
        <v>1.377306779571954</v>
      </c>
      <c r="O40" s="9">
        <f ca="1">(VLOOKUP(O18,$AT$2:$AU$41,2,FALSE)*VLOOKUP(O62,$AV$2:$AW$41,2,FALSE))/(100*100)*'Formula Data'!$AB$22</f>
        <v>0.75564477137262342</v>
      </c>
      <c r="P40" s="9">
        <f ca="1">(VLOOKUP(P18,$AT$2:$AU$41,2,FALSE)*VLOOKUP(P62,$AV$2:$AW$41,2,FALSE))/(100*100)*'Formula Data'!$AB$22</f>
        <v>1.8605651231382592</v>
      </c>
      <c r="Q40" s="9">
        <f ca="1">(VLOOKUP(Q18,$AT$2:$AU$41,2,FALSE)*VLOOKUP(Q62,$AV$2:$AW$41,2,FALSE))/(100*100)*'Formula Data'!$AB$22</f>
        <v>0.85212350513337187</v>
      </c>
      <c r="R40" s="9">
        <f ca="1">(VLOOKUP(R18,$AT$2:$AU$41,2,FALSE)*VLOOKUP(R62,$AV$2:$AW$41,2,FALSE))/(100*100)*'Formula Data'!$AB$22</f>
        <v>1.5068958539182173</v>
      </c>
      <c r="S40" s="9">
        <f ca="1">(VLOOKUP(S18,$AT$2:$AU$41,2,FALSE)*VLOOKUP(S62,$AV$2:$AW$41,2,FALSE))/(100*100)*'Formula Data'!$AB$22</f>
        <v>1.3418069460388604</v>
      </c>
      <c r="T40" s="9">
        <f ca="1">(VLOOKUP(T18,$AT$2:$AU$41,2,FALSE)*VLOOKUP(T62,$AV$2:$AW$41,2,FALSE))/(100*100)*'Formula Data'!$AB$22</f>
        <v>0.97567551427199128</v>
      </c>
      <c r="U40" s="9">
        <f ca="1">(VLOOKUP(U18,$AT$2:$AU$41,2,FALSE)*VLOOKUP(U62,$AV$2:$AW$41,2,FALSE))/(100*100)*'Formula Data'!$AB$22</f>
        <v>1.2155508733416367</v>
      </c>
      <c r="V40" s="9">
        <f ca="1">(VLOOKUP(V18,$AT$2:$AU$41,2,FALSE)*VLOOKUP(V62,$AV$2:$AW$41,2,FALSE))/(100*100)*'Formula Data'!$AB$22</f>
        <v>1.6557567066485952</v>
      </c>
      <c r="W40" s="9">
        <f ca="1">(VLOOKUP(W18,$AT$2:$AU$41,2,FALSE)*VLOOKUP(W62,$AV$2:$AW$41,2,FALSE))/(100*100)*'Formula Data'!$AB$22</f>
        <v>1.5019539205763917</v>
      </c>
      <c r="X40" s="9">
        <f ca="1">(VLOOKUP(X18,$AT$2:$AU$41,2,FALSE)*VLOOKUP(X62,$AV$2:$AW$41,2,FALSE))/(100*100)*'Formula Data'!$AB$22</f>
        <v>1.3135164974751121</v>
      </c>
      <c r="Y40" s="9">
        <f ca="1">(VLOOKUP(Y18,$AT$2:$AU$41,2,FALSE)*VLOOKUP(Y62,$AV$2:$AW$41,2,FALSE))/(100*100)*'Formula Data'!$AB$22</f>
        <v>0.813715873889856</v>
      </c>
      <c r="Z40" s="83">
        <f ca="1">(VLOOKUP(Z18,$AT$2:$AU$41,2,FALSE)*VLOOKUP(Z62,$AV$2:$AW$41,2,FALSE))/(100*100)*'Formula Data'!$AB$22</f>
        <v>1.7873734006974669</v>
      </c>
      <c r="AA40" s="83">
        <f ca="1">(VLOOKUP(AA18,$AT$2:$AU$41,2,FALSE)*VLOOKUP(AA62,$AV$2:$AW$41,2,FALSE))/(100*100)*'Formula Data'!$AB$22</f>
        <v>1.4673793138089142</v>
      </c>
      <c r="AB40" s="84">
        <f ca="1">(VLOOKUP(AB18,$AT$2:$AU$41,2,FALSE)*VLOOKUP(AB62,$AV$2:$AW$41,2,FALSE))/(100*100)*'Formula Data'!$AB$22</f>
        <v>2.0044276601321247</v>
      </c>
      <c r="AC40" s="84">
        <f ca="1">(VLOOKUP(AC18,$AT$2:$AU$41,2,FALSE)*VLOOKUP(AC62,$AV$2:$AW$41,2,FALSE))/(100*100)*'Formula Data'!$AB$22</f>
        <v>1.008748464193187</v>
      </c>
      <c r="AD40" s="84">
        <f ca="1">(VLOOKUP(AD18,$AT$2:$AU$41,2,FALSE)*VLOOKUP(AD62,$AV$2:$AW$41,2,FALSE))/(100*100)*'Formula Data'!$AB$22</f>
        <v>1.272925236063432</v>
      </c>
      <c r="AE40" s="84">
        <f ca="1">(VLOOKUP(AE18,$AT$2:$AU$41,2,FALSE)*VLOOKUP(AE62,$AV$2:$AW$41,2,FALSE))/(100*100)*'Formula Data'!$AB$22</f>
        <v>1.2455022725140412</v>
      </c>
      <c r="AF40" s="84">
        <f ca="1">(VLOOKUP(AF18,$AT$2:$AU$41,2,FALSE)*VLOOKUP(AF62,$AV$2:$AW$41,2,FALSE))/(100*100)*'Formula Data'!$AB$22</f>
        <v>0.92199875326717573</v>
      </c>
      <c r="AG40" s="84">
        <f ca="1">(VLOOKUP(AG18,$AT$2:$AU$41,2,FALSE)*VLOOKUP(AG62,$AV$2:$AW$41,2,FALSE))/(100*100)*'Formula Data'!$AB$22</f>
        <v>1.3242163961257583</v>
      </c>
      <c r="AH40" s="84">
        <f ca="1">(VLOOKUP(AH18,$AT$2:$AU$41,2,FALSE)*VLOOKUP(AH62,$AV$2:$AW$41,2,FALSE))/(100*100)*'Formula Data'!$AB$22</f>
        <v>1.0312249897574044</v>
      </c>
      <c r="AI40" s="84">
        <f ca="1">(VLOOKUP(AI18,$AT$2:$AU$41,2,FALSE)*VLOOKUP(AI62,$AV$2:$AW$41,2,FALSE))/(100*100)*'Formula Data'!$AB$22</f>
        <v>1.1288026831615734</v>
      </c>
      <c r="AJ40" s="84">
        <f ca="1">(VLOOKUP(AJ18,$AT$2:$AU$41,2,FALSE)*VLOOKUP(AJ62,$AV$2:$AW$41,2,FALSE))/(100*100)*'Formula Data'!$AB$22</f>
        <v>0.93378010680660806</v>
      </c>
      <c r="AK40" s="9">
        <f ca="1">(VLOOKUP(AK18,$AT$2:$AU$41,2,FALSE)*VLOOKUP(AK62,$AV$2:$AW$41,2,FALSE))/(100*100)*'Formula Data'!$AB$22</f>
        <v>1.0415750144472895</v>
      </c>
      <c r="AL40" s="9">
        <f ca="1">(VLOOKUP(AL18,$AT$2:$AU$41,2,FALSE)*VLOOKUP(AL62,$AV$2:$AW$41,2,FALSE))/(100*100)*'Formula Data'!$AB$22</f>
        <v>1.2343347674863496</v>
      </c>
      <c r="AM40" s="9">
        <f ca="1">(VLOOKUP(AM18,$AT$2:$AU$41,2,FALSE)*VLOOKUP(AM62,$AV$2:$AW$41,2,FALSE))/(100*100)*'Formula Data'!$AB$22</f>
        <v>1.0007804446186594</v>
      </c>
      <c r="AN40" s="9">
        <f ca="1">IF(OR(Fixtures!$D$6&lt;=0,Fixtures!$D$6&gt;39),AVERAGE(B40:AM40),AVERAGE(OFFSET(A40,0,Fixtures!$D$6,1,38-Fixtures!$D$6+1)))</f>
        <v>1.2206438671528095</v>
      </c>
      <c r="AO40" s="41" t="str">
        <f t="shared" si="1"/>
        <v>TOT</v>
      </c>
      <c r="AP40" s="65">
        <f ca="1">AVERAGE(OFFSET(A40,0,Fixtures!$D$6,1,9))</f>
        <v>1.3150652746712568</v>
      </c>
      <c r="AQ40" s="65">
        <f ca="1">AVERAGE(OFFSET(A40,0,Fixtures!$D$6,1,6))</f>
        <v>1.3991935350327769</v>
      </c>
      <c r="AR40" s="65">
        <f ca="1">AVERAGE(OFFSET(A40,0,Fixtures!$D$6,1,3))</f>
        <v>1.3048685906874784</v>
      </c>
      <c r="AS40" s="62"/>
      <c r="AT40" s="72" t="str">
        <f>CONCATENATE("@",Schedule!A20)</f>
        <v>@WHU</v>
      </c>
      <c r="AU40" s="3">
        <f>VLOOKUP(RIGHT(AT40,3),'Team Ratings'!$A$2:$H$21,7,FALSE)*(1+Fixtures!$D$3)</f>
        <v>98.408971024022676</v>
      </c>
      <c r="AV40" s="72" t="str">
        <f>CONCATENATE("@",Schedule!A20)</f>
        <v>@WHU</v>
      </c>
      <c r="AW40" s="3">
        <f>VLOOKUP(RIGHT(AV40,3),'Team Ratings'!$A$2:$H$21,4,FALSE)*(1-Fixtures!$D$3)</f>
        <v>126.74325861342004</v>
      </c>
      <c r="AY40" s="62"/>
      <c r="AZ40" s="62"/>
      <c r="BA40" s="66"/>
    </row>
    <row r="41" spans="1:53" x14ac:dyDescent="0.25">
      <c r="A41" s="41" t="str">
        <f t="shared" si="0"/>
        <v>WAT</v>
      </c>
      <c r="B41" s="9">
        <f ca="1">(VLOOKUP(B19,$AT$2:$AU$41,2,FALSE)*VLOOKUP(B63,$AV$2:$AW$41,2,FALSE))/(100*100)*'Formula Data'!$AB$22</f>
        <v>1.1718408173494492</v>
      </c>
      <c r="C41" s="9">
        <f ca="1">(VLOOKUP(C19,$AT$2:$AU$41,2,FALSE)*VLOOKUP(C63,$AV$2:$AW$41,2,FALSE))/(100*100)*'Formula Data'!$AB$22</f>
        <v>1.8501928376574635</v>
      </c>
      <c r="D41" s="9">
        <f ca="1">(VLOOKUP(D19,$AT$2:$AU$41,2,FALSE)*VLOOKUP(D63,$AV$2:$AW$41,2,FALSE))/(100*100)*'Formula Data'!$AB$22</f>
        <v>1.1073720277073438</v>
      </c>
      <c r="E41" s="9">
        <f ca="1">(VLOOKUP(E19,$AT$2:$AU$41,2,FALSE)*VLOOKUP(E63,$AV$2:$AW$41,2,FALSE))/(100*100)*'Formula Data'!$AB$22</f>
        <v>1.2509897997915911</v>
      </c>
      <c r="F41" s="9">
        <f ca="1">(VLOOKUP(F19,$AT$2:$AU$41,2,FALSE)*VLOOKUP(F63,$AV$2:$AW$41,2,FALSE))/(100*100)*'Formula Data'!$AB$22</f>
        <v>1.1215220916980675</v>
      </c>
      <c r="G41" s="9">
        <f ca="1">(VLOOKUP(G19,$AT$2:$AU$41,2,FALSE)*VLOOKUP(G63,$AV$2:$AW$41,2,FALSE))/(100*100)*'Formula Data'!$AB$22</f>
        <v>3.2068515571639549</v>
      </c>
      <c r="H41" s="9">
        <f ca="1">(VLOOKUP(H19,$AT$2:$AU$41,2,FALSE)*VLOOKUP(H63,$AV$2:$AW$41,2,FALSE))/(100*100)*'Formula Data'!$AB$22</f>
        <v>1.8098661320137961</v>
      </c>
      <c r="I41" s="9">
        <f ca="1">(VLOOKUP(I19,$AT$2:$AU$41,2,FALSE)*VLOOKUP(I63,$AV$2:$AW$41,2,FALSE))/(100*100)*'Formula Data'!$AB$22</f>
        <v>1.0646866895963636</v>
      </c>
      <c r="J41" s="9">
        <f ca="1">(VLOOKUP(J19,$AT$2:$AU$41,2,FALSE)*VLOOKUP(J63,$AV$2:$AW$41,2,FALSE))/(100*100)*'Formula Data'!$AB$22</f>
        <v>1.7537288082764415</v>
      </c>
      <c r="K41" s="9">
        <f ca="1">(VLOOKUP(K19,$AT$2:$AU$41,2,FALSE)*VLOOKUP(K63,$AV$2:$AW$41,2,FALSE))/(100*100)*'Formula Data'!$AB$22</f>
        <v>0.90757159891611372</v>
      </c>
      <c r="L41" s="9">
        <f ca="1">(VLOOKUP(L19,$AT$2:$AU$41,2,FALSE)*VLOOKUP(L63,$AV$2:$AW$41,2,FALSE))/(100*100)*'Formula Data'!$AB$22</f>
        <v>1.6115851278122877</v>
      </c>
      <c r="M41" s="9">
        <f ca="1">(VLOOKUP(M19,$AT$2:$AU$41,2,FALSE)*VLOOKUP(M63,$AV$2:$AW$41,2,FALSE))/(100*100)*'Formula Data'!$AB$22</f>
        <v>1.4599445288010053</v>
      </c>
      <c r="N41" s="9">
        <f ca="1">(VLOOKUP(N19,$AT$2:$AU$41,2,FALSE)*VLOOKUP(N63,$AV$2:$AW$41,2,FALSE))/(100*100)*'Formula Data'!$AB$22</f>
        <v>1.0234479497860998</v>
      </c>
      <c r="O41" s="9">
        <f ca="1">(VLOOKUP(O19,$AT$2:$AU$41,2,FALSE)*VLOOKUP(O63,$AV$2:$AW$41,2,FALSE))/(100*100)*'Formula Data'!$AB$22</f>
        <v>1.9886563350917759</v>
      </c>
      <c r="P41" s="9">
        <f ca="1">(VLOOKUP(P19,$AT$2:$AU$41,2,FALSE)*VLOOKUP(P63,$AV$2:$AW$41,2,FALSE))/(100*100)*'Formula Data'!$AB$22</f>
        <v>2.2146062874330541</v>
      </c>
      <c r="Q41" s="9">
        <f ca="1">(VLOOKUP(Q19,$AT$2:$AU$41,2,FALSE)*VLOOKUP(Q63,$AV$2:$AW$41,2,FALSE))/(100*100)*'Formula Data'!$AB$22</f>
        <v>0.80464010392197782</v>
      </c>
      <c r="R41" s="9">
        <f ca="1">(VLOOKUP(R19,$AT$2:$AU$41,2,FALSE)*VLOOKUP(R63,$AV$2:$AW$41,2,FALSE))/(100*100)*'Formula Data'!$AB$22</f>
        <v>2.6947605168060589</v>
      </c>
      <c r="S41" s="9">
        <f ca="1">(VLOOKUP(S19,$AT$2:$AU$41,2,FALSE)*VLOOKUP(S63,$AV$2:$AW$41,2,FALSE))/(100*100)*'Formula Data'!$AB$22</f>
        <v>1.4959178330128446</v>
      </c>
      <c r="T41" s="9">
        <f ca="1">(VLOOKUP(T19,$AT$2:$AU$41,2,FALSE)*VLOOKUP(T63,$AV$2:$AW$41,2,FALSE))/(100*100)*'Formula Data'!$AB$22</f>
        <v>1.5904578943353087</v>
      </c>
      <c r="U41" s="9">
        <f ca="1">(VLOOKUP(U19,$AT$2:$AU$41,2,FALSE)*VLOOKUP(U63,$AV$2:$AW$41,2,FALSE))/(100*100)*'Formula Data'!$AB$22</f>
        <v>1.1797914816431767</v>
      </c>
      <c r="V41" s="9">
        <f ca="1">(VLOOKUP(V19,$AT$2:$AU$41,2,FALSE)*VLOOKUP(V63,$AV$2:$AW$41,2,FALSE))/(100*100)*'Formula Data'!$AB$22</f>
        <v>1.2115632784555164</v>
      </c>
      <c r="W41" s="9">
        <f ca="1">(VLOOKUP(W19,$AT$2:$AU$41,2,FALSE)*VLOOKUP(W63,$AV$2:$AW$41,2,FALSE))/(100*100)*'Formula Data'!$AB$22</f>
        <v>1.3557551045537009</v>
      </c>
      <c r="X41" s="9">
        <f ca="1">(VLOOKUP(X19,$AT$2:$AU$41,2,FALSE)*VLOOKUP(X63,$AV$2:$AW$41,2,FALSE))/(100*100)*'Formula Data'!$AB$22</f>
        <v>1.1739837476891879</v>
      </c>
      <c r="Y41" s="9">
        <f ca="1">(VLOOKUP(Y19,$AT$2:$AU$41,2,FALSE)*VLOOKUP(Y63,$AV$2:$AW$41,2,FALSE))/(100*100)*'Formula Data'!$AB$22</f>
        <v>1.7624045589978323</v>
      </c>
      <c r="Z41" s="83">
        <f ca="1">(VLOOKUP(Z19,$AT$2:$AU$41,2,FALSE)*VLOOKUP(Z63,$AV$2:$AW$41,2,FALSE))/(100*100)*'Formula Data'!$AB$22</f>
        <v>1.2385588417376405</v>
      </c>
      <c r="AA41" s="83">
        <f ca="1">(VLOOKUP(AA19,$AT$2:$AU$41,2,FALSE)*VLOOKUP(AA63,$AV$2:$AW$41,2,FALSE))/(100*100)*'Formula Data'!$AB$22</f>
        <v>1.7505276407318937</v>
      </c>
      <c r="AB41" s="84">
        <f ca="1">(VLOOKUP(AB19,$AT$2:$AU$41,2,FALSE)*VLOOKUP(AB63,$AV$2:$AW$41,2,FALSE))/(100*100)*'Formula Data'!$AB$22</f>
        <v>2.2346426888216575</v>
      </c>
      <c r="AC41" s="84">
        <f ca="1">(VLOOKUP(AC19,$AT$2:$AU$41,2,FALSE)*VLOOKUP(AC63,$AV$2:$AW$41,2,FALSE))/(100*100)*'Formula Data'!$AB$22</f>
        <v>1.8039305938949646</v>
      </c>
      <c r="AD41" s="84">
        <f ca="1">(VLOOKUP(AD19,$AT$2:$AU$41,2,FALSE)*VLOOKUP(AD63,$AV$2:$AW$41,2,FALSE))/(100*100)*'Formula Data'!$AB$22</f>
        <v>1.2019932416612262</v>
      </c>
      <c r="AE41" s="84">
        <f ca="1">(VLOOKUP(AE19,$AT$2:$AU$41,2,FALSE)*VLOOKUP(AE63,$AV$2:$AW$41,2,FALSE))/(100*100)*'Formula Data'!$AB$22</f>
        <v>1.4825050353890687</v>
      </c>
      <c r="AF41" s="84">
        <f ca="1">(VLOOKUP(AF19,$AT$2:$AU$41,2,FALSE)*VLOOKUP(AF63,$AV$2:$AW$41,2,FALSE))/(100*100)*'Formula Data'!$AB$22</f>
        <v>1.5288543447421985</v>
      </c>
      <c r="AG41" s="84">
        <f ca="1">(VLOOKUP(AG19,$AT$2:$AU$41,2,FALSE)*VLOOKUP(AG63,$AV$2:$AW$41,2,FALSE))/(100*100)*'Formula Data'!$AB$22</f>
        <v>1.3312492821688746</v>
      </c>
      <c r="AH41" s="84">
        <f ca="1">(VLOOKUP(AH19,$AT$2:$AU$41,2,FALSE)*VLOOKUP(AH63,$AV$2:$AW$41,2,FALSE))/(100*100)*'Formula Data'!$AB$22</f>
        <v>2.4074296353739113</v>
      </c>
      <c r="AI41" s="84">
        <f ca="1">(VLOOKUP(AI19,$AT$2:$AU$41,2,FALSE)*VLOOKUP(AI63,$AV$2:$AW$41,2,FALSE))/(100*100)*'Formula Data'!$AB$22</f>
        <v>0.9773182382882758</v>
      </c>
      <c r="AJ41" s="84">
        <f ca="1">(VLOOKUP(AJ19,$AT$2:$AU$41,2,FALSE)*VLOOKUP(AJ63,$AV$2:$AW$41,2,FALSE))/(100*100)*'Formula Data'!$AB$22</f>
        <v>0.83743945275304854</v>
      </c>
      <c r="AK41" s="9">
        <f ca="1">(VLOOKUP(AK19,$AT$2:$AU$41,2,FALSE)*VLOOKUP(AK63,$AV$2:$AW$41,2,FALSE))/(100*100)*'Formula Data'!$AB$22</f>
        <v>1.6542224117603532</v>
      </c>
      <c r="AL41" s="9">
        <f ca="1">(VLOOKUP(AL19,$AT$2:$AU$41,2,FALSE)*VLOOKUP(AL63,$AV$2:$AW$41,2,FALSE))/(100*100)*'Formula Data'!$AB$22</f>
        <v>2.1467353399196716</v>
      </c>
      <c r="AM41" s="9">
        <f ca="1">(VLOOKUP(AM19,$AT$2:$AU$41,2,FALSE)*VLOOKUP(AM63,$AV$2:$AW$41,2,FALSE))/(100*100)*'Formula Data'!$AB$22</f>
        <v>1.6753601616724221</v>
      </c>
      <c r="AN41" s="9">
        <f ca="1">IF(OR(Fixtures!$D$6&lt;=0,Fixtures!$D$6&gt;39),AVERAGE(B41:AM41),AVERAGE(OFFSET(A41,0,Fixtures!$D$6,1,38-Fixtures!$D$6+1)))</f>
        <v>1.5754472009751395</v>
      </c>
      <c r="AO41" s="41" t="str">
        <f t="shared" si="1"/>
        <v>WAT</v>
      </c>
      <c r="AP41" s="65">
        <f ca="1">AVERAGE(OFFSET(A41,0,Fixtures!$D$6,1,9))</f>
        <v>1.57526674374063</v>
      </c>
      <c r="AQ41" s="65">
        <f ca="1">AVERAGE(OFFSET(A41,0,Fixtures!$D$6,1,6))</f>
        <v>1.6606746786455293</v>
      </c>
      <c r="AR41" s="65">
        <f ca="1">AVERAGE(OFFSET(A41,0,Fixtures!$D$6,1,3))</f>
        <v>1.3916490494748868</v>
      </c>
      <c r="AS41" s="62"/>
      <c r="AT41" s="72" t="str">
        <f>CONCATENATE("@",Schedule!A21)</f>
        <v>@WOL</v>
      </c>
      <c r="AU41" s="3">
        <f ca="1">VLOOKUP(RIGHT(AT41,3),'Team Ratings'!$A$2:$H$21,7,FALSE)*(1+Fixtures!$D$3)</f>
        <v>107.66814817432663</v>
      </c>
      <c r="AV41" s="72" t="str">
        <f>CONCATENATE("@",Schedule!A21)</f>
        <v>@WOL</v>
      </c>
      <c r="AW41" s="3">
        <f ca="1">VLOOKUP(RIGHT(AV41,3),'Team Ratings'!$A$2:$H$21,4,FALSE)*(1-Fixtures!$D$3)</f>
        <v>73.132441058560175</v>
      </c>
      <c r="AY41" s="62"/>
      <c r="AZ41" s="62"/>
      <c r="BA41" s="66"/>
    </row>
    <row r="42" spans="1:53" x14ac:dyDescent="0.3">
      <c r="A42" s="41" t="str">
        <f t="shared" si="0"/>
        <v>WHU</v>
      </c>
      <c r="B42" s="9">
        <f ca="1">(VLOOKUP(B20,$AT$2:$AU$41,2,FALSE)*VLOOKUP(B64,$AV$2:$AW$41,2,FALSE))/(100*100)*'Formula Data'!$AB$22</f>
        <v>2.7596972472917631</v>
      </c>
      <c r="C42" s="9">
        <f ca="1">(VLOOKUP(C20,$AT$2:$AU$41,2,FALSE)*VLOOKUP(C64,$AV$2:$AW$41,2,FALSE))/(100*100)*'Formula Data'!$AB$22</f>
        <v>2.250359521084103</v>
      </c>
      <c r="D42" s="9">
        <f ca="1">(VLOOKUP(D20,$AT$2:$AU$41,2,FALSE)*VLOOKUP(D64,$AV$2:$AW$41,2,FALSE))/(100*100)*'Formula Data'!$AB$22</f>
        <v>2.0280641196405171</v>
      </c>
      <c r="E42" s="9">
        <f ca="1">(VLOOKUP(E20,$AT$2:$AU$41,2,FALSE)*VLOOKUP(E64,$AV$2:$AW$41,2,FALSE))/(100*100)*'Formula Data'!$AB$22</f>
        <v>1.2563739934672677</v>
      </c>
      <c r="F42" s="9">
        <f ca="1">(VLOOKUP(F20,$AT$2:$AU$41,2,FALSE)*VLOOKUP(F64,$AV$2:$AW$41,2,FALSE))/(100*100)*'Formula Data'!$AB$22</f>
        <v>2.2656276810828322</v>
      </c>
      <c r="G42" s="9">
        <f ca="1">(VLOOKUP(G20,$AT$2:$AU$41,2,FALSE)*VLOOKUP(G64,$AV$2:$AW$41,2,FALSE))/(100*100)*'Formula Data'!$AB$22</f>
        <v>1.9230504334524454</v>
      </c>
      <c r="H42" s="9">
        <f ca="1">(VLOOKUP(H20,$AT$2:$AU$41,2,FALSE)*VLOOKUP(H64,$AV$2:$AW$41,2,FALSE))/(100*100)*'Formula Data'!$AB$22</f>
        <v>1.7428667430325187</v>
      </c>
      <c r="I42" s="9">
        <f ca="1">(VLOOKUP(I20,$AT$2:$AU$41,2,FALSE)*VLOOKUP(I64,$AV$2:$AW$41,2,FALSE))/(100*100)*'Formula Data'!$AB$22</f>
        <v>1.0343907041364173</v>
      </c>
      <c r="J42" s="9">
        <f ca="1">(VLOOKUP(J20,$AT$2:$AU$41,2,FALSE)*VLOOKUP(J64,$AV$2:$AW$41,2,FALSE))/(100*100)*'Formula Data'!$AB$22</f>
        <v>2.3784823336598619</v>
      </c>
      <c r="K42" s="9">
        <f ca="1">(VLOOKUP(K20,$AT$2:$AU$41,2,FALSE)*VLOOKUP(K64,$AV$2:$AW$41,2,FALSE))/(100*100)*'Formula Data'!$AB$22</f>
        <v>1.3686889444961619</v>
      </c>
      <c r="L42" s="9">
        <f ca="1">(VLOOKUP(L20,$AT$2:$AU$41,2,FALSE)*VLOOKUP(L64,$AV$2:$AW$41,2,FALSE))/(100*100)*'Formula Data'!$AB$22</f>
        <v>1.076555320798225</v>
      </c>
      <c r="M42" s="9">
        <f ca="1">(VLOOKUP(M20,$AT$2:$AU$41,2,FALSE)*VLOOKUP(M64,$AV$2:$AW$41,2,FALSE))/(100*100)*'Formula Data'!$AB$22</f>
        <v>1.9653913774266067</v>
      </c>
      <c r="N42" s="9">
        <f ca="1">(VLOOKUP(N20,$AT$2:$AU$41,2,FALSE)*VLOOKUP(N64,$AV$2:$AW$41,2,FALSE))/(100*100)*'Formula Data'!$AB$22</f>
        <v>1.5091938240436991</v>
      </c>
      <c r="O42" s="9">
        <f ca="1">(VLOOKUP(O20,$AT$2:$AU$41,2,FALSE)*VLOOKUP(O64,$AV$2:$AW$41,2,FALSE))/(100*100)*'Formula Data'!$AB$22</f>
        <v>3.0948281393823787</v>
      </c>
      <c r="P42" s="9">
        <f ca="1">(VLOOKUP(P20,$AT$2:$AU$41,2,FALSE)*VLOOKUP(P64,$AV$2:$AW$41,2,FALSE))/(100*100)*'Formula Data'!$AB$22</f>
        <v>2.3266410579852659</v>
      </c>
      <c r="Q42" s="9">
        <f ca="1">(VLOOKUP(Q20,$AT$2:$AU$41,2,FALSE)*VLOOKUP(Q64,$AV$2:$AW$41,2,FALSE))/(100*100)*'Formula Data'!$AB$22</f>
        <v>1.441752679839831</v>
      </c>
      <c r="R42" s="9">
        <f ca="1">(VLOOKUP(R20,$AT$2:$AU$41,2,FALSE)*VLOOKUP(R64,$AV$2:$AW$41,2,FALSE))/(100*100)*'Formula Data'!$AB$22</f>
        <v>2.5564816080064432</v>
      </c>
      <c r="S42" s="92">
        <f>(VLOOKUP(S20,$AT$2:$AU$41,2,FALSE)*VLOOKUP(S64,$AV$2:$AW$41,2,FALSE))/(100*100)*'Formula Data'!$AB$22</f>
        <v>2.3190107330434184</v>
      </c>
      <c r="T42" s="9">
        <f ca="1">(VLOOKUP(T20,$AT$2:$AU$41,2,FALSE)*VLOOKUP(T64,$AV$2:$AW$41,2,FALSE))/(100*100)*'Formula Data'!$AB$22</f>
        <v>1.5452009284013148</v>
      </c>
      <c r="U42" s="9">
        <f ca="1">(VLOOKUP(U20,$AT$2:$AU$41,2,FALSE)*VLOOKUP(U64,$AV$2:$AW$41,2,FALSE))/(100*100)*'Formula Data'!$AB$22</f>
        <v>1.9058078511962637</v>
      </c>
      <c r="V42" s="9">
        <f ca="1">(VLOOKUP(V20,$AT$2:$AU$41,2,FALSE)*VLOOKUP(V64,$AV$2:$AW$41,2,FALSE))/(100*100)*'Formula Data'!$AB$22</f>
        <v>1.1667124478151567</v>
      </c>
      <c r="W42" s="9">
        <f ca="1">(VLOOKUP(W20,$AT$2:$AU$41,2,FALSE)*VLOOKUP(W64,$AV$2:$AW$41,2,FALSE))/(100*100)*'Formula Data'!$AB$22</f>
        <v>2.0445847195559947</v>
      </c>
      <c r="X42" s="9">
        <f ca="1">(VLOOKUP(X20,$AT$2:$AU$41,2,FALSE)*VLOOKUP(X64,$AV$2:$AW$41,2,FALSE))/(100*100)*'Formula Data'!$AB$22</f>
        <v>1.5922071820367667</v>
      </c>
      <c r="Y42" s="92">
        <f ca="1">(VLOOKUP(Y20,$AT$2:$AU$41,2,FALSE)*VLOOKUP(Y64,$AV$2:$AW$41,2,FALSE))/(100*100)*'Formula Data'!$AB$22</f>
        <v>2.8469475307993575</v>
      </c>
      <c r="Z42" s="83">
        <f ca="1">(VLOOKUP(Z20,$AT$2:$AU$41,2,FALSE)*VLOOKUP(Z64,$AV$2:$AW$41,2,FALSE))/(100*100)*'Formula Data'!$AB$22</f>
        <v>1.5064390182463829</v>
      </c>
      <c r="AA42" s="83">
        <f ca="1">(VLOOKUP(AA20,$AT$2:$AU$41,2,FALSE)*VLOOKUP(AA64,$AV$2:$AW$41,2,FALSE))/(100*100)*'Formula Data'!$AB$22</f>
        <v>4.1225107027444867</v>
      </c>
      <c r="AB42" s="84">
        <f>(VLOOKUP(AB20,$AT$2:$AU$41,2,FALSE)*VLOOKUP(AB64,$AV$2:$AW$41,2,FALSE))/(100*100)*'Formula Data'!$AB$22</f>
        <v>3.4642012184969593</v>
      </c>
      <c r="AC42" s="84">
        <f ca="1">(VLOOKUP(AC20,$AT$2:$AU$41,2,FALSE)*VLOOKUP(AC64,$AV$2:$AW$41,2,FALSE))/(100*100)*'Formula Data'!$AB$22</f>
        <v>1.7113637210621639</v>
      </c>
      <c r="AD42" s="84">
        <f ca="1">(VLOOKUP(AD20,$AT$2:$AU$41,2,FALSE)*VLOOKUP(AD64,$AV$2:$AW$41,2,FALSE))/(100*100)*'Formula Data'!$AB$22</f>
        <v>2.1537293118595011</v>
      </c>
      <c r="AE42" s="84">
        <f ca="1">(VLOOKUP(AE20,$AT$2:$AU$41,2,FALSE)*VLOOKUP(AE64,$AV$2:$AW$41,2,FALSE))/(100*100)*'Formula Data'!$AB$22</f>
        <v>1.5575035181554255</v>
      </c>
      <c r="AF42" s="84">
        <f ca="1">(VLOOKUP(AF20,$AT$2:$AU$41,2,FALSE)*VLOOKUP(AF64,$AV$2:$AW$41,2,FALSE))/(100*100)*'Formula Data'!$AB$22</f>
        <v>2.2544747248060202</v>
      </c>
      <c r="AG42" s="84">
        <f ca="1">(VLOOKUP(AG20,$AT$2:$AU$41,2,FALSE)*VLOOKUP(AG64,$AV$2:$AW$41,2,FALSE))/(100*100)*'Formula Data'!$AB$22</f>
        <v>2.0717444569419228</v>
      </c>
      <c r="AH42" s="84">
        <f ca="1">(VLOOKUP(AH20,$AT$2:$AU$41,2,FALSE)*VLOOKUP(AH64,$AV$2:$AW$41,2,FALSE))/(100*100)*'Formula Data'!$AB$22</f>
        <v>1.6081875779825336</v>
      </c>
      <c r="AI42" s="84">
        <f ca="1">(VLOOKUP(AI20,$AT$2:$AU$41,2,FALSE)*VLOOKUP(AI64,$AV$2:$AW$41,2,FALSE))/(100*100)*'Formula Data'!$AB$22</f>
        <v>1.3156752195996289</v>
      </c>
      <c r="AJ42" s="84">
        <f ca="1">(VLOOKUP(AJ20,$AT$2:$AU$41,2,FALSE)*VLOOKUP(AJ64,$AV$2:$AW$41,2,FALSE))/(100*100)*'Formula Data'!$AB$22</f>
        <v>1.8768055951794993</v>
      </c>
      <c r="AK42" s="9">
        <f ca="1">(VLOOKUP(AK20,$AT$2:$AU$41,2,FALSE)*VLOOKUP(AK64,$AV$2:$AW$41,2,FALSE))/(100*100)*'Formula Data'!$AB$22</f>
        <v>1.3576296999246436</v>
      </c>
      <c r="AL42" s="9">
        <f ca="1">(VLOOKUP(AL20,$AT$2:$AU$41,2,FALSE)*VLOOKUP(AL64,$AV$2:$AW$41,2,FALSE))/(100*100)*'Formula Data'!$AB$22</f>
        <v>2.8727049684906909</v>
      </c>
      <c r="AM42" s="9">
        <f ca="1">(VLOOKUP(AM20,$AT$2:$AU$41,2,FALSE)*VLOOKUP(AM64,$AV$2:$AW$41,2,FALSE))/(100*100)*'Formula Data'!$AB$22</f>
        <v>1.5166598526256974</v>
      </c>
      <c r="AN42" s="9">
        <f ca="1">IF(OR(Fixtures!$D$6&lt;=0,Fixtures!$D$6&gt;39),AVERAGE(B42:AM42),AVERAGE(OFFSET(A42,0,Fixtures!$D$6,1,38-Fixtures!$D$6+1)))</f>
        <v>2.1142990186844801</v>
      </c>
      <c r="AO42" s="41" t="str">
        <f t="shared" si="1"/>
        <v>WHU</v>
      </c>
      <c r="AP42" s="65">
        <f ca="1">AVERAGE(OFFSET(A42,0,Fixtures!$D$6,1,9))</f>
        <v>2.3565974364674513</v>
      </c>
      <c r="AQ42" s="65">
        <f ca="1">AVERAGE(OFFSET(A42,0,Fixtures!$D$6,1,6))</f>
        <v>2.5406115622310192</v>
      </c>
      <c r="AR42" s="65">
        <f ca="1">AVERAGE(OFFSET(A42,0,Fixtures!$D$6,1,3))</f>
        <v>1.9818645770275023</v>
      </c>
      <c r="AS42" s="62"/>
      <c r="AY42" s="62"/>
      <c r="AZ42" s="62"/>
      <c r="BA42" s="66"/>
    </row>
    <row r="43" spans="1:53" x14ac:dyDescent="0.3">
      <c r="A43" s="41" t="str">
        <f t="shared" si="0"/>
        <v>WOL</v>
      </c>
      <c r="B43" s="9">
        <f ca="1">(VLOOKUP(B21,$AT$2:$AU$41,2,FALSE)*VLOOKUP(B65,$AV$2:$AW$41,2,FALSE))/(100*100)*'Formula Data'!$AB$22</f>
        <v>1.6427242345728361</v>
      </c>
      <c r="C43" s="9">
        <f ca="1">(VLOOKUP(C21,$AT$2:$AU$41,2,FALSE)*VLOOKUP(C65,$AV$2:$AW$41,2,FALSE))/(100*100)*'Formula Data'!$AB$22</f>
        <v>1.109624085854207</v>
      </c>
      <c r="D43" s="9">
        <f ca="1">(VLOOKUP(D21,$AT$2:$AU$41,2,FALSE)*VLOOKUP(D65,$AV$2:$AW$41,2,FALSE))/(100*100)*'Formula Data'!$AB$22</f>
        <v>0.75916101181408402</v>
      </c>
      <c r="E43" s="9">
        <f ca="1">(VLOOKUP(E21,$AT$2:$AU$41,2,FALSE)*VLOOKUP(E65,$AV$2:$AW$41,2,FALSE))/(100*100)*'Formula Data'!$AB$22</f>
        <v>1.3724139727680054</v>
      </c>
      <c r="F43" s="9">
        <f ca="1">(VLOOKUP(F21,$AT$2:$AU$41,2,FALSE)*VLOOKUP(F65,$AV$2:$AW$41,2,FALSE))/(100*100)*'Formula Data'!$AB$22</f>
        <v>1.1954223920329385</v>
      </c>
      <c r="G43" s="9">
        <f ca="1">(VLOOKUP(G21,$AT$2:$AU$41,2,FALSE)*VLOOKUP(G65,$AV$2:$AW$41,2,FALSE))/(100*100)*'Formula Data'!$AB$22</f>
        <v>0.89160020861240741</v>
      </c>
      <c r="H43" s="9">
        <f ca="1">(VLOOKUP(H21,$AT$2:$AU$41,2,FALSE)*VLOOKUP(H65,$AV$2:$AW$41,2,FALSE))/(100*100)*'Formula Data'!$AB$22</f>
        <v>0.78336927024990421</v>
      </c>
      <c r="I43" s="9">
        <f ca="1">(VLOOKUP(I21,$AT$2:$AU$41,2,FALSE)*VLOOKUP(I65,$AV$2:$AW$41,2,FALSE))/(100*100)*'Formula Data'!$AB$22</f>
        <v>2.3787400945822124</v>
      </c>
      <c r="J43" s="9">
        <f ca="1">(VLOOKUP(J21,$AT$2:$AU$41,2,FALSE)*VLOOKUP(J65,$AV$2:$AW$41,2,FALSE))/(100*100)*'Formula Data'!$AB$22</f>
        <v>0.98747821248683698</v>
      </c>
      <c r="K43" s="9">
        <f ca="1">(VLOOKUP(K21,$AT$2:$AU$41,2,FALSE)*VLOOKUP(K65,$AV$2:$AW$41,2,FALSE))/(100*100)*'Formula Data'!$AB$22</f>
        <v>0.92794429103831833</v>
      </c>
      <c r="L43" s="9">
        <f ca="1">(VLOOKUP(L21,$AT$2:$AU$41,2,FALSE)*VLOOKUP(L65,$AV$2:$AW$41,2,FALSE))/(100*100)*'Formula Data'!$AB$22</f>
        <v>1.2427286758980398</v>
      </c>
      <c r="M43" s="9">
        <f ca="1">(VLOOKUP(M21,$AT$2:$AU$41,2,FALSE)*VLOOKUP(M65,$AV$2:$AW$41,2,FALSE))/(100*100)*'Formula Data'!$AB$22</f>
        <v>0.87513165190380449</v>
      </c>
      <c r="N43" s="9">
        <f ca="1">(VLOOKUP(N21,$AT$2:$AU$41,2,FALSE)*VLOOKUP(N65,$AV$2:$AW$41,2,FALSE))/(100*100)*'Formula Data'!$AB$22</f>
        <v>1.0056558490934557</v>
      </c>
      <c r="O43" s="9">
        <f ca="1">(VLOOKUP(O21,$AT$2:$AU$41,2,FALSE)*VLOOKUP(O65,$AV$2:$AW$41,2,FALSE))/(100*100)*'Formula Data'!$AB$22</f>
        <v>0.78975059230700562</v>
      </c>
      <c r="P43" s="9">
        <f ca="1">(VLOOKUP(P21,$AT$2:$AU$41,2,FALSE)*VLOOKUP(P65,$AV$2:$AW$41,2,FALSE))/(100*100)*'Formula Data'!$AB$22</f>
        <v>0.82141321323143157</v>
      </c>
      <c r="Q43" s="9">
        <f ca="1">(VLOOKUP(Q21,$AT$2:$AU$41,2,FALSE)*VLOOKUP(Q65,$AV$2:$AW$41,2,FALSE))/(100*100)*'Formula Data'!$AB$22</f>
        <v>1.2984855118663257</v>
      </c>
      <c r="R43" s="9">
        <f ca="1">(VLOOKUP(R21,$AT$2:$AU$41,2,FALSE)*VLOOKUP(R65,$AV$2:$AW$41,2,FALSE))/(100*100)*'Formula Data'!$AB$22</f>
        <v>0.87082366028998703</v>
      </c>
      <c r="S43" s="9">
        <f ca="1">(VLOOKUP(S21,$AT$2:$AU$41,2,FALSE)*VLOOKUP(S65,$AV$2:$AW$41,2,FALSE))/(100*100)*'Formula Data'!$AB$22</f>
        <v>1.0829402373698127</v>
      </c>
      <c r="T43" s="9">
        <f ca="1">(VLOOKUP(T21,$AT$2:$AU$41,2,FALSE)*VLOOKUP(T65,$AV$2:$AW$41,2,FALSE))/(100*100)*'Formula Data'!$AB$22</f>
        <v>1.592379732736853</v>
      </c>
      <c r="U43" s="9">
        <f ca="1">(VLOOKUP(U21,$AT$2:$AU$41,2,FALSE)*VLOOKUP(U65,$AV$2:$AW$41,2,FALSE))/(100*100)*'Formula Data'!$AB$22</f>
        <v>1.9988873112332621</v>
      </c>
      <c r="V43" s="9">
        <f ca="1">(VLOOKUP(V21,$AT$2:$AU$41,2,FALSE)*VLOOKUP(V65,$AV$2:$AW$41,2,FALSE))/(100*100)*'Formula Data'!$AB$22</f>
        <v>1.1702182925955358</v>
      </c>
      <c r="W43" s="9">
        <f ca="1">(VLOOKUP(W21,$AT$2:$AU$41,2,FALSE)*VLOOKUP(W65,$AV$2:$AW$41,2,FALSE))/(100*100)*'Formula Data'!$AB$22</f>
        <v>0.62118584771986607</v>
      </c>
      <c r="X43" s="9">
        <f ca="1">(VLOOKUP(X21,$AT$2:$AU$41,2,FALSE)*VLOOKUP(X65,$AV$2:$AW$41,2,FALSE))/(100*100)*'Formula Data'!$AB$22</f>
        <v>1.4751217742087319</v>
      </c>
      <c r="Y43" s="9">
        <f ca="1">(VLOOKUP(Y21,$AT$2:$AU$41,2,FALSE)*VLOOKUP(Y65,$AV$2:$AW$41,2,FALSE))/(100*100)*'Formula Data'!$AB$22</f>
        <v>1.338098117437142</v>
      </c>
      <c r="Z43" s="83">
        <f ca="1">(VLOOKUP(Z21,$AT$2:$AU$41,2,FALSE)*VLOOKUP(Z65,$AV$2:$AW$41,2,FALSE))/(100*100)*'Formula Data'!$AB$22</f>
        <v>1.6575865973871489</v>
      </c>
      <c r="AA43" s="83">
        <f ca="1">(VLOOKUP(AA21,$AT$2:$AU$41,2,FALSE)*VLOOKUP(AA65,$AV$2:$AW$41,2,FALSE))/(100*100)*'Formula Data'!$AB$22</f>
        <v>1.0996749008297495</v>
      </c>
      <c r="AB43" s="84">
        <f ca="1">(VLOOKUP(AB21,$AT$2:$AU$41,2,FALSE)*VLOOKUP(AB65,$AV$2:$AW$41,2,FALSE))/(100*100)*'Formula Data'!$AB$22</f>
        <v>0.72494346468557713</v>
      </c>
      <c r="AC43" s="84">
        <f ca="1">(VLOOKUP(AC21,$AT$2:$AU$41,2,FALSE)*VLOOKUP(AC65,$AV$2:$AW$41,2,FALSE))/(100*100)*'Formula Data'!$AB$22</f>
        <v>1.3008600357418327</v>
      </c>
      <c r="AD43" s="84">
        <f ca="1">(VLOOKUP(AD21,$AT$2:$AU$41,2,FALSE)*VLOOKUP(AD65,$AV$2:$AW$41,2,FALSE))/(100*100)*'Formula Data'!$AB$22</f>
        <v>0.8692341029848959</v>
      </c>
      <c r="AE43" s="84">
        <f ca="1">(VLOOKUP(AE21,$AT$2:$AU$41,2,FALSE)*VLOOKUP(AE65,$AV$2:$AW$41,2,FALSE))/(100*100)*'Formula Data'!$AB$22</f>
        <v>1.2270493679136201</v>
      </c>
      <c r="AF43" s="84">
        <f ca="1">(VLOOKUP(AF21,$AT$2:$AU$41,2,FALSE)*VLOOKUP(AF65,$AV$2:$AW$41,2,FALSE))/(100*100)*'Formula Data'!$AB$22</f>
        <v>0.67320763451710686</v>
      </c>
      <c r="AG43" s="84">
        <f ca="1">(VLOOKUP(AG21,$AT$2:$AU$41,2,FALSE)*VLOOKUP(AG65,$AV$2:$AW$41,2,FALSE))/(100*100)*'Formula Data'!$AB$22</f>
        <v>1.3072954306217326</v>
      </c>
      <c r="AH43" s="84">
        <f ca="1">(VLOOKUP(AH21,$AT$2:$AU$41,2,FALSE)*VLOOKUP(AH65,$AV$2:$AW$41,2,FALSE))/(100*100)*'Formula Data'!$AB$22</f>
        <v>0.83190927890695221</v>
      </c>
      <c r="AI43" s="84">
        <f ca="1">(VLOOKUP(AI21,$AT$2:$AU$41,2,FALSE)*VLOOKUP(AI65,$AV$2:$AW$41,2,FALSE))/(100*100)*'Formula Data'!$AB$22</f>
        <v>1.1797508848042924</v>
      </c>
      <c r="AJ43" s="84">
        <f ca="1">(VLOOKUP(AJ21,$AT$2:$AU$41,2,FALSE)*VLOOKUP(AJ65,$AV$2:$AW$41,2,FALSE))/(100*100)*'Formula Data'!$AB$22</f>
        <v>0.91872340325792079</v>
      </c>
      <c r="AK43" s="9">
        <f ca="1">(VLOOKUP(AK21,$AT$2:$AU$41,2,FALSE)*VLOOKUP(AK65,$AV$2:$AW$41,2,FALSE))/(100*100)*'Formula Data'!$AB$22</f>
        <v>1.1340553386358541</v>
      </c>
      <c r="AL43" s="9">
        <f ca="1">(VLOOKUP(AL21,$AT$2:$AU$41,2,FALSE)*VLOOKUP(AL65,$AV$2:$AW$41,2,FALSE))/(100*100)*'Formula Data'!$AB$22</f>
        <v>0.59685633799673565</v>
      </c>
      <c r="AM43" s="9">
        <f ca="1">(VLOOKUP(AM21,$AT$2:$AU$41,2,FALSE)*VLOOKUP(AM65,$AV$2:$AW$41,2,FALSE))/(100*100)*'Formula Data'!$AB$22</f>
        <v>1.7857544374813032</v>
      </c>
      <c r="AN43" s="9">
        <f ca="1">IF(OR(Fixtures!$D$6&lt;=0,Fixtures!$D$6&gt;39),AVERAGE(B43:AM43),AVERAGE(OFFSET(A43,0,Fixtures!$D$6,1,38-Fixtures!$D$6+1)))</f>
        <v>1.1325075692131621</v>
      </c>
      <c r="AO43" s="41" t="str">
        <f t="shared" si="1"/>
        <v>WOL</v>
      </c>
      <c r="AP43" s="65">
        <f ca="1">AVERAGE(OFFSET(A43,0,Fixtures!$D$6,1,9))</f>
        <v>1.151752888411756</v>
      </c>
      <c r="AQ43" s="65">
        <f ca="1">AVERAGE(OFFSET(A43,0,Fixtures!$D$6,1,6))</f>
        <v>1.2660474817150302</v>
      </c>
      <c r="AR43" s="65">
        <f ca="1">AVERAGE(OFFSET(A43,0,Fixtures!$D$6,1,3))</f>
        <v>1.4902688296776743</v>
      </c>
      <c r="AS43" s="62"/>
      <c r="AY43" s="62"/>
      <c r="AZ43" s="62"/>
      <c r="BA43" s="66"/>
    </row>
    <row r="44" spans="1:53" x14ac:dyDescent="0.3">
      <c r="X44" s="62"/>
      <c r="Y44" s="62"/>
      <c r="Z44" s="87"/>
      <c r="AA44" s="88"/>
      <c r="AB44" s="88"/>
      <c r="AC44" s="88"/>
      <c r="AD44" s="88"/>
      <c r="AE44" s="88"/>
      <c r="AF44" s="89"/>
      <c r="AG44" s="89"/>
      <c r="AH44" s="89"/>
      <c r="AI44" s="89"/>
      <c r="AJ44" s="89"/>
      <c r="AK44" s="34"/>
      <c r="AL44" s="34"/>
      <c r="AM44" s="34"/>
      <c r="AY44" s="62"/>
    </row>
    <row r="45" spans="1:53" x14ac:dyDescent="0.3">
      <c r="A45" s="59" t="s">
        <v>0</v>
      </c>
      <c r="B45" s="59">
        <v>1</v>
      </c>
      <c r="C45" s="59">
        <v>2</v>
      </c>
      <c r="D45" s="59">
        <v>3</v>
      </c>
      <c r="E45" s="59">
        <v>4</v>
      </c>
      <c r="F45" s="59">
        <v>5</v>
      </c>
      <c r="G45" s="59">
        <v>6</v>
      </c>
      <c r="H45" s="59">
        <v>7</v>
      </c>
      <c r="I45" s="59">
        <v>8</v>
      </c>
      <c r="J45" s="59">
        <v>9</v>
      </c>
      <c r="K45" s="59">
        <v>10</v>
      </c>
      <c r="L45" s="59">
        <v>11</v>
      </c>
      <c r="M45" s="59">
        <v>12</v>
      </c>
      <c r="N45" s="59">
        <v>13</v>
      </c>
      <c r="O45" s="59">
        <v>14</v>
      </c>
      <c r="P45" s="59">
        <v>15</v>
      </c>
      <c r="Q45" s="59">
        <v>16</v>
      </c>
      <c r="R45" s="59">
        <v>17</v>
      </c>
      <c r="S45" s="59">
        <v>18</v>
      </c>
      <c r="T45" s="59">
        <v>19</v>
      </c>
      <c r="U45" s="59">
        <v>20</v>
      </c>
      <c r="V45" s="59">
        <v>21</v>
      </c>
      <c r="W45" s="59">
        <v>22</v>
      </c>
      <c r="X45" s="59">
        <v>23</v>
      </c>
      <c r="Y45" s="59">
        <v>24</v>
      </c>
      <c r="Z45" s="59">
        <v>25</v>
      </c>
      <c r="AA45" s="59">
        <v>26</v>
      </c>
      <c r="AB45" s="59">
        <v>27</v>
      </c>
      <c r="AC45" s="59">
        <v>28</v>
      </c>
      <c r="AD45" s="59">
        <v>29</v>
      </c>
      <c r="AE45" s="59">
        <v>30</v>
      </c>
      <c r="AF45" s="33">
        <v>31</v>
      </c>
      <c r="AG45" s="33">
        <v>32</v>
      </c>
      <c r="AH45" s="33">
        <v>33</v>
      </c>
      <c r="AI45" s="33">
        <v>34</v>
      </c>
      <c r="AJ45" s="33">
        <v>35</v>
      </c>
      <c r="AK45" s="33">
        <v>36</v>
      </c>
      <c r="AL45" s="33">
        <v>37</v>
      </c>
      <c r="AM45" s="33">
        <v>38</v>
      </c>
      <c r="AP45" s="66"/>
    </row>
    <row r="46" spans="1:53" x14ac:dyDescent="0.3">
      <c r="A46" s="41" t="str">
        <f>$A24</f>
        <v>ARS</v>
      </c>
      <c r="B46" s="73" t="str">
        <f t="shared" ref="B46:AM52" si="2">IF(IFERROR(FIND("@",B2),0), $A46, CONCATENATE("@", $A46))</f>
        <v>ARS</v>
      </c>
      <c r="C46" s="73" t="str">
        <f t="shared" si="2"/>
        <v>@ARS</v>
      </c>
      <c r="D46" s="73" t="str">
        <f t="shared" si="2"/>
        <v>ARS</v>
      </c>
      <c r="E46" s="73" t="str">
        <f t="shared" si="2"/>
        <v>@ARS</v>
      </c>
      <c r="F46" s="73" t="str">
        <f t="shared" si="2"/>
        <v>ARS</v>
      </c>
      <c r="G46" s="73" t="str">
        <f t="shared" si="2"/>
        <v>@ARS</v>
      </c>
      <c r="H46" s="73" t="str">
        <f t="shared" si="2"/>
        <v>ARS</v>
      </c>
      <c r="I46" s="73" t="str">
        <f t="shared" si="2"/>
        <v>@ARS</v>
      </c>
      <c r="J46" s="73" t="str">
        <f t="shared" si="2"/>
        <v>ARS</v>
      </c>
      <c r="K46" s="73" t="str">
        <f t="shared" si="2"/>
        <v>@ARS</v>
      </c>
      <c r="L46" s="73" t="str">
        <f t="shared" si="2"/>
        <v>@ARS</v>
      </c>
      <c r="M46" s="73" t="str">
        <f t="shared" si="2"/>
        <v>ARS</v>
      </c>
      <c r="N46" s="73" t="str">
        <f t="shared" si="2"/>
        <v>@ARS</v>
      </c>
      <c r="O46" s="73" t="str">
        <f t="shared" si="2"/>
        <v>ARS</v>
      </c>
      <c r="P46" s="73" t="str">
        <f t="shared" si="2"/>
        <v>@ARS</v>
      </c>
      <c r="Q46" s="73" t="str">
        <f t="shared" si="2"/>
        <v>ARS</v>
      </c>
      <c r="R46" s="73" t="str">
        <f t="shared" si="2"/>
        <v>@ARS</v>
      </c>
      <c r="S46" s="73" t="str">
        <f t="shared" si="2"/>
        <v>ARS</v>
      </c>
      <c r="T46" s="73" t="str">
        <f t="shared" si="2"/>
        <v>ARS</v>
      </c>
      <c r="U46" s="73" t="str">
        <f t="shared" si="2"/>
        <v>@ARS</v>
      </c>
      <c r="V46" s="73" t="str">
        <f t="shared" si="2"/>
        <v>@ARS</v>
      </c>
      <c r="W46" s="73" t="str">
        <f t="shared" si="2"/>
        <v>ARS</v>
      </c>
      <c r="X46" s="73" t="str">
        <f t="shared" si="2"/>
        <v>@ARS</v>
      </c>
      <c r="Y46" s="73" t="str">
        <f t="shared" si="2"/>
        <v>ARS</v>
      </c>
      <c r="Z46" s="73" t="str">
        <f t="shared" si="2"/>
        <v>ARS</v>
      </c>
      <c r="AA46" s="73" t="str">
        <f t="shared" si="2"/>
        <v>@ARS</v>
      </c>
      <c r="AB46" s="73" t="str">
        <f t="shared" si="2"/>
        <v>@ARS</v>
      </c>
      <c r="AC46" s="73" t="str">
        <f t="shared" si="2"/>
        <v>ARS</v>
      </c>
      <c r="AD46" s="73" t="str">
        <f t="shared" si="2"/>
        <v>@ARS</v>
      </c>
      <c r="AE46" s="73" t="str">
        <f t="shared" si="2"/>
        <v>ARS</v>
      </c>
      <c r="AF46" s="73" t="str">
        <f t="shared" si="2"/>
        <v>ARS</v>
      </c>
      <c r="AG46" s="73" t="str">
        <f t="shared" si="2"/>
        <v>@ARS</v>
      </c>
      <c r="AH46" s="73" t="str">
        <f t="shared" si="2"/>
        <v>ARS</v>
      </c>
      <c r="AI46" s="73" t="str">
        <f t="shared" si="2"/>
        <v>@ARS</v>
      </c>
      <c r="AJ46" s="73" t="str">
        <f t="shared" si="2"/>
        <v>ARS</v>
      </c>
      <c r="AK46" s="73" t="str">
        <f t="shared" si="2"/>
        <v>@ARS</v>
      </c>
      <c r="AL46" s="73" t="str">
        <f t="shared" si="2"/>
        <v>ARS</v>
      </c>
      <c r="AM46" s="73" t="str">
        <f t="shared" si="2"/>
        <v>@ARS</v>
      </c>
      <c r="AP46" s="66"/>
    </row>
    <row r="47" spans="1:53" x14ac:dyDescent="0.3">
      <c r="A47" s="41" t="str">
        <f t="shared" ref="A47:A65" si="3">$A25</f>
        <v>AVL</v>
      </c>
      <c r="B47" s="73" t="str">
        <f t="shared" si="2"/>
        <v>AVL</v>
      </c>
      <c r="C47" s="73" t="str">
        <f t="shared" si="2"/>
        <v>@AVL</v>
      </c>
      <c r="D47" s="73" t="str">
        <f t="shared" si="2"/>
        <v>@AVL</v>
      </c>
      <c r="E47" s="73" t="str">
        <f t="shared" si="2"/>
        <v>AVL</v>
      </c>
      <c r="F47" s="73" t="str">
        <f t="shared" si="2"/>
        <v>@AVL</v>
      </c>
      <c r="G47" s="73" t="str">
        <f t="shared" si="2"/>
        <v>AVL</v>
      </c>
      <c r="H47" s="73" t="str">
        <f t="shared" si="2"/>
        <v>@AVL</v>
      </c>
      <c r="I47" s="73" t="str">
        <f t="shared" si="2"/>
        <v>AVL</v>
      </c>
      <c r="J47" s="73" t="str">
        <f t="shared" si="2"/>
        <v>@AVL</v>
      </c>
      <c r="K47" s="73" t="str">
        <f t="shared" si="2"/>
        <v>AVL</v>
      </c>
      <c r="L47" s="73" t="str">
        <f t="shared" si="2"/>
        <v>@AVL</v>
      </c>
      <c r="M47" s="73" t="str">
        <f t="shared" si="2"/>
        <v>AVL</v>
      </c>
      <c r="N47" s="73" t="str">
        <f t="shared" si="2"/>
        <v>@AVL</v>
      </c>
      <c r="O47" s="73" t="str">
        <f t="shared" si="2"/>
        <v>AVL</v>
      </c>
      <c r="P47" s="73" t="str">
        <f t="shared" si="2"/>
        <v>AVL</v>
      </c>
      <c r="Q47" s="73" t="str">
        <f t="shared" si="2"/>
        <v>@AVL</v>
      </c>
      <c r="R47" s="73" t="str">
        <f t="shared" si="2"/>
        <v>AVL</v>
      </c>
      <c r="S47" s="73" t="str">
        <f t="shared" si="2"/>
        <v>@AVL</v>
      </c>
      <c r="T47" s="73" t="str">
        <f t="shared" si="2"/>
        <v>@AVL</v>
      </c>
      <c r="U47" s="73" t="str">
        <f t="shared" si="2"/>
        <v>AVL</v>
      </c>
      <c r="V47" s="73" t="str">
        <f t="shared" si="2"/>
        <v>AVL</v>
      </c>
      <c r="W47" s="73" t="str">
        <f t="shared" si="2"/>
        <v>@AVL</v>
      </c>
      <c r="X47" s="73" t="str">
        <f t="shared" si="2"/>
        <v>AVL</v>
      </c>
      <c r="Y47" s="73" t="str">
        <f t="shared" si="2"/>
        <v>@AVL</v>
      </c>
      <c r="Z47" s="73" t="str">
        <f t="shared" si="2"/>
        <v>AVL</v>
      </c>
      <c r="AA47" s="73" t="str">
        <f t="shared" si="2"/>
        <v>@AVL</v>
      </c>
      <c r="AB47" s="73" t="str">
        <f t="shared" si="2"/>
        <v>AVL</v>
      </c>
      <c r="AC47" s="73" t="str">
        <f t="shared" si="2"/>
        <v>@AVL</v>
      </c>
      <c r="AD47" s="73" t="str">
        <f t="shared" si="2"/>
        <v>AVL</v>
      </c>
      <c r="AE47" s="73" t="str">
        <f t="shared" si="2"/>
        <v>@AVL</v>
      </c>
      <c r="AF47" s="73" t="str">
        <f t="shared" si="2"/>
        <v>AVL</v>
      </c>
      <c r="AG47" s="73" t="str">
        <f t="shared" si="2"/>
        <v>@AVL</v>
      </c>
      <c r="AH47" s="73" t="str">
        <f t="shared" si="2"/>
        <v>AVL</v>
      </c>
      <c r="AI47" s="73" t="str">
        <f t="shared" si="2"/>
        <v>@AVL</v>
      </c>
      <c r="AJ47" s="73" t="str">
        <f t="shared" si="2"/>
        <v>@AVL</v>
      </c>
      <c r="AK47" s="73" t="str">
        <f t="shared" si="2"/>
        <v>AVL</v>
      </c>
      <c r="AL47" s="73" t="str">
        <f t="shared" si="2"/>
        <v>@AVL</v>
      </c>
      <c r="AM47" s="73" t="str">
        <f t="shared" si="2"/>
        <v>AVL</v>
      </c>
      <c r="AP47" s="66"/>
    </row>
    <row r="48" spans="1:53" x14ac:dyDescent="0.3">
      <c r="A48" s="41" t="str">
        <f t="shared" si="3"/>
        <v>BOU</v>
      </c>
      <c r="B48" s="73" t="str">
        <f t="shared" si="2"/>
        <v>@BOU</v>
      </c>
      <c r="C48" s="73" t="str">
        <f t="shared" si="2"/>
        <v>BOU</v>
      </c>
      <c r="D48" s="73" t="str">
        <f t="shared" si="2"/>
        <v>@BOU</v>
      </c>
      <c r="E48" s="73" t="str">
        <f t="shared" si="2"/>
        <v>BOU</v>
      </c>
      <c r="F48" s="73" t="str">
        <f t="shared" si="2"/>
        <v>@BOU</v>
      </c>
      <c r="G48" s="73" t="str">
        <f t="shared" si="2"/>
        <v>BOU</v>
      </c>
      <c r="H48" s="73" t="str">
        <f t="shared" si="2"/>
        <v>@BOU</v>
      </c>
      <c r="I48" s="73" t="str">
        <f t="shared" si="2"/>
        <v>BOU</v>
      </c>
      <c r="J48" s="73" t="str">
        <f t="shared" si="2"/>
        <v>@BOU</v>
      </c>
      <c r="K48" s="73" t="str">
        <f t="shared" si="2"/>
        <v>BOU</v>
      </c>
      <c r="L48" s="73" t="str">
        <f t="shared" si="2"/>
        <v>@BOU</v>
      </c>
      <c r="M48" s="73" t="str">
        <f t="shared" si="2"/>
        <v>BOU</v>
      </c>
      <c r="N48" s="73" t="str">
        <f t="shared" si="2"/>
        <v>@BOU</v>
      </c>
      <c r="O48" s="73" t="str">
        <f t="shared" si="2"/>
        <v>BOU</v>
      </c>
      <c r="P48" s="73" t="str">
        <f t="shared" si="2"/>
        <v>BOU</v>
      </c>
      <c r="Q48" s="73" t="str">
        <f t="shared" si="2"/>
        <v>@BOU</v>
      </c>
      <c r="R48" s="73" t="str">
        <f t="shared" si="2"/>
        <v>BOU</v>
      </c>
      <c r="S48" s="73" t="str">
        <f t="shared" si="2"/>
        <v>@BOU</v>
      </c>
      <c r="T48" s="73" t="str">
        <f t="shared" si="2"/>
        <v>@BOU</v>
      </c>
      <c r="U48" s="73" t="str">
        <f t="shared" si="2"/>
        <v>BOU</v>
      </c>
      <c r="V48" s="73" t="str">
        <f t="shared" si="2"/>
        <v>BOU</v>
      </c>
      <c r="W48" s="73" t="str">
        <f t="shared" si="2"/>
        <v>@BOU</v>
      </c>
      <c r="X48" s="73" t="str">
        <f t="shared" si="2"/>
        <v>BOU</v>
      </c>
      <c r="Y48" s="73" t="str">
        <f t="shared" si="2"/>
        <v>@BOU</v>
      </c>
      <c r="Z48" s="73" t="str">
        <f t="shared" si="2"/>
        <v>@BOU</v>
      </c>
      <c r="AA48" s="73" t="str">
        <f t="shared" si="2"/>
        <v>BOU</v>
      </c>
      <c r="AB48" s="73" t="str">
        <f t="shared" si="2"/>
        <v>BOU</v>
      </c>
      <c r="AC48" s="73" t="str">
        <f t="shared" si="2"/>
        <v>@BOU</v>
      </c>
      <c r="AD48" s="73" t="str">
        <f t="shared" si="2"/>
        <v>BOU</v>
      </c>
      <c r="AE48" s="73" t="str">
        <f t="shared" si="2"/>
        <v>@BOU</v>
      </c>
      <c r="AF48" s="73" t="str">
        <f t="shared" si="2"/>
        <v>BOU</v>
      </c>
      <c r="AG48" s="73" t="str">
        <f t="shared" si="2"/>
        <v>@BOU</v>
      </c>
      <c r="AH48" s="73" t="str">
        <f t="shared" si="2"/>
        <v>BOU</v>
      </c>
      <c r="AI48" s="73" t="str">
        <f t="shared" si="2"/>
        <v>@BOU</v>
      </c>
      <c r="AJ48" s="73" t="str">
        <f t="shared" si="2"/>
        <v>@BOU</v>
      </c>
      <c r="AK48" s="73" t="str">
        <f t="shared" si="2"/>
        <v>BOU</v>
      </c>
      <c r="AL48" s="73" t="str">
        <f t="shared" si="2"/>
        <v>@BOU</v>
      </c>
      <c r="AM48" s="73" t="str">
        <f t="shared" si="2"/>
        <v>BOU</v>
      </c>
      <c r="AP48" s="66"/>
    </row>
    <row r="49" spans="1:42" x14ac:dyDescent="0.3">
      <c r="A49" s="41" t="str">
        <f t="shared" si="3"/>
        <v>BRI</v>
      </c>
      <c r="B49" s="73" t="str">
        <f t="shared" si="2"/>
        <v>BRI</v>
      </c>
      <c r="C49" s="73" t="str">
        <f t="shared" si="2"/>
        <v>@BRI</v>
      </c>
      <c r="D49" s="73" t="str">
        <f t="shared" si="2"/>
        <v>@BRI</v>
      </c>
      <c r="E49" s="73" t="str">
        <f t="shared" si="2"/>
        <v>BRI</v>
      </c>
      <c r="F49" s="73" t="str">
        <f t="shared" si="2"/>
        <v>@BRI</v>
      </c>
      <c r="G49" s="73" t="str">
        <f t="shared" si="2"/>
        <v>BRI</v>
      </c>
      <c r="H49" s="73" t="str">
        <f t="shared" si="2"/>
        <v>BRI</v>
      </c>
      <c r="I49" s="73" t="str">
        <f t="shared" si="2"/>
        <v>@BRI</v>
      </c>
      <c r="J49" s="73" t="str">
        <f t="shared" si="2"/>
        <v>BRI</v>
      </c>
      <c r="K49" s="73" t="str">
        <f t="shared" si="2"/>
        <v>@BRI</v>
      </c>
      <c r="L49" s="73" t="str">
        <f t="shared" si="2"/>
        <v>@BRI</v>
      </c>
      <c r="M49" s="73" t="str">
        <f t="shared" si="2"/>
        <v>BRI</v>
      </c>
      <c r="N49" s="73" t="str">
        <f t="shared" si="2"/>
        <v>@BRI</v>
      </c>
      <c r="O49" s="73" t="str">
        <f t="shared" si="2"/>
        <v>BRI</v>
      </c>
      <c r="P49" s="73" t="str">
        <f t="shared" si="2"/>
        <v>BRI</v>
      </c>
      <c r="Q49" s="73" t="str">
        <f t="shared" si="2"/>
        <v>@BRI</v>
      </c>
      <c r="R49" s="73" t="str">
        <f t="shared" si="2"/>
        <v>BRI</v>
      </c>
      <c r="S49" s="73" t="str">
        <f t="shared" si="2"/>
        <v>@BRI</v>
      </c>
      <c r="T49" s="73" t="str">
        <f t="shared" si="2"/>
        <v>BRI</v>
      </c>
      <c r="U49" s="73" t="str">
        <f t="shared" si="2"/>
        <v>@BRI</v>
      </c>
      <c r="V49" s="73" t="str">
        <f t="shared" si="2"/>
        <v>@BRI</v>
      </c>
      <c r="W49" s="73" t="str">
        <f t="shared" si="2"/>
        <v>BRI</v>
      </c>
      <c r="X49" s="73" t="str">
        <f t="shared" si="2"/>
        <v>@BRI</v>
      </c>
      <c r="Y49" s="73" t="str">
        <f t="shared" si="2"/>
        <v>BRI</v>
      </c>
      <c r="Z49" s="73" t="str">
        <f t="shared" si="2"/>
        <v>BRI</v>
      </c>
      <c r="AA49" s="73" t="str">
        <f t="shared" si="2"/>
        <v>@BRI</v>
      </c>
      <c r="AB49" s="73" t="str">
        <f t="shared" si="2"/>
        <v>BRI</v>
      </c>
      <c r="AC49" s="73" t="str">
        <f t="shared" si="2"/>
        <v>@BRI</v>
      </c>
      <c r="AD49" s="73" t="str">
        <f t="shared" si="2"/>
        <v>BRI</v>
      </c>
      <c r="AE49" s="73" t="str">
        <f t="shared" si="2"/>
        <v>@BRI</v>
      </c>
      <c r="AF49" s="73" t="str">
        <f t="shared" si="2"/>
        <v>BRI</v>
      </c>
      <c r="AG49" s="73" t="str">
        <f t="shared" si="2"/>
        <v>@BRI</v>
      </c>
      <c r="AH49" s="73" t="str">
        <f t="shared" si="2"/>
        <v>BRI</v>
      </c>
      <c r="AI49" s="73" t="str">
        <f t="shared" si="2"/>
        <v>@BRI</v>
      </c>
      <c r="AJ49" s="73" t="str">
        <f t="shared" si="2"/>
        <v>@BRI</v>
      </c>
      <c r="AK49" s="73" t="str">
        <f t="shared" si="2"/>
        <v>BRI</v>
      </c>
      <c r="AL49" s="73" t="str">
        <f t="shared" si="2"/>
        <v>@BRI</v>
      </c>
      <c r="AM49" s="73" t="str">
        <f t="shared" si="2"/>
        <v>BRI</v>
      </c>
      <c r="AP49" s="66"/>
    </row>
    <row r="50" spans="1:42" x14ac:dyDescent="0.3">
      <c r="A50" s="41" t="str">
        <f t="shared" si="3"/>
        <v>BUR</v>
      </c>
      <c r="B50" s="73" t="str">
        <f t="shared" si="2"/>
        <v>@BUR</v>
      </c>
      <c r="C50" s="73" t="str">
        <f t="shared" si="2"/>
        <v>BUR</v>
      </c>
      <c r="D50" s="73" t="str">
        <f t="shared" si="2"/>
        <v>BUR</v>
      </c>
      <c r="E50" s="73" t="str">
        <f t="shared" si="2"/>
        <v>@BUR</v>
      </c>
      <c r="F50" s="73" t="str">
        <f t="shared" si="2"/>
        <v>BUR</v>
      </c>
      <c r="G50" s="73" t="str">
        <f t="shared" si="2"/>
        <v>@BUR</v>
      </c>
      <c r="H50" s="73" t="str">
        <f t="shared" si="2"/>
        <v>BUR</v>
      </c>
      <c r="I50" s="73" t="str">
        <f t="shared" si="2"/>
        <v>@BUR</v>
      </c>
      <c r="J50" s="73" t="str">
        <f t="shared" si="2"/>
        <v>BUR</v>
      </c>
      <c r="K50" s="73" t="str">
        <f t="shared" si="2"/>
        <v>@BUR</v>
      </c>
      <c r="L50" s="73" t="str">
        <f t="shared" si="2"/>
        <v>BUR</v>
      </c>
      <c r="M50" s="73" t="str">
        <f t="shared" si="2"/>
        <v>@BUR</v>
      </c>
      <c r="N50" s="73" t="str">
        <f t="shared" si="2"/>
        <v>BUR</v>
      </c>
      <c r="O50" s="73" t="str">
        <f t="shared" si="2"/>
        <v>@BUR</v>
      </c>
      <c r="P50" s="73" t="str">
        <f t="shared" si="2"/>
        <v>@BUR</v>
      </c>
      <c r="Q50" s="73" t="str">
        <f t="shared" si="2"/>
        <v>BUR</v>
      </c>
      <c r="R50" s="73" t="str">
        <f t="shared" si="2"/>
        <v>@BUR</v>
      </c>
      <c r="S50" s="73" t="str">
        <f t="shared" si="2"/>
        <v>BUR</v>
      </c>
      <c r="T50" s="73" t="str">
        <f t="shared" si="2"/>
        <v>BUR</v>
      </c>
      <c r="U50" s="73" t="str">
        <f t="shared" si="2"/>
        <v>@BUR</v>
      </c>
      <c r="V50" s="73" t="str">
        <f t="shared" si="2"/>
        <v>@BUR</v>
      </c>
      <c r="W50" s="73" t="str">
        <f t="shared" si="2"/>
        <v>BUR</v>
      </c>
      <c r="X50" s="73" t="str">
        <f t="shared" si="2"/>
        <v>@BUR</v>
      </c>
      <c r="Y50" s="73" t="str">
        <f t="shared" si="2"/>
        <v>BUR</v>
      </c>
      <c r="Z50" s="73" t="str">
        <f t="shared" si="2"/>
        <v>@BUR</v>
      </c>
      <c r="AA50" s="73" t="str">
        <f t="shared" si="2"/>
        <v>BUR</v>
      </c>
      <c r="AB50" s="73" t="str">
        <f t="shared" si="2"/>
        <v>@BUR</v>
      </c>
      <c r="AC50" s="73" t="str">
        <f t="shared" si="2"/>
        <v>BUR</v>
      </c>
      <c r="AD50" s="73" t="str">
        <f t="shared" si="2"/>
        <v>@BUR</v>
      </c>
      <c r="AE50" s="73" t="str">
        <f t="shared" si="2"/>
        <v>BUR</v>
      </c>
      <c r="AF50" s="73" t="str">
        <f t="shared" si="2"/>
        <v>@BUR</v>
      </c>
      <c r="AG50" s="73" t="str">
        <f t="shared" si="2"/>
        <v>BUR</v>
      </c>
      <c r="AH50" s="73" t="str">
        <f t="shared" si="2"/>
        <v>@BUR</v>
      </c>
      <c r="AI50" s="73" t="str">
        <f t="shared" si="2"/>
        <v>BUR</v>
      </c>
      <c r="AJ50" s="73" t="str">
        <f t="shared" si="2"/>
        <v>BUR</v>
      </c>
      <c r="AK50" s="73" t="str">
        <f t="shared" si="2"/>
        <v>@BUR</v>
      </c>
      <c r="AL50" s="73" t="str">
        <f t="shared" si="2"/>
        <v>BUR</v>
      </c>
      <c r="AM50" s="73" t="str">
        <f t="shared" si="2"/>
        <v>@BUR</v>
      </c>
      <c r="AP50" s="66"/>
    </row>
    <row r="51" spans="1:42" x14ac:dyDescent="0.3">
      <c r="A51" s="41" t="str">
        <f t="shared" si="3"/>
        <v>CHE</v>
      </c>
      <c r="B51" s="73" t="str">
        <f t="shared" si="2"/>
        <v>CHE</v>
      </c>
      <c r="C51" s="73" t="str">
        <f t="shared" si="2"/>
        <v>@CHE</v>
      </c>
      <c r="D51" s="73" t="str">
        <f t="shared" si="2"/>
        <v>CHE</v>
      </c>
      <c r="E51" s="73" t="str">
        <f t="shared" si="2"/>
        <v>@CHE</v>
      </c>
      <c r="F51" s="73" t="str">
        <f t="shared" si="2"/>
        <v>CHE</v>
      </c>
      <c r="G51" s="73" t="str">
        <f t="shared" si="2"/>
        <v>@CHE</v>
      </c>
      <c r="H51" s="73" t="str">
        <f t="shared" si="2"/>
        <v>@CHE</v>
      </c>
      <c r="I51" s="73" t="str">
        <f t="shared" si="2"/>
        <v>CHE</v>
      </c>
      <c r="J51" s="73" t="str">
        <f t="shared" si="2"/>
        <v>@CHE</v>
      </c>
      <c r="K51" s="73" t="str">
        <f t="shared" si="2"/>
        <v>CHE</v>
      </c>
      <c r="L51" s="73" t="str">
        <f t="shared" si="2"/>
        <v>CHE</v>
      </c>
      <c r="M51" s="73" t="str">
        <f t="shared" si="2"/>
        <v>@CHE</v>
      </c>
      <c r="N51" s="73" t="str">
        <f t="shared" si="2"/>
        <v>CHE</v>
      </c>
      <c r="O51" s="73" t="str">
        <f t="shared" si="2"/>
        <v>@CHE</v>
      </c>
      <c r="P51" s="73" t="str">
        <f t="shared" si="2"/>
        <v>@CHE</v>
      </c>
      <c r="Q51" s="73" t="str">
        <f t="shared" si="2"/>
        <v>CHE</v>
      </c>
      <c r="R51" s="73" t="str">
        <f t="shared" si="2"/>
        <v>@CHE</v>
      </c>
      <c r="S51" s="73" t="str">
        <f t="shared" si="2"/>
        <v>CHE</v>
      </c>
      <c r="T51" s="73" t="str">
        <f t="shared" si="2"/>
        <v>@CHE</v>
      </c>
      <c r="U51" s="73" t="str">
        <f t="shared" si="2"/>
        <v>CHE</v>
      </c>
      <c r="V51" s="73" t="str">
        <f t="shared" si="2"/>
        <v>CHE</v>
      </c>
      <c r="W51" s="73" t="str">
        <f t="shared" si="2"/>
        <v>@CHE</v>
      </c>
      <c r="X51" s="73" t="str">
        <f t="shared" si="2"/>
        <v>CHE</v>
      </c>
      <c r="Y51" s="73" t="str">
        <f t="shared" si="2"/>
        <v>@CHE</v>
      </c>
      <c r="Z51" s="73" t="str">
        <f t="shared" si="2"/>
        <v>CHE</v>
      </c>
      <c r="AA51" s="73" t="str">
        <f t="shared" si="2"/>
        <v>@CHE</v>
      </c>
      <c r="AB51" s="73" t="str">
        <f t="shared" si="2"/>
        <v>@CHE</v>
      </c>
      <c r="AC51" s="73" t="str">
        <f t="shared" si="2"/>
        <v>CHE</v>
      </c>
      <c r="AD51" s="73" t="str">
        <f t="shared" si="2"/>
        <v>@CHE</v>
      </c>
      <c r="AE51" s="73" t="str">
        <f t="shared" si="2"/>
        <v>CHE</v>
      </c>
      <c r="AF51" s="73" t="str">
        <f t="shared" si="2"/>
        <v>@CHE</v>
      </c>
      <c r="AG51" s="73" t="str">
        <f t="shared" si="2"/>
        <v>CHE</v>
      </c>
      <c r="AH51" s="73" t="str">
        <f t="shared" si="2"/>
        <v>@CHE</v>
      </c>
      <c r="AI51" s="73" t="str">
        <f t="shared" si="2"/>
        <v>CHE</v>
      </c>
      <c r="AJ51" s="73" t="str">
        <f t="shared" si="2"/>
        <v>CHE</v>
      </c>
      <c r="AK51" s="73" t="str">
        <f t="shared" si="2"/>
        <v>@CHE</v>
      </c>
      <c r="AL51" s="73" t="str">
        <f t="shared" si="2"/>
        <v>CHE</v>
      </c>
      <c r="AM51" s="73" t="str">
        <f t="shared" si="2"/>
        <v>@CHE</v>
      </c>
      <c r="AP51" s="66"/>
    </row>
    <row r="52" spans="1:42" x14ac:dyDescent="0.3">
      <c r="A52" s="41" t="str">
        <f t="shared" si="3"/>
        <v>CRY</v>
      </c>
      <c r="B52" s="73" t="str">
        <f t="shared" si="2"/>
        <v>@CRY</v>
      </c>
      <c r="C52" s="73" t="str">
        <f t="shared" si="2"/>
        <v>CRY</v>
      </c>
      <c r="D52" s="73" t="str">
        <f t="shared" si="2"/>
        <v>CRY</v>
      </c>
      <c r="E52" s="73" t="str">
        <f t="shared" si="2"/>
        <v>@CRY</v>
      </c>
      <c r="F52" s="73" t="str">
        <f t="shared" si="2"/>
        <v>CRY</v>
      </c>
      <c r="G52" s="73" t="str">
        <f t="shared" si="2"/>
        <v>@CRY</v>
      </c>
      <c r="H52" s="73" t="str">
        <f t="shared" si="2"/>
        <v>@CRY</v>
      </c>
      <c r="I52" s="73" t="str">
        <f t="shared" si="2"/>
        <v>CRY</v>
      </c>
      <c r="J52" s="73" t="str">
        <f t="shared" si="2"/>
        <v>@CRY</v>
      </c>
      <c r="K52" s="73" t="str">
        <f t="shared" si="2"/>
        <v>CRY</v>
      </c>
      <c r="L52" s="73" t="str">
        <f t="shared" si="2"/>
        <v>@CRY</v>
      </c>
      <c r="M52" s="73" t="str">
        <f t="shared" si="2"/>
        <v>CRY</v>
      </c>
      <c r="N52" s="73" t="str">
        <f t="shared" si="2"/>
        <v>@CRY</v>
      </c>
      <c r="O52" s="73" t="str">
        <f t="shared" si="2"/>
        <v>CRY</v>
      </c>
      <c r="P52" s="73" t="str">
        <f t="shared" si="2"/>
        <v>@CRY</v>
      </c>
      <c r="Q52" s="73" t="str">
        <f t="shared" si="2"/>
        <v>CRY</v>
      </c>
      <c r="R52" s="73" t="str">
        <f t="shared" si="2"/>
        <v>@CRY</v>
      </c>
      <c r="S52" s="73" t="str">
        <f t="shared" si="2"/>
        <v>CRY</v>
      </c>
      <c r="T52" s="73" t="str">
        <f t="shared" si="2"/>
        <v>@CRY</v>
      </c>
      <c r="U52" s="73" t="str">
        <f t="shared" si="2"/>
        <v>CRY</v>
      </c>
      <c r="V52" s="73" t="str">
        <f t="shared" si="2"/>
        <v>CRY</v>
      </c>
      <c r="W52" s="73" t="str">
        <f t="shared" si="2"/>
        <v>@CRY</v>
      </c>
      <c r="X52" s="73" t="str">
        <f t="shared" si="2"/>
        <v>CRY</v>
      </c>
      <c r="Y52" s="73" t="str">
        <f t="shared" si="2"/>
        <v>@CRY</v>
      </c>
      <c r="Z52" s="73" t="str">
        <f t="shared" si="2"/>
        <v>@CRY</v>
      </c>
      <c r="AA52" s="73" t="str">
        <f t="shared" si="2"/>
        <v>CRY</v>
      </c>
      <c r="AB52" s="73" t="str">
        <f t="shared" si="2"/>
        <v>@CRY</v>
      </c>
      <c r="AC52" s="73" t="str">
        <f t="shared" ref="C52:AM59" si="4">IF(IFERROR(FIND("@",AC8),0), $A52, CONCATENATE("@", $A52))</f>
        <v>CRY</v>
      </c>
      <c r="AD52" s="73" t="str">
        <f t="shared" si="4"/>
        <v>@CRY</v>
      </c>
      <c r="AE52" s="73" t="str">
        <f t="shared" si="4"/>
        <v>CRY</v>
      </c>
      <c r="AF52" s="73" t="str">
        <f t="shared" si="4"/>
        <v>CRY</v>
      </c>
      <c r="AG52" s="73" t="str">
        <f t="shared" si="4"/>
        <v>@CRY</v>
      </c>
      <c r="AH52" s="73" t="str">
        <f t="shared" si="4"/>
        <v>CRY</v>
      </c>
      <c r="AI52" s="73" t="str">
        <f t="shared" si="4"/>
        <v>@CRY</v>
      </c>
      <c r="AJ52" s="73" t="str">
        <f t="shared" si="4"/>
        <v>CRY</v>
      </c>
      <c r="AK52" s="73" t="str">
        <f t="shared" si="4"/>
        <v>@CRY</v>
      </c>
      <c r="AL52" s="73" t="str">
        <f t="shared" si="4"/>
        <v>CRY</v>
      </c>
      <c r="AM52" s="73" t="str">
        <f t="shared" si="4"/>
        <v>@CRY</v>
      </c>
      <c r="AP52" s="66"/>
    </row>
    <row r="53" spans="1:42" x14ac:dyDescent="0.3">
      <c r="A53" s="41" t="str">
        <f t="shared" si="3"/>
        <v>EVE</v>
      </c>
      <c r="B53" s="73" t="str">
        <f t="shared" ref="B53:B65" si="5">IF(IFERROR(FIND("@",B9),0), $A53, CONCATENATE("@", $A53))</f>
        <v>EVE</v>
      </c>
      <c r="C53" s="73" t="str">
        <f t="shared" si="4"/>
        <v>@EVE</v>
      </c>
      <c r="D53" s="73" t="str">
        <f t="shared" si="4"/>
        <v>EVE</v>
      </c>
      <c r="E53" s="73" t="str">
        <f t="shared" si="4"/>
        <v>@EVE</v>
      </c>
      <c r="F53" s="73" t="str">
        <f t="shared" si="4"/>
        <v>EVE</v>
      </c>
      <c r="G53" s="73" t="str">
        <f t="shared" si="4"/>
        <v>@EVE</v>
      </c>
      <c r="H53" s="73" t="str">
        <f t="shared" si="4"/>
        <v>@EVE</v>
      </c>
      <c r="I53" s="73" t="str">
        <f t="shared" si="4"/>
        <v>EVE</v>
      </c>
      <c r="J53" s="73" t="str">
        <f t="shared" si="4"/>
        <v>@EVE</v>
      </c>
      <c r="K53" s="73" t="str">
        <f t="shared" si="4"/>
        <v>EVE</v>
      </c>
      <c r="L53" s="73" t="str">
        <f t="shared" si="4"/>
        <v>@EVE</v>
      </c>
      <c r="M53" s="73" t="str">
        <f t="shared" si="4"/>
        <v>EVE</v>
      </c>
      <c r="N53" s="73" t="str">
        <f t="shared" si="4"/>
        <v>@EVE</v>
      </c>
      <c r="O53" s="73" t="str">
        <f t="shared" si="4"/>
        <v>EVE</v>
      </c>
      <c r="P53" s="73" t="str">
        <f t="shared" si="4"/>
        <v>EVE</v>
      </c>
      <c r="Q53" s="73" t="str">
        <f t="shared" si="4"/>
        <v>@EVE</v>
      </c>
      <c r="R53" s="73" t="str">
        <f t="shared" si="4"/>
        <v>EVE</v>
      </c>
      <c r="S53" s="73" t="str">
        <f t="shared" si="4"/>
        <v>@EVE</v>
      </c>
      <c r="T53" s="73" t="str">
        <f t="shared" si="4"/>
        <v>@EVE</v>
      </c>
      <c r="U53" s="73" t="str">
        <f t="shared" si="4"/>
        <v>EVE</v>
      </c>
      <c r="V53" s="73" t="str">
        <f t="shared" si="4"/>
        <v>EVE</v>
      </c>
      <c r="W53" s="73" t="str">
        <f t="shared" si="4"/>
        <v>@EVE</v>
      </c>
      <c r="X53" s="73" t="str">
        <f t="shared" si="4"/>
        <v>EVE</v>
      </c>
      <c r="Y53" s="73" t="str">
        <f t="shared" si="4"/>
        <v>@EVE</v>
      </c>
      <c r="Z53" s="73" t="str">
        <f t="shared" si="4"/>
        <v>EVE</v>
      </c>
      <c r="AA53" s="73" t="str">
        <f t="shared" si="4"/>
        <v>@EVE</v>
      </c>
      <c r="AB53" s="73" t="str">
        <f t="shared" si="4"/>
        <v>EVE</v>
      </c>
      <c r="AC53" s="73" t="str">
        <f t="shared" si="4"/>
        <v>@EVE</v>
      </c>
      <c r="AD53" s="73" t="str">
        <f t="shared" si="4"/>
        <v>EVE</v>
      </c>
      <c r="AE53" s="73" t="str">
        <f t="shared" si="4"/>
        <v>@EVE</v>
      </c>
      <c r="AF53" s="73" t="str">
        <f t="shared" si="4"/>
        <v>EVE</v>
      </c>
      <c r="AG53" s="73" t="str">
        <f t="shared" si="4"/>
        <v>@EVE</v>
      </c>
      <c r="AH53" s="73" t="str">
        <f t="shared" si="4"/>
        <v>EVE</v>
      </c>
      <c r="AI53" s="73" t="str">
        <f t="shared" si="4"/>
        <v>@EVE</v>
      </c>
      <c r="AJ53" s="73" t="str">
        <f t="shared" si="4"/>
        <v>EVE</v>
      </c>
      <c r="AK53" s="73" t="str">
        <f t="shared" si="4"/>
        <v>@EVE</v>
      </c>
      <c r="AL53" s="73" t="str">
        <f t="shared" si="4"/>
        <v>EVE</v>
      </c>
      <c r="AM53" s="73" t="str">
        <f t="shared" si="4"/>
        <v>@EVE</v>
      </c>
      <c r="AP53" s="66"/>
    </row>
    <row r="54" spans="1:42" x14ac:dyDescent="0.3">
      <c r="A54" s="41" t="str">
        <f t="shared" si="3"/>
        <v>LEI</v>
      </c>
      <c r="B54" s="73" t="str">
        <f t="shared" si="5"/>
        <v>@LEI</v>
      </c>
      <c r="C54" s="73" t="str">
        <f t="shared" si="4"/>
        <v>LEI</v>
      </c>
      <c r="D54" s="73" t="str">
        <f t="shared" si="4"/>
        <v>LEI</v>
      </c>
      <c r="E54" s="73" t="str">
        <f t="shared" si="4"/>
        <v>@LEI</v>
      </c>
      <c r="F54" s="73" t="str">
        <f t="shared" si="4"/>
        <v>LEI</v>
      </c>
      <c r="G54" s="73" t="str">
        <f t="shared" si="4"/>
        <v>@LEI</v>
      </c>
      <c r="H54" s="73" t="str">
        <f t="shared" si="4"/>
        <v>@LEI</v>
      </c>
      <c r="I54" s="73" t="str">
        <f t="shared" si="4"/>
        <v>LEI</v>
      </c>
      <c r="J54" s="73" t="str">
        <f t="shared" si="4"/>
        <v>@LEI</v>
      </c>
      <c r="K54" s="73" t="str">
        <f t="shared" si="4"/>
        <v>LEI</v>
      </c>
      <c r="L54" s="73" t="str">
        <f t="shared" si="4"/>
        <v>LEI</v>
      </c>
      <c r="M54" s="73" t="str">
        <f t="shared" si="4"/>
        <v>@LEI</v>
      </c>
      <c r="N54" s="73" t="str">
        <f t="shared" si="4"/>
        <v>LEI</v>
      </c>
      <c r="O54" s="73" t="str">
        <f t="shared" si="4"/>
        <v>@LEI</v>
      </c>
      <c r="P54" s="73" t="str">
        <f t="shared" si="4"/>
        <v>@LEI</v>
      </c>
      <c r="Q54" s="73" t="str">
        <f t="shared" si="4"/>
        <v>LEI</v>
      </c>
      <c r="R54" s="73" t="str">
        <f t="shared" si="4"/>
        <v>@LEI</v>
      </c>
      <c r="S54" s="73" t="str">
        <f t="shared" si="4"/>
        <v>LEI</v>
      </c>
      <c r="T54" s="73" t="str">
        <f t="shared" si="4"/>
        <v>@LEI</v>
      </c>
      <c r="U54" s="73" t="str">
        <f t="shared" si="4"/>
        <v>LEI</v>
      </c>
      <c r="V54" s="73" t="str">
        <f t="shared" si="4"/>
        <v>LEI</v>
      </c>
      <c r="W54" s="73" t="str">
        <f t="shared" si="4"/>
        <v>@LEI</v>
      </c>
      <c r="X54" s="73" t="str">
        <f t="shared" si="4"/>
        <v>LEI</v>
      </c>
      <c r="Y54" s="73" t="str">
        <f t="shared" si="4"/>
        <v>@LEI</v>
      </c>
      <c r="Z54" s="73" t="str">
        <f t="shared" si="4"/>
        <v>@LEI</v>
      </c>
      <c r="AA54" s="73" t="str">
        <f t="shared" si="4"/>
        <v>LEI</v>
      </c>
      <c r="AB54" s="73" t="str">
        <f t="shared" si="4"/>
        <v>@LEI</v>
      </c>
      <c r="AC54" s="73" t="str">
        <f t="shared" si="4"/>
        <v>LEI</v>
      </c>
      <c r="AD54" s="73" t="str">
        <f t="shared" si="4"/>
        <v>@LEI</v>
      </c>
      <c r="AE54" s="73" t="str">
        <f t="shared" si="4"/>
        <v>LEI</v>
      </c>
      <c r="AF54" s="73" t="str">
        <f t="shared" si="4"/>
        <v>@LEI</v>
      </c>
      <c r="AG54" s="73" t="str">
        <f t="shared" si="4"/>
        <v>LEI</v>
      </c>
      <c r="AH54" s="73" t="str">
        <f t="shared" si="4"/>
        <v>@LEI</v>
      </c>
      <c r="AI54" s="73" t="str">
        <f t="shared" si="4"/>
        <v>LEI</v>
      </c>
      <c r="AJ54" s="73" t="str">
        <f t="shared" si="4"/>
        <v>LEI</v>
      </c>
      <c r="AK54" s="73" t="str">
        <f t="shared" si="4"/>
        <v>@LEI</v>
      </c>
      <c r="AL54" s="73" t="str">
        <f t="shared" si="4"/>
        <v>LEI</v>
      </c>
      <c r="AM54" s="73" t="str">
        <f t="shared" si="4"/>
        <v>@LEI</v>
      </c>
      <c r="AP54" s="66"/>
    </row>
    <row r="55" spans="1:42" x14ac:dyDescent="0.3">
      <c r="A55" s="41" t="str">
        <f t="shared" si="3"/>
        <v>LIV</v>
      </c>
      <c r="B55" s="73" t="str">
        <f t="shared" si="5"/>
        <v>@LIV</v>
      </c>
      <c r="C55" s="73" t="str">
        <f t="shared" si="4"/>
        <v>LIV</v>
      </c>
      <c r="D55" s="73" t="str">
        <f t="shared" si="4"/>
        <v>@LIV</v>
      </c>
      <c r="E55" s="73" t="str">
        <f t="shared" si="4"/>
        <v>LIV</v>
      </c>
      <c r="F55" s="73" t="str">
        <f t="shared" si="4"/>
        <v>@LIV</v>
      </c>
      <c r="G55" s="73" t="str">
        <f t="shared" si="4"/>
        <v>LIV</v>
      </c>
      <c r="H55" s="73" t="str">
        <f t="shared" si="4"/>
        <v>LIV</v>
      </c>
      <c r="I55" s="73" t="str">
        <f t="shared" si="4"/>
        <v>@LIV</v>
      </c>
      <c r="J55" s="73" t="str">
        <f t="shared" si="4"/>
        <v>LIV</v>
      </c>
      <c r="K55" s="73" t="str">
        <f t="shared" si="4"/>
        <v>@LIV</v>
      </c>
      <c r="L55" s="73" t="str">
        <f t="shared" si="4"/>
        <v>LIV</v>
      </c>
      <c r="M55" s="73" t="str">
        <f t="shared" si="4"/>
        <v>@LIV</v>
      </c>
      <c r="N55" s="73" t="str">
        <f t="shared" si="4"/>
        <v>LIV</v>
      </c>
      <c r="O55" s="73" t="str">
        <f t="shared" si="4"/>
        <v>@LIV</v>
      </c>
      <c r="P55" s="73" t="str">
        <f t="shared" si="4"/>
        <v>@LIV</v>
      </c>
      <c r="Q55" s="73" t="str">
        <f t="shared" si="4"/>
        <v>LIV</v>
      </c>
      <c r="R55" s="73" t="str">
        <f t="shared" si="4"/>
        <v>@LIV</v>
      </c>
      <c r="S55" s="73" t="str">
        <f t="shared" si="4"/>
        <v>LIV</v>
      </c>
      <c r="T55" s="73" t="str">
        <f t="shared" si="4"/>
        <v>LIV</v>
      </c>
      <c r="U55" s="73" t="str">
        <f t="shared" si="4"/>
        <v>@LIV</v>
      </c>
      <c r="V55" s="73" t="str">
        <f t="shared" si="4"/>
        <v>@LIV</v>
      </c>
      <c r="W55" s="73" t="str">
        <f t="shared" si="4"/>
        <v>LIV</v>
      </c>
      <c r="X55" s="73" t="str">
        <f t="shared" si="4"/>
        <v>@LIV</v>
      </c>
      <c r="Y55" s="73" t="str">
        <f t="shared" si="4"/>
        <v>LIV</v>
      </c>
      <c r="Z55" s="73" t="str">
        <f t="shared" si="4"/>
        <v>@LIV</v>
      </c>
      <c r="AA55" s="73" t="str">
        <f t="shared" si="4"/>
        <v>LIV</v>
      </c>
      <c r="AB55" s="73" t="str">
        <f t="shared" si="4"/>
        <v>@LIV</v>
      </c>
      <c r="AC55" s="73" t="str">
        <f t="shared" si="4"/>
        <v>LIV</v>
      </c>
      <c r="AD55" s="73" t="str">
        <f t="shared" si="4"/>
        <v>@LIV</v>
      </c>
      <c r="AE55" s="73" t="str">
        <f t="shared" si="4"/>
        <v>LIV</v>
      </c>
      <c r="AF55" s="73" t="str">
        <f t="shared" si="4"/>
        <v>@LIV</v>
      </c>
      <c r="AG55" s="73" t="str">
        <f t="shared" si="4"/>
        <v>LIV</v>
      </c>
      <c r="AH55" s="73" t="str">
        <f t="shared" si="4"/>
        <v>@LIV</v>
      </c>
      <c r="AI55" s="73" t="str">
        <f t="shared" si="4"/>
        <v>LIV</v>
      </c>
      <c r="AJ55" s="73" t="str">
        <f t="shared" si="4"/>
        <v>@LIV</v>
      </c>
      <c r="AK55" s="73" t="str">
        <f t="shared" si="4"/>
        <v>LIV</v>
      </c>
      <c r="AL55" s="73" t="str">
        <f t="shared" si="4"/>
        <v>@LIV</v>
      </c>
      <c r="AM55" s="73" t="str">
        <f t="shared" si="4"/>
        <v>LIV</v>
      </c>
      <c r="AP55" s="66"/>
    </row>
    <row r="56" spans="1:42" x14ac:dyDescent="0.3">
      <c r="A56" s="41" t="str">
        <f t="shared" si="3"/>
        <v>MCI</v>
      </c>
      <c r="B56" s="73" t="str">
        <f t="shared" si="5"/>
        <v>MCI</v>
      </c>
      <c r="C56" s="73" t="str">
        <f t="shared" si="4"/>
        <v>@MCI</v>
      </c>
      <c r="D56" s="73" t="str">
        <f t="shared" si="4"/>
        <v>MCI</v>
      </c>
      <c r="E56" s="73" t="str">
        <f t="shared" si="4"/>
        <v>@MCI</v>
      </c>
      <c r="F56" s="73" t="str">
        <f t="shared" si="4"/>
        <v>MCI</v>
      </c>
      <c r="G56" s="73" t="str">
        <f t="shared" si="4"/>
        <v>@MCI</v>
      </c>
      <c r="H56" s="73" t="str">
        <f t="shared" si="4"/>
        <v>MCI</v>
      </c>
      <c r="I56" s="73" t="str">
        <f t="shared" si="4"/>
        <v>@MCI</v>
      </c>
      <c r="J56" s="73" t="str">
        <f t="shared" si="4"/>
        <v>MCI</v>
      </c>
      <c r="K56" s="73" t="str">
        <f t="shared" si="4"/>
        <v>@MCI</v>
      </c>
      <c r="L56" s="73" t="str">
        <f t="shared" si="4"/>
        <v>@MCI</v>
      </c>
      <c r="M56" s="73" t="str">
        <f t="shared" si="4"/>
        <v>MCI</v>
      </c>
      <c r="N56" s="73" t="str">
        <f t="shared" si="4"/>
        <v>@MCI</v>
      </c>
      <c r="O56" s="73" t="str">
        <f t="shared" si="4"/>
        <v>MCI</v>
      </c>
      <c r="P56" s="73" t="str">
        <f t="shared" si="4"/>
        <v>MCI</v>
      </c>
      <c r="Q56" s="73" t="str">
        <f t="shared" si="4"/>
        <v>@MCI</v>
      </c>
      <c r="R56" s="73" t="str">
        <f t="shared" si="4"/>
        <v>MCI</v>
      </c>
      <c r="S56" s="73" t="str">
        <f t="shared" si="4"/>
        <v>@MCI</v>
      </c>
      <c r="T56" s="73" t="str">
        <f t="shared" si="4"/>
        <v>MCI</v>
      </c>
      <c r="U56" s="73" t="str">
        <f t="shared" si="4"/>
        <v>@MCI</v>
      </c>
      <c r="V56" s="73" t="str">
        <f t="shared" si="4"/>
        <v>@MCI</v>
      </c>
      <c r="W56" s="73" t="str">
        <f t="shared" si="4"/>
        <v>MCI</v>
      </c>
      <c r="X56" s="73" t="str">
        <f t="shared" si="4"/>
        <v>@MCI</v>
      </c>
      <c r="Y56" s="73" t="str">
        <f t="shared" si="4"/>
        <v>MCI</v>
      </c>
      <c r="Z56" s="73" t="str">
        <f t="shared" si="4"/>
        <v>MCI</v>
      </c>
      <c r="AA56" s="73" t="str">
        <f t="shared" si="4"/>
        <v>@MCI</v>
      </c>
      <c r="AB56" s="73" t="str">
        <f t="shared" si="4"/>
        <v>MCI</v>
      </c>
      <c r="AC56" s="73" t="str">
        <f t="shared" si="4"/>
        <v>@MCI</v>
      </c>
      <c r="AD56" s="73" t="str">
        <f t="shared" si="4"/>
        <v>MCI</v>
      </c>
      <c r="AE56" s="73" t="str">
        <f t="shared" si="4"/>
        <v>@MCI</v>
      </c>
      <c r="AF56" s="73" t="str">
        <f t="shared" si="4"/>
        <v>MCI</v>
      </c>
      <c r="AG56" s="73" t="str">
        <f t="shared" si="4"/>
        <v>@MCI</v>
      </c>
      <c r="AH56" s="73" t="str">
        <f t="shared" si="4"/>
        <v>MCI</v>
      </c>
      <c r="AI56" s="73" t="str">
        <f t="shared" si="4"/>
        <v>@MCI</v>
      </c>
      <c r="AJ56" s="73" t="str">
        <f t="shared" si="4"/>
        <v>MCI</v>
      </c>
      <c r="AK56" s="73" t="str">
        <f t="shared" si="4"/>
        <v>@MCI</v>
      </c>
      <c r="AL56" s="73" t="str">
        <f t="shared" si="4"/>
        <v>MCI</v>
      </c>
      <c r="AM56" s="73" t="str">
        <f t="shared" si="4"/>
        <v>@MCI</v>
      </c>
      <c r="AP56" s="66"/>
    </row>
    <row r="57" spans="1:42" x14ac:dyDescent="0.3">
      <c r="A57" s="41" t="str">
        <f t="shared" si="3"/>
        <v>MUN</v>
      </c>
      <c r="B57" s="73" t="str">
        <f t="shared" si="5"/>
        <v>@MUN</v>
      </c>
      <c r="C57" s="73" t="str">
        <f t="shared" si="4"/>
        <v>MUN</v>
      </c>
      <c r="D57" s="73" t="str">
        <f t="shared" si="4"/>
        <v>@MUN</v>
      </c>
      <c r="E57" s="73" t="str">
        <f t="shared" si="4"/>
        <v>MUN</v>
      </c>
      <c r="F57" s="73" t="str">
        <f t="shared" si="4"/>
        <v>@MUN</v>
      </c>
      <c r="G57" s="73" t="str">
        <f t="shared" si="4"/>
        <v>MUN</v>
      </c>
      <c r="H57" s="73" t="str">
        <f t="shared" si="4"/>
        <v>@MUN</v>
      </c>
      <c r="I57" s="73" t="str">
        <f t="shared" si="4"/>
        <v>MUN</v>
      </c>
      <c r="J57" s="73" t="str">
        <f t="shared" si="4"/>
        <v>@MUN</v>
      </c>
      <c r="K57" s="73" t="str">
        <f t="shared" si="4"/>
        <v>MUN</v>
      </c>
      <c r="L57" s="73" t="str">
        <f t="shared" si="4"/>
        <v>MUN</v>
      </c>
      <c r="M57" s="73" t="str">
        <f t="shared" si="4"/>
        <v>@MUN</v>
      </c>
      <c r="N57" s="73" t="str">
        <f t="shared" si="4"/>
        <v>MUN</v>
      </c>
      <c r="O57" s="73" t="str">
        <f t="shared" si="4"/>
        <v>@MUN</v>
      </c>
      <c r="P57" s="73" t="str">
        <f t="shared" si="4"/>
        <v>@MUN</v>
      </c>
      <c r="Q57" s="73" t="str">
        <f t="shared" si="4"/>
        <v>MUN</v>
      </c>
      <c r="R57" s="73" t="str">
        <f t="shared" si="4"/>
        <v>@MUN</v>
      </c>
      <c r="S57" s="73" t="str">
        <f t="shared" si="4"/>
        <v>MUN</v>
      </c>
      <c r="T57" s="73" t="str">
        <f t="shared" si="4"/>
        <v>@MUN</v>
      </c>
      <c r="U57" s="73" t="str">
        <f t="shared" si="4"/>
        <v>MUN</v>
      </c>
      <c r="V57" s="73" t="str">
        <f t="shared" si="4"/>
        <v>MUN</v>
      </c>
      <c r="W57" s="73" t="str">
        <f t="shared" si="4"/>
        <v>@MUN</v>
      </c>
      <c r="X57" s="73" t="str">
        <f t="shared" si="4"/>
        <v>MUN</v>
      </c>
      <c r="Y57" s="73" t="str">
        <f t="shared" si="4"/>
        <v>@MUN</v>
      </c>
      <c r="Z57" s="73" t="str">
        <f t="shared" si="4"/>
        <v>@MUN</v>
      </c>
      <c r="AA57" s="73" t="str">
        <f t="shared" si="4"/>
        <v>MUN</v>
      </c>
      <c r="AB57" s="73" t="str">
        <f t="shared" si="4"/>
        <v>@MUN</v>
      </c>
      <c r="AC57" s="73" t="str">
        <f t="shared" si="4"/>
        <v>MUN</v>
      </c>
      <c r="AD57" s="73" t="str">
        <f t="shared" si="4"/>
        <v>@MUN</v>
      </c>
      <c r="AE57" s="73" t="str">
        <f t="shared" si="4"/>
        <v>MUN</v>
      </c>
      <c r="AF57" s="73" t="str">
        <f t="shared" si="4"/>
        <v>@MUN</v>
      </c>
      <c r="AG57" s="73" t="str">
        <f t="shared" si="4"/>
        <v>MUN</v>
      </c>
      <c r="AH57" s="73" t="str">
        <f t="shared" si="4"/>
        <v>@MUN</v>
      </c>
      <c r="AI57" s="73" t="str">
        <f t="shared" si="4"/>
        <v>MUN</v>
      </c>
      <c r="AJ57" s="73" t="str">
        <f t="shared" si="4"/>
        <v>@MUN</v>
      </c>
      <c r="AK57" s="73" t="str">
        <f t="shared" si="4"/>
        <v>MUN</v>
      </c>
      <c r="AL57" s="73" t="str">
        <f t="shared" si="4"/>
        <v>@MUN</v>
      </c>
      <c r="AM57" s="73" t="str">
        <f t="shared" si="4"/>
        <v>MUN</v>
      </c>
      <c r="AP57" s="66"/>
    </row>
    <row r="58" spans="1:42" x14ac:dyDescent="0.3">
      <c r="A58" s="41" t="str">
        <f t="shared" si="3"/>
        <v>NEW</v>
      </c>
      <c r="B58" s="73" t="str">
        <f t="shared" si="5"/>
        <v>@NEW</v>
      </c>
      <c r="C58" s="73" t="str">
        <f t="shared" si="4"/>
        <v>NEW</v>
      </c>
      <c r="D58" s="73" t="str">
        <f t="shared" si="4"/>
        <v>NEW</v>
      </c>
      <c r="E58" s="73" t="str">
        <f t="shared" si="4"/>
        <v>@NEW</v>
      </c>
      <c r="F58" s="73" t="str">
        <f t="shared" si="4"/>
        <v>NEW</v>
      </c>
      <c r="G58" s="73" t="str">
        <f t="shared" si="4"/>
        <v>@NEW</v>
      </c>
      <c r="H58" s="73" t="str">
        <f t="shared" si="4"/>
        <v>NEW</v>
      </c>
      <c r="I58" s="73" t="str">
        <f t="shared" si="4"/>
        <v>@NEW</v>
      </c>
      <c r="J58" s="73" t="str">
        <f t="shared" si="4"/>
        <v>NEW</v>
      </c>
      <c r="K58" s="73" t="str">
        <f t="shared" si="4"/>
        <v>@NEW</v>
      </c>
      <c r="L58" s="73" t="str">
        <f t="shared" si="4"/>
        <v>NEW</v>
      </c>
      <c r="M58" s="73" t="str">
        <f t="shared" si="4"/>
        <v>@NEW</v>
      </c>
      <c r="N58" s="73" t="str">
        <f t="shared" si="4"/>
        <v>NEW</v>
      </c>
      <c r="O58" s="73" t="str">
        <f t="shared" si="4"/>
        <v>@NEW</v>
      </c>
      <c r="P58" s="73" t="str">
        <f t="shared" si="4"/>
        <v>NEW</v>
      </c>
      <c r="Q58" s="73" t="str">
        <f t="shared" si="4"/>
        <v>@NEW</v>
      </c>
      <c r="R58" s="73" t="str">
        <f t="shared" si="4"/>
        <v>NEW</v>
      </c>
      <c r="S58" s="73" t="str">
        <f t="shared" si="4"/>
        <v>@NEW</v>
      </c>
      <c r="T58" s="73" t="str">
        <f t="shared" si="4"/>
        <v>NEW</v>
      </c>
      <c r="U58" s="73" t="str">
        <f t="shared" si="4"/>
        <v>@NEW</v>
      </c>
      <c r="V58" s="73" t="str">
        <f t="shared" si="4"/>
        <v>@NEW</v>
      </c>
      <c r="W58" s="73" t="str">
        <f t="shared" si="4"/>
        <v>NEW</v>
      </c>
      <c r="X58" s="73" t="str">
        <f t="shared" si="4"/>
        <v>@NEW</v>
      </c>
      <c r="Y58" s="73" t="str">
        <f t="shared" si="4"/>
        <v>NEW</v>
      </c>
      <c r="Z58" s="73" t="str">
        <f t="shared" si="4"/>
        <v>@NEW</v>
      </c>
      <c r="AA58" s="73" t="str">
        <f t="shared" si="4"/>
        <v>NEW</v>
      </c>
      <c r="AB58" s="73" t="str">
        <f t="shared" si="4"/>
        <v>NEW</v>
      </c>
      <c r="AC58" s="73" t="str">
        <f t="shared" si="4"/>
        <v>@NEW</v>
      </c>
      <c r="AD58" s="73" t="str">
        <f t="shared" si="4"/>
        <v>NEW</v>
      </c>
      <c r="AE58" s="73" t="str">
        <f t="shared" si="4"/>
        <v>@NEW</v>
      </c>
      <c r="AF58" s="73" t="str">
        <f t="shared" si="4"/>
        <v>@NEW</v>
      </c>
      <c r="AG58" s="73" t="str">
        <f t="shared" si="4"/>
        <v>NEW</v>
      </c>
      <c r="AH58" s="73" t="str">
        <f t="shared" si="4"/>
        <v>@NEW</v>
      </c>
      <c r="AI58" s="73" t="str">
        <f t="shared" si="4"/>
        <v>NEW</v>
      </c>
      <c r="AJ58" s="73" t="str">
        <f t="shared" si="4"/>
        <v>NEW</v>
      </c>
      <c r="AK58" s="73" t="str">
        <f t="shared" si="4"/>
        <v>@NEW</v>
      </c>
      <c r="AL58" s="73" t="str">
        <f t="shared" si="4"/>
        <v>NEW</v>
      </c>
      <c r="AM58" s="73" t="str">
        <f t="shared" si="4"/>
        <v>@NEW</v>
      </c>
      <c r="AP58" s="66"/>
    </row>
    <row r="59" spans="1:42" x14ac:dyDescent="0.3">
      <c r="A59" s="41" t="str">
        <f t="shared" si="3"/>
        <v>NOR</v>
      </c>
      <c r="B59" s="73" t="str">
        <f t="shared" si="5"/>
        <v>NOR</v>
      </c>
      <c r="C59" s="73" t="str">
        <f t="shared" si="4"/>
        <v>@NOR</v>
      </c>
      <c r="D59" s="73" t="str">
        <f t="shared" si="4"/>
        <v>@NOR</v>
      </c>
      <c r="E59" s="73" t="str">
        <f t="shared" si="4"/>
        <v>NOR</v>
      </c>
      <c r="F59" s="73" t="str">
        <f t="shared" si="4"/>
        <v>@NOR</v>
      </c>
      <c r="G59" s="73" t="str">
        <f t="shared" si="4"/>
        <v>NOR</v>
      </c>
      <c r="H59" s="73" t="str">
        <f t="shared" si="4"/>
        <v>NOR</v>
      </c>
      <c r="I59" s="73" t="str">
        <f t="shared" si="4"/>
        <v>@NOR</v>
      </c>
      <c r="J59" s="73" t="str">
        <f t="shared" si="4"/>
        <v>NOR</v>
      </c>
      <c r="K59" s="73" t="str">
        <f t="shared" si="4"/>
        <v>@NOR</v>
      </c>
      <c r="L59" s="73" t="str">
        <f t="shared" si="4"/>
        <v>NOR</v>
      </c>
      <c r="M59" s="73" t="str">
        <f t="shared" si="4"/>
        <v>@NOR</v>
      </c>
      <c r="N59" s="73" t="str">
        <f t="shared" si="4"/>
        <v>NOR</v>
      </c>
      <c r="O59" s="73" t="str">
        <f t="shared" si="4"/>
        <v>@NOR</v>
      </c>
      <c r="P59" s="73" t="str">
        <f t="shared" si="4"/>
        <v>NOR</v>
      </c>
      <c r="Q59" s="73" t="str">
        <f t="shared" si="4"/>
        <v>@NOR</v>
      </c>
      <c r="R59" s="73" t="str">
        <f t="shared" si="4"/>
        <v>NOR</v>
      </c>
      <c r="S59" s="73" t="str">
        <f t="shared" si="4"/>
        <v>@NOR</v>
      </c>
      <c r="T59" s="73" t="str">
        <f t="shared" si="4"/>
        <v>NOR</v>
      </c>
      <c r="U59" s="73" t="str">
        <f t="shared" si="4"/>
        <v>@NOR</v>
      </c>
      <c r="V59" s="73" t="str">
        <f t="shared" si="4"/>
        <v>@NOR</v>
      </c>
      <c r="W59" s="73" t="str">
        <f t="shared" si="4"/>
        <v>NOR</v>
      </c>
      <c r="X59" s="73" t="str">
        <f t="shared" si="4"/>
        <v>@NOR</v>
      </c>
      <c r="Y59" s="73" t="str">
        <f t="shared" ref="C59:AM65" si="6">IF(IFERROR(FIND("@",Y15),0), $A59, CONCATENATE("@", $A59))</f>
        <v>NOR</v>
      </c>
      <c r="Z59" s="73" t="str">
        <f t="shared" si="6"/>
        <v>NOR</v>
      </c>
      <c r="AA59" s="73" t="str">
        <f t="shared" si="6"/>
        <v>@NOR</v>
      </c>
      <c r="AB59" s="73" t="str">
        <f t="shared" si="6"/>
        <v>NOR</v>
      </c>
      <c r="AC59" s="73" t="str">
        <f t="shared" si="6"/>
        <v>@NOR</v>
      </c>
      <c r="AD59" s="73" t="str">
        <f t="shared" si="6"/>
        <v>NOR</v>
      </c>
      <c r="AE59" s="73" t="str">
        <f t="shared" si="6"/>
        <v>@NOR</v>
      </c>
      <c r="AF59" s="73" t="str">
        <f t="shared" si="6"/>
        <v>@NOR</v>
      </c>
      <c r="AG59" s="73" t="str">
        <f t="shared" si="6"/>
        <v>NOR</v>
      </c>
      <c r="AH59" s="73" t="str">
        <f t="shared" si="6"/>
        <v>@NOR</v>
      </c>
      <c r="AI59" s="73" t="str">
        <f t="shared" si="6"/>
        <v>NOR</v>
      </c>
      <c r="AJ59" s="73" t="str">
        <f t="shared" si="6"/>
        <v>@NOR</v>
      </c>
      <c r="AK59" s="73" t="str">
        <f t="shared" si="6"/>
        <v>NOR</v>
      </c>
      <c r="AL59" s="73" t="str">
        <f t="shared" si="6"/>
        <v>@NOR</v>
      </c>
      <c r="AM59" s="73" t="str">
        <f t="shared" si="6"/>
        <v>NOR</v>
      </c>
      <c r="AP59" s="66"/>
    </row>
    <row r="60" spans="1:42" x14ac:dyDescent="0.3">
      <c r="A60" s="41" t="str">
        <f t="shared" si="3"/>
        <v>SHU</v>
      </c>
      <c r="B60" s="73" t="str">
        <f t="shared" si="5"/>
        <v>SHU</v>
      </c>
      <c r="C60" s="73" t="str">
        <f t="shared" si="6"/>
        <v>@SHU</v>
      </c>
      <c r="D60" s="73" t="str">
        <f t="shared" si="6"/>
        <v>@SHU</v>
      </c>
      <c r="E60" s="73" t="str">
        <f t="shared" si="6"/>
        <v>SHU</v>
      </c>
      <c r="F60" s="73" t="str">
        <f t="shared" si="6"/>
        <v>@SHU</v>
      </c>
      <c r="G60" s="73" t="str">
        <f t="shared" si="6"/>
        <v>SHU</v>
      </c>
      <c r="H60" s="73" t="str">
        <f t="shared" si="6"/>
        <v>@SHU</v>
      </c>
      <c r="I60" s="73" t="str">
        <f t="shared" si="6"/>
        <v>SHU</v>
      </c>
      <c r="J60" s="73" t="str">
        <f t="shared" si="6"/>
        <v>@SHU</v>
      </c>
      <c r="K60" s="73" t="str">
        <f t="shared" si="6"/>
        <v>SHU</v>
      </c>
      <c r="L60" s="73" t="str">
        <f t="shared" si="6"/>
        <v>@SHU</v>
      </c>
      <c r="M60" s="73" t="str">
        <f t="shared" si="6"/>
        <v>SHU</v>
      </c>
      <c r="N60" s="73" t="str">
        <f t="shared" si="6"/>
        <v>@SHU</v>
      </c>
      <c r="O60" s="73" t="str">
        <f t="shared" si="6"/>
        <v>SHU</v>
      </c>
      <c r="P60" s="73" t="str">
        <f t="shared" si="6"/>
        <v>@SHU</v>
      </c>
      <c r="Q60" s="73" t="str">
        <f t="shared" si="6"/>
        <v>SHU</v>
      </c>
      <c r="R60" s="73" t="str">
        <f t="shared" si="6"/>
        <v>@SHU</v>
      </c>
      <c r="S60" s="73" t="str">
        <f t="shared" si="6"/>
        <v>SHU</v>
      </c>
      <c r="T60" s="73" t="str">
        <f t="shared" si="6"/>
        <v>@SHU</v>
      </c>
      <c r="U60" s="73" t="str">
        <f t="shared" si="6"/>
        <v>SHU</v>
      </c>
      <c r="V60" s="73" t="str">
        <f t="shared" si="6"/>
        <v>SHU</v>
      </c>
      <c r="W60" s="73" t="str">
        <f t="shared" si="6"/>
        <v>@SHU</v>
      </c>
      <c r="X60" s="73" t="str">
        <f t="shared" si="6"/>
        <v>SHU</v>
      </c>
      <c r="Y60" s="73" t="str">
        <f t="shared" si="6"/>
        <v>@SHU</v>
      </c>
      <c r="Z60" s="73" t="str">
        <f t="shared" si="6"/>
        <v>SHU</v>
      </c>
      <c r="AA60" s="73" t="str">
        <f t="shared" si="6"/>
        <v>@SHU</v>
      </c>
      <c r="AB60" s="73" t="str">
        <f t="shared" si="6"/>
        <v>@SHU</v>
      </c>
      <c r="AC60" s="73" t="str">
        <f t="shared" si="6"/>
        <v>SHU</v>
      </c>
      <c r="AD60" s="73" t="str">
        <f t="shared" si="6"/>
        <v>@SHU</v>
      </c>
      <c r="AE60" s="73" t="str">
        <f t="shared" si="6"/>
        <v>SHU</v>
      </c>
      <c r="AF60" s="73" t="str">
        <f t="shared" si="6"/>
        <v>SHU</v>
      </c>
      <c r="AG60" s="73" t="str">
        <f t="shared" si="6"/>
        <v>@SHU</v>
      </c>
      <c r="AH60" s="73" t="str">
        <f t="shared" si="6"/>
        <v>SHU</v>
      </c>
      <c r="AI60" s="73" t="str">
        <f t="shared" si="6"/>
        <v>@SHU</v>
      </c>
      <c r="AJ60" s="73" t="str">
        <f t="shared" si="6"/>
        <v>@SHU</v>
      </c>
      <c r="AK60" s="73" t="str">
        <f t="shared" si="6"/>
        <v>SHU</v>
      </c>
      <c r="AL60" s="73" t="str">
        <f t="shared" si="6"/>
        <v>@SHU</v>
      </c>
      <c r="AM60" s="73" t="str">
        <f t="shared" si="6"/>
        <v>SHU</v>
      </c>
      <c r="AP60" s="66"/>
    </row>
    <row r="61" spans="1:42" x14ac:dyDescent="0.3">
      <c r="A61" s="41" t="str">
        <f t="shared" si="3"/>
        <v>SOU</v>
      </c>
      <c r="B61" s="73" t="str">
        <f t="shared" si="5"/>
        <v>SOU</v>
      </c>
      <c r="C61" s="73" t="str">
        <f t="shared" si="6"/>
        <v>@SOU</v>
      </c>
      <c r="D61" s="73" t="str">
        <f t="shared" si="6"/>
        <v>SOU</v>
      </c>
      <c r="E61" s="73" t="str">
        <f t="shared" si="6"/>
        <v>@SOU</v>
      </c>
      <c r="F61" s="73" t="str">
        <f t="shared" si="6"/>
        <v>SOU</v>
      </c>
      <c r="G61" s="73" t="str">
        <f t="shared" si="6"/>
        <v>@SOU</v>
      </c>
      <c r="H61" s="73" t="str">
        <f t="shared" si="6"/>
        <v>SOU</v>
      </c>
      <c r="I61" s="73" t="str">
        <f t="shared" si="6"/>
        <v>@SOU</v>
      </c>
      <c r="J61" s="73" t="str">
        <f t="shared" si="6"/>
        <v>SOU</v>
      </c>
      <c r="K61" s="73" t="str">
        <f t="shared" si="6"/>
        <v>@SOU</v>
      </c>
      <c r="L61" s="73" t="str">
        <f t="shared" si="6"/>
        <v>SOU</v>
      </c>
      <c r="M61" s="73" t="str">
        <f t="shared" si="6"/>
        <v>@SOU</v>
      </c>
      <c r="N61" s="73" t="str">
        <f t="shared" si="6"/>
        <v>SOU</v>
      </c>
      <c r="O61" s="73" t="str">
        <f t="shared" si="6"/>
        <v>@SOU</v>
      </c>
      <c r="P61" s="73" t="str">
        <f t="shared" si="6"/>
        <v>@SOU</v>
      </c>
      <c r="Q61" s="73" t="str">
        <f t="shared" si="6"/>
        <v>SOU</v>
      </c>
      <c r="R61" s="73" t="str">
        <f t="shared" si="6"/>
        <v>@SOU</v>
      </c>
      <c r="S61" s="73" t="str">
        <f t="shared" si="6"/>
        <v>SOU</v>
      </c>
      <c r="T61" s="73" t="str">
        <f t="shared" si="6"/>
        <v>SOU</v>
      </c>
      <c r="U61" s="73" t="str">
        <f t="shared" si="6"/>
        <v>@SOU</v>
      </c>
      <c r="V61" s="73" t="str">
        <f t="shared" si="6"/>
        <v>@SOU</v>
      </c>
      <c r="W61" s="73" t="str">
        <f t="shared" si="6"/>
        <v>SOU</v>
      </c>
      <c r="X61" s="73" t="str">
        <f t="shared" si="6"/>
        <v>@SOU</v>
      </c>
      <c r="Y61" s="73" t="str">
        <f t="shared" si="6"/>
        <v>SOU</v>
      </c>
      <c r="Z61" s="73" t="str">
        <f t="shared" si="6"/>
        <v>SOU</v>
      </c>
      <c r="AA61" s="73" t="str">
        <f t="shared" si="6"/>
        <v>@SOU</v>
      </c>
      <c r="AB61" s="73" t="str">
        <f t="shared" si="6"/>
        <v>@SOU</v>
      </c>
      <c r="AC61" s="73" t="str">
        <f t="shared" si="6"/>
        <v>SOU</v>
      </c>
      <c r="AD61" s="73" t="str">
        <f t="shared" si="6"/>
        <v>@SOU</v>
      </c>
      <c r="AE61" s="73" t="str">
        <f t="shared" si="6"/>
        <v>SOU</v>
      </c>
      <c r="AF61" s="73" t="str">
        <f t="shared" si="6"/>
        <v>@SOU</v>
      </c>
      <c r="AG61" s="73" t="str">
        <f t="shared" si="6"/>
        <v>SOU</v>
      </c>
      <c r="AH61" s="73" t="str">
        <f t="shared" si="6"/>
        <v>@SOU</v>
      </c>
      <c r="AI61" s="73" t="str">
        <f t="shared" si="6"/>
        <v>SOU</v>
      </c>
      <c r="AJ61" s="73" t="str">
        <f t="shared" si="6"/>
        <v>SOU</v>
      </c>
      <c r="AK61" s="73" t="str">
        <f t="shared" si="6"/>
        <v>@SOU</v>
      </c>
      <c r="AL61" s="73" t="str">
        <f t="shared" si="6"/>
        <v>SOU</v>
      </c>
      <c r="AM61" s="73" t="str">
        <f t="shared" si="6"/>
        <v>@SOU</v>
      </c>
      <c r="AP61" s="66"/>
    </row>
    <row r="62" spans="1:42" x14ac:dyDescent="0.3">
      <c r="A62" s="41" t="str">
        <f t="shared" si="3"/>
        <v>TOT</v>
      </c>
      <c r="B62" s="73" t="str">
        <f t="shared" si="5"/>
        <v>@TOT</v>
      </c>
      <c r="C62" s="73" t="str">
        <f t="shared" si="6"/>
        <v>TOT</v>
      </c>
      <c r="D62" s="73" t="str">
        <f t="shared" si="6"/>
        <v>@TOT</v>
      </c>
      <c r="E62" s="73" t="str">
        <f t="shared" si="6"/>
        <v>TOT</v>
      </c>
      <c r="F62" s="73" t="str">
        <f t="shared" si="6"/>
        <v>@TOT</v>
      </c>
      <c r="G62" s="73" t="str">
        <f t="shared" si="6"/>
        <v>TOT</v>
      </c>
      <c r="H62" s="73" t="str">
        <f t="shared" si="6"/>
        <v>@TOT</v>
      </c>
      <c r="I62" s="73" t="str">
        <f t="shared" si="6"/>
        <v>TOT</v>
      </c>
      <c r="J62" s="73" t="str">
        <f t="shared" si="6"/>
        <v>@TOT</v>
      </c>
      <c r="K62" s="73" t="str">
        <f t="shared" si="6"/>
        <v>TOT</v>
      </c>
      <c r="L62" s="73" t="str">
        <f t="shared" si="6"/>
        <v>TOT</v>
      </c>
      <c r="M62" s="73" t="str">
        <f t="shared" si="6"/>
        <v>@TOT</v>
      </c>
      <c r="N62" s="73" t="str">
        <f t="shared" si="6"/>
        <v>TOT</v>
      </c>
      <c r="O62" s="73" t="str">
        <f t="shared" si="6"/>
        <v>@TOT</v>
      </c>
      <c r="P62" s="73" t="str">
        <f t="shared" si="6"/>
        <v>TOT</v>
      </c>
      <c r="Q62" s="73" t="str">
        <f t="shared" si="6"/>
        <v>@TOT</v>
      </c>
      <c r="R62" s="73" t="str">
        <f t="shared" si="6"/>
        <v>TOT</v>
      </c>
      <c r="S62" s="73" t="str">
        <f t="shared" si="6"/>
        <v>@TOT</v>
      </c>
      <c r="T62" s="73" t="str">
        <f t="shared" si="6"/>
        <v>@TOT</v>
      </c>
      <c r="U62" s="73" t="str">
        <f t="shared" si="6"/>
        <v>TOT</v>
      </c>
      <c r="V62" s="73" t="str">
        <f t="shared" si="6"/>
        <v>TOT</v>
      </c>
      <c r="W62" s="73" t="str">
        <f t="shared" si="6"/>
        <v>@TOT</v>
      </c>
      <c r="X62" s="73" t="str">
        <f t="shared" si="6"/>
        <v>TOT</v>
      </c>
      <c r="Y62" s="73" t="str">
        <f t="shared" si="6"/>
        <v>@TOT</v>
      </c>
      <c r="Z62" s="73" t="str">
        <f t="shared" si="6"/>
        <v>@TOT</v>
      </c>
      <c r="AA62" s="73" t="str">
        <f t="shared" si="6"/>
        <v>TOT</v>
      </c>
      <c r="AB62" s="73" t="str">
        <f t="shared" si="6"/>
        <v>TOT</v>
      </c>
      <c r="AC62" s="73" t="str">
        <f t="shared" si="6"/>
        <v>@TOT</v>
      </c>
      <c r="AD62" s="73" t="str">
        <f t="shared" si="6"/>
        <v>TOT</v>
      </c>
      <c r="AE62" s="73" t="str">
        <f t="shared" si="6"/>
        <v>@TOT</v>
      </c>
      <c r="AF62" s="73" t="str">
        <f t="shared" si="6"/>
        <v>@TOT</v>
      </c>
      <c r="AG62" s="73" t="str">
        <f t="shared" si="6"/>
        <v>TOT</v>
      </c>
      <c r="AH62" s="73" t="str">
        <f t="shared" si="6"/>
        <v>@TOT</v>
      </c>
      <c r="AI62" s="73" t="str">
        <f t="shared" si="6"/>
        <v>TOT</v>
      </c>
      <c r="AJ62" s="73" t="str">
        <f t="shared" si="6"/>
        <v>@TOT</v>
      </c>
      <c r="AK62" s="73" t="str">
        <f t="shared" si="6"/>
        <v>TOT</v>
      </c>
      <c r="AL62" s="73" t="str">
        <f t="shared" si="6"/>
        <v>@TOT</v>
      </c>
      <c r="AM62" s="73" t="str">
        <f t="shared" si="6"/>
        <v>TOT</v>
      </c>
      <c r="AP62" s="66"/>
    </row>
    <row r="63" spans="1:42" x14ac:dyDescent="0.3">
      <c r="A63" s="41" t="str">
        <f t="shared" si="3"/>
        <v>WAT</v>
      </c>
      <c r="B63" s="73" t="str">
        <f t="shared" si="5"/>
        <v>@WAT</v>
      </c>
      <c r="C63" s="73" t="str">
        <f t="shared" si="6"/>
        <v>WAT</v>
      </c>
      <c r="D63" s="73" t="str">
        <f t="shared" si="6"/>
        <v>@WAT</v>
      </c>
      <c r="E63" s="73" t="str">
        <f t="shared" si="6"/>
        <v>WAT</v>
      </c>
      <c r="F63" s="73" t="str">
        <f t="shared" si="6"/>
        <v>@WAT</v>
      </c>
      <c r="G63" s="73" t="str">
        <f t="shared" si="6"/>
        <v>WAT</v>
      </c>
      <c r="H63" s="73" t="str">
        <f t="shared" si="6"/>
        <v>WAT</v>
      </c>
      <c r="I63" s="73" t="str">
        <f t="shared" si="6"/>
        <v>@WAT</v>
      </c>
      <c r="J63" s="73" t="str">
        <f t="shared" si="6"/>
        <v>WAT</v>
      </c>
      <c r="K63" s="73" t="str">
        <f t="shared" si="6"/>
        <v>@WAT</v>
      </c>
      <c r="L63" s="73" t="str">
        <f t="shared" si="6"/>
        <v>@WAT</v>
      </c>
      <c r="M63" s="73" t="str">
        <f t="shared" si="6"/>
        <v>WAT</v>
      </c>
      <c r="N63" s="73" t="str">
        <f t="shared" si="6"/>
        <v>@WAT</v>
      </c>
      <c r="O63" s="73" t="str">
        <f t="shared" si="6"/>
        <v>WAT</v>
      </c>
      <c r="P63" s="73" t="str">
        <f t="shared" si="6"/>
        <v>WAT</v>
      </c>
      <c r="Q63" s="73" t="str">
        <f t="shared" si="6"/>
        <v>@WAT</v>
      </c>
      <c r="R63" s="73" t="str">
        <f t="shared" si="6"/>
        <v>WAT</v>
      </c>
      <c r="S63" s="73" t="str">
        <f t="shared" si="6"/>
        <v>@WAT</v>
      </c>
      <c r="T63" s="73" t="str">
        <f t="shared" si="6"/>
        <v>WAT</v>
      </c>
      <c r="U63" s="73" t="str">
        <f t="shared" si="6"/>
        <v>@WAT</v>
      </c>
      <c r="V63" s="73" t="str">
        <f t="shared" si="6"/>
        <v>@WAT</v>
      </c>
      <c r="W63" s="73" t="str">
        <f t="shared" si="6"/>
        <v>WAT</v>
      </c>
      <c r="X63" s="73" t="str">
        <f t="shared" si="6"/>
        <v>@WAT</v>
      </c>
      <c r="Y63" s="73" t="str">
        <f t="shared" si="6"/>
        <v>WAT</v>
      </c>
      <c r="Z63" s="73" t="str">
        <f t="shared" si="6"/>
        <v>@WAT</v>
      </c>
      <c r="AA63" s="73" t="str">
        <f t="shared" si="6"/>
        <v>WAT</v>
      </c>
      <c r="AB63" s="73" t="str">
        <f t="shared" si="6"/>
        <v>WAT</v>
      </c>
      <c r="AC63" s="73" t="str">
        <f t="shared" si="6"/>
        <v>@WAT</v>
      </c>
      <c r="AD63" s="73" t="str">
        <f t="shared" si="6"/>
        <v>WAT</v>
      </c>
      <c r="AE63" s="73" t="str">
        <f t="shared" si="6"/>
        <v>@WAT</v>
      </c>
      <c r="AF63" s="73" t="str">
        <f t="shared" si="6"/>
        <v>WAT</v>
      </c>
      <c r="AG63" s="73" t="str">
        <f t="shared" si="6"/>
        <v>@WAT</v>
      </c>
      <c r="AH63" s="73" t="str">
        <f t="shared" si="6"/>
        <v>WAT</v>
      </c>
      <c r="AI63" s="73" t="str">
        <f t="shared" si="6"/>
        <v>@WAT</v>
      </c>
      <c r="AJ63" s="73" t="str">
        <f t="shared" si="6"/>
        <v>@WAT</v>
      </c>
      <c r="AK63" s="73" t="str">
        <f t="shared" si="6"/>
        <v>WAT</v>
      </c>
      <c r="AL63" s="73" t="str">
        <f t="shared" si="6"/>
        <v>@WAT</v>
      </c>
      <c r="AM63" s="73" t="str">
        <f t="shared" si="6"/>
        <v>WAT</v>
      </c>
      <c r="AP63" s="66"/>
    </row>
    <row r="64" spans="1:42" x14ac:dyDescent="0.3">
      <c r="A64" s="41" t="str">
        <f t="shared" si="3"/>
        <v>WHU</v>
      </c>
      <c r="B64" s="73" t="str">
        <f t="shared" si="5"/>
        <v>@WHU</v>
      </c>
      <c r="C64" s="73" t="str">
        <f t="shared" si="6"/>
        <v>WHU</v>
      </c>
      <c r="D64" s="73" t="str">
        <f t="shared" si="6"/>
        <v>WHU</v>
      </c>
      <c r="E64" s="73" t="str">
        <f t="shared" si="6"/>
        <v>@WHU</v>
      </c>
      <c r="F64" s="73" t="str">
        <f t="shared" si="6"/>
        <v>WHU</v>
      </c>
      <c r="G64" s="73" t="str">
        <f t="shared" si="6"/>
        <v>@WHU</v>
      </c>
      <c r="H64" s="73" t="str">
        <f t="shared" si="6"/>
        <v>WHU</v>
      </c>
      <c r="I64" s="73" t="str">
        <f t="shared" si="6"/>
        <v>@WHU</v>
      </c>
      <c r="J64" s="73" t="str">
        <f t="shared" si="6"/>
        <v>WHU</v>
      </c>
      <c r="K64" s="73" t="str">
        <f t="shared" si="6"/>
        <v>@WHU</v>
      </c>
      <c r="L64" s="73" t="str">
        <f t="shared" si="6"/>
        <v>@WHU</v>
      </c>
      <c r="M64" s="73" t="str">
        <f t="shared" si="6"/>
        <v>WHU</v>
      </c>
      <c r="N64" s="73" t="str">
        <f t="shared" si="6"/>
        <v>@WHU</v>
      </c>
      <c r="O64" s="73" t="str">
        <f t="shared" si="6"/>
        <v>WHU</v>
      </c>
      <c r="P64" s="73" t="str">
        <f t="shared" si="6"/>
        <v>WHU</v>
      </c>
      <c r="Q64" s="73" t="str">
        <f t="shared" si="6"/>
        <v>@WHU</v>
      </c>
      <c r="R64" s="73" t="str">
        <f t="shared" si="6"/>
        <v>WHU</v>
      </c>
      <c r="S64" s="73" t="str">
        <f t="shared" si="6"/>
        <v>@WHU</v>
      </c>
      <c r="T64" s="73" t="str">
        <f t="shared" si="6"/>
        <v>WHU</v>
      </c>
      <c r="U64" s="73" t="str">
        <f t="shared" si="6"/>
        <v>@WHU</v>
      </c>
      <c r="V64" s="73" t="str">
        <f t="shared" si="6"/>
        <v>@WHU</v>
      </c>
      <c r="W64" s="73" t="str">
        <f t="shared" si="6"/>
        <v>WHU</v>
      </c>
      <c r="X64" s="73" t="str">
        <f t="shared" si="6"/>
        <v>@WHU</v>
      </c>
      <c r="Y64" s="73" t="str">
        <f t="shared" si="6"/>
        <v>WHU</v>
      </c>
      <c r="Z64" s="73" t="str">
        <f t="shared" si="6"/>
        <v>@WHU</v>
      </c>
      <c r="AA64" s="73" t="str">
        <f t="shared" si="6"/>
        <v>WHU</v>
      </c>
      <c r="AB64" s="73" t="str">
        <f t="shared" si="6"/>
        <v>WHU</v>
      </c>
      <c r="AC64" s="73" t="str">
        <f t="shared" si="6"/>
        <v>@WHU</v>
      </c>
      <c r="AD64" s="73" t="str">
        <f t="shared" si="6"/>
        <v>WHU</v>
      </c>
      <c r="AE64" s="73" t="str">
        <f t="shared" si="6"/>
        <v>@WHU</v>
      </c>
      <c r="AF64" s="73" t="str">
        <f t="shared" si="6"/>
        <v>WHU</v>
      </c>
      <c r="AG64" s="73" t="str">
        <f t="shared" si="6"/>
        <v>@WHU</v>
      </c>
      <c r="AH64" s="73" t="str">
        <f t="shared" si="6"/>
        <v>WHU</v>
      </c>
      <c r="AI64" s="73" t="str">
        <f t="shared" si="6"/>
        <v>@WHU</v>
      </c>
      <c r="AJ64" s="73" t="str">
        <f t="shared" si="6"/>
        <v>WHU</v>
      </c>
      <c r="AK64" s="73" t="str">
        <f t="shared" si="6"/>
        <v>@WHU</v>
      </c>
      <c r="AL64" s="73" t="str">
        <f t="shared" si="6"/>
        <v>WHU</v>
      </c>
      <c r="AM64" s="73" t="str">
        <f t="shared" si="6"/>
        <v>@WHU</v>
      </c>
      <c r="AP64" s="66"/>
    </row>
    <row r="65" spans="1:46" x14ac:dyDescent="0.3">
      <c r="A65" s="41" t="str">
        <f t="shared" si="3"/>
        <v>WOL</v>
      </c>
      <c r="B65" s="73" t="str">
        <f t="shared" si="5"/>
        <v>WOL</v>
      </c>
      <c r="C65" s="73" t="str">
        <f t="shared" si="6"/>
        <v>@WOL</v>
      </c>
      <c r="D65" s="73" t="str">
        <f t="shared" si="6"/>
        <v>@WOL</v>
      </c>
      <c r="E65" s="73" t="str">
        <f t="shared" si="6"/>
        <v>WOL</v>
      </c>
      <c r="F65" s="73" t="str">
        <f t="shared" si="6"/>
        <v>@WOL</v>
      </c>
      <c r="G65" s="73" t="str">
        <f t="shared" si="6"/>
        <v>WOL</v>
      </c>
      <c r="H65" s="73" t="str">
        <f t="shared" si="6"/>
        <v>@WOL</v>
      </c>
      <c r="I65" s="73" t="str">
        <f t="shared" si="6"/>
        <v>WOL</v>
      </c>
      <c r="J65" s="73" t="str">
        <f t="shared" si="6"/>
        <v>@WOL</v>
      </c>
      <c r="K65" s="73" t="str">
        <f t="shared" si="6"/>
        <v>WOL</v>
      </c>
      <c r="L65" s="73" t="str">
        <f t="shared" si="6"/>
        <v>WOL</v>
      </c>
      <c r="M65" s="73" t="str">
        <f t="shared" si="6"/>
        <v>@WOL</v>
      </c>
      <c r="N65" s="73" t="str">
        <f t="shared" si="6"/>
        <v>WOL</v>
      </c>
      <c r="O65" s="73" t="str">
        <f t="shared" si="6"/>
        <v>@WOL</v>
      </c>
      <c r="P65" s="73" t="str">
        <f t="shared" si="6"/>
        <v>@WOL</v>
      </c>
      <c r="Q65" s="73" t="str">
        <f t="shared" si="6"/>
        <v>WOL</v>
      </c>
      <c r="R65" s="73" t="str">
        <f t="shared" si="6"/>
        <v>@WOL</v>
      </c>
      <c r="S65" s="73" t="str">
        <f t="shared" si="6"/>
        <v>WOL</v>
      </c>
      <c r="T65" s="73" t="str">
        <f t="shared" si="6"/>
        <v>@WOL</v>
      </c>
      <c r="U65" s="73" t="str">
        <f t="shared" si="6"/>
        <v>WOL</v>
      </c>
      <c r="V65" s="73" t="str">
        <f t="shared" si="6"/>
        <v>WOL</v>
      </c>
      <c r="W65" s="73" t="str">
        <f t="shared" si="6"/>
        <v>@WOL</v>
      </c>
      <c r="X65" s="73" t="str">
        <f t="shared" si="6"/>
        <v>WOL</v>
      </c>
      <c r="Y65" s="73" t="str">
        <f t="shared" si="6"/>
        <v>@WOL</v>
      </c>
      <c r="Z65" s="73" t="str">
        <f t="shared" si="6"/>
        <v>WOL</v>
      </c>
      <c r="AA65" s="73" t="str">
        <f t="shared" si="6"/>
        <v>@WOL</v>
      </c>
      <c r="AB65" s="73" t="str">
        <f t="shared" si="6"/>
        <v>@WOL</v>
      </c>
      <c r="AC65" s="73" t="str">
        <f t="shared" si="6"/>
        <v>WOL</v>
      </c>
      <c r="AD65" s="73" t="str">
        <f t="shared" si="6"/>
        <v>@WOL</v>
      </c>
      <c r="AE65" s="73" t="str">
        <f t="shared" si="6"/>
        <v>WOL</v>
      </c>
      <c r="AF65" s="73" t="str">
        <f t="shared" si="6"/>
        <v>@WOL</v>
      </c>
      <c r="AG65" s="73" t="str">
        <f t="shared" si="6"/>
        <v>WOL</v>
      </c>
      <c r="AH65" s="73" t="str">
        <f t="shared" si="6"/>
        <v>@WOL</v>
      </c>
      <c r="AI65" s="73" t="str">
        <f t="shared" si="6"/>
        <v>WOL</v>
      </c>
      <c r="AJ65" s="73" t="str">
        <f t="shared" si="6"/>
        <v>@WOL</v>
      </c>
      <c r="AK65" s="73" t="str">
        <f t="shared" si="6"/>
        <v>WOL</v>
      </c>
      <c r="AL65" s="73" t="str">
        <f t="shared" si="6"/>
        <v>@WOL</v>
      </c>
      <c r="AM65" s="73" t="str">
        <f t="shared" si="6"/>
        <v>WOL</v>
      </c>
      <c r="AP65" s="66"/>
    </row>
    <row r="66" spans="1:46" x14ac:dyDescent="0.3">
      <c r="AG66" s="34"/>
      <c r="AH66" s="34"/>
      <c r="AI66" s="34"/>
      <c r="AJ66" s="34"/>
      <c r="AK66" s="34"/>
      <c r="AL66" s="34"/>
      <c r="AM66" s="34"/>
    </row>
    <row r="67" spans="1:46" x14ac:dyDescent="0.3">
      <c r="A67" s="59" t="s">
        <v>0</v>
      </c>
      <c r="B67" s="59">
        <v>1</v>
      </c>
      <c r="C67" s="59">
        <v>2</v>
      </c>
      <c r="D67" s="59">
        <v>3</v>
      </c>
      <c r="E67" s="59">
        <v>4</v>
      </c>
      <c r="F67" s="59">
        <v>5</v>
      </c>
      <c r="G67" s="59">
        <v>6</v>
      </c>
      <c r="H67" s="59">
        <v>7</v>
      </c>
      <c r="I67" s="59">
        <v>8</v>
      </c>
      <c r="J67" s="59">
        <v>9</v>
      </c>
      <c r="K67" s="59">
        <v>10</v>
      </c>
      <c r="L67" s="59">
        <v>11</v>
      </c>
      <c r="M67" s="59">
        <v>12</v>
      </c>
      <c r="N67" s="59">
        <v>13</v>
      </c>
      <c r="O67" s="59">
        <v>14</v>
      </c>
      <c r="P67" s="59">
        <v>15</v>
      </c>
      <c r="Q67" s="59">
        <v>16</v>
      </c>
      <c r="R67" s="59">
        <v>17</v>
      </c>
      <c r="S67" s="59">
        <v>18</v>
      </c>
      <c r="T67" s="59">
        <v>19</v>
      </c>
      <c r="U67" s="59">
        <v>20</v>
      </c>
      <c r="V67" s="59">
        <v>21</v>
      </c>
      <c r="W67" s="59">
        <v>22</v>
      </c>
      <c r="X67" s="59">
        <v>23</v>
      </c>
      <c r="Y67" s="59">
        <v>24</v>
      </c>
      <c r="Z67" s="59">
        <v>25</v>
      </c>
      <c r="AA67" s="59">
        <v>26</v>
      </c>
      <c r="AB67" s="59">
        <v>27</v>
      </c>
      <c r="AC67" s="59">
        <v>28</v>
      </c>
      <c r="AD67" s="59">
        <v>29</v>
      </c>
      <c r="AE67" s="59">
        <v>30</v>
      </c>
      <c r="AF67" s="33">
        <v>31</v>
      </c>
      <c r="AG67" s="33">
        <v>32</v>
      </c>
      <c r="AH67" s="33">
        <v>33</v>
      </c>
      <c r="AI67" s="33">
        <v>34</v>
      </c>
      <c r="AJ67" s="33">
        <v>35</v>
      </c>
      <c r="AK67" s="33">
        <v>36</v>
      </c>
      <c r="AL67" s="33">
        <v>37</v>
      </c>
      <c r="AM67" s="33">
        <v>38</v>
      </c>
      <c r="AN67" s="63" t="s">
        <v>13</v>
      </c>
      <c r="AO67" s="59" t="s">
        <v>0</v>
      </c>
      <c r="AP67" s="63" t="str">
        <f>CONCATENATE("GW ",Fixtures!$D$6,"-",Fixtures!$D$6+8)</f>
        <v>GW 23-31</v>
      </c>
      <c r="AQ67" s="63" t="str">
        <f>CONCATENATE("GW ",Fixtures!$D$6,"-",Fixtures!$D$6+5)</f>
        <v>GW 23-28</v>
      </c>
      <c r="AR67" s="63" t="str">
        <f>CONCATENATE("GW ",Fixtures!$D$6,"-",Fixtures!$D$6+2)</f>
        <v>GW 23-25</v>
      </c>
      <c r="AS67" s="78"/>
    </row>
    <row r="68" spans="1:46" x14ac:dyDescent="0.3">
      <c r="A68" s="41" t="str">
        <f>$A46</f>
        <v>ARS</v>
      </c>
      <c r="B68" s="22">
        <f t="shared" ref="B68:B87" ca="1" si="7">(VLOOKUP(B2,$AT$2:$AU$41,2,FALSE))</f>
        <v>74.420838506251201</v>
      </c>
      <c r="C68" s="22">
        <f t="shared" ref="C68:AM75" ca="1" si="8">(VLOOKUP(C2,$AT$2:$AU$41,2,FALSE))</f>
        <v>74.414355793043498</v>
      </c>
      <c r="D68" s="22">
        <f t="shared" si="8"/>
        <v>160.3101298409114</v>
      </c>
      <c r="E68" s="22">
        <f t="shared" ca="1" si="8"/>
        <v>85.359733549764115</v>
      </c>
      <c r="F68" s="22">
        <f t="shared" ca="1" si="8"/>
        <v>93.851136766913072</v>
      </c>
      <c r="G68" s="22">
        <f t="shared" ca="1" si="8"/>
        <v>85.782010794927189</v>
      </c>
      <c r="H68" s="22">
        <f t="shared" ca="1" si="8"/>
        <v>132.93792059030136</v>
      </c>
      <c r="I68" s="22">
        <f t="shared" ca="1" si="8"/>
        <v>65.989047985801463</v>
      </c>
      <c r="J68" s="22">
        <f t="shared" ca="1" si="8"/>
        <v>94.615647645599566</v>
      </c>
      <c r="K68" s="22">
        <f t="shared" ca="1" si="8"/>
        <v>58.504953760585266</v>
      </c>
      <c r="L68" s="22">
        <f t="shared" ca="1" si="8"/>
        <v>88.09212123353997</v>
      </c>
      <c r="M68" s="22">
        <f t="shared" ca="1" si="8"/>
        <v>131.74596379558079</v>
      </c>
      <c r="N68" s="22">
        <f t="shared" ca="1" si="8"/>
        <v>96.794426871686781</v>
      </c>
      <c r="O68" s="22">
        <f t="shared" ca="1" si="8"/>
        <v>86.85146435573273</v>
      </c>
      <c r="P68" s="22">
        <f t="shared" ca="1" si="8"/>
        <v>85.20392222513901</v>
      </c>
      <c r="Q68" s="22">
        <f t="shared" si="8"/>
        <v>98.408971024022676</v>
      </c>
      <c r="R68" s="22">
        <f t="shared" ca="1" si="8"/>
        <v>156.08798416340557</v>
      </c>
      <c r="S68" s="22">
        <f t="shared" ca="1" si="8"/>
        <v>110.06716633474366</v>
      </c>
      <c r="T68" s="22">
        <f t="shared" ca="1" si="8"/>
        <v>80.653280871535117</v>
      </c>
      <c r="U68" s="22">
        <f t="shared" ca="1" si="8"/>
        <v>117.17749702548659</v>
      </c>
      <c r="V68" s="22">
        <f t="shared" ca="1" si="8"/>
        <v>108.76738957388292</v>
      </c>
      <c r="W68" s="22">
        <f t="shared" ca="1" si="8"/>
        <v>71.506054596270886</v>
      </c>
      <c r="X68" s="22">
        <f t="shared" ca="1" si="8"/>
        <v>77.412802619126921</v>
      </c>
      <c r="Y68" s="22">
        <f t="shared" ca="1" si="8"/>
        <v>143.21694080892806</v>
      </c>
      <c r="Z68" s="85">
        <f t="shared" ca="1" si="8"/>
        <v>90.950879302608726</v>
      </c>
      <c r="AA68" s="85">
        <f t="shared" ca="1" si="8"/>
        <v>60.889776959660075</v>
      </c>
      <c r="AB68" s="86">
        <f t="shared" ca="1" si="8"/>
        <v>90.054954273881165</v>
      </c>
      <c r="AC68" s="96">
        <f t="shared" ca="1" si="8"/>
        <v>190.7742028663846</v>
      </c>
      <c r="AD68" s="86">
        <f t="shared" si="8"/>
        <v>80.516430837836737</v>
      </c>
      <c r="AE68" s="86">
        <f t="shared" ca="1" si="8"/>
        <v>104.1381271640588</v>
      </c>
      <c r="AF68" s="86">
        <f t="shared" ca="1" si="8"/>
        <v>118.30429950983941</v>
      </c>
      <c r="AG68" s="86">
        <f t="shared" ca="1" si="8"/>
        <v>71.06028901832677</v>
      </c>
      <c r="AH68" s="86">
        <f t="shared" ca="1" si="8"/>
        <v>107.66814817432663</v>
      </c>
      <c r="AI68" s="86">
        <f t="shared" ca="1" si="8"/>
        <v>107.79215219638427</v>
      </c>
      <c r="AJ68" s="86">
        <f t="shared" ca="1" si="8"/>
        <v>104.32856322748948</v>
      </c>
      <c r="AK68" s="22">
        <f t="shared" si="8"/>
        <v>131.16283350620023</v>
      </c>
      <c r="AL68" s="22">
        <f t="shared" ca="1" si="8"/>
        <v>104.84467986046657</v>
      </c>
      <c r="AM68" s="22">
        <f t="shared" ca="1" si="8"/>
        <v>76.787293718383424</v>
      </c>
      <c r="AN68" s="22">
        <f ca="1">IF(OR(Fixtures!$D$6&lt;=0,Fixtures!$D$6&gt;39),AVERAGE(B68:AM68),AVERAGE(OFFSET(A68,0,Fixtures!$D$6,1,38-Fixtures!$D$6+1)))</f>
        <v>103.74389837774388</v>
      </c>
      <c r="AO68" s="41" t="str">
        <f>$A46</f>
        <v>ARS</v>
      </c>
      <c r="AP68" s="67">
        <f ca="1">AVERAGE(OFFSET(A68,0,Fixtures!$D$6,1,9))</f>
        <v>106.25093492692496</v>
      </c>
      <c r="AQ68" s="67">
        <f ca="1">AVERAGE(OFFSET(A68,0,Fixtures!$D$6,1,6))</f>
        <v>108.88325947176493</v>
      </c>
      <c r="AR68" s="67">
        <f ca="1">AVERAGE(OFFSET(A68,0,Fixtures!$D$6,1,3))</f>
        <v>103.8602075768879</v>
      </c>
      <c r="AS68" s="77"/>
      <c r="AT68" s="66"/>
    </row>
    <row r="69" spans="1:46" x14ac:dyDescent="0.3">
      <c r="A69" s="41" t="str">
        <f t="shared" ref="A69:A87" si="9">$A47</f>
        <v>AVL</v>
      </c>
      <c r="B69" s="22">
        <f t="shared" ca="1" si="7"/>
        <v>104.32856322748948</v>
      </c>
      <c r="C69" s="22">
        <f t="shared" ref="C69:Q69" ca="1" si="10">(VLOOKUP(C3,$AT$2:$AU$41,2,FALSE))</f>
        <v>65.989047985801463</v>
      </c>
      <c r="D69" s="22">
        <f t="shared" ca="1" si="10"/>
        <v>90.054954273881165</v>
      </c>
      <c r="E69" s="22">
        <f t="shared" ca="1" si="10"/>
        <v>71.506054596270886</v>
      </c>
      <c r="F69" s="22">
        <f t="shared" si="10"/>
        <v>80.516430837836737</v>
      </c>
      <c r="G69" s="22">
        <f t="shared" ca="1" si="10"/>
        <v>99.666446562874938</v>
      </c>
      <c r="H69" s="22">
        <f t="shared" ca="1" si="10"/>
        <v>74.414355793043498</v>
      </c>
      <c r="I69" s="22">
        <f t="shared" ca="1" si="10"/>
        <v>86.85146435573273</v>
      </c>
      <c r="J69" s="22">
        <f t="shared" ca="1" si="10"/>
        <v>85.20392222513901</v>
      </c>
      <c r="K69" s="22">
        <f t="shared" ca="1" si="10"/>
        <v>190.7742028663846</v>
      </c>
      <c r="L69" s="22">
        <f t="shared" si="10"/>
        <v>131.16283350620023</v>
      </c>
      <c r="M69" s="22">
        <f t="shared" ca="1" si="10"/>
        <v>107.66814817432663</v>
      </c>
      <c r="N69" s="22">
        <f t="shared" ca="1" si="10"/>
        <v>60.889776959660075</v>
      </c>
      <c r="O69" s="22">
        <f t="shared" ca="1" si="10"/>
        <v>132.93792059030136</v>
      </c>
      <c r="P69" s="22">
        <f t="shared" ca="1" si="10"/>
        <v>143.21694080892806</v>
      </c>
      <c r="Q69" s="22">
        <f t="shared" ca="1" si="10"/>
        <v>107.79215219638427</v>
      </c>
      <c r="R69" s="22">
        <f t="shared" ca="1" si="8"/>
        <v>94.615647645599566</v>
      </c>
      <c r="S69" s="22">
        <f t="shared" ca="1" si="8"/>
        <v>96.794426871686781</v>
      </c>
      <c r="T69" s="22">
        <f t="shared" ca="1" si="8"/>
        <v>71.06028901832677</v>
      </c>
      <c r="U69" s="22">
        <f t="shared" ca="1" si="8"/>
        <v>93.851136766913072</v>
      </c>
      <c r="V69" s="22">
        <f t="shared" ca="1" si="8"/>
        <v>90.950879302608726</v>
      </c>
      <c r="W69" s="22">
        <f t="shared" ca="1" si="8"/>
        <v>156.08798416340557</v>
      </c>
      <c r="X69" s="22">
        <f t="shared" ca="1" si="8"/>
        <v>104.1381271640588</v>
      </c>
      <c r="Y69" s="22">
        <f t="shared" ca="1" si="8"/>
        <v>76.787293718383424</v>
      </c>
      <c r="Z69" s="85">
        <f t="shared" ca="1" si="8"/>
        <v>80.653280871535117</v>
      </c>
      <c r="AA69" s="85">
        <f t="shared" ca="1" si="8"/>
        <v>85.359733549764115</v>
      </c>
      <c r="AB69" s="86">
        <f t="shared" ca="1" si="8"/>
        <v>118.30429950983941</v>
      </c>
      <c r="AC69" s="96">
        <f t="shared" ca="1" si="8"/>
        <v>77.412802619126921</v>
      </c>
      <c r="AD69" s="86">
        <f t="shared" ca="1" si="8"/>
        <v>131.74596379558079</v>
      </c>
      <c r="AE69" s="86">
        <f t="shared" ca="1" si="8"/>
        <v>117.17749702548659</v>
      </c>
      <c r="AF69" s="86">
        <f t="shared" ca="1" si="8"/>
        <v>74.420838506251201</v>
      </c>
      <c r="AG69" s="86">
        <f t="shared" ca="1" si="8"/>
        <v>88.09212123353997</v>
      </c>
      <c r="AH69" s="86">
        <f t="shared" si="8"/>
        <v>160.3101298409114</v>
      </c>
      <c r="AI69" s="86">
        <f t="shared" ca="1" si="8"/>
        <v>108.76738957388292</v>
      </c>
      <c r="AJ69" s="86">
        <f t="shared" ca="1" si="8"/>
        <v>58.504953760585266</v>
      </c>
      <c r="AK69" s="22">
        <f t="shared" ca="1" si="8"/>
        <v>110.06716633474366</v>
      </c>
      <c r="AL69" s="22">
        <f t="shared" ca="1" si="8"/>
        <v>81.545274460534031</v>
      </c>
      <c r="AM69" s="22">
        <f t="shared" si="8"/>
        <v>98.408971024022676</v>
      </c>
      <c r="AN69" s="22">
        <f ca="1">IF(OR(Fixtures!$D$6&lt;=0,Fixtures!$D$6&gt;39),AVERAGE(B69:AM69),AVERAGE(OFFSET(A69,0,Fixtures!$D$6,1,38-Fixtures!$D$6+1)))</f>
        <v>98.23099018676541</v>
      </c>
      <c r="AO69" s="41" t="str">
        <f t="shared" ref="AO69:AO87" si="11">$A47</f>
        <v>AVL</v>
      </c>
      <c r="AP69" s="67">
        <f ca="1">AVERAGE(OFFSET(A69,0,Fixtures!$D$6,1,9))</f>
        <v>96.222204084447384</v>
      </c>
      <c r="AQ69" s="67">
        <f ca="1">AVERAGE(OFFSET(A69,0,Fixtures!$D$6,1,6))</f>
        <v>90.442589572117981</v>
      </c>
      <c r="AR69" s="67">
        <f ca="1">AVERAGE(OFFSET(A69,0,Fixtures!$D$6,1,3))</f>
        <v>87.192900584659114</v>
      </c>
      <c r="AS69" s="77"/>
      <c r="AT69" s="66"/>
    </row>
    <row r="70" spans="1:46" x14ac:dyDescent="0.3">
      <c r="A70" s="41" t="str">
        <f t="shared" si="9"/>
        <v>BOU</v>
      </c>
      <c r="B70" s="22">
        <f t="shared" ca="1" si="7"/>
        <v>77.412802619126921</v>
      </c>
      <c r="C70" s="22">
        <f t="shared" ca="1" si="8"/>
        <v>104.84467986046657</v>
      </c>
      <c r="D70" s="22">
        <f t="shared" ca="1" si="8"/>
        <v>156.08798416340557</v>
      </c>
      <c r="E70" s="22">
        <f t="shared" ca="1" si="8"/>
        <v>131.74596379558079</v>
      </c>
      <c r="F70" s="22">
        <f t="shared" ca="1" si="8"/>
        <v>90.054954273881165</v>
      </c>
      <c r="G70" s="22">
        <f t="shared" ca="1" si="8"/>
        <v>118.30429950983941</v>
      </c>
      <c r="H70" s="22">
        <f t="shared" si="8"/>
        <v>80.516430837836737</v>
      </c>
      <c r="I70" s="22">
        <f t="shared" ca="1" si="8"/>
        <v>99.666446562874938</v>
      </c>
      <c r="J70" s="22">
        <f t="shared" ca="1" si="8"/>
        <v>71.06028901832677</v>
      </c>
      <c r="K70" s="22">
        <f t="shared" ca="1" si="8"/>
        <v>93.851136766913072</v>
      </c>
      <c r="L70" s="22">
        <f t="shared" ca="1" si="8"/>
        <v>108.76738957388292</v>
      </c>
      <c r="M70" s="22">
        <f t="shared" ca="1" si="8"/>
        <v>74.420838506251201</v>
      </c>
      <c r="N70" s="22">
        <f t="shared" ca="1" si="8"/>
        <v>88.09212123353997</v>
      </c>
      <c r="O70" s="22">
        <f t="shared" ca="1" si="8"/>
        <v>104.32856322748948</v>
      </c>
      <c r="P70" s="22">
        <f t="shared" ca="1" si="8"/>
        <v>71.506054596270886</v>
      </c>
      <c r="Q70" s="22">
        <f t="shared" si="8"/>
        <v>131.16283350620023</v>
      </c>
      <c r="R70" s="22">
        <f t="shared" ca="1" si="8"/>
        <v>143.21694080892806</v>
      </c>
      <c r="S70" s="22">
        <f t="shared" ca="1" si="8"/>
        <v>74.414355793043498</v>
      </c>
      <c r="T70" s="22">
        <f t="shared" ca="1" si="8"/>
        <v>81.545274460534031</v>
      </c>
      <c r="U70" s="22">
        <f t="shared" ca="1" si="8"/>
        <v>104.1381271640588</v>
      </c>
      <c r="V70" s="22">
        <f t="shared" si="8"/>
        <v>98.408971024022676</v>
      </c>
      <c r="W70" s="22">
        <f t="shared" ca="1" si="8"/>
        <v>76.787293718383424</v>
      </c>
      <c r="X70" s="22">
        <f t="shared" ca="1" si="8"/>
        <v>86.85146435573273</v>
      </c>
      <c r="Y70" s="22">
        <f t="shared" ca="1" si="8"/>
        <v>85.20392222513901</v>
      </c>
      <c r="Z70" s="85">
        <f t="shared" ca="1" si="8"/>
        <v>85.782010794927189</v>
      </c>
      <c r="AA70" s="85">
        <f t="shared" ca="1" si="8"/>
        <v>94.615647645599566</v>
      </c>
      <c r="AB70" s="86">
        <f t="shared" ca="1" si="8"/>
        <v>90.950879302608726</v>
      </c>
      <c r="AC70" s="86">
        <f t="shared" ca="1" si="8"/>
        <v>117.17749702548659</v>
      </c>
      <c r="AD70" s="86">
        <f t="shared" si="8"/>
        <v>160.3101298409114</v>
      </c>
      <c r="AE70" s="86">
        <f t="shared" ca="1" si="8"/>
        <v>58.504953760585266</v>
      </c>
      <c r="AF70" s="86">
        <f t="shared" ca="1" si="8"/>
        <v>107.66814817432663</v>
      </c>
      <c r="AG70" s="86">
        <f t="shared" ca="1" si="8"/>
        <v>60.889776959660075</v>
      </c>
      <c r="AH70" s="86">
        <f t="shared" ca="1" si="8"/>
        <v>132.93792059030136</v>
      </c>
      <c r="AI70" s="86">
        <f t="shared" ca="1" si="8"/>
        <v>85.359733549764115</v>
      </c>
      <c r="AJ70" s="86">
        <f t="shared" ca="1" si="8"/>
        <v>107.79215219638427</v>
      </c>
      <c r="AK70" s="22">
        <f t="shared" ca="1" si="8"/>
        <v>190.7742028663846</v>
      </c>
      <c r="AL70" s="22">
        <f t="shared" ca="1" si="8"/>
        <v>96.794426871686781</v>
      </c>
      <c r="AM70" s="22">
        <f t="shared" ca="1" si="8"/>
        <v>110.06716633474366</v>
      </c>
      <c r="AN70" s="22">
        <f ca="1">IF(OR(Fixtures!$D$6&lt;=0,Fixtures!$D$6&gt;39),AVERAGE(B70:AM70),AVERAGE(OFFSET(A70,0,Fixtures!$D$6,1,38-Fixtures!$D$6+1)))</f>
        <v>104.48000203089012</v>
      </c>
      <c r="AO70" s="41" t="str">
        <f t="shared" si="11"/>
        <v>BOU</v>
      </c>
      <c r="AP70" s="67">
        <f ca="1">AVERAGE(OFFSET(A70,0,Fixtures!$D$6,1,9))</f>
        <v>98.562739236146342</v>
      </c>
      <c r="AQ70" s="67">
        <f ca="1">AVERAGE(OFFSET(A70,0,Fixtures!$D$6,1,6))</f>
        <v>93.430236891582297</v>
      </c>
      <c r="AR70" s="67">
        <f ca="1">AVERAGE(OFFSET(A70,0,Fixtures!$D$6,1,3))</f>
        <v>85.945799125266319</v>
      </c>
      <c r="AS70" s="77"/>
      <c r="AT70" s="66"/>
    </row>
    <row r="71" spans="1:46" x14ac:dyDescent="0.3">
      <c r="A71" s="41" t="str">
        <f t="shared" si="9"/>
        <v>BRI</v>
      </c>
      <c r="B71" s="22">
        <f t="shared" ca="1" si="7"/>
        <v>93.851136766913072</v>
      </c>
      <c r="C71" s="22">
        <f t="shared" si="8"/>
        <v>80.516430837836737</v>
      </c>
      <c r="D71" s="22">
        <f t="shared" ca="1" si="8"/>
        <v>96.794426871686781</v>
      </c>
      <c r="E71" s="22">
        <f t="shared" ca="1" si="8"/>
        <v>190.7742028663846</v>
      </c>
      <c r="F71" s="22">
        <f t="shared" ca="1" si="8"/>
        <v>74.414355793043498</v>
      </c>
      <c r="G71" s="22">
        <f t="shared" ca="1" si="8"/>
        <v>74.420838506251201</v>
      </c>
      <c r="H71" s="22">
        <f t="shared" ca="1" si="8"/>
        <v>143.21694080892806</v>
      </c>
      <c r="I71" s="22">
        <f t="shared" ca="1" si="8"/>
        <v>85.359733549764115</v>
      </c>
      <c r="J71" s="22">
        <f t="shared" ca="1" si="8"/>
        <v>104.84467986046657</v>
      </c>
      <c r="K71" s="22">
        <f t="shared" ca="1" si="8"/>
        <v>90.054954273881165</v>
      </c>
      <c r="L71" s="22">
        <f t="shared" ca="1" si="8"/>
        <v>71.06028901832677</v>
      </c>
      <c r="M71" s="22">
        <f t="shared" ca="1" si="8"/>
        <v>132.93792059030136</v>
      </c>
      <c r="N71" s="22">
        <f t="shared" ca="1" si="8"/>
        <v>107.79215219638427</v>
      </c>
      <c r="O71" s="22">
        <f t="shared" si="8"/>
        <v>160.3101298409114</v>
      </c>
      <c r="P71" s="22">
        <f t="shared" ca="1" si="8"/>
        <v>99.666446562874938</v>
      </c>
      <c r="Q71" s="22">
        <f t="shared" ca="1" si="8"/>
        <v>88.09212123353997</v>
      </c>
      <c r="R71" s="22">
        <f t="shared" ca="1" si="8"/>
        <v>71.506054596270886</v>
      </c>
      <c r="S71" s="22">
        <f t="shared" ca="1" si="8"/>
        <v>77.412802619126921</v>
      </c>
      <c r="T71" s="22">
        <f t="shared" ca="1" si="8"/>
        <v>104.32856322748948</v>
      </c>
      <c r="U71" s="22">
        <f t="shared" ca="1" si="8"/>
        <v>65.989047985801463</v>
      </c>
      <c r="V71" s="22">
        <f t="shared" ca="1" si="8"/>
        <v>117.17749702548659</v>
      </c>
      <c r="W71" s="22">
        <f t="shared" ca="1" si="8"/>
        <v>110.06716633474366</v>
      </c>
      <c r="X71" s="22">
        <f t="shared" ca="1" si="8"/>
        <v>85.782010794927189</v>
      </c>
      <c r="Y71" s="22">
        <f t="shared" ca="1" si="8"/>
        <v>80.653280871535117</v>
      </c>
      <c r="Z71" s="85">
        <f t="shared" si="8"/>
        <v>98.408971024022676</v>
      </c>
      <c r="AA71" s="85">
        <f t="shared" ca="1" si="8"/>
        <v>76.787293718383424</v>
      </c>
      <c r="AB71" s="86">
        <f t="shared" ca="1" si="8"/>
        <v>94.615647645599566</v>
      </c>
      <c r="AC71" s="86">
        <f t="shared" ca="1" si="8"/>
        <v>58.504953760585266</v>
      </c>
      <c r="AD71" s="86">
        <f t="shared" ca="1" si="8"/>
        <v>107.66814817432663</v>
      </c>
      <c r="AE71" s="86">
        <f t="shared" ca="1" si="8"/>
        <v>81.545274460534031</v>
      </c>
      <c r="AF71" s="86">
        <f t="shared" ca="1" si="8"/>
        <v>131.74596379558079</v>
      </c>
      <c r="AG71" s="86">
        <f t="shared" ca="1" si="8"/>
        <v>108.76738957388292</v>
      </c>
      <c r="AH71" s="86">
        <f t="shared" ca="1" si="8"/>
        <v>86.85146435573273</v>
      </c>
      <c r="AI71" s="86">
        <f t="shared" si="8"/>
        <v>131.16283350620023</v>
      </c>
      <c r="AJ71" s="86">
        <f t="shared" ca="1" si="8"/>
        <v>156.08798416340557</v>
      </c>
      <c r="AK71" s="22">
        <f t="shared" ca="1" si="8"/>
        <v>118.30429950983941</v>
      </c>
      <c r="AL71" s="22">
        <f t="shared" ca="1" si="8"/>
        <v>60.889776959660075</v>
      </c>
      <c r="AM71" s="22">
        <f t="shared" ca="1" si="8"/>
        <v>90.950879302608726</v>
      </c>
      <c r="AN71" s="22">
        <f ca="1">IF(OR(Fixtures!$D$6&lt;=0,Fixtures!$D$6&gt;39),AVERAGE(B71:AM71),AVERAGE(OFFSET(A71,0,Fixtures!$D$6,1,38-Fixtures!$D$6+1)))</f>
        <v>98.045385726051521</v>
      </c>
      <c r="AO71" s="41" t="str">
        <f t="shared" si="11"/>
        <v>BRI</v>
      </c>
      <c r="AP71" s="67">
        <f ca="1">AVERAGE(OFFSET(A71,0,Fixtures!$D$6,1,9))</f>
        <v>90.63461602727719</v>
      </c>
      <c r="AQ71" s="67">
        <f ca="1">AVERAGE(OFFSET(A71,0,Fixtures!$D$6,1,6))</f>
        <v>82.458692969175544</v>
      </c>
      <c r="AR71" s="67">
        <f ca="1">AVERAGE(OFFSET(A71,0,Fixtures!$D$6,1,3))</f>
        <v>88.281420896828322</v>
      </c>
      <c r="AS71" s="77"/>
      <c r="AT71" s="66"/>
    </row>
    <row r="72" spans="1:46" x14ac:dyDescent="0.3">
      <c r="A72" s="41" t="str">
        <f t="shared" si="9"/>
        <v>BUR</v>
      </c>
      <c r="B72" s="22">
        <f t="shared" ca="1" si="7"/>
        <v>96.794426871686781</v>
      </c>
      <c r="C72" s="22">
        <f t="shared" ca="1" si="8"/>
        <v>99.666446562874938</v>
      </c>
      <c r="D72" s="22">
        <f t="shared" ca="1" si="8"/>
        <v>107.66814817432663</v>
      </c>
      <c r="E72" s="22">
        <f t="shared" si="8"/>
        <v>131.16283350620023</v>
      </c>
      <c r="F72" s="22">
        <f t="shared" ca="1" si="8"/>
        <v>104.1381271640588</v>
      </c>
      <c r="G72" s="22">
        <f t="shared" ca="1" si="8"/>
        <v>71.06028901832677</v>
      </c>
      <c r="H72" s="22">
        <f t="shared" ca="1" si="8"/>
        <v>104.84467986046657</v>
      </c>
      <c r="I72" s="22">
        <f t="shared" ca="1" si="8"/>
        <v>90.054954273881165</v>
      </c>
      <c r="J72" s="22">
        <f t="shared" ca="1" si="8"/>
        <v>131.74596379558079</v>
      </c>
      <c r="K72" s="22">
        <f t="shared" ca="1" si="8"/>
        <v>117.17749702548659</v>
      </c>
      <c r="L72" s="22">
        <f t="shared" ca="1" si="8"/>
        <v>94.615647645599566</v>
      </c>
      <c r="M72" s="22">
        <f t="shared" si="8"/>
        <v>80.516430837836737</v>
      </c>
      <c r="N72" s="22">
        <f t="shared" ca="1" si="8"/>
        <v>93.851136766913072</v>
      </c>
      <c r="O72" s="22">
        <f t="shared" ca="1" si="8"/>
        <v>58.504953760585266</v>
      </c>
      <c r="P72" s="22">
        <f t="shared" ca="1" si="8"/>
        <v>156.08798416340557</v>
      </c>
      <c r="Q72" s="22">
        <f t="shared" ca="1" si="8"/>
        <v>104.32856322748948</v>
      </c>
      <c r="R72" s="22">
        <f t="shared" ca="1" si="8"/>
        <v>60.889776959660075</v>
      </c>
      <c r="S72" s="22">
        <f t="shared" ca="1" si="8"/>
        <v>80.653280871535117</v>
      </c>
      <c r="T72" s="22">
        <f t="shared" ca="1" si="8"/>
        <v>110.06716633474366</v>
      </c>
      <c r="U72" s="22">
        <f t="shared" ca="1" si="8"/>
        <v>108.76738957388292</v>
      </c>
      <c r="V72" s="22">
        <f t="shared" ca="1" si="8"/>
        <v>85.782010794927189</v>
      </c>
      <c r="W72" s="22">
        <f t="shared" ca="1" si="8"/>
        <v>143.21694080892806</v>
      </c>
      <c r="X72" s="22">
        <f t="shared" ca="1" si="8"/>
        <v>107.79215219638427</v>
      </c>
      <c r="Y72" s="22">
        <f t="shared" ca="1" si="8"/>
        <v>132.93792059030136</v>
      </c>
      <c r="Z72" s="85">
        <f t="shared" ca="1" si="8"/>
        <v>81.545274460534031</v>
      </c>
      <c r="AA72" s="85">
        <f t="shared" ca="1" si="8"/>
        <v>118.30429950983941</v>
      </c>
      <c r="AB72" s="86">
        <f t="shared" ca="1" si="8"/>
        <v>65.989047985801463</v>
      </c>
      <c r="AC72" s="86">
        <f t="shared" ca="1" si="8"/>
        <v>74.420838506251201</v>
      </c>
      <c r="AD72" s="86">
        <f t="shared" ca="1" si="8"/>
        <v>85.359733549764115</v>
      </c>
      <c r="AE72" s="86">
        <f t="shared" ca="1" si="8"/>
        <v>190.7742028663846</v>
      </c>
      <c r="AF72" s="86">
        <f t="shared" ca="1" si="8"/>
        <v>76.787293718383424</v>
      </c>
      <c r="AG72" s="86">
        <f t="shared" ca="1" si="8"/>
        <v>71.506054596270886</v>
      </c>
      <c r="AH72" s="86">
        <f t="shared" ca="1" si="8"/>
        <v>77.412802619126921</v>
      </c>
      <c r="AI72" s="86">
        <f t="shared" si="8"/>
        <v>98.408971024022676</v>
      </c>
      <c r="AJ72" s="86">
        <f t="shared" si="8"/>
        <v>160.3101298409114</v>
      </c>
      <c r="AK72" s="22">
        <f t="shared" ca="1" si="8"/>
        <v>88.09212123353997</v>
      </c>
      <c r="AL72" s="22">
        <f t="shared" ca="1" si="8"/>
        <v>86.85146435573273</v>
      </c>
      <c r="AM72" s="22">
        <f t="shared" ca="1" si="8"/>
        <v>85.20392222513901</v>
      </c>
      <c r="AN72" s="22">
        <f ca="1">IF(OR(Fixtures!$D$6&lt;=0,Fixtures!$D$6&gt;39),AVERAGE(B72:AM72),AVERAGE(OFFSET(A72,0,Fixtures!$D$6,1,38-Fixtures!$D$6+1)))</f>
        <v>100.10601432989924</v>
      </c>
      <c r="AO72" s="41" t="str">
        <f t="shared" si="11"/>
        <v>BUR</v>
      </c>
      <c r="AP72" s="67">
        <f ca="1">AVERAGE(OFFSET(A72,0,Fixtures!$D$6,1,9))</f>
        <v>103.76786259818266</v>
      </c>
      <c r="AQ72" s="67">
        <f ca="1">AVERAGE(OFFSET(A72,0,Fixtures!$D$6,1,6))</f>
        <v>96.83158887485196</v>
      </c>
      <c r="AR72" s="67">
        <f ca="1">AVERAGE(OFFSET(A72,0,Fixtures!$D$6,1,3))</f>
        <v>107.42511574907321</v>
      </c>
      <c r="AS72" s="77"/>
      <c r="AT72" s="66"/>
    </row>
    <row r="73" spans="1:46" x14ac:dyDescent="0.3">
      <c r="A73" s="41" t="str">
        <f t="shared" si="9"/>
        <v>CHE</v>
      </c>
      <c r="B73" s="22">
        <f t="shared" ca="1" si="7"/>
        <v>132.93792059030136</v>
      </c>
      <c r="C73" s="22">
        <f t="shared" ca="1" si="8"/>
        <v>107.79215219638427</v>
      </c>
      <c r="D73" s="22">
        <f t="shared" ca="1" si="8"/>
        <v>86.85146435573273</v>
      </c>
      <c r="E73" s="22">
        <f t="shared" ca="1" si="8"/>
        <v>77.412802619126921</v>
      </c>
      <c r="F73" s="22">
        <f t="shared" ca="1" si="8"/>
        <v>107.66814817432663</v>
      </c>
      <c r="G73" s="22">
        <f t="shared" si="8"/>
        <v>131.16283350620023</v>
      </c>
      <c r="H73" s="22">
        <f t="shared" ca="1" si="8"/>
        <v>85.20392222513901</v>
      </c>
      <c r="I73" s="22">
        <f t="shared" ca="1" si="8"/>
        <v>118.30429950983941</v>
      </c>
      <c r="J73" s="22">
        <f t="shared" ca="1" si="8"/>
        <v>60.889776959660075</v>
      </c>
      <c r="K73" s="22">
        <f t="shared" ca="1" si="8"/>
        <v>90.950879302608726</v>
      </c>
      <c r="L73" s="22">
        <f t="shared" ca="1" si="8"/>
        <v>93.851136766913072</v>
      </c>
      <c r="M73" s="22">
        <f t="shared" ca="1" si="8"/>
        <v>58.504953760585266</v>
      </c>
      <c r="N73" s="22">
        <f t="shared" ca="1" si="8"/>
        <v>190.7742028663846</v>
      </c>
      <c r="O73" s="22">
        <f t="shared" si="8"/>
        <v>80.516430837836737</v>
      </c>
      <c r="P73" s="22">
        <f t="shared" ca="1" si="8"/>
        <v>85.782010794927189</v>
      </c>
      <c r="Q73" s="22">
        <f t="shared" ca="1" si="8"/>
        <v>110.06716633474366</v>
      </c>
      <c r="R73" s="22">
        <f t="shared" ca="1" si="8"/>
        <v>65.989047985801463</v>
      </c>
      <c r="S73" s="22">
        <f t="shared" ca="1" si="8"/>
        <v>104.32856322748948</v>
      </c>
      <c r="T73" s="22">
        <f t="shared" ca="1" si="8"/>
        <v>96.794426871686781</v>
      </c>
      <c r="U73" s="22">
        <f t="shared" ca="1" si="8"/>
        <v>99.666446562874938</v>
      </c>
      <c r="V73" s="22">
        <f t="shared" ca="1" si="8"/>
        <v>104.1381271640588</v>
      </c>
      <c r="W73" s="22">
        <f t="shared" ca="1" si="8"/>
        <v>74.414355793043498</v>
      </c>
      <c r="X73" s="22">
        <f t="shared" ca="1" si="8"/>
        <v>74.420838506251201</v>
      </c>
      <c r="Y73" s="22">
        <f t="shared" ca="1" si="8"/>
        <v>81.545274460534031</v>
      </c>
      <c r="Z73" s="85">
        <f t="shared" ca="1" si="8"/>
        <v>131.74596379558079</v>
      </c>
      <c r="AA73" s="85">
        <f t="shared" ca="1" si="8"/>
        <v>108.76738957388292</v>
      </c>
      <c r="AB73" s="86">
        <f t="shared" ca="1" si="8"/>
        <v>85.359733549764115</v>
      </c>
      <c r="AC73" s="86">
        <f t="shared" ca="1" si="8"/>
        <v>80.653280871535117</v>
      </c>
      <c r="AD73" s="86">
        <f t="shared" ca="1" si="8"/>
        <v>90.054954273881165</v>
      </c>
      <c r="AE73" s="86">
        <f t="shared" ca="1" si="8"/>
        <v>104.84467986046657</v>
      </c>
      <c r="AF73" s="86">
        <f t="shared" ca="1" si="8"/>
        <v>156.08798416340557</v>
      </c>
      <c r="AG73" s="86">
        <f t="shared" si="8"/>
        <v>98.408971024022676</v>
      </c>
      <c r="AH73" s="86">
        <f t="shared" ca="1" si="8"/>
        <v>76.787293718383424</v>
      </c>
      <c r="AI73" s="86">
        <f t="shared" ca="1" si="8"/>
        <v>71.506054596270886</v>
      </c>
      <c r="AJ73" s="86">
        <f t="shared" ca="1" si="8"/>
        <v>94.615647645599566</v>
      </c>
      <c r="AK73" s="22">
        <f t="shared" ca="1" si="8"/>
        <v>71.06028901832677</v>
      </c>
      <c r="AL73" s="22">
        <f t="shared" si="8"/>
        <v>160.3101298409114</v>
      </c>
      <c r="AM73" s="22">
        <f t="shared" ca="1" si="8"/>
        <v>88.09212123353997</v>
      </c>
      <c r="AN73" s="22">
        <f ca="1">IF(OR(Fixtures!$D$6&lt;=0,Fixtures!$D$6&gt;39),AVERAGE(B73:AM73),AVERAGE(OFFSET(A73,0,Fixtures!$D$6,1,38-Fixtures!$D$6+1)))</f>
        <v>98.39128788327227</v>
      </c>
      <c r="AO73" s="41" t="str">
        <f t="shared" si="11"/>
        <v>CHE</v>
      </c>
      <c r="AP73" s="67">
        <f ca="1">AVERAGE(OFFSET(A73,0,Fixtures!$D$6,1,9))</f>
        <v>101.49778878392239</v>
      </c>
      <c r="AQ73" s="67">
        <f ca="1">AVERAGE(OFFSET(A73,0,Fixtures!$D$6,1,6))</f>
        <v>93.748746792924692</v>
      </c>
      <c r="AR73" s="67">
        <f ca="1">AVERAGE(OFFSET(A73,0,Fixtures!$D$6,1,3))</f>
        <v>95.904025587455337</v>
      </c>
      <c r="AS73" s="77"/>
      <c r="AT73" s="66"/>
    </row>
    <row r="74" spans="1:46" x14ac:dyDescent="0.3">
      <c r="A74" s="41" t="str">
        <f t="shared" si="9"/>
        <v>CRY</v>
      </c>
      <c r="B74" s="22">
        <f t="shared" ca="1" si="7"/>
        <v>90.054954273881165</v>
      </c>
      <c r="C74" s="22">
        <f t="shared" ca="1" si="8"/>
        <v>94.615647645599566</v>
      </c>
      <c r="D74" s="22">
        <f t="shared" ca="1" si="8"/>
        <v>132.93792059030136</v>
      </c>
      <c r="E74" s="22">
        <f t="shared" ca="1" si="8"/>
        <v>85.782010794927189</v>
      </c>
      <c r="F74" s="22">
        <f t="shared" ca="1" si="8"/>
        <v>104.32856322748948</v>
      </c>
      <c r="G74" s="22">
        <f t="shared" ca="1" si="8"/>
        <v>88.09212123353997</v>
      </c>
      <c r="H74" s="22">
        <f t="shared" ca="1" si="8"/>
        <v>71.06028901832677</v>
      </c>
      <c r="I74" s="22">
        <f t="shared" si="8"/>
        <v>98.408971024022676</v>
      </c>
      <c r="J74" s="22">
        <f t="shared" ca="1" si="8"/>
        <v>156.08798416340557</v>
      </c>
      <c r="K74" s="22">
        <f t="shared" ca="1" si="8"/>
        <v>99.666446562874938</v>
      </c>
      <c r="L74" s="22">
        <f t="shared" ca="1" si="8"/>
        <v>107.79215219638427</v>
      </c>
      <c r="M74" s="22">
        <f t="shared" ca="1" si="8"/>
        <v>143.21694080892806</v>
      </c>
      <c r="N74" s="22">
        <f t="shared" si="8"/>
        <v>131.16283350620023</v>
      </c>
      <c r="O74" s="22">
        <f t="shared" ca="1" si="8"/>
        <v>90.950879302608726</v>
      </c>
      <c r="P74" s="22">
        <f t="shared" ca="1" si="8"/>
        <v>65.989047985801463</v>
      </c>
      <c r="Q74" s="22">
        <f t="shared" ca="1" si="8"/>
        <v>93.851136766913072</v>
      </c>
      <c r="R74" s="22">
        <f t="shared" ca="1" si="8"/>
        <v>85.20392222513901</v>
      </c>
      <c r="S74" s="22">
        <f t="shared" ca="1" si="8"/>
        <v>74.420838506251201</v>
      </c>
      <c r="T74" s="22">
        <f t="shared" si="8"/>
        <v>80.516430837836737</v>
      </c>
      <c r="U74" s="22">
        <f t="shared" ca="1" si="8"/>
        <v>118.30429950983941</v>
      </c>
      <c r="V74" s="22">
        <f t="shared" ca="1" si="8"/>
        <v>86.85146435573273</v>
      </c>
      <c r="W74" s="22">
        <f t="shared" ca="1" si="8"/>
        <v>81.545274460534031</v>
      </c>
      <c r="X74" s="22">
        <f t="shared" ca="1" si="8"/>
        <v>190.7742028663846</v>
      </c>
      <c r="Y74" s="22">
        <f t="shared" ca="1" si="8"/>
        <v>96.794426871686781</v>
      </c>
      <c r="Z74" s="85">
        <f t="shared" ca="1" si="8"/>
        <v>77.412802619126921</v>
      </c>
      <c r="AA74" s="85">
        <f t="shared" ca="1" si="8"/>
        <v>110.06716633474366</v>
      </c>
      <c r="AB74" s="86">
        <f t="shared" ca="1" si="8"/>
        <v>60.889776959660075</v>
      </c>
      <c r="AC74" s="86">
        <f t="shared" ca="1" si="8"/>
        <v>104.1381271640588</v>
      </c>
      <c r="AD74" s="86">
        <f t="shared" ca="1" si="8"/>
        <v>76.787293718383424</v>
      </c>
      <c r="AE74" s="86">
        <f t="shared" ca="1" si="8"/>
        <v>80.653280871535117</v>
      </c>
      <c r="AF74" s="86">
        <f t="shared" si="8"/>
        <v>160.3101298409114</v>
      </c>
      <c r="AG74" s="86">
        <f t="shared" ca="1" si="8"/>
        <v>74.414355793043498</v>
      </c>
      <c r="AH74" s="86">
        <f t="shared" ca="1" si="8"/>
        <v>131.74596379558079</v>
      </c>
      <c r="AI74" s="86">
        <f t="shared" ca="1" si="8"/>
        <v>117.17749702548659</v>
      </c>
      <c r="AJ74" s="86">
        <f t="shared" ca="1" si="8"/>
        <v>104.84467986046657</v>
      </c>
      <c r="AK74" s="22">
        <f t="shared" ca="1" si="8"/>
        <v>108.76738957388292</v>
      </c>
      <c r="AL74" s="22">
        <f t="shared" ca="1" si="8"/>
        <v>107.66814817432663</v>
      </c>
      <c r="AM74" s="22">
        <f t="shared" ca="1" si="8"/>
        <v>85.359733549764115</v>
      </c>
      <c r="AN74" s="22">
        <f ca="1">IF(OR(Fixtures!$D$6&lt;=0,Fixtures!$D$6&gt;39),AVERAGE(B74:AM74),AVERAGE(OFFSET(A74,0,Fixtures!$D$6,1,38-Fixtures!$D$6+1)))</f>
        <v>105.48781093869012</v>
      </c>
      <c r="AO74" s="41" t="str">
        <f t="shared" si="11"/>
        <v>CRY</v>
      </c>
      <c r="AP74" s="67">
        <f ca="1">AVERAGE(OFFSET(A74,0,Fixtures!$D$6,1,9))</f>
        <v>106.42524524961009</v>
      </c>
      <c r="AQ74" s="67">
        <f ca="1">AVERAGE(OFFSET(A74,0,Fixtures!$D$6,1,6))</f>
        <v>106.67941713594347</v>
      </c>
      <c r="AR74" s="67">
        <f ca="1">AVERAGE(OFFSET(A74,0,Fixtures!$D$6,1,3))</f>
        <v>121.66047745239943</v>
      </c>
      <c r="AS74" s="77"/>
      <c r="AT74" s="66"/>
    </row>
    <row r="75" spans="1:46" x14ac:dyDescent="0.3">
      <c r="A75" s="41" t="str">
        <f t="shared" si="9"/>
        <v>EVE</v>
      </c>
      <c r="B75" s="22">
        <f t="shared" ca="1" si="7"/>
        <v>71.506054596270886</v>
      </c>
      <c r="C75" s="22">
        <f t="shared" ca="1" si="8"/>
        <v>76.787293718383424</v>
      </c>
      <c r="D75" s="22">
        <f t="shared" ca="1" si="8"/>
        <v>104.84467986046657</v>
      </c>
      <c r="E75" s="22">
        <f t="shared" ca="1" si="8"/>
        <v>88.09212123353997</v>
      </c>
      <c r="F75" s="22">
        <f t="shared" ca="1" si="8"/>
        <v>80.653280871535117</v>
      </c>
      <c r="G75" s="22">
        <f t="shared" ca="1" si="8"/>
        <v>77.412802619126921</v>
      </c>
      <c r="H75" s="22">
        <f t="shared" ca="1" si="8"/>
        <v>156.08798416340557</v>
      </c>
      <c r="I75" s="22">
        <f t="shared" ca="1" si="8"/>
        <v>90.950879302608726</v>
      </c>
      <c r="J75" s="22">
        <f t="shared" si="8"/>
        <v>80.516430837836737</v>
      </c>
      <c r="K75" s="22">
        <f t="shared" ca="1" si="8"/>
        <v>104.1381271640588</v>
      </c>
      <c r="L75" s="22">
        <f t="shared" ca="1" si="8"/>
        <v>85.359733549764115</v>
      </c>
      <c r="M75" s="22">
        <f t="shared" ca="1" si="8"/>
        <v>118.30429950983941</v>
      </c>
      <c r="N75" s="22">
        <f t="shared" ref="C75:AM82" ca="1" si="12">(VLOOKUP(N9,$AT$2:$AU$41,2,FALSE))</f>
        <v>71.06028901832677</v>
      </c>
      <c r="O75" s="22">
        <f t="shared" ca="1" si="12"/>
        <v>131.74596379558079</v>
      </c>
      <c r="P75" s="22">
        <f t="shared" si="12"/>
        <v>160.3101298409114</v>
      </c>
      <c r="Q75" s="22">
        <f t="shared" ca="1" si="12"/>
        <v>117.17749702548659</v>
      </c>
      <c r="R75" s="22">
        <f t="shared" ca="1" si="12"/>
        <v>132.93792059030136</v>
      </c>
      <c r="S75" s="22">
        <f t="shared" ca="1" si="12"/>
        <v>81.545274460534031</v>
      </c>
      <c r="T75" s="22">
        <f t="shared" ca="1" si="12"/>
        <v>74.414355793043498</v>
      </c>
      <c r="U75" s="22">
        <f t="shared" ca="1" si="12"/>
        <v>74.420838506251201</v>
      </c>
      <c r="V75" s="22">
        <f t="shared" ca="1" si="12"/>
        <v>190.7742028663846</v>
      </c>
      <c r="W75" s="22">
        <f t="shared" ca="1" si="12"/>
        <v>85.20392222513901</v>
      </c>
      <c r="X75" s="22">
        <f t="shared" si="12"/>
        <v>98.408971024022676</v>
      </c>
      <c r="Y75" s="22">
        <f t="shared" ca="1" si="12"/>
        <v>60.889776959660075</v>
      </c>
      <c r="Z75" s="85">
        <f t="shared" ca="1" si="12"/>
        <v>93.851136766913072</v>
      </c>
      <c r="AA75" s="85">
        <f t="shared" ca="1" si="12"/>
        <v>58.504953760585266</v>
      </c>
      <c r="AB75" s="86">
        <f t="shared" ca="1" si="12"/>
        <v>99.666446562874938</v>
      </c>
      <c r="AC75" s="96">
        <f t="shared" ca="1" si="12"/>
        <v>108.76738957388292</v>
      </c>
      <c r="AD75" s="86">
        <f t="shared" ca="1" si="12"/>
        <v>143.21694080892806</v>
      </c>
      <c r="AE75" s="86">
        <f t="shared" si="12"/>
        <v>131.16283350620023</v>
      </c>
      <c r="AF75" s="86">
        <f t="shared" ca="1" si="12"/>
        <v>86.85146435573273</v>
      </c>
      <c r="AG75" s="86">
        <f t="shared" ca="1" si="12"/>
        <v>107.79215219638427</v>
      </c>
      <c r="AH75" s="86">
        <f t="shared" ca="1" si="12"/>
        <v>104.32856322748948</v>
      </c>
      <c r="AI75" s="86">
        <f t="shared" ca="1" si="12"/>
        <v>96.794426871686781</v>
      </c>
      <c r="AJ75" s="86">
        <f t="shared" ca="1" si="12"/>
        <v>107.66814817432663</v>
      </c>
      <c r="AK75" s="22">
        <f t="shared" ca="1" si="12"/>
        <v>85.782010794927189</v>
      </c>
      <c r="AL75" s="22">
        <f t="shared" ca="1" si="12"/>
        <v>94.615647645599566</v>
      </c>
      <c r="AM75" s="22">
        <f t="shared" ca="1" si="12"/>
        <v>65.989047985801463</v>
      </c>
      <c r="AN75" s="22">
        <f ca="1">IF(OR(Fixtures!$D$6&lt;=0,Fixtures!$D$6&gt;39),AVERAGE(B75:AM75),AVERAGE(OFFSET(A75,0,Fixtures!$D$6,1,38-Fixtures!$D$6+1)))</f>
        <v>96.518119388438464</v>
      </c>
      <c r="AO75" s="41" t="str">
        <f t="shared" si="11"/>
        <v>EVE</v>
      </c>
      <c r="AP75" s="67">
        <f ca="1">AVERAGE(OFFSET(A75,0,Fixtures!$D$6,1,9))</f>
        <v>97.924434813199994</v>
      </c>
      <c r="AQ75" s="67">
        <f ca="1">AVERAGE(OFFSET(A75,0,Fixtures!$D$6,1,6))</f>
        <v>86.681445774656495</v>
      </c>
      <c r="AR75" s="67">
        <f ca="1">AVERAGE(OFFSET(A75,0,Fixtures!$D$6,1,3))</f>
        <v>84.383294916865268</v>
      </c>
      <c r="AS75" s="77"/>
      <c r="AT75" s="66"/>
    </row>
    <row r="76" spans="1:46" x14ac:dyDescent="0.3">
      <c r="A76" s="41" t="str">
        <f t="shared" si="9"/>
        <v>LEI</v>
      </c>
      <c r="B76" s="22">
        <f t="shared" ca="1" si="7"/>
        <v>88.09212123353997</v>
      </c>
      <c r="C76" s="22">
        <f t="shared" ca="1" si="12"/>
        <v>143.21694080892806</v>
      </c>
      <c r="D76" s="22">
        <f t="shared" ca="1" si="12"/>
        <v>94.615647645599566</v>
      </c>
      <c r="E76" s="22">
        <f t="shared" ca="1" si="12"/>
        <v>65.989047985801463</v>
      </c>
      <c r="F76" s="22">
        <f t="shared" ca="1" si="12"/>
        <v>132.93792059030136</v>
      </c>
      <c r="G76" s="22">
        <f t="shared" ca="1" si="12"/>
        <v>85.359733549764115</v>
      </c>
      <c r="H76" s="22">
        <f t="shared" ca="1" si="12"/>
        <v>60.889776959660075</v>
      </c>
      <c r="I76" s="22">
        <f t="shared" si="12"/>
        <v>160.3101298409114</v>
      </c>
      <c r="J76" s="22">
        <f t="shared" ca="1" si="12"/>
        <v>74.414355793043498</v>
      </c>
      <c r="K76" s="22">
        <f t="shared" ca="1" si="12"/>
        <v>118.30429950983941</v>
      </c>
      <c r="L76" s="22">
        <f t="shared" ca="1" si="12"/>
        <v>71.506054596270886</v>
      </c>
      <c r="M76" s="22">
        <f t="shared" ca="1" si="12"/>
        <v>81.545274460534031</v>
      </c>
      <c r="N76" s="22">
        <f t="shared" ca="1" si="12"/>
        <v>104.1381271640588</v>
      </c>
      <c r="O76" s="22">
        <f t="shared" ca="1" si="12"/>
        <v>90.054954273881165</v>
      </c>
      <c r="P76" s="22">
        <f t="shared" ca="1" si="12"/>
        <v>76.787293718383424</v>
      </c>
      <c r="Q76" s="22">
        <f t="shared" ca="1" si="12"/>
        <v>104.84467986046657</v>
      </c>
      <c r="R76" s="22">
        <f t="shared" ca="1" si="12"/>
        <v>71.06028901832677</v>
      </c>
      <c r="S76" s="22">
        <f t="shared" ca="1" si="12"/>
        <v>190.7742028663846</v>
      </c>
      <c r="T76" s="22">
        <f t="shared" si="12"/>
        <v>131.16283350620023</v>
      </c>
      <c r="U76" s="22">
        <f t="shared" si="12"/>
        <v>98.408971024022676</v>
      </c>
      <c r="V76" s="22">
        <f t="shared" ca="1" si="12"/>
        <v>74.420838506251201</v>
      </c>
      <c r="W76" s="22">
        <f t="shared" ca="1" si="12"/>
        <v>96.794426871686781</v>
      </c>
      <c r="X76" s="22">
        <f t="shared" ca="1" si="12"/>
        <v>90.950879302608726</v>
      </c>
      <c r="Y76" s="22">
        <f t="shared" si="12"/>
        <v>80.516430837836737</v>
      </c>
      <c r="Z76" s="85">
        <f t="shared" ca="1" si="12"/>
        <v>117.17749702548659</v>
      </c>
      <c r="AA76" s="85">
        <f t="shared" ca="1" si="12"/>
        <v>107.66814817432663</v>
      </c>
      <c r="AB76" s="86">
        <f t="shared" ca="1" si="12"/>
        <v>156.08798416340557</v>
      </c>
      <c r="AC76" s="96">
        <f t="shared" ca="1" si="12"/>
        <v>86.85146435573273</v>
      </c>
      <c r="AD76" s="86">
        <f t="shared" ca="1" si="12"/>
        <v>85.782010794927189</v>
      </c>
      <c r="AE76" s="86">
        <f t="shared" ca="1" si="12"/>
        <v>93.851136766913072</v>
      </c>
      <c r="AF76" s="86">
        <f t="shared" ca="1" si="12"/>
        <v>85.20392222513901</v>
      </c>
      <c r="AG76" s="86">
        <f t="shared" ca="1" si="12"/>
        <v>110.06716633474366</v>
      </c>
      <c r="AH76" s="86">
        <f t="shared" ca="1" si="12"/>
        <v>58.504953760585266</v>
      </c>
      <c r="AI76" s="86">
        <f t="shared" ca="1" si="12"/>
        <v>99.666446562874938</v>
      </c>
      <c r="AJ76" s="86">
        <f t="shared" ca="1" si="12"/>
        <v>80.653280871535117</v>
      </c>
      <c r="AK76" s="22">
        <f t="shared" ca="1" si="12"/>
        <v>77.412802619126921</v>
      </c>
      <c r="AL76" s="22">
        <f t="shared" ca="1" si="12"/>
        <v>104.32856322748948</v>
      </c>
      <c r="AM76" s="22">
        <f t="shared" ca="1" si="12"/>
        <v>108.76738957388292</v>
      </c>
      <c r="AN76" s="22">
        <f ca="1">IF(OR(Fixtures!$D$6&lt;=0,Fixtures!$D$6&gt;39),AVERAGE(B76:AM76),AVERAGE(OFFSET(A76,0,Fixtures!$D$6,1,38-Fixtures!$D$6+1)))</f>
        <v>96.46812978728839</v>
      </c>
      <c r="AO76" s="41" t="str">
        <f t="shared" si="11"/>
        <v>LEI</v>
      </c>
      <c r="AP76" s="67">
        <f ca="1">AVERAGE(OFFSET(A76,0,Fixtures!$D$6,1,9))</f>
        <v>100.45438596070846</v>
      </c>
      <c r="AQ76" s="67">
        <f ca="1">AVERAGE(OFFSET(A76,0,Fixtures!$D$6,1,6))</f>
        <v>106.54206730989949</v>
      </c>
      <c r="AR76" s="67">
        <f ca="1">AVERAGE(OFFSET(A76,0,Fixtures!$D$6,1,3))</f>
        <v>96.214935721977369</v>
      </c>
      <c r="AS76" s="77"/>
      <c r="AT76" s="66"/>
    </row>
    <row r="77" spans="1:46" x14ac:dyDescent="0.3">
      <c r="A77" s="41" t="str">
        <f t="shared" si="9"/>
        <v>LIV</v>
      </c>
      <c r="B77" s="22">
        <f t="shared" ca="1" si="7"/>
        <v>71.06028901832677</v>
      </c>
      <c r="C77" s="22">
        <f t="shared" ca="1" si="12"/>
        <v>118.30429950983941</v>
      </c>
      <c r="D77" s="22">
        <f t="shared" ca="1" si="12"/>
        <v>81.545274460534031</v>
      </c>
      <c r="E77" s="22">
        <f t="shared" ca="1" si="12"/>
        <v>90.950879302608726</v>
      </c>
      <c r="F77" s="22">
        <f t="shared" ca="1" si="12"/>
        <v>60.889776959660075</v>
      </c>
      <c r="G77" s="22">
        <f t="shared" ca="1" si="12"/>
        <v>143.21694080892806</v>
      </c>
      <c r="H77" s="22">
        <f t="shared" ca="1" si="12"/>
        <v>94.615647645599566</v>
      </c>
      <c r="I77" s="22">
        <f t="shared" ca="1" si="12"/>
        <v>107.79215219638427</v>
      </c>
      <c r="J77" s="22">
        <f t="shared" ca="1" si="12"/>
        <v>132.93792059030136</v>
      </c>
      <c r="K77" s="22">
        <f t="shared" ca="1" si="12"/>
        <v>85.359733549764115</v>
      </c>
      <c r="L77" s="22">
        <f t="shared" ca="1" si="12"/>
        <v>104.84467986046657</v>
      </c>
      <c r="M77" s="22">
        <f t="shared" ca="1" si="12"/>
        <v>156.08798416340557</v>
      </c>
      <c r="N77" s="22">
        <f t="shared" ca="1" si="12"/>
        <v>71.506054596270886</v>
      </c>
      <c r="O77" s="22">
        <f t="shared" ca="1" si="12"/>
        <v>85.20392222513901</v>
      </c>
      <c r="P77" s="22">
        <f t="shared" ca="1" si="12"/>
        <v>90.054954273881165</v>
      </c>
      <c r="Q77" s="22">
        <f t="shared" ca="1" si="12"/>
        <v>80.653280871535117</v>
      </c>
      <c r="R77" s="22">
        <f t="shared" ca="1" si="12"/>
        <v>76.787293718383424</v>
      </c>
      <c r="S77" s="93">
        <f t="shared" si="12"/>
        <v>98.408971024022676</v>
      </c>
      <c r="T77" s="22">
        <f t="shared" ca="1" si="12"/>
        <v>131.74596379558079</v>
      </c>
      <c r="U77" s="22">
        <f t="shared" ca="1" si="12"/>
        <v>88.09212123353997</v>
      </c>
      <c r="V77" s="22">
        <f t="shared" ca="1" si="12"/>
        <v>77.412802619126921</v>
      </c>
      <c r="W77" s="22">
        <f t="shared" ca="1" si="12"/>
        <v>104.32856322748948</v>
      </c>
      <c r="X77" s="22">
        <f t="shared" ca="1" si="12"/>
        <v>108.76738957388292</v>
      </c>
      <c r="Y77" s="93">
        <f t="shared" ca="1" si="12"/>
        <v>107.66814817432663</v>
      </c>
      <c r="Z77" s="85">
        <f t="shared" ca="1" si="12"/>
        <v>96.794426871686781</v>
      </c>
      <c r="AA77" s="85">
        <f t="shared" ca="1" si="12"/>
        <v>86.85146435573273</v>
      </c>
      <c r="AB77" s="86">
        <f t="shared" si="12"/>
        <v>80.516430837836737</v>
      </c>
      <c r="AC77" s="86">
        <f t="shared" ca="1" si="12"/>
        <v>93.851136766913072</v>
      </c>
      <c r="AD77" s="86">
        <f t="shared" ca="1" si="12"/>
        <v>65.989047985801463</v>
      </c>
      <c r="AE77" s="86">
        <f t="shared" ca="1" si="12"/>
        <v>110.06716633474366</v>
      </c>
      <c r="AF77" s="86">
        <f t="shared" ca="1" si="12"/>
        <v>58.504953760585266</v>
      </c>
      <c r="AG77" s="86">
        <f t="shared" ca="1" si="12"/>
        <v>190.7742028663846</v>
      </c>
      <c r="AH77" s="86">
        <f t="shared" ca="1" si="12"/>
        <v>85.782010794927189</v>
      </c>
      <c r="AI77" s="86">
        <f t="shared" ca="1" si="12"/>
        <v>104.1381271640588</v>
      </c>
      <c r="AJ77" s="86">
        <f t="shared" ca="1" si="12"/>
        <v>74.414355793043498</v>
      </c>
      <c r="AK77" s="22">
        <f t="shared" ca="1" si="12"/>
        <v>99.666446562874938</v>
      </c>
      <c r="AL77" s="22">
        <f t="shared" ca="1" si="12"/>
        <v>117.17749702548659</v>
      </c>
      <c r="AM77" s="22">
        <f t="shared" ca="1" si="12"/>
        <v>74.420838506251201</v>
      </c>
      <c r="AN77" s="22">
        <f ca="1">IF(OR(Fixtures!$D$6&lt;=0,Fixtures!$D$6&gt;39),AVERAGE(B77:AM77),AVERAGE(OFFSET(A77,0,Fixtures!$D$6,1,38-Fixtures!$D$6+1)))</f>
        <v>97.211477710908511</v>
      </c>
      <c r="AO77" s="41" t="str">
        <f t="shared" si="11"/>
        <v>LIV</v>
      </c>
      <c r="AP77" s="67">
        <f ca="1">AVERAGE(OFFSET(A77,0,Fixtures!$D$6,1,9))</f>
        <v>89.890018295723252</v>
      </c>
      <c r="AQ77" s="67">
        <f ca="1">AVERAGE(OFFSET(A77,0,Fixtures!$D$6,1,6))</f>
        <v>95.741499430063143</v>
      </c>
      <c r="AR77" s="67">
        <f ca="1">AVERAGE(OFFSET(A77,0,Fixtures!$D$6,1,3))</f>
        <v>104.40998820663212</v>
      </c>
      <c r="AS77" s="77"/>
      <c r="AT77" s="66"/>
    </row>
    <row r="78" spans="1:46" x14ac:dyDescent="0.3">
      <c r="A78" s="41" t="str">
        <f t="shared" si="9"/>
        <v>MCI</v>
      </c>
      <c r="B78" s="22">
        <f t="shared" si="7"/>
        <v>98.408971024022676</v>
      </c>
      <c r="C78" s="22">
        <f t="shared" ca="1" si="12"/>
        <v>85.359733549764115</v>
      </c>
      <c r="D78" s="22">
        <f t="shared" ca="1" si="12"/>
        <v>80.653280871535117</v>
      </c>
      <c r="E78" s="22">
        <f t="shared" ca="1" si="12"/>
        <v>85.20392222513901</v>
      </c>
      <c r="F78" s="22">
        <f t="shared" ca="1" si="12"/>
        <v>86.85146435573273</v>
      </c>
      <c r="G78" s="22">
        <f t="shared" ca="1" si="12"/>
        <v>76.787293718383424</v>
      </c>
      <c r="H78" s="22">
        <f t="shared" ca="1" si="12"/>
        <v>110.06716633474366</v>
      </c>
      <c r="I78" s="22">
        <f t="shared" ca="1" si="12"/>
        <v>88.09212123353997</v>
      </c>
      <c r="J78" s="22">
        <f t="shared" ca="1" si="12"/>
        <v>71.506054596270886</v>
      </c>
      <c r="K78" s="22">
        <f t="shared" ca="1" si="12"/>
        <v>85.782010794927189</v>
      </c>
      <c r="L78" s="22">
        <f t="shared" ca="1" si="12"/>
        <v>96.794426871686781</v>
      </c>
      <c r="M78" s="22">
        <f t="shared" si="12"/>
        <v>160.3101298409114</v>
      </c>
      <c r="N78" s="22">
        <f t="shared" ca="1" si="12"/>
        <v>117.17749702548659</v>
      </c>
      <c r="O78" s="22">
        <f t="shared" ca="1" si="12"/>
        <v>74.420838506251201</v>
      </c>
      <c r="P78" s="22">
        <f t="shared" ca="1" si="12"/>
        <v>90.950879302608726</v>
      </c>
      <c r="Q78" s="22">
        <f t="shared" ca="1" si="12"/>
        <v>108.76738957388292</v>
      </c>
      <c r="R78" s="22">
        <f t="shared" ca="1" si="12"/>
        <v>99.666446562874938</v>
      </c>
      <c r="S78" s="22">
        <f t="shared" ca="1" si="12"/>
        <v>107.79215219638427</v>
      </c>
      <c r="T78" s="22">
        <f t="shared" ca="1" si="12"/>
        <v>107.66814817432663</v>
      </c>
      <c r="U78" s="22">
        <f t="shared" ca="1" si="12"/>
        <v>77.412802619126921</v>
      </c>
      <c r="V78" s="22">
        <f t="shared" ca="1" si="12"/>
        <v>90.054954273881165</v>
      </c>
      <c r="W78" s="22">
        <f t="shared" ca="1" si="12"/>
        <v>104.84467986046657</v>
      </c>
      <c r="X78" s="22">
        <f t="shared" ca="1" si="12"/>
        <v>58.504953760585266</v>
      </c>
      <c r="Y78" s="22">
        <f t="shared" ca="1" si="12"/>
        <v>94.615647645599566</v>
      </c>
      <c r="Z78" s="85">
        <f t="shared" ca="1" si="12"/>
        <v>104.32856322748948</v>
      </c>
      <c r="AA78" s="85">
        <f t="shared" si="12"/>
        <v>80.516430837836737</v>
      </c>
      <c r="AB78" s="86">
        <f t="shared" ca="1" si="12"/>
        <v>131.74596379558079</v>
      </c>
      <c r="AC78" s="96">
        <f t="shared" ca="1" si="12"/>
        <v>81.545274460534031</v>
      </c>
      <c r="AD78" s="86">
        <f t="shared" ca="1" si="12"/>
        <v>132.93792059030136</v>
      </c>
      <c r="AE78" s="86">
        <f t="shared" ca="1" si="12"/>
        <v>74.414355793043498</v>
      </c>
      <c r="AF78" s="86">
        <f t="shared" ca="1" si="12"/>
        <v>143.21694080892806</v>
      </c>
      <c r="AG78" s="86">
        <f t="shared" si="12"/>
        <v>131.16283350620023</v>
      </c>
      <c r="AH78" s="86">
        <f t="shared" ca="1" si="12"/>
        <v>118.30429950983941</v>
      </c>
      <c r="AI78" s="86">
        <f t="shared" ca="1" si="12"/>
        <v>60.889776959660075</v>
      </c>
      <c r="AJ78" s="86">
        <f t="shared" ca="1" si="12"/>
        <v>104.1381271640588</v>
      </c>
      <c r="AK78" s="22">
        <f t="shared" ca="1" si="12"/>
        <v>65.989047985801463</v>
      </c>
      <c r="AL78" s="22">
        <f t="shared" ca="1" si="12"/>
        <v>93.851136766913072</v>
      </c>
      <c r="AM78" s="22">
        <f t="shared" ca="1" si="12"/>
        <v>71.06028901832677</v>
      </c>
      <c r="AN78" s="22">
        <f ca="1">IF(OR(Fixtures!$D$6&lt;=0,Fixtures!$D$6&gt;39),AVERAGE(B78:AM78),AVERAGE(OFFSET(A78,0,Fixtures!$D$6,1,38-Fixtures!$D$6+1)))</f>
        <v>96.70134761441868</v>
      </c>
      <c r="AO78" s="41" t="str">
        <f t="shared" si="11"/>
        <v>MCI</v>
      </c>
      <c r="AP78" s="67">
        <f ca="1">AVERAGE(OFFSET(A78,0,Fixtures!$D$6,1,9))</f>
        <v>100.20289454665541</v>
      </c>
      <c r="AQ78" s="67">
        <f ca="1">AVERAGE(OFFSET(A78,0,Fixtures!$D$6,1,6))</f>
        <v>91.876138954604315</v>
      </c>
      <c r="AR78" s="67">
        <f ca="1">AVERAGE(OFFSET(A78,0,Fixtures!$D$6,1,3))</f>
        <v>85.816388211224776</v>
      </c>
      <c r="AS78" s="77"/>
      <c r="AT78" s="66"/>
    </row>
    <row r="79" spans="1:46" x14ac:dyDescent="0.3">
      <c r="A79" s="41" t="str">
        <f t="shared" si="9"/>
        <v>MUN</v>
      </c>
      <c r="B79" s="22">
        <f t="shared" ca="1" si="7"/>
        <v>117.17749702548659</v>
      </c>
      <c r="C79" s="22">
        <f t="shared" ca="1" si="12"/>
        <v>107.66814817432663</v>
      </c>
      <c r="D79" s="22">
        <f t="shared" ca="1" si="12"/>
        <v>58.504953760585266</v>
      </c>
      <c r="E79" s="22">
        <f t="shared" ca="1" si="12"/>
        <v>118.30429950983941</v>
      </c>
      <c r="F79" s="22">
        <f t="shared" ca="1" si="12"/>
        <v>107.79215219638427</v>
      </c>
      <c r="G79" s="22">
        <f t="shared" si="12"/>
        <v>98.408971024022676</v>
      </c>
      <c r="H79" s="22">
        <f t="shared" ca="1" si="12"/>
        <v>81.545274460534031</v>
      </c>
      <c r="I79" s="22">
        <f t="shared" ca="1" si="12"/>
        <v>74.420838506251201</v>
      </c>
      <c r="J79" s="22">
        <f t="shared" si="12"/>
        <v>131.16283350620023</v>
      </c>
      <c r="K79" s="22">
        <f t="shared" ca="1" si="12"/>
        <v>86.85146435573273</v>
      </c>
      <c r="L79" s="22">
        <f t="shared" ca="1" si="12"/>
        <v>80.653280871535117</v>
      </c>
      <c r="M79" s="22">
        <f t="shared" ca="1" si="12"/>
        <v>85.20392222513901</v>
      </c>
      <c r="N79" s="22">
        <f t="shared" ca="1" si="12"/>
        <v>94.615647645599566</v>
      </c>
      <c r="O79" s="22">
        <f t="shared" ca="1" si="12"/>
        <v>85.782010794927189</v>
      </c>
      <c r="P79" s="22">
        <f t="shared" ca="1" si="12"/>
        <v>85.359733549764115</v>
      </c>
      <c r="Q79" s="22">
        <f t="shared" ca="1" si="12"/>
        <v>190.7742028663846</v>
      </c>
      <c r="R79" s="22">
        <f t="shared" ca="1" si="12"/>
        <v>90.054954273881165</v>
      </c>
      <c r="S79" s="22">
        <f t="shared" ca="1" si="12"/>
        <v>93.851136766913072</v>
      </c>
      <c r="T79" s="22">
        <f t="shared" ca="1" si="12"/>
        <v>60.889776959660075</v>
      </c>
      <c r="U79" s="22">
        <f t="shared" ca="1" si="12"/>
        <v>90.950879302608726</v>
      </c>
      <c r="V79" s="22">
        <f t="shared" ca="1" si="12"/>
        <v>99.666446562874938</v>
      </c>
      <c r="W79" s="22">
        <f t="shared" ca="1" si="12"/>
        <v>71.06028901832677</v>
      </c>
      <c r="X79" s="22">
        <f t="shared" si="12"/>
        <v>160.3101298409114</v>
      </c>
      <c r="Y79" s="22">
        <f t="shared" ca="1" si="12"/>
        <v>74.414355793043498</v>
      </c>
      <c r="Z79" s="85">
        <f t="shared" ca="1" si="12"/>
        <v>88.09212123353997</v>
      </c>
      <c r="AA79" s="85">
        <f t="shared" ca="1" si="12"/>
        <v>143.21694080892806</v>
      </c>
      <c r="AB79" s="86">
        <f t="shared" ca="1" si="12"/>
        <v>76.787293718383424</v>
      </c>
      <c r="AC79" s="96">
        <f t="shared" ca="1" si="12"/>
        <v>110.06716633474366</v>
      </c>
      <c r="AD79" s="86">
        <f t="shared" ca="1" si="12"/>
        <v>156.08798416340557</v>
      </c>
      <c r="AE79" s="86">
        <f t="shared" ca="1" si="12"/>
        <v>104.32856322748948</v>
      </c>
      <c r="AF79" s="86">
        <f t="shared" ca="1" si="12"/>
        <v>77.412802619126921</v>
      </c>
      <c r="AG79" s="86">
        <f t="shared" ca="1" si="12"/>
        <v>104.1381271640588</v>
      </c>
      <c r="AH79" s="86">
        <f t="shared" ca="1" si="12"/>
        <v>65.989047985801463</v>
      </c>
      <c r="AI79" s="86">
        <f t="shared" ca="1" si="12"/>
        <v>104.84467986046657</v>
      </c>
      <c r="AJ79" s="86">
        <f t="shared" ca="1" si="12"/>
        <v>96.794426871686781</v>
      </c>
      <c r="AK79" s="22">
        <f t="shared" ca="1" si="12"/>
        <v>71.506054596270886</v>
      </c>
      <c r="AL79" s="22">
        <f t="shared" si="12"/>
        <v>80.516430837836737</v>
      </c>
      <c r="AM79" s="22">
        <f t="shared" ca="1" si="12"/>
        <v>131.74596379558079</v>
      </c>
      <c r="AN79" s="22">
        <f ca="1">IF(OR(Fixtures!$D$6&lt;=0,Fixtures!$D$6&gt;39),AVERAGE(B79:AM79),AVERAGE(OFFSET(A79,0,Fixtures!$D$6,1,38-Fixtures!$D$6+1)))</f>
        <v>102.89075555320463</v>
      </c>
      <c r="AO79" s="41" t="str">
        <f t="shared" si="11"/>
        <v>MUN</v>
      </c>
      <c r="AP79" s="67">
        <f ca="1">AVERAGE(OFFSET(A79,0,Fixtures!$D$6,1,9))</f>
        <v>110.079706415508</v>
      </c>
      <c r="AQ79" s="67">
        <f ca="1">AVERAGE(OFFSET(A79,0,Fixtures!$D$6,1,6))</f>
        <v>108.81466795492501</v>
      </c>
      <c r="AR79" s="67">
        <f ca="1">AVERAGE(OFFSET(A79,0,Fixtures!$D$6,1,3))</f>
        <v>107.60553562249828</v>
      </c>
      <c r="AS79" s="77"/>
      <c r="AT79" s="66"/>
    </row>
    <row r="80" spans="1:46" x14ac:dyDescent="0.3">
      <c r="A80" s="41" t="str">
        <f t="shared" si="9"/>
        <v>NEW</v>
      </c>
      <c r="B80" s="22">
        <f t="shared" ca="1" si="7"/>
        <v>81.545274460534031</v>
      </c>
      <c r="C80" s="22">
        <f t="shared" ca="1" si="12"/>
        <v>86.85146435573273</v>
      </c>
      <c r="D80" s="22">
        <f t="shared" ca="1" si="12"/>
        <v>104.32856322748948</v>
      </c>
      <c r="E80" s="22">
        <f t="shared" ca="1" si="12"/>
        <v>76.787293718383424</v>
      </c>
      <c r="F80" s="22">
        <f t="shared" si="12"/>
        <v>160.3101298409114</v>
      </c>
      <c r="G80" s="22">
        <f t="shared" ca="1" si="12"/>
        <v>85.20392222513901</v>
      </c>
      <c r="H80" s="22">
        <f t="shared" ca="1" si="12"/>
        <v>131.74596379558079</v>
      </c>
      <c r="I80" s="22">
        <f t="shared" ca="1" si="12"/>
        <v>108.76738957388292</v>
      </c>
      <c r="J80" s="22">
        <f t="shared" ca="1" si="12"/>
        <v>143.21694080892806</v>
      </c>
      <c r="K80" s="22">
        <f t="shared" ca="1" si="12"/>
        <v>88.09212123353997</v>
      </c>
      <c r="L80" s="22">
        <f t="shared" si="12"/>
        <v>98.408971024022676</v>
      </c>
      <c r="M80" s="22">
        <f t="shared" ca="1" si="12"/>
        <v>65.989047985801463</v>
      </c>
      <c r="N80" s="22">
        <f t="shared" ca="1" si="12"/>
        <v>104.84467986046657</v>
      </c>
      <c r="O80" s="22">
        <f t="shared" ca="1" si="12"/>
        <v>156.08798416340557</v>
      </c>
      <c r="P80" s="22">
        <f t="shared" ca="1" si="12"/>
        <v>94.615647645599566</v>
      </c>
      <c r="Q80" s="22">
        <f t="shared" ca="1" si="12"/>
        <v>96.794426871686781</v>
      </c>
      <c r="R80" s="22">
        <f t="shared" ca="1" si="12"/>
        <v>90.950879302608726</v>
      </c>
      <c r="S80" s="22">
        <f t="shared" ca="1" si="12"/>
        <v>58.504953760585266</v>
      </c>
      <c r="T80" s="22">
        <f t="shared" ca="1" si="12"/>
        <v>132.93792059030136</v>
      </c>
      <c r="U80" s="22">
        <f t="shared" ca="1" si="12"/>
        <v>90.054954273881165</v>
      </c>
      <c r="V80" s="22">
        <f t="shared" ca="1" si="12"/>
        <v>107.79215219638427</v>
      </c>
      <c r="W80" s="22">
        <f t="shared" ca="1" si="12"/>
        <v>107.66814817432663</v>
      </c>
      <c r="X80" s="22">
        <f t="shared" ca="1" si="12"/>
        <v>117.17749702548659</v>
      </c>
      <c r="Y80" s="22">
        <f t="shared" ca="1" si="12"/>
        <v>110.06716633474366</v>
      </c>
      <c r="Z80" s="85">
        <f t="shared" ca="1" si="12"/>
        <v>71.06028901832677</v>
      </c>
      <c r="AA80" s="85">
        <f t="shared" ca="1" si="12"/>
        <v>99.666446562874938</v>
      </c>
      <c r="AB80" s="86">
        <f t="shared" ca="1" si="12"/>
        <v>71.506054596270886</v>
      </c>
      <c r="AC80" s="86">
        <f t="shared" ca="1" si="12"/>
        <v>74.414355793043498</v>
      </c>
      <c r="AD80" s="86">
        <f t="shared" ca="1" si="12"/>
        <v>118.30429950983941</v>
      </c>
      <c r="AE80" s="86">
        <f t="shared" ca="1" si="12"/>
        <v>77.412802619126921</v>
      </c>
      <c r="AF80" s="86">
        <f t="shared" ca="1" si="12"/>
        <v>85.782010794927189</v>
      </c>
      <c r="AG80" s="86">
        <f t="shared" ca="1" si="12"/>
        <v>80.653280871535117</v>
      </c>
      <c r="AH80" s="86">
        <f t="shared" si="12"/>
        <v>80.516430837836737</v>
      </c>
      <c r="AI80" s="86">
        <f t="shared" ca="1" si="12"/>
        <v>190.7742028663846</v>
      </c>
      <c r="AJ80" s="86">
        <f t="shared" ca="1" si="12"/>
        <v>93.851136766913072</v>
      </c>
      <c r="AK80" s="22">
        <f t="shared" ca="1" si="12"/>
        <v>85.359733549764115</v>
      </c>
      <c r="AL80" s="22">
        <f t="shared" ca="1" si="12"/>
        <v>104.1381271640588</v>
      </c>
      <c r="AM80" s="22">
        <f t="shared" si="12"/>
        <v>131.16283350620023</v>
      </c>
      <c r="AN80" s="22">
        <f ca="1">IF(OR(Fixtures!$D$6&lt;=0,Fixtures!$D$6&gt;39),AVERAGE(B80:AM80),AVERAGE(OFFSET(A80,0,Fixtures!$D$6,1,38-Fixtures!$D$6+1)))</f>
        <v>99.490416738583278</v>
      </c>
      <c r="AO80" s="41" t="str">
        <f t="shared" si="11"/>
        <v>NEW</v>
      </c>
      <c r="AP80" s="67">
        <f ca="1">AVERAGE(OFFSET(A80,0,Fixtures!$D$6,1,9))</f>
        <v>91.710102472737773</v>
      </c>
      <c r="AQ80" s="67">
        <f ca="1">AVERAGE(OFFSET(A80,0,Fixtures!$D$6,1,6))</f>
        <v>90.648634888457721</v>
      </c>
      <c r="AR80" s="67">
        <f ca="1">AVERAGE(OFFSET(A80,0,Fixtures!$D$6,1,3))</f>
        <v>99.434984126185668</v>
      </c>
      <c r="AS80" s="77"/>
      <c r="AT80" s="66"/>
    </row>
    <row r="81" spans="1:46" x14ac:dyDescent="0.3">
      <c r="A81" s="41" t="str">
        <f t="shared" si="9"/>
        <v>NOR</v>
      </c>
      <c r="B81" s="22">
        <f t="shared" si="7"/>
        <v>160.3101298409114</v>
      </c>
      <c r="C81" s="22">
        <f t="shared" ca="1" si="12"/>
        <v>60.889776959660075</v>
      </c>
      <c r="D81" s="22">
        <f t="shared" ca="1" si="12"/>
        <v>117.17749702548659</v>
      </c>
      <c r="E81" s="22">
        <f t="shared" si="12"/>
        <v>98.408971024022676</v>
      </c>
      <c r="F81" s="22">
        <f t="shared" ca="1" si="12"/>
        <v>156.08798416340557</v>
      </c>
      <c r="G81" s="22">
        <f t="shared" ca="1" si="12"/>
        <v>90.950879302608726</v>
      </c>
      <c r="H81" s="22">
        <f t="shared" ca="1" si="12"/>
        <v>71.506054596270886</v>
      </c>
      <c r="I81" s="22">
        <f t="shared" ca="1" si="12"/>
        <v>85.782010794927189</v>
      </c>
      <c r="J81" s="22">
        <f t="shared" ca="1" si="12"/>
        <v>80.653280871535117</v>
      </c>
      <c r="K81" s="22">
        <f t="shared" ca="1" si="12"/>
        <v>108.76738957388292</v>
      </c>
      <c r="L81" s="22">
        <f t="shared" ca="1" si="12"/>
        <v>104.1381271640588</v>
      </c>
      <c r="M81" s="22">
        <f t="shared" ca="1" si="12"/>
        <v>76.787293718383424</v>
      </c>
      <c r="N81" s="22">
        <f t="shared" ca="1" si="12"/>
        <v>110.06716633474366</v>
      </c>
      <c r="O81" s="22">
        <f t="shared" ca="1" si="12"/>
        <v>81.545274460534031</v>
      </c>
      <c r="P81" s="22">
        <f t="shared" ca="1" si="12"/>
        <v>118.30429950983941</v>
      </c>
      <c r="Q81" s="22">
        <f t="shared" ca="1" si="12"/>
        <v>77.412802619126921</v>
      </c>
      <c r="R81" s="22">
        <f t="shared" ca="1" si="12"/>
        <v>131.74596379558079</v>
      </c>
      <c r="S81" s="22">
        <f t="shared" ca="1" si="12"/>
        <v>88.09212123353997</v>
      </c>
      <c r="T81" s="22">
        <f t="shared" ca="1" si="12"/>
        <v>104.84467986046657</v>
      </c>
      <c r="U81" s="22">
        <f t="shared" ca="1" si="12"/>
        <v>85.359733549764115</v>
      </c>
      <c r="V81" s="22">
        <f t="shared" ca="1" si="12"/>
        <v>58.504953760585266</v>
      </c>
      <c r="W81" s="22">
        <f t="shared" ca="1" si="12"/>
        <v>132.93792059030136</v>
      </c>
      <c r="X81" s="22">
        <f t="shared" ca="1" si="12"/>
        <v>65.989047985801463</v>
      </c>
      <c r="Y81" s="22">
        <f t="shared" ca="1" si="12"/>
        <v>104.32856322748948</v>
      </c>
      <c r="Z81" s="85">
        <f t="shared" ca="1" si="12"/>
        <v>74.420838506251201</v>
      </c>
      <c r="AA81" s="85">
        <f t="shared" si="12"/>
        <v>131.16283350620023</v>
      </c>
      <c r="AB81" s="86">
        <f t="shared" ca="1" si="12"/>
        <v>107.66814817432663</v>
      </c>
      <c r="AC81" s="96">
        <f t="shared" ca="1" si="12"/>
        <v>107.79215219638427</v>
      </c>
      <c r="AD81" s="86">
        <f t="shared" ca="1" si="12"/>
        <v>94.615647645599566</v>
      </c>
      <c r="AE81" s="86">
        <f t="shared" ca="1" si="12"/>
        <v>96.794426871686781</v>
      </c>
      <c r="AF81" s="86">
        <f t="shared" ca="1" si="12"/>
        <v>90.054954273881165</v>
      </c>
      <c r="AG81" s="86">
        <f t="shared" ca="1" si="12"/>
        <v>99.666446562874938</v>
      </c>
      <c r="AH81" s="86">
        <f t="shared" ca="1" si="12"/>
        <v>85.20392222513901</v>
      </c>
      <c r="AI81" s="86">
        <f t="shared" ca="1" si="12"/>
        <v>93.851136766913072</v>
      </c>
      <c r="AJ81" s="86">
        <f t="shared" si="12"/>
        <v>80.516430837836737</v>
      </c>
      <c r="AK81" s="22">
        <f t="shared" ca="1" si="12"/>
        <v>143.21694080892806</v>
      </c>
      <c r="AL81" s="22">
        <f t="shared" ca="1" si="12"/>
        <v>74.414355793043498</v>
      </c>
      <c r="AM81" s="22">
        <f t="shared" ca="1" si="12"/>
        <v>190.7742028663846</v>
      </c>
      <c r="AN81" s="22">
        <f ca="1">IF(OR(Fixtures!$D$6&lt;=0,Fixtures!$D$6&gt;39),AVERAGE(B81:AM81),AVERAGE(OFFSET(A81,0,Fixtures!$D$6,1,38-Fixtures!$D$6+1)))</f>
        <v>102.52937801554629</v>
      </c>
      <c r="AO81" s="41" t="str">
        <f t="shared" si="11"/>
        <v>NOR</v>
      </c>
      <c r="AP81" s="67">
        <f ca="1">AVERAGE(OFFSET(A81,0,Fixtures!$D$6,1,9))</f>
        <v>96.980734709735643</v>
      </c>
      <c r="AQ81" s="67">
        <f ca="1">AVERAGE(OFFSET(A81,0,Fixtures!$D$6,1,6))</f>
        <v>98.560263932742203</v>
      </c>
      <c r="AR81" s="67">
        <f ca="1">AVERAGE(OFFSET(A81,0,Fixtures!$D$6,1,3))</f>
        <v>81.579483239847377</v>
      </c>
      <c r="AS81" s="77"/>
      <c r="AT81" s="66"/>
    </row>
    <row r="82" spans="1:46" x14ac:dyDescent="0.3">
      <c r="A82" s="41" t="str">
        <f t="shared" si="9"/>
        <v>SHU</v>
      </c>
      <c r="B82" s="22">
        <f t="shared" ca="1" si="7"/>
        <v>80.653280871535117</v>
      </c>
      <c r="C82" s="22">
        <f t="shared" ca="1" si="12"/>
        <v>58.504953760585266</v>
      </c>
      <c r="D82" s="22">
        <f t="shared" ca="1" si="12"/>
        <v>107.79215219638427</v>
      </c>
      <c r="E82" s="22">
        <f t="shared" ca="1" si="12"/>
        <v>143.21694080892806</v>
      </c>
      <c r="F82" s="22">
        <f t="shared" ca="1" si="12"/>
        <v>96.794426871686781</v>
      </c>
      <c r="G82" s="22">
        <f t="shared" ca="1" si="12"/>
        <v>110.06716633474366</v>
      </c>
      <c r="H82" s="22">
        <f t="shared" si="12"/>
        <v>131.16283350620023</v>
      </c>
      <c r="I82" s="22">
        <f t="shared" ca="1" si="12"/>
        <v>93.851136766913072</v>
      </c>
      <c r="J82" s="22">
        <f t="shared" ref="C82:AM87" ca="1" si="13">(VLOOKUP(J16,$AT$2:$AU$41,2,FALSE))</f>
        <v>81.545274460534031</v>
      </c>
      <c r="K82" s="22">
        <f t="shared" si="13"/>
        <v>98.408971024022676</v>
      </c>
      <c r="L82" s="22">
        <f t="shared" ca="1" si="13"/>
        <v>74.414355793043498</v>
      </c>
      <c r="M82" s="22">
        <f t="shared" ca="1" si="13"/>
        <v>104.32856322748948</v>
      </c>
      <c r="N82" s="22">
        <f t="shared" ca="1" si="13"/>
        <v>108.76738957388292</v>
      </c>
      <c r="O82" s="22">
        <f t="shared" ca="1" si="13"/>
        <v>107.66814817432663</v>
      </c>
      <c r="P82" s="22">
        <f t="shared" ca="1" si="13"/>
        <v>60.889776959660075</v>
      </c>
      <c r="Q82" s="22">
        <f t="shared" ca="1" si="13"/>
        <v>86.85146435573273</v>
      </c>
      <c r="R82" s="22">
        <f t="shared" ca="1" si="13"/>
        <v>85.782010794927189</v>
      </c>
      <c r="S82" s="22">
        <f t="shared" ca="1" si="13"/>
        <v>104.1381271640588</v>
      </c>
      <c r="T82" s="22">
        <f t="shared" ca="1" si="13"/>
        <v>76.787293718383424</v>
      </c>
      <c r="U82" s="22">
        <f t="shared" ca="1" si="13"/>
        <v>190.7742028663846</v>
      </c>
      <c r="V82" s="22">
        <f t="shared" si="13"/>
        <v>160.3101298409114</v>
      </c>
      <c r="W82" s="22">
        <f t="shared" si="13"/>
        <v>80.516430837836737</v>
      </c>
      <c r="X82" s="22">
        <f t="shared" ca="1" si="13"/>
        <v>99.666446562874938</v>
      </c>
      <c r="Y82" s="22">
        <f t="shared" ca="1" si="13"/>
        <v>156.08798416340557</v>
      </c>
      <c r="Z82" s="85">
        <f t="shared" ca="1" si="13"/>
        <v>71.506054596270886</v>
      </c>
      <c r="AA82" s="85">
        <f t="shared" ca="1" si="13"/>
        <v>65.989047985801463</v>
      </c>
      <c r="AB82" s="86">
        <f t="shared" ca="1" si="13"/>
        <v>85.20392222513901</v>
      </c>
      <c r="AC82" s="96">
        <f t="shared" ca="1" si="13"/>
        <v>104.84467986046657</v>
      </c>
      <c r="AD82" s="86">
        <f t="shared" ca="1" si="13"/>
        <v>71.06028901832677</v>
      </c>
      <c r="AE82" s="86">
        <f t="shared" ca="1" si="13"/>
        <v>74.420838506251201</v>
      </c>
      <c r="AF82" s="86">
        <f t="shared" ca="1" si="13"/>
        <v>132.93792059030136</v>
      </c>
      <c r="AG82" s="86">
        <f t="shared" ca="1" si="13"/>
        <v>85.359733549764115</v>
      </c>
      <c r="AH82" s="86">
        <f t="shared" ca="1" si="13"/>
        <v>90.950879302608726</v>
      </c>
      <c r="AI82" s="86">
        <f t="shared" ca="1" si="13"/>
        <v>88.09212123353997</v>
      </c>
      <c r="AJ82" s="86">
        <f t="shared" ca="1" si="13"/>
        <v>117.17749702548659</v>
      </c>
      <c r="AK82" s="22">
        <f t="shared" ca="1" si="13"/>
        <v>131.74596379558079</v>
      </c>
      <c r="AL82" s="22">
        <f t="shared" ca="1" si="13"/>
        <v>90.054954273881165</v>
      </c>
      <c r="AM82" s="22">
        <f t="shared" ca="1" si="13"/>
        <v>118.30429950983941</v>
      </c>
      <c r="AN82" s="22">
        <f ca="1">IF(OR(Fixtures!$D$6&lt;=0,Fixtures!$D$6&gt;39),AVERAGE(B82:AM82),AVERAGE(OFFSET(A82,0,Fixtures!$D$6,1,38-Fixtures!$D$6+1)))</f>
        <v>98.962664512471164</v>
      </c>
      <c r="AO82" s="41" t="str">
        <f t="shared" si="11"/>
        <v>SHU</v>
      </c>
      <c r="AP82" s="67">
        <f ca="1">AVERAGE(OFFSET(A82,0,Fixtures!$D$6,1,9))</f>
        <v>95.746353723204209</v>
      </c>
      <c r="AQ82" s="67">
        <f ca="1">AVERAGE(OFFSET(A82,0,Fixtures!$D$6,1,6))</f>
        <v>97.216355898993072</v>
      </c>
      <c r="AR82" s="67">
        <f ca="1">AVERAGE(OFFSET(A82,0,Fixtures!$D$6,1,3))</f>
        <v>109.08682844085047</v>
      </c>
      <c r="AS82" s="77"/>
      <c r="AT82" s="66"/>
    </row>
    <row r="83" spans="1:46" x14ac:dyDescent="0.3">
      <c r="A83" s="41" t="str">
        <f t="shared" si="9"/>
        <v>SOU</v>
      </c>
      <c r="B83" s="22">
        <f t="shared" ca="1" si="7"/>
        <v>90.950879302608726</v>
      </c>
      <c r="C83" s="22">
        <f t="shared" si="13"/>
        <v>131.16283350620023</v>
      </c>
      <c r="D83" s="22">
        <f t="shared" ca="1" si="13"/>
        <v>104.1381271640588</v>
      </c>
      <c r="E83" s="22">
        <f t="shared" ca="1" si="13"/>
        <v>108.76738957388292</v>
      </c>
      <c r="F83" s="22">
        <f t="shared" ca="1" si="13"/>
        <v>94.615647645599566</v>
      </c>
      <c r="G83" s="22">
        <f t="shared" ca="1" si="13"/>
        <v>65.989047985801463</v>
      </c>
      <c r="H83" s="22">
        <f t="shared" ca="1" si="13"/>
        <v>104.32856322748948</v>
      </c>
      <c r="I83" s="22">
        <f t="shared" ca="1" si="13"/>
        <v>117.17749702548659</v>
      </c>
      <c r="J83" s="22">
        <f t="shared" ca="1" si="13"/>
        <v>107.66814817432663</v>
      </c>
      <c r="K83" s="22">
        <f t="shared" ca="1" si="13"/>
        <v>107.79215219638427</v>
      </c>
      <c r="L83" s="22">
        <f t="shared" ca="1" si="13"/>
        <v>190.7742028663846</v>
      </c>
      <c r="M83" s="22">
        <f t="shared" ca="1" si="13"/>
        <v>90.054954273881165</v>
      </c>
      <c r="N83" s="22">
        <f t="shared" ca="1" si="13"/>
        <v>99.666446562874938</v>
      </c>
      <c r="O83" s="22">
        <f t="shared" ca="1" si="13"/>
        <v>76.787293718383424</v>
      </c>
      <c r="P83" s="22">
        <f t="shared" ca="1" si="13"/>
        <v>71.06028901832677</v>
      </c>
      <c r="Q83" s="22">
        <f t="shared" ca="1" si="13"/>
        <v>74.420838506251201</v>
      </c>
      <c r="R83" s="22">
        <f t="shared" si="13"/>
        <v>80.516430837836737</v>
      </c>
      <c r="S83" s="22">
        <f t="shared" ca="1" si="13"/>
        <v>104.84467986046657</v>
      </c>
      <c r="T83" s="22">
        <f t="shared" ca="1" si="13"/>
        <v>143.21694080892806</v>
      </c>
      <c r="U83" s="22">
        <f t="shared" ca="1" si="13"/>
        <v>58.504953760585266</v>
      </c>
      <c r="V83" s="22">
        <f t="shared" ca="1" si="13"/>
        <v>85.359733549764115</v>
      </c>
      <c r="W83" s="22">
        <f t="shared" ca="1" si="13"/>
        <v>131.74596379558079</v>
      </c>
      <c r="X83" s="22">
        <f t="shared" ca="1" si="13"/>
        <v>88.09212123353997</v>
      </c>
      <c r="Y83" s="22">
        <f t="shared" ca="1" si="13"/>
        <v>71.506054596270886</v>
      </c>
      <c r="Z83" s="85">
        <f t="shared" si="13"/>
        <v>160.3101298409114</v>
      </c>
      <c r="AA83" s="85">
        <f t="shared" ca="1" si="13"/>
        <v>74.414355793043498</v>
      </c>
      <c r="AB83" s="86">
        <f t="shared" ca="1" si="13"/>
        <v>85.782010794927189</v>
      </c>
      <c r="AC83" s="86">
        <f t="shared" si="13"/>
        <v>98.408971024022676</v>
      </c>
      <c r="AD83" s="86">
        <f t="shared" ca="1" si="13"/>
        <v>60.889776959660075</v>
      </c>
      <c r="AE83" s="86">
        <f t="shared" ca="1" si="13"/>
        <v>86.85146435573273</v>
      </c>
      <c r="AF83" s="86">
        <f t="shared" ca="1" si="13"/>
        <v>81.545274460534031</v>
      </c>
      <c r="AG83" s="86">
        <f t="shared" ca="1" si="13"/>
        <v>93.851136766913072</v>
      </c>
      <c r="AH83" s="86">
        <f t="shared" ca="1" si="13"/>
        <v>156.08798416340557</v>
      </c>
      <c r="AI83" s="86">
        <f t="shared" ca="1" si="13"/>
        <v>110.06716633474366</v>
      </c>
      <c r="AJ83" s="86">
        <f t="shared" ca="1" si="13"/>
        <v>132.93792059030136</v>
      </c>
      <c r="AK83" s="22">
        <f t="shared" ca="1" si="13"/>
        <v>85.20392222513901</v>
      </c>
      <c r="AL83" s="22">
        <f t="shared" ca="1" si="13"/>
        <v>80.653280871535117</v>
      </c>
      <c r="AM83" s="22">
        <f t="shared" ca="1" si="13"/>
        <v>77.412802619126921</v>
      </c>
      <c r="AN83" s="22">
        <f ca="1">IF(OR(Fixtures!$D$6&lt;=0,Fixtures!$D$6&gt;39),AVERAGE(B83:AM83),AVERAGE(OFFSET(A83,0,Fixtures!$D$6,1,38-Fixtures!$D$6+1)))</f>
        <v>96.500898289362951</v>
      </c>
      <c r="AO83" s="41" t="str">
        <f t="shared" si="11"/>
        <v>SOU</v>
      </c>
      <c r="AP83" s="67">
        <f ca="1">AVERAGE(OFFSET(A83,0,Fixtures!$D$6,1,9))</f>
        <v>89.755573228738058</v>
      </c>
      <c r="AQ83" s="67">
        <f ca="1">AVERAGE(OFFSET(A83,0,Fixtures!$D$6,1,6))</f>
        <v>96.418940547119277</v>
      </c>
      <c r="AR83" s="67">
        <f ca="1">AVERAGE(OFFSET(A83,0,Fixtures!$D$6,1,3))</f>
        <v>106.63610189024075</v>
      </c>
      <c r="AS83" s="77"/>
      <c r="AT83" s="66"/>
    </row>
    <row r="84" spans="1:46" x14ac:dyDescent="0.3">
      <c r="A84" s="41" t="str">
        <f t="shared" si="9"/>
        <v>TOT</v>
      </c>
      <c r="B84" s="22">
        <f t="shared" ca="1" si="7"/>
        <v>85.782010794927189</v>
      </c>
      <c r="C84" s="22">
        <f t="shared" ca="1" si="13"/>
        <v>190.7742028663846</v>
      </c>
      <c r="D84" s="22">
        <f t="shared" ca="1" si="13"/>
        <v>60.889776959660075</v>
      </c>
      <c r="E84" s="22">
        <f t="shared" ca="1" si="13"/>
        <v>99.666446562874938</v>
      </c>
      <c r="F84" s="22">
        <f t="shared" ca="1" si="13"/>
        <v>58.504953760585266</v>
      </c>
      <c r="G84" s="22">
        <f t="shared" ca="1" si="13"/>
        <v>131.74596379558079</v>
      </c>
      <c r="H84" s="22">
        <f t="shared" ca="1" si="13"/>
        <v>96.794426871686781</v>
      </c>
      <c r="I84" s="22">
        <f t="shared" ca="1" si="13"/>
        <v>104.1381271640588</v>
      </c>
      <c r="J84" s="22">
        <f t="shared" ca="1" si="13"/>
        <v>76.787293718383424</v>
      </c>
      <c r="K84" s="22">
        <f t="shared" si="13"/>
        <v>160.3101298409114</v>
      </c>
      <c r="L84" s="22">
        <f t="shared" ca="1" si="13"/>
        <v>110.06716633474366</v>
      </c>
      <c r="M84" s="22">
        <f t="shared" ca="1" si="13"/>
        <v>77.412802619126921</v>
      </c>
      <c r="N84" s="22">
        <f t="shared" si="13"/>
        <v>98.408971024022676</v>
      </c>
      <c r="O84" s="22">
        <f t="shared" ca="1" si="13"/>
        <v>65.989047985801463</v>
      </c>
      <c r="P84" s="22">
        <f t="shared" ca="1" si="13"/>
        <v>132.93792059030136</v>
      </c>
      <c r="Q84" s="22">
        <f t="shared" ca="1" si="13"/>
        <v>74.414355793043498</v>
      </c>
      <c r="R84" s="22">
        <f t="shared" ca="1" si="13"/>
        <v>107.66814817432663</v>
      </c>
      <c r="S84" s="22">
        <f t="shared" ca="1" si="13"/>
        <v>117.17749702548659</v>
      </c>
      <c r="T84" s="22">
        <f t="shared" ca="1" si="13"/>
        <v>85.20392222513901</v>
      </c>
      <c r="U84" s="22">
        <f t="shared" ca="1" si="13"/>
        <v>86.85146435573273</v>
      </c>
      <c r="V84" s="22">
        <f t="shared" ca="1" si="13"/>
        <v>118.30429950983941</v>
      </c>
      <c r="W84" s="22">
        <f t="shared" si="13"/>
        <v>131.16283350620023</v>
      </c>
      <c r="X84" s="22">
        <f t="shared" ca="1" si="13"/>
        <v>93.851136766913072</v>
      </c>
      <c r="Y84" s="22">
        <f t="shared" ca="1" si="13"/>
        <v>71.06028901832677</v>
      </c>
      <c r="Z84" s="85">
        <f t="shared" ca="1" si="13"/>
        <v>156.08798416340557</v>
      </c>
      <c r="AA84" s="85">
        <f t="shared" ca="1" si="13"/>
        <v>104.84467986046657</v>
      </c>
      <c r="AB84" s="86">
        <f t="shared" ca="1" si="13"/>
        <v>143.21694080892806</v>
      </c>
      <c r="AC84" s="86">
        <f t="shared" ca="1" si="13"/>
        <v>88.09212123353997</v>
      </c>
      <c r="AD84" s="86">
        <f t="shared" ca="1" si="13"/>
        <v>90.950879302608726</v>
      </c>
      <c r="AE84" s="86">
        <f t="shared" ca="1" si="13"/>
        <v>108.76738957388292</v>
      </c>
      <c r="AF84" s="86">
        <f t="shared" si="13"/>
        <v>80.516430837836737</v>
      </c>
      <c r="AG84" s="86">
        <f t="shared" ca="1" si="13"/>
        <v>94.615647645599566</v>
      </c>
      <c r="AH84" s="86">
        <f t="shared" ca="1" si="13"/>
        <v>90.054954273881165</v>
      </c>
      <c r="AI84" s="86">
        <f t="shared" ca="1" si="13"/>
        <v>80.653280871535117</v>
      </c>
      <c r="AJ84" s="86">
        <f t="shared" ca="1" si="13"/>
        <v>81.545274460534031</v>
      </c>
      <c r="AK84" s="22">
        <f t="shared" ca="1" si="13"/>
        <v>74.420838506251201</v>
      </c>
      <c r="AL84" s="22">
        <f t="shared" ca="1" si="13"/>
        <v>107.79215219638427</v>
      </c>
      <c r="AM84" s="22">
        <f t="shared" ca="1" si="13"/>
        <v>71.506054596270886</v>
      </c>
      <c r="AN84" s="22">
        <f ca="1">IF(OR(Fixtures!$D$6&lt;=0,Fixtures!$D$6&gt;39),AVERAGE(B84:AM84),AVERAGE(OFFSET(A84,0,Fixtures!$D$6,1,38-Fixtures!$D$6+1)))</f>
        <v>96.123503382272787</v>
      </c>
      <c r="AO84" s="41" t="str">
        <f t="shared" si="11"/>
        <v>TOT</v>
      </c>
      <c r="AP84" s="67">
        <f ca="1">AVERAGE(OFFSET(A84,0,Fixtures!$D$6,1,9))</f>
        <v>104.15420572954538</v>
      </c>
      <c r="AQ84" s="67">
        <f ca="1">AVERAGE(OFFSET(A84,0,Fixtures!$D$6,1,6))</f>
        <v>109.52552530859667</v>
      </c>
      <c r="AR84" s="67">
        <f ca="1">AVERAGE(OFFSET(A84,0,Fixtures!$D$6,1,3))</f>
        <v>106.99980331621514</v>
      </c>
      <c r="AS84" s="77"/>
      <c r="AT84" s="66"/>
    </row>
    <row r="85" spans="1:46" x14ac:dyDescent="0.3">
      <c r="A85" s="41" t="str">
        <f t="shared" si="9"/>
        <v>WAT</v>
      </c>
      <c r="B85" s="22">
        <f t="shared" ca="1" si="7"/>
        <v>85.20392222513901</v>
      </c>
      <c r="C85" s="22">
        <f t="shared" ca="1" si="13"/>
        <v>110.06716633474366</v>
      </c>
      <c r="D85" s="22">
        <f t="shared" si="13"/>
        <v>80.516430837836737</v>
      </c>
      <c r="E85" s="22">
        <f t="shared" ca="1" si="13"/>
        <v>74.420838506251201</v>
      </c>
      <c r="F85" s="22">
        <f t="shared" ca="1" si="13"/>
        <v>81.545274460534031</v>
      </c>
      <c r="G85" s="22">
        <f t="shared" ca="1" si="13"/>
        <v>190.7742028663846</v>
      </c>
      <c r="H85" s="22">
        <f t="shared" ca="1" si="13"/>
        <v>107.66814817432663</v>
      </c>
      <c r="I85" s="22">
        <f t="shared" ca="1" si="13"/>
        <v>77.412802619126921</v>
      </c>
      <c r="J85" s="22">
        <f t="shared" ca="1" si="13"/>
        <v>104.32856322748948</v>
      </c>
      <c r="K85" s="22">
        <f t="shared" ca="1" si="13"/>
        <v>65.989047985801463</v>
      </c>
      <c r="L85" s="22">
        <f t="shared" ca="1" si="13"/>
        <v>117.17749702548659</v>
      </c>
      <c r="M85" s="22">
        <f t="shared" ca="1" si="13"/>
        <v>86.85146435573273</v>
      </c>
      <c r="N85" s="22">
        <f t="shared" ca="1" si="13"/>
        <v>74.414355793043498</v>
      </c>
      <c r="O85" s="22">
        <f t="shared" ca="1" si="13"/>
        <v>118.30429950983941</v>
      </c>
      <c r="P85" s="22">
        <f t="shared" ca="1" si="13"/>
        <v>131.74596379558079</v>
      </c>
      <c r="Q85" s="22">
        <f t="shared" ca="1" si="13"/>
        <v>58.504953760585266</v>
      </c>
      <c r="R85" s="22">
        <f t="shared" si="13"/>
        <v>160.3101298409114</v>
      </c>
      <c r="S85" s="22">
        <f t="shared" ca="1" si="13"/>
        <v>108.76738957388292</v>
      </c>
      <c r="T85" s="22">
        <f t="shared" ca="1" si="13"/>
        <v>94.615647645599566</v>
      </c>
      <c r="U85" s="22">
        <f t="shared" ca="1" si="13"/>
        <v>85.782010794927189</v>
      </c>
      <c r="V85" s="22">
        <f t="shared" ca="1" si="13"/>
        <v>88.09212123353997</v>
      </c>
      <c r="W85" s="22">
        <f t="shared" ca="1" si="13"/>
        <v>80.653280871535117</v>
      </c>
      <c r="X85" s="22">
        <f t="shared" ca="1" si="13"/>
        <v>85.359733549764115</v>
      </c>
      <c r="Y85" s="22">
        <f t="shared" ca="1" si="13"/>
        <v>104.84467986046657</v>
      </c>
      <c r="Z85" s="85">
        <f t="shared" ca="1" si="13"/>
        <v>90.054954273881165</v>
      </c>
      <c r="AA85" s="85">
        <f t="shared" ca="1" si="13"/>
        <v>104.1381271640588</v>
      </c>
      <c r="AB85" s="86">
        <f t="shared" ca="1" si="13"/>
        <v>132.93792059030136</v>
      </c>
      <c r="AC85" s="86">
        <f t="shared" si="13"/>
        <v>131.16283350620023</v>
      </c>
      <c r="AD85" s="86">
        <f t="shared" ca="1" si="13"/>
        <v>71.506054596270886</v>
      </c>
      <c r="AE85" s="86">
        <f t="shared" ca="1" si="13"/>
        <v>107.79215219638427</v>
      </c>
      <c r="AF85" s="86">
        <f t="shared" ca="1" si="13"/>
        <v>90.950879302608726</v>
      </c>
      <c r="AG85" s="86">
        <f t="shared" ca="1" si="13"/>
        <v>96.794426871686781</v>
      </c>
      <c r="AH85" s="86">
        <f t="shared" ca="1" si="13"/>
        <v>143.21694080892806</v>
      </c>
      <c r="AI85" s="86">
        <f t="shared" ca="1" si="13"/>
        <v>71.06028901832677</v>
      </c>
      <c r="AJ85" s="86">
        <f t="shared" ca="1" si="13"/>
        <v>60.889776959660075</v>
      </c>
      <c r="AK85" s="22">
        <f t="shared" si="13"/>
        <v>98.408971024022676</v>
      </c>
      <c r="AL85" s="22">
        <f t="shared" ca="1" si="13"/>
        <v>156.08798416340557</v>
      </c>
      <c r="AM85" s="22">
        <f t="shared" ca="1" si="13"/>
        <v>99.666446562874938</v>
      </c>
      <c r="AN85" s="22">
        <f ca="1">IF(OR(Fixtures!$D$6&lt;=0,Fixtures!$D$6&gt;39),AVERAGE(B85:AM85),AVERAGE(OFFSET(A85,0,Fixtures!$D$6,1,38-Fixtures!$D$6+1)))</f>
        <v>102.80451065305257</v>
      </c>
      <c r="AO85" s="41" t="str">
        <f t="shared" si="11"/>
        <v>WAT</v>
      </c>
      <c r="AP85" s="67">
        <f ca="1">AVERAGE(OFFSET(A85,0,Fixtures!$D$6,1,9))</f>
        <v>102.08303722665957</v>
      </c>
      <c r="AQ85" s="67">
        <f ca="1">AVERAGE(OFFSET(A85,0,Fixtures!$D$6,1,6))</f>
        <v>108.08304149077871</v>
      </c>
      <c r="AR85" s="67">
        <f ca="1">AVERAGE(OFFSET(A85,0,Fixtures!$D$6,1,3))</f>
        <v>93.419789228037288</v>
      </c>
      <c r="AS85" s="77"/>
      <c r="AT85" s="66"/>
    </row>
    <row r="86" spans="1:46" x14ac:dyDescent="0.3">
      <c r="A86" s="41" t="str">
        <f t="shared" si="9"/>
        <v>WHU</v>
      </c>
      <c r="B86" s="22">
        <f t="shared" ca="1" si="7"/>
        <v>156.08798416340557</v>
      </c>
      <c r="C86" s="22">
        <f t="shared" ca="1" si="13"/>
        <v>104.1381271640588</v>
      </c>
      <c r="D86" s="22">
        <f t="shared" ca="1" si="13"/>
        <v>93.851136766913072</v>
      </c>
      <c r="E86" s="22">
        <f t="shared" ca="1" si="13"/>
        <v>71.06028901832677</v>
      </c>
      <c r="F86" s="22">
        <f t="shared" ca="1" si="13"/>
        <v>104.84467986046657</v>
      </c>
      <c r="G86" s="22">
        <f t="shared" ca="1" si="13"/>
        <v>108.76738957388292</v>
      </c>
      <c r="H86" s="22">
        <f t="shared" ca="1" si="13"/>
        <v>80.653280871535117</v>
      </c>
      <c r="I86" s="22">
        <f t="shared" ca="1" si="13"/>
        <v>58.504953760585266</v>
      </c>
      <c r="J86" s="22">
        <f t="shared" ca="1" si="13"/>
        <v>110.06716633474366</v>
      </c>
      <c r="K86" s="22">
        <f t="shared" ca="1" si="13"/>
        <v>77.412802619126921</v>
      </c>
      <c r="L86" s="22">
        <f t="shared" ca="1" si="13"/>
        <v>60.889776959660075</v>
      </c>
      <c r="M86" s="22">
        <f t="shared" ca="1" si="13"/>
        <v>90.950879302608726</v>
      </c>
      <c r="N86" s="22">
        <f t="shared" ca="1" si="13"/>
        <v>85.359733549764115</v>
      </c>
      <c r="O86" s="22">
        <f t="shared" ca="1" si="13"/>
        <v>143.21694080892806</v>
      </c>
      <c r="P86" s="22">
        <f t="shared" ca="1" si="13"/>
        <v>107.66814817432663</v>
      </c>
      <c r="Q86" s="22">
        <f t="shared" ca="1" si="13"/>
        <v>81.545274460534031</v>
      </c>
      <c r="R86" s="22">
        <f t="shared" ca="1" si="13"/>
        <v>118.30429950983941</v>
      </c>
      <c r="S86" s="93">
        <f t="shared" si="13"/>
        <v>131.16283350620023</v>
      </c>
      <c r="T86" s="22">
        <f t="shared" ca="1" si="13"/>
        <v>71.506054596270886</v>
      </c>
      <c r="U86" s="22">
        <f t="shared" ca="1" si="13"/>
        <v>107.79215219638427</v>
      </c>
      <c r="V86" s="22">
        <f t="shared" ca="1" si="13"/>
        <v>65.989047985801463</v>
      </c>
      <c r="W86" s="22">
        <f t="shared" ca="1" si="13"/>
        <v>94.615647645599566</v>
      </c>
      <c r="X86" s="22">
        <f t="shared" ca="1" si="13"/>
        <v>90.054954273881165</v>
      </c>
      <c r="Y86" s="93">
        <f t="shared" ca="1" si="13"/>
        <v>131.74596379558079</v>
      </c>
      <c r="Z86" s="85">
        <f t="shared" ca="1" si="13"/>
        <v>85.20392222513901</v>
      </c>
      <c r="AA86" s="85">
        <f t="shared" ca="1" si="13"/>
        <v>190.7742028663846</v>
      </c>
      <c r="AB86" s="86">
        <f t="shared" si="13"/>
        <v>160.3101298409114</v>
      </c>
      <c r="AC86" s="86">
        <f t="shared" ca="1" si="13"/>
        <v>96.794426871686781</v>
      </c>
      <c r="AD86" s="86">
        <f t="shared" ca="1" si="13"/>
        <v>99.666446562874938</v>
      </c>
      <c r="AE86" s="86">
        <f t="shared" ca="1" si="13"/>
        <v>88.09212123353997</v>
      </c>
      <c r="AF86" s="86">
        <f t="shared" ca="1" si="13"/>
        <v>104.32856322748948</v>
      </c>
      <c r="AG86" s="86">
        <f t="shared" ca="1" si="13"/>
        <v>117.17749702548659</v>
      </c>
      <c r="AH86" s="86">
        <f t="shared" ca="1" si="13"/>
        <v>74.420838506251201</v>
      </c>
      <c r="AI86" s="86">
        <f t="shared" ca="1" si="13"/>
        <v>74.414355793043498</v>
      </c>
      <c r="AJ86" s="86">
        <f t="shared" ca="1" si="13"/>
        <v>86.85146435573273</v>
      </c>
      <c r="AK86" s="22">
        <f t="shared" ca="1" si="13"/>
        <v>76.787293718383424</v>
      </c>
      <c r="AL86" s="22">
        <f t="shared" ca="1" si="13"/>
        <v>132.93792059030136</v>
      </c>
      <c r="AM86" s="22">
        <f t="shared" ca="1" si="13"/>
        <v>85.782010794927189</v>
      </c>
      <c r="AN86" s="22">
        <f ca="1">IF(OR(Fixtures!$D$6&lt;=0,Fixtures!$D$6&gt;39),AVERAGE(B86:AM86),AVERAGE(OFFSET(A86,0,Fixtures!$D$6,1,38-Fixtures!$D$6+1)))</f>
        <v>105.95888198010088</v>
      </c>
      <c r="AO86" s="41" t="str">
        <f t="shared" si="11"/>
        <v>WHU</v>
      </c>
      <c r="AP86" s="67">
        <f ca="1">AVERAGE(OFFSET(A86,0,Fixtures!$D$6,1,9))</f>
        <v>116.33008121083202</v>
      </c>
      <c r="AQ86" s="67">
        <f ca="1">AVERAGE(OFFSET(A86,0,Fixtures!$D$6,1,6))</f>
        <v>125.81393331226396</v>
      </c>
      <c r="AR86" s="67">
        <f ca="1">AVERAGE(OFFSET(A86,0,Fixtures!$D$6,1,3))</f>
        <v>102.33494676486698</v>
      </c>
      <c r="AS86" s="77"/>
      <c r="AT86" s="66"/>
    </row>
    <row r="87" spans="1:46" x14ac:dyDescent="0.3">
      <c r="A87" s="41" t="str">
        <f t="shared" si="9"/>
        <v>WOL</v>
      </c>
      <c r="B87" s="22">
        <f t="shared" ca="1" si="7"/>
        <v>131.74596379558079</v>
      </c>
      <c r="C87" s="22">
        <f t="shared" ca="1" si="13"/>
        <v>108.76738957388292</v>
      </c>
      <c r="D87" s="22">
        <f t="shared" ca="1" si="13"/>
        <v>74.414355793043498</v>
      </c>
      <c r="E87" s="22">
        <f t="shared" ca="1" si="13"/>
        <v>110.06716633474366</v>
      </c>
      <c r="F87" s="22">
        <f t="shared" ca="1" si="13"/>
        <v>117.17749702548659</v>
      </c>
      <c r="G87" s="22">
        <f t="shared" ca="1" si="13"/>
        <v>71.506054596270886</v>
      </c>
      <c r="H87" s="22">
        <f t="shared" ca="1" si="13"/>
        <v>76.787293718383424</v>
      </c>
      <c r="I87" s="22">
        <f t="shared" ca="1" si="13"/>
        <v>190.7742028663846</v>
      </c>
      <c r="J87" s="22">
        <f t="shared" ca="1" si="13"/>
        <v>96.794426871686781</v>
      </c>
      <c r="K87" s="22">
        <f t="shared" ca="1" si="13"/>
        <v>74.420838506251201</v>
      </c>
      <c r="L87" s="22">
        <f t="shared" ca="1" si="13"/>
        <v>99.666446562874938</v>
      </c>
      <c r="M87" s="22">
        <f t="shared" ca="1" si="13"/>
        <v>85.782010794927189</v>
      </c>
      <c r="N87" s="22">
        <f t="shared" ca="1" si="13"/>
        <v>80.653280871535117</v>
      </c>
      <c r="O87" s="22">
        <f t="shared" ca="1" si="13"/>
        <v>77.412802619126921</v>
      </c>
      <c r="P87" s="22">
        <f t="shared" si="13"/>
        <v>80.516430837836737</v>
      </c>
      <c r="Q87" s="22">
        <f t="shared" ca="1" si="13"/>
        <v>104.1381271640588</v>
      </c>
      <c r="R87" s="22">
        <f t="shared" ca="1" si="13"/>
        <v>85.359733549764115</v>
      </c>
      <c r="S87" s="22">
        <f t="shared" ca="1" si="13"/>
        <v>86.85146435573273</v>
      </c>
      <c r="T87" s="22">
        <f t="shared" ca="1" si="13"/>
        <v>156.08798416340557</v>
      </c>
      <c r="U87" s="22">
        <f t="shared" si="13"/>
        <v>160.3101298409114</v>
      </c>
      <c r="V87" s="22">
        <f t="shared" ca="1" si="13"/>
        <v>93.851136766913072</v>
      </c>
      <c r="W87" s="22">
        <f t="shared" ca="1" si="13"/>
        <v>60.889776959660075</v>
      </c>
      <c r="X87" s="22">
        <f t="shared" ca="1" si="13"/>
        <v>118.30429950983941</v>
      </c>
      <c r="Y87" s="22">
        <f t="shared" si="13"/>
        <v>131.16283350620023</v>
      </c>
      <c r="Z87" s="85">
        <f t="shared" ca="1" si="13"/>
        <v>132.93792059030136</v>
      </c>
      <c r="AA87" s="85">
        <f t="shared" ca="1" si="13"/>
        <v>107.79215219638427</v>
      </c>
      <c r="AB87" s="86">
        <f t="shared" ca="1" si="13"/>
        <v>71.06028901832677</v>
      </c>
      <c r="AC87" s="86">
        <f t="shared" ca="1" si="13"/>
        <v>104.32856322748948</v>
      </c>
      <c r="AD87" s="86">
        <f t="shared" ca="1" si="13"/>
        <v>85.20392222513901</v>
      </c>
      <c r="AE87" s="86">
        <f t="shared" si="13"/>
        <v>98.408971024022676</v>
      </c>
      <c r="AF87" s="86">
        <f t="shared" ca="1" si="13"/>
        <v>65.989047985801463</v>
      </c>
      <c r="AG87" s="86">
        <f t="shared" ca="1" si="13"/>
        <v>104.84467986046657</v>
      </c>
      <c r="AH87" s="86">
        <f t="shared" ca="1" si="13"/>
        <v>81.545274460534031</v>
      </c>
      <c r="AI87" s="86">
        <f t="shared" ca="1" si="13"/>
        <v>94.615647645599566</v>
      </c>
      <c r="AJ87" s="86">
        <f t="shared" ca="1" si="13"/>
        <v>90.054954273881165</v>
      </c>
      <c r="AK87" s="22">
        <f t="shared" ca="1" si="13"/>
        <v>90.950879302608726</v>
      </c>
      <c r="AL87" s="22">
        <f t="shared" ca="1" si="13"/>
        <v>58.504953760585266</v>
      </c>
      <c r="AM87" s="22">
        <f t="shared" ca="1" si="13"/>
        <v>143.21694080892806</v>
      </c>
      <c r="AN87" s="22">
        <f ca="1">IF(OR(Fixtures!$D$6&lt;=0,Fixtures!$D$6&gt;39),AVERAGE(B87:AM87),AVERAGE(OFFSET(A87,0,Fixtures!$D$6,1,38-Fixtures!$D$6+1)))</f>
        <v>98.682583087256745</v>
      </c>
      <c r="AO87" s="41" t="str">
        <f t="shared" si="11"/>
        <v>WOL</v>
      </c>
      <c r="AP87" s="67">
        <f ca="1">AVERAGE(OFFSET(A87,0,Fixtures!$D$6,1,9))</f>
        <v>101.68755547594495</v>
      </c>
      <c r="AQ87" s="67">
        <f ca="1">AVERAGE(OFFSET(A87,0,Fixtures!$D$6,1,6))</f>
        <v>110.93100967475691</v>
      </c>
      <c r="AR87" s="67">
        <f ca="1">AVERAGE(OFFSET(A87,0,Fixtures!$D$6,1,3))</f>
        <v>127.46835120211365</v>
      </c>
      <c r="AS87" s="77"/>
      <c r="AT87" s="66"/>
    </row>
    <row r="88" spans="1:46" x14ac:dyDescent="0.25">
      <c r="A88" s="68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6"/>
      <c r="W88" s="66"/>
      <c r="X88" s="66"/>
      <c r="Y88" s="66"/>
      <c r="Z88" s="66"/>
      <c r="AD88" s="66"/>
      <c r="AE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2"/>
    </row>
    <row r="89" spans="1:46" x14ac:dyDescent="0.3">
      <c r="A89" s="59" t="s">
        <v>0</v>
      </c>
      <c r="B89" s="59">
        <v>1</v>
      </c>
      <c r="C89" s="59">
        <v>2</v>
      </c>
      <c r="D89" s="59">
        <v>3</v>
      </c>
      <c r="E89" s="59">
        <v>4</v>
      </c>
      <c r="F89" s="59">
        <v>5</v>
      </c>
      <c r="G89" s="59">
        <v>6</v>
      </c>
      <c r="H89" s="59">
        <v>7</v>
      </c>
      <c r="I89" s="59">
        <v>8</v>
      </c>
      <c r="J89" s="59">
        <v>9</v>
      </c>
      <c r="K89" s="59">
        <v>10</v>
      </c>
      <c r="L89" s="59">
        <v>11</v>
      </c>
      <c r="M89" s="59">
        <v>12</v>
      </c>
      <c r="N89" s="59">
        <v>13</v>
      </c>
      <c r="O89" s="59">
        <v>14</v>
      </c>
      <c r="P89" s="59">
        <v>15</v>
      </c>
      <c r="Q89" s="59">
        <v>16</v>
      </c>
      <c r="R89" s="59">
        <v>17</v>
      </c>
      <c r="S89" s="59">
        <v>18</v>
      </c>
      <c r="T89" s="59">
        <v>19</v>
      </c>
      <c r="U89" s="59">
        <v>20</v>
      </c>
      <c r="V89" s="59">
        <v>21</v>
      </c>
      <c r="W89" s="59">
        <v>22</v>
      </c>
      <c r="X89" s="59">
        <v>23</v>
      </c>
      <c r="Y89" s="59">
        <v>24</v>
      </c>
      <c r="Z89" s="59">
        <v>25</v>
      </c>
      <c r="AA89" s="59">
        <v>26</v>
      </c>
      <c r="AB89" s="59">
        <v>27</v>
      </c>
      <c r="AC89" s="59">
        <v>28</v>
      </c>
      <c r="AD89" s="59">
        <v>29</v>
      </c>
      <c r="AE89" s="59">
        <v>30</v>
      </c>
      <c r="AF89" s="33">
        <v>31</v>
      </c>
      <c r="AG89" s="59">
        <v>32</v>
      </c>
      <c r="AH89" s="59">
        <v>33</v>
      </c>
      <c r="AI89" s="59">
        <v>34</v>
      </c>
      <c r="AJ89" s="59">
        <v>35</v>
      </c>
      <c r="AK89" s="59">
        <v>36</v>
      </c>
      <c r="AL89" s="59">
        <v>37</v>
      </c>
      <c r="AM89" s="59">
        <v>38</v>
      </c>
    </row>
    <row r="90" spans="1:46" x14ac:dyDescent="0.3">
      <c r="A90" s="41" t="str">
        <f>$A68</f>
        <v>ARS</v>
      </c>
      <c r="B90" s="9">
        <f ca="1">AVERAGE(B24:G24)</f>
        <v>1.3634629344318181</v>
      </c>
      <c r="C90" s="9">
        <f t="shared" ref="C90:AH90" ca="1" si="14">AVERAGE(C24:H24)</f>
        <v>1.5141468474262867</v>
      </c>
      <c r="D90" s="9">
        <f t="shared" ca="1" si="14"/>
        <v>1.4963959698887574</v>
      </c>
      <c r="E90" s="9">
        <f t="shared" ca="1" si="14"/>
        <v>1.3272299539702506</v>
      </c>
      <c r="F90" s="9">
        <f t="shared" ca="1" si="14"/>
        <v>1.2706509044873011</v>
      </c>
      <c r="G90" s="9">
        <f t="shared" ca="1" si="14"/>
        <v>1.2145774069893267</v>
      </c>
      <c r="H90" s="9">
        <f t="shared" ca="1" si="14"/>
        <v>1.373098716589489</v>
      </c>
      <c r="I90" s="9">
        <f t="shared" ca="1" si="14"/>
        <v>1.2347096008699465</v>
      </c>
      <c r="J90" s="9">
        <f t="shared" ca="1" si="14"/>
        <v>1.3193265581681124</v>
      </c>
      <c r="K90" s="9">
        <f t="shared" ca="1" si="14"/>
        <v>1.2551994052770807</v>
      </c>
      <c r="L90" s="9">
        <f t="shared" ca="1" si="14"/>
        <v>1.3853453012365693</v>
      </c>
      <c r="M90" s="9">
        <f t="shared" ca="1" si="14"/>
        <v>1.5286025285736153</v>
      </c>
      <c r="N90" s="9">
        <f t="shared" ca="1" si="14"/>
        <v>1.4727787261201455</v>
      </c>
      <c r="O90" s="9">
        <f t="shared" ca="1" si="14"/>
        <v>1.476532726387185</v>
      </c>
      <c r="P90" s="9">
        <f t="shared" ca="1" si="14"/>
        <v>1.4997622609950449</v>
      </c>
      <c r="Q90" s="9">
        <f t="shared" ca="1" si="14"/>
        <v>1.549407001915678</v>
      </c>
      <c r="R90" s="9">
        <f t="shared" ca="1" si="14"/>
        <v>1.4801308764849173</v>
      </c>
      <c r="S90" s="9">
        <f t="shared" ca="1" si="14"/>
        <v>1.3143739041835674</v>
      </c>
      <c r="T90" s="9">
        <f t="shared" ca="1" si="14"/>
        <v>1.3997359481330516</v>
      </c>
      <c r="U90" s="9">
        <f t="shared" ca="1" si="14"/>
        <v>1.4262526911212123</v>
      </c>
      <c r="V90" s="9">
        <f t="shared" ca="1" si="14"/>
        <v>1.3076627892904</v>
      </c>
      <c r="W90" s="9">
        <f t="shared" ca="1" si="14"/>
        <v>1.268238455481046</v>
      </c>
      <c r="X90" s="9">
        <f t="shared" ca="1" si="14"/>
        <v>1.5753588831731109</v>
      </c>
      <c r="Y90" s="9">
        <f t="shared" ca="1" si="14"/>
        <v>1.5818977688367282</v>
      </c>
      <c r="Z90" s="9">
        <f t="shared" ca="1" si="14"/>
        <v>1.4812682031531113</v>
      </c>
      <c r="AA90" s="9">
        <f t="shared" ca="1" si="14"/>
        <v>1.5517043944978421</v>
      </c>
      <c r="AB90" s="9">
        <f t="shared" ca="1" si="14"/>
        <v>1.5731321592962006</v>
      </c>
      <c r="AC90" s="9">
        <f t="shared" ca="1" si="14"/>
        <v>1.6606496352078139</v>
      </c>
      <c r="AD90" s="9">
        <f t="shared" ca="1" si="14"/>
        <v>1.3965002750451572</v>
      </c>
      <c r="AE90" s="9">
        <f t="shared" ca="1" si="14"/>
        <v>1.4955144394651851</v>
      </c>
      <c r="AF90" s="9">
        <f t="shared" ca="1" si="14"/>
        <v>1.5036951361701039</v>
      </c>
      <c r="AG90" s="9">
        <f t="shared" ca="1" si="14"/>
        <v>1.4690360574198744</v>
      </c>
      <c r="AH90" s="9">
        <f t="shared" ca="1" si="14"/>
        <v>1.4811020093605476</v>
      </c>
    </row>
    <row r="91" spans="1:46" x14ac:dyDescent="0.3">
      <c r="A91" s="41" t="str">
        <f t="shared" ref="A91:A109" si="15">$A69</f>
        <v>AVL</v>
      </c>
      <c r="B91" s="9">
        <f t="shared" ref="B91:B109" ca="1" si="16">AVERAGE(B25:G25)</f>
        <v>1.6360333330164372</v>
      </c>
      <c r="C91" s="9">
        <f t="shared" ref="C91:C109" ca="1" si="17">AVERAGE(C25:H25)</f>
        <v>1.4845017209596783</v>
      </c>
      <c r="D91" s="9">
        <f t="shared" ref="D91:D109" ca="1" si="18">AVERAGE(D25:I25)</f>
        <v>1.5991178437141536</v>
      </c>
      <c r="E91" s="9">
        <f t="shared" ref="E91:E109" ca="1" si="19">AVERAGE(E25:J25)</f>
        <v>1.5852740058656796</v>
      </c>
      <c r="F91" s="9">
        <f t="shared" ref="F91:F109" ca="1" si="20">AVERAGE(F25:K25)</f>
        <v>2.0012775324014149</v>
      </c>
      <c r="G91" s="9">
        <f t="shared" ref="G91:G109" ca="1" si="21">AVERAGE(G25:L25)</f>
        <v>2.1458118457401931</v>
      </c>
      <c r="H91" s="9">
        <f t="shared" ref="H91:H109" ca="1" si="22">AVERAGE(H25:M25)</f>
        <v>2.1737215277209323</v>
      </c>
      <c r="I91" s="9">
        <f t="shared" ref="I91:I109" ca="1" si="23">AVERAGE(I25:N25)</f>
        <v>2.1351251889507497</v>
      </c>
      <c r="J91" s="9">
        <f t="shared" ref="J91:J109" ca="1" si="24">AVERAGE(J25:O25)</f>
        <v>2.2958732897403684</v>
      </c>
      <c r="K91" s="9">
        <f t="shared" ref="K91:K109" ca="1" si="25">AVERAGE(K25:P25)</f>
        <v>2.5522551505789512</v>
      </c>
      <c r="L91" s="9">
        <f t="shared" ref="L91:L109" ca="1" si="26">AVERAGE(L25:Q25)</f>
        <v>2.1944571812755167</v>
      </c>
      <c r="M91" s="9">
        <f t="shared" ref="M91:M109" ca="1" si="27">AVERAGE(M25:R25)</f>
        <v>2.1501620831385431</v>
      </c>
      <c r="N91" s="9">
        <f t="shared" ref="N91:N109" ca="1" si="28">AVERAGE(N25:S25)</f>
        <v>2.0508501787234996</v>
      </c>
      <c r="O91" s="9">
        <f t="shared" ref="O91:O109" ca="1" si="29">AVERAGE(O25:T25)</f>
        <v>2.0798747075992963</v>
      </c>
      <c r="P91" s="9">
        <f t="shared" ref="P91:P109" ca="1" si="30">AVERAGE(P25:U25)</f>
        <v>1.9435412426523604</v>
      </c>
      <c r="Q91" s="9">
        <f t="shared" ref="Q91:Q109" ca="1" si="31">AVERAGE(Q25:V25)</f>
        <v>1.7612388742486849</v>
      </c>
      <c r="R91" s="9">
        <f t="shared" ref="R91:R109" ca="1" si="32">AVERAGE(R25:W25)</f>
        <v>1.899065147048091</v>
      </c>
      <c r="S91" s="9">
        <f t="shared" ref="S91:S109" ca="1" si="33">AVERAGE(S25:X25)</f>
        <v>1.9322792542384846</v>
      </c>
      <c r="T91" s="9">
        <f t="shared" ref="T91:T109" ca="1" si="34">AVERAGE(T25:Y25)</f>
        <v>1.8751830519449995</v>
      </c>
      <c r="U91" s="9">
        <f t="shared" ref="U91:U109" ca="1" si="35">AVERAGE(U25:Z25)</f>
        <v>1.9537078383202766</v>
      </c>
      <c r="V91" s="9">
        <f t="shared" ref="V91:V109" ca="1" si="36">AVERAGE(V25:AA25)</f>
        <v>1.869956992794567</v>
      </c>
      <c r="W91" s="9">
        <f t="shared" ref="W91:W109" ca="1" si="37">AVERAGE(W25:AB25)</f>
        <v>1.965364856788991</v>
      </c>
      <c r="X91" s="9">
        <f t="shared" ref="X91:X109" ca="1" si="38">AVERAGE(X25:AC25)</f>
        <v>1.7408422304582347</v>
      </c>
      <c r="Y91" s="9">
        <f t="shared" ref="Y91:Y109" ca="1" si="39">AVERAGE(Y25:AD25)</f>
        <v>1.8371374908887474</v>
      </c>
      <c r="Z91" s="9">
        <f t="shared" ref="Z91:Z109" ca="1" si="40">AVERAGE(Z25:AE25)</f>
        <v>1.9524027415884262</v>
      </c>
      <c r="AA91" s="9">
        <f t="shared" ref="AA91:AA109" ca="1" si="41">AVERAGE(AA25:AF25)</f>
        <v>1.9306641798643274</v>
      </c>
      <c r="AB91" s="9">
        <f t="shared" ref="AB91:AB109" ca="1" si="42">AVERAGE(AB25:AG25)</f>
        <v>1.9384618467635117</v>
      </c>
      <c r="AC91" s="9">
        <f t="shared" ref="AC91:AC109" ca="1" si="43">AVERAGE(AC25:AH25)</f>
        <v>2.0849768535464794</v>
      </c>
      <c r="AD91" s="9">
        <f t="shared" ref="AD91:AD109" ca="1" si="44">AVERAGE(AD25:AI25)</f>
        <v>2.1744563319844912</v>
      </c>
      <c r="AE91" s="9">
        <f t="shared" ref="AE91:AE109" ca="1" si="45">AVERAGE(AE25:AJ25)</f>
        <v>1.8818915656360724</v>
      </c>
      <c r="AF91" s="9">
        <f t="shared" ref="AF91:AH109" ca="1" si="46">AVERAGE(AF25:AK25)</f>
        <v>1.9314021210636856</v>
      </c>
      <c r="AG91" s="9">
        <f t="shared" ca="1" si="46"/>
        <v>1.9045378670049644</v>
      </c>
      <c r="AH91" s="9">
        <f t="shared" ca="1" si="46"/>
        <v>1.9963886272727234</v>
      </c>
    </row>
    <row r="92" spans="1:46" x14ac:dyDescent="0.3">
      <c r="A92" s="41" t="str">
        <f t="shared" si="15"/>
        <v>BOU</v>
      </c>
      <c r="B92" s="9">
        <f t="shared" ca="1" si="16"/>
        <v>1.7866753458761311</v>
      </c>
      <c r="C92" s="9">
        <f t="shared" ca="1" si="17"/>
        <v>1.7939974866442174</v>
      </c>
      <c r="D92" s="9">
        <f t="shared" ca="1" si="18"/>
        <v>1.7790660989946028</v>
      </c>
      <c r="E92" s="9">
        <f t="shared" ca="1" si="19"/>
        <v>1.5784670873974507</v>
      </c>
      <c r="F92" s="9">
        <f t="shared" ca="1" si="20"/>
        <v>1.4691977053973604</v>
      </c>
      <c r="G92" s="9">
        <f t="shared" ca="1" si="21"/>
        <v>1.513344450988326</v>
      </c>
      <c r="H92" s="9">
        <f t="shared" ca="1" si="22"/>
        <v>1.3868068985076247</v>
      </c>
      <c r="I92" s="9">
        <f t="shared" ca="1" si="23"/>
        <v>1.4046796163668016</v>
      </c>
      <c r="J92" s="9">
        <f t="shared" ca="1" si="24"/>
        <v>1.4181227864957844</v>
      </c>
      <c r="K92" s="9">
        <f t="shared" ca="1" si="25"/>
        <v>1.456662999003645</v>
      </c>
      <c r="L92" s="9">
        <f t="shared" ca="1" si="26"/>
        <v>1.4954860551412272</v>
      </c>
      <c r="M92" s="9">
        <f t="shared" ca="1" si="27"/>
        <v>1.6518446087810583</v>
      </c>
      <c r="N92" s="9">
        <f t="shared" ca="1" si="28"/>
        <v>1.6128126242612384</v>
      </c>
      <c r="O92" s="9">
        <f t="shared" ca="1" si="29"/>
        <v>1.5973671745227485</v>
      </c>
      <c r="P92" s="9">
        <f t="shared" ca="1" si="30"/>
        <v>1.59681805390146</v>
      </c>
      <c r="Q92" s="9">
        <f t="shared" ca="1" si="31"/>
        <v>1.6743923637099372</v>
      </c>
      <c r="R92" s="9">
        <f t="shared" ca="1" si="32"/>
        <v>1.5461085202176912</v>
      </c>
      <c r="S92" s="9">
        <f t="shared" ca="1" si="33"/>
        <v>1.3835791920452216</v>
      </c>
      <c r="T92" s="9">
        <f t="shared" ca="1" si="34"/>
        <v>1.4090341494934646</v>
      </c>
      <c r="U92" s="9">
        <f t="shared" ca="1" si="35"/>
        <v>1.4190295412258511</v>
      </c>
      <c r="V92" s="9">
        <f t="shared" ca="1" si="36"/>
        <v>1.3915715599213474</v>
      </c>
      <c r="W92" s="9">
        <f t="shared" ca="1" si="37"/>
        <v>1.3700662216681241</v>
      </c>
      <c r="X92" s="9">
        <f t="shared" ca="1" si="38"/>
        <v>1.4653555841257146</v>
      </c>
      <c r="Y92" s="9">
        <f t="shared" ca="1" si="39"/>
        <v>1.6771729642141509</v>
      </c>
      <c r="Z92" s="9">
        <f t="shared" ca="1" si="40"/>
        <v>1.6141842324190023</v>
      </c>
      <c r="AA92" s="9">
        <f t="shared" ca="1" si="41"/>
        <v>1.7222657303896103</v>
      </c>
      <c r="AB92" s="9">
        <f t="shared" ca="1" si="42"/>
        <v>1.5930947486371621</v>
      </c>
      <c r="AC92" s="9">
        <f t="shared" ca="1" si="43"/>
        <v>1.7141639924695111</v>
      </c>
      <c r="AD92" s="9">
        <f t="shared" ca="1" si="44"/>
        <v>1.6390988987542043</v>
      </c>
      <c r="AE92" s="9">
        <f t="shared" ca="1" si="45"/>
        <v>1.4311514939862786</v>
      </c>
      <c r="AF92" s="9">
        <f t="shared" ca="1" si="46"/>
        <v>1.8432210990018465</v>
      </c>
      <c r="AG92" s="9">
        <f t="shared" ca="1" si="46"/>
        <v>1.7611203097465029</v>
      </c>
      <c r="AH92" s="9">
        <f t="shared" ca="1" si="46"/>
        <v>1.9348456022192069</v>
      </c>
    </row>
    <row r="93" spans="1:46" x14ac:dyDescent="0.3">
      <c r="A93" s="41" t="str">
        <f t="shared" si="15"/>
        <v>BRI</v>
      </c>
      <c r="B93" s="9">
        <f t="shared" ca="1" si="16"/>
        <v>1.5686641389181954</v>
      </c>
      <c r="C93" s="9">
        <f t="shared" ca="1" si="17"/>
        <v>1.7057224254261971</v>
      </c>
      <c r="D93" s="9">
        <f t="shared" ca="1" si="18"/>
        <v>1.7167243970662158</v>
      </c>
      <c r="E93" s="9">
        <f t="shared" ca="1" si="19"/>
        <v>1.787936461991273</v>
      </c>
      <c r="F93" s="9">
        <f t="shared" ca="1" si="20"/>
        <v>1.4628420095393775</v>
      </c>
      <c r="G93" s="9">
        <f t="shared" ca="1" si="21"/>
        <v>1.4552229632544347</v>
      </c>
      <c r="H93" s="9">
        <f t="shared" ca="1" si="22"/>
        <v>1.6176886853778296</v>
      </c>
      <c r="I93" s="9">
        <f t="shared" ca="1" si="23"/>
        <v>1.4649228624721475</v>
      </c>
      <c r="J93" s="9">
        <f t="shared" ca="1" si="24"/>
        <v>1.7161030285027525</v>
      </c>
      <c r="K93" s="9">
        <f t="shared" ca="1" si="25"/>
        <v>1.7017262793202104</v>
      </c>
      <c r="L93" s="9">
        <f t="shared" ca="1" si="26"/>
        <v>1.697267538099938</v>
      </c>
      <c r="M93" s="9">
        <f t="shared" ca="1" si="27"/>
        <v>1.7343761432523672</v>
      </c>
      <c r="N93" s="9">
        <f t="shared" ca="1" si="28"/>
        <v>1.5411395367354455</v>
      </c>
      <c r="O93" s="9">
        <f t="shared" ca="1" si="29"/>
        <v>1.5859364021852373</v>
      </c>
      <c r="P93" s="9">
        <f t="shared" ca="1" si="30"/>
        <v>1.2907540859901143</v>
      </c>
      <c r="Q93" s="9">
        <f t="shared" ca="1" si="31"/>
        <v>1.2802206376110348</v>
      </c>
      <c r="R93" s="9">
        <f t="shared" ca="1" si="32"/>
        <v>1.3857003384914928</v>
      </c>
      <c r="S93" s="9">
        <f t="shared" ca="1" si="33"/>
        <v>1.3820333691632174</v>
      </c>
      <c r="T93" s="9">
        <f t="shared" ca="1" si="34"/>
        <v>1.4301078888954626</v>
      </c>
      <c r="U93" s="9">
        <f t="shared" ca="1" si="35"/>
        <v>1.4136728448406191</v>
      </c>
      <c r="V93" s="9">
        <f t="shared" ca="1" si="36"/>
        <v>1.4382019730776907</v>
      </c>
      <c r="W93" s="9">
        <f t="shared" ca="1" si="37"/>
        <v>1.4347124786822729</v>
      </c>
      <c r="X93" s="9">
        <f t="shared" ca="1" si="38"/>
        <v>1.2620230251170799</v>
      </c>
      <c r="Y93" s="9">
        <f t="shared" ca="1" si="39"/>
        <v>1.3660897484558854</v>
      </c>
      <c r="Z93" s="9">
        <f t="shared" ca="1" si="40"/>
        <v>1.3274024879363202</v>
      </c>
      <c r="AA93" s="9">
        <f t="shared" ca="1" si="41"/>
        <v>1.419958685394598</v>
      </c>
      <c r="AB93" s="9">
        <f t="shared" ca="1" si="42"/>
        <v>1.4926041772365242</v>
      </c>
      <c r="AC93" s="9">
        <f t="shared" ca="1" si="43"/>
        <v>1.4710478453081004</v>
      </c>
      <c r="AD93" s="9">
        <f t="shared" ca="1" si="44"/>
        <v>1.6360963628035241</v>
      </c>
      <c r="AE93" s="9">
        <f t="shared" ca="1" si="45"/>
        <v>1.6917356027568886</v>
      </c>
      <c r="AF93" s="9">
        <f t="shared" ca="1" si="46"/>
        <v>1.8349564407191474</v>
      </c>
      <c r="AG93" s="9">
        <f t="shared" ca="1" si="46"/>
        <v>1.6074957106426064</v>
      </c>
      <c r="AH93" s="9">
        <f t="shared" ca="1" si="46"/>
        <v>1.6129356927968921</v>
      </c>
    </row>
    <row r="94" spans="1:46" x14ac:dyDescent="0.3">
      <c r="A94" s="41" t="str">
        <f t="shared" si="15"/>
        <v>BUR</v>
      </c>
      <c r="B94" s="9">
        <f t="shared" ca="1" si="16"/>
        <v>1.3462622523701882</v>
      </c>
      <c r="C94" s="9">
        <f t="shared" ca="1" si="17"/>
        <v>1.4083538681157652</v>
      </c>
      <c r="D94" s="9">
        <f t="shared" ca="1" si="18"/>
        <v>1.3454491533363828</v>
      </c>
      <c r="E94" s="9">
        <f t="shared" ca="1" si="19"/>
        <v>1.4037366695925442</v>
      </c>
      <c r="F94" s="9">
        <f t="shared" ca="1" si="20"/>
        <v>1.3760365777410708</v>
      </c>
      <c r="G94" s="9">
        <f t="shared" ca="1" si="21"/>
        <v>1.3529845829728575</v>
      </c>
      <c r="H94" s="9">
        <f t="shared" ca="1" si="22"/>
        <v>1.3717139140348742</v>
      </c>
      <c r="I94" s="9">
        <f t="shared" ca="1" si="23"/>
        <v>1.3451007722176123</v>
      </c>
      <c r="J94" s="9">
        <f t="shared" ca="1" si="24"/>
        <v>1.2826111844027235</v>
      </c>
      <c r="K94" s="9">
        <f t="shared" ca="1" si="25"/>
        <v>1.272836940598302</v>
      </c>
      <c r="L94" s="9">
        <f t="shared" ca="1" si="26"/>
        <v>1.2933073633493695</v>
      </c>
      <c r="M94" s="9">
        <f t="shared" ca="1" si="27"/>
        <v>1.1848635282931481</v>
      </c>
      <c r="N94" s="9">
        <f t="shared" ca="1" si="28"/>
        <v>1.2206337192059833</v>
      </c>
      <c r="O94" s="9">
        <f t="shared" ca="1" si="29"/>
        <v>1.2598894433095842</v>
      </c>
      <c r="P94" s="9">
        <f t="shared" ca="1" si="30"/>
        <v>1.3594418631335283</v>
      </c>
      <c r="Q94" s="9">
        <f t="shared" ca="1" si="31"/>
        <v>1.220190160273197</v>
      </c>
      <c r="R94" s="9">
        <f t="shared" ca="1" si="32"/>
        <v>1.3143310481389949</v>
      </c>
      <c r="S94" s="9">
        <f t="shared" ca="1" si="33"/>
        <v>1.4072283555367238</v>
      </c>
      <c r="T94" s="9">
        <f t="shared" ca="1" si="34"/>
        <v>1.5337988815135482</v>
      </c>
      <c r="U94" s="9">
        <f t="shared" ca="1" si="35"/>
        <v>1.428861411431041</v>
      </c>
      <c r="V94" s="9">
        <f t="shared" ca="1" si="36"/>
        <v>1.4998217623263252</v>
      </c>
      <c r="W94" s="9">
        <f t="shared" ca="1" si="37"/>
        <v>1.46061878079051</v>
      </c>
      <c r="X94" s="9">
        <f t="shared" ca="1" si="38"/>
        <v>1.2940773471984972</v>
      </c>
      <c r="Y94" s="9">
        <f t="shared" ca="1" si="39"/>
        <v>1.2496465208241023</v>
      </c>
      <c r="Z94" s="9">
        <f t="shared" ca="1" si="40"/>
        <v>1.3896564493155952</v>
      </c>
      <c r="AA94" s="9">
        <f t="shared" ca="1" si="41"/>
        <v>1.3802325427998767</v>
      </c>
      <c r="AB94" s="9">
        <f t="shared" ca="1" si="42"/>
        <v>1.2669434677414404</v>
      </c>
      <c r="AC94" s="9">
        <f t="shared" ca="1" si="43"/>
        <v>1.2895699560685672</v>
      </c>
      <c r="AD94" s="9">
        <f t="shared" ca="1" si="44"/>
        <v>1.3476403676905553</v>
      </c>
      <c r="AE94" s="9">
        <f t="shared" ca="1" si="45"/>
        <v>1.5666507610627438</v>
      </c>
      <c r="AF94" s="9">
        <f t="shared" ca="1" si="46"/>
        <v>1.2793049259046914</v>
      </c>
      <c r="AG94" s="9">
        <f t="shared" ca="1" si="46"/>
        <v>1.3374657888107484</v>
      </c>
      <c r="AH94" s="9">
        <f t="shared" ca="1" si="46"/>
        <v>1.3331234721448502</v>
      </c>
    </row>
    <row r="95" spans="1:46" x14ac:dyDescent="0.3">
      <c r="A95" s="41" t="str">
        <f t="shared" si="15"/>
        <v>CHE</v>
      </c>
      <c r="B95" s="9">
        <f t="shared" ca="1" si="16"/>
        <v>1.1588320994280477</v>
      </c>
      <c r="C95" s="9">
        <f t="shared" ca="1" si="17"/>
        <v>1.0338663982434368</v>
      </c>
      <c r="D95" s="9">
        <f t="shared" ca="1" si="18"/>
        <v>1.0933803620128402</v>
      </c>
      <c r="E95" s="9">
        <f t="shared" ca="1" si="19"/>
        <v>1.0201853616958438</v>
      </c>
      <c r="F95" s="9">
        <f t="shared" ca="1" si="20"/>
        <v>1.0747628309772692</v>
      </c>
      <c r="G95" s="9">
        <f t="shared" ca="1" si="21"/>
        <v>1.0474534506541091</v>
      </c>
      <c r="H95" s="9">
        <f t="shared" ca="1" si="22"/>
        <v>0.92995550478240485</v>
      </c>
      <c r="I95" s="9">
        <f t="shared" ca="1" si="23"/>
        <v>1.1692348576375744</v>
      </c>
      <c r="J95" s="9">
        <f t="shared" ca="1" si="24"/>
        <v>1.0656122405050554</v>
      </c>
      <c r="K95" s="9">
        <f t="shared" ca="1" si="25"/>
        <v>1.1058664614380371</v>
      </c>
      <c r="L95" s="9">
        <f t="shared" ca="1" si="26"/>
        <v>1.1436498820008341</v>
      </c>
      <c r="M95" s="9">
        <f t="shared" ca="1" si="27"/>
        <v>1.064866234046389</v>
      </c>
      <c r="N95" s="9">
        <f t="shared" ca="1" si="28"/>
        <v>1.1764613851367405</v>
      </c>
      <c r="O95" s="9">
        <f t="shared" ca="1" si="29"/>
        <v>0.95592549812937522</v>
      </c>
      <c r="P95" s="9">
        <f t="shared" ca="1" si="30"/>
        <v>1.0227103216517157</v>
      </c>
      <c r="Q95" s="9">
        <f t="shared" ca="1" si="31"/>
        <v>1.0898182617357282</v>
      </c>
      <c r="R95" s="9">
        <f t="shared" ca="1" si="32"/>
        <v>0.99260846432492345</v>
      </c>
      <c r="S95" s="9">
        <f t="shared" ca="1" si="33"/>
        <v>1.0329880472217001</v>
      </c>
      <c r="T95" s="9">
        <f t="shared" ca="1" si="34"/>
        <v>0.9586523147098639</v>
      </c>
      <c r="U95" s="9">
        <f t="shared" ca="1" si="35"/>
        <v>1.062518642500822</v>
      </c>
      <c r="V95" s="9">
        <f t="shared" ca="1" si="36"/>
        <v>1.0414195674755955</v>
      </c>
      <c r="W95" s="9">
        <f t="shared" ca="1" si="37"/>
        <v>0.97362874607067562</v>
      </c>
      <c r="X95" s="9">
        <f t="shared" ca="1" si="38"/>
        <v>1.0127018769324725</v>
      </c>
      <c r="Y95" s="9">
        <f t="shared" ca="1" si="39"/>
        <v>1.0112402278412298</v>
      </c>
      <c r="Z95" s="9">
        <f t="shared" ca="1" si="40"/>
        <v>1.0865960670176316</v>
      </c>
      <c r="AA95" s="9">
        <f t="shared" ca="1" si="41"/>
        <v>1.0786157079556691</v>
      </c>
      <c r="AB95" s="9">
        <f t="shared" ca="1" si="42"/>
        <v>1.0972293773656727</v>
      </c>
      <c r="AC95" s="9">
        <f t="shared" ca="1" si="43"/>
        <v>1.0833665441145166</v>
      </c>
      <c r="AD95" s="9">
        <f t="shared" ca="1" si="44"/>
        <v>1.0652870134629635</v>
      </c>
      <c r="AE95" s="9">
        <f t="shared" ca="1" si="45"/>
        <v>1.1066637865327666</v>
      </c>
      <c r="AF95" s="9">
        <f t="shared" ca="1" si="46"/>
        <v>1.014352260564136</v>
      </c>
      <c r="AG95" s="9">
        <f t="shared" ca="1" si="46"/>
        <v>1.0787898122232822</v>
      </c>
      <c r="AH95" s="9">
        <f t="shared" ca="1" si="46"/>
        <v>1.0267413444288243</v>
      </c>
    </row>
    <row r="96" spans="1:46" x14ac:dyDescent="0.3">
      <c r="A96" s="41" t="str">
        <f t="shared" si="15"/>
        <v>CRY</v>
      </c>
      <c r="B96" s="9">
        <f t="shared" ca="1" si="16"/>
        <v>1.4817984383194254</v>
      </c>
      <c r="C96" s="9">
        <f t="shared" ca="1" si="17"/>
        <v>1.4397616566978932</v>
      </c>
      <c r="D96" s="9">
        <f t="shared" ca="1" si="18"/>
        <v>1.4500221409365868</v>
      </c>
      <c r="E96" s="9">
        <f t="shared" ca="1" si="19"/>
        <v>1.435876782290465</v>
      </c>
      <c r="F96" s="9">
        <f t="shared" ca="1" si="20"/>
        <v>1.5156197935444489</v>
      </c>
      <c r="G96" s="9">
        <f t="shared" ca="1" si="21"/>
        <v>1.471976598876801</v>
      </c>
      <c r="H96" s="9">
        <f t="shared" ca="1" si="22"/>
        <v>1.6644060000899217</v>
      </c>
      <c r="I96" s="9">
        <f t="shared" ca="1" si="23"/>
        <v>1.7974179538960753</v>
      </c>
      <c r="J96" s="9">
        <f t="shared" ca="1" si="24"/>
        <v>1.777244711352723</v>
      </c>
      <c r="K96" s="9">
        <f t="shared" ca="1" si="25"/>
        <v>1.5778482358963963</v>
      </c>
      <c r="L96" s="9">
        <f t="shared" ca="1" si="26"/>
        <v>1.5621185211971473</v>
      </c>
      <c r="M96" s="9">
        <f t="shared" ca="1" si="27"/>
        <v>1.5121288805405151</v>
      </c>
      <c r="N96" s="9">
        <f t="shared" ca="1" si="28"/>
        <v>1.3260436848054775</v>
      </c>
      <c r="O96" s="9">
        <f t="shared" ca="1" si="29"/>
        <v>1.2139589631090206</v>
      </c>
      <c r="P96" s="9">
        <f t="shared" ca="1" si="30"/>
        <v>1.2879466801876844</v>
      </c>
      <c r="Q96" s="9">
        <f t="shared" ca="1" si="31"/>
        <v>1.3768301842089787</v>
      </c>
      <c r="R96" s="9">
        <f t="shared" ca="1" si="32"/>
        <v>1.3034406360761952</v>
      </c>
      <c r="S96" s="9">
        <f t="shared" ca="1" si="33"/>
        <v>1.6308985462843821</v>
      </c>
      <c r="T96" s="9">
        <f t="shared" ca="1" si="34"/>
        <v>1.6438132704474848</v>
      </c>
      <c r="U96" s="9">
        <f t="shared" ca="1" si="35"/>
        <v>1.6369446818248887</v>
      </c>
      <c r="V96" s="9">
        <f t="shared" ca="1" si="36"/>
        <v>1.6146642256961463</v>
      </c>
      <c r="W96" s="9">
        <f t="shared" ca="1" si="37"/>
        <v>1.5144956087407226</v>
      </c>
      <c r="X96" s="9">
        <f t="shared" ca="1" si="38"/>
        <v>1.6157102306422979</v>
      </c>
      <c r="Y96" s="9">
        <f t="shared" ca="1" si="39"/>
        <v>1.2696256181591348</v>
      </c>
      <c r="Z96" s="9">
        <f t="shared" ca="1" si="40"/>
        <v>1.2735689022062742</v>
      </c>
      <c r="AA96" s="9">
        <f t="shared" ca="1" si="41"/>
        <v>1.5358675517906999</v>
      </c>
      <c r="AB96" s="9">
        <f t="shared" ca="1" si="42"/>
        <v>1.4028342719357074</v>
      </c>
      <c r="AC96" s="9">
        <f t="shared" ca="1" si="43"/>
        <v>1.6244371189720059</v>
      </c>
      <c r="AD96" s="9">
        <f t="shared" ca="1" si="44"/>
        <v>1.6020795834418122</v>
      </c>
      <c r="AE96" s="9">
        <f t="shared" ca="1" si="45"/>
        <v>1.7157351545583033</v>
      </c>
      <c r="AF96" s="9">
        <f t="shared" ca="1" si="46"/>
        <v>1.7382890375685189</v>
      </c>
      <c r="AG96" s="9">
        <f t="shared" ca="1" si="46"/>
        <v>1.5958987983772281</v>
      </c>
      <c r="AH96" s="9">
        <f t="shared" ca="1" si="46"/>
        <v>1.6201218340735215</v>
      </c>
    </row>
    <row r="97" spans="1:39" x14ac:dyDescent="0.3">
      <c r="A97" s="41" t="str">
        <f t="shared" si="15"/>
        <v>EVE</v>
      </c>
      <c r="B97" s="9">
        <f t="shared" ca="1" si="16"/>
        <v>1.0505064771552786</v>
      </c>
      <c r="C97" s="9">
        <f t="shared" ca="1" si="17"/>
        <v>1.1801973516587545</v>
      </c>
      <c r="D97" s="9">
        <f t="shared" ca="1" si="18"/>
        <v>1.2450976253104187</v>
      </c>
      <c r="E97" s="9">
        <f t="shared" ca="1" si="19"/>
        <v>1.1551770618382389</v>
      </c>
      <c r="F97" s="9">
        <f t="shared" ca="1" si="20"/>
        <v>1.2291641950449459</v>
      </c>
      <c r="G97" s="9">
        <f t="shared" ca="1" si="21"/>
        <v>1.2042112620964736</v>
      </c>
      <c r="H97" s="9">
        <f t="shared" ca="1" si="22"/>
        <v>1.3310505672993054</v>
      </c>
      <c r="I97" s="9">
        <f t="shared" ca="1" si="23"/>
        <v>1.1705170980599504</v>
      </c>
      <c r="J97" s="9">
        <f t="shared" ca="1" si="24"/>
        <v>1.2646547143511904</v>
      </c>
      <c r="K97" s="9">
        <f t="shared" ca="1" si="25"/>
        <v>1.4825658265028216</v>
      </c>
      <c r="L97" s="9">
        <f t="shared" ca="1" si="26"/>
        <v>1.4634922867087639</v>
      </c>
      <c r="M97" s="9">
        <f t="shared" ca="1" si="27"/>
        <v>1.6090958179571089</v>
      </c>
      <c r="N97" s="9">
        <f t="shared" ca="1" si="28"/>
        <v>1.4900586769797464</v>
      </c>
      <c r="O97" s="9">
        <f t="shared" ca="1" si="29"/>
        <v>1.4963912016293566</v>
      </c>
      <c r="P97" s="9">
        <f t="shared" ca="1" si="30"/>
        <v>1.3641093172943985</v>
      </c>
      <c r="Q97" s="9">
        <f t="shared" ca="1" si="31"/>
        <v>1.4344073753272077</v>
      </c>
      <c r="R97" s="9">
        <f t="shared" ca="1" si="32"/>
        <v>1.3740408220774001</v>
      </c>
      <c r="S97" s="9">
        <f t="shared" ca="1" si="33"/>
        <v>1.2943627666055482</v>
      </c>
      <c r="T97" s="9">
        <f t="shared" ca="1" si="34"/>
        <v>1.255364900474726</v>
      </c>
      <c r="U97" s="9">
        <f t="shared" ca="1" si="35"/>
        <v>1.3314378683345867</v>
      </c>
      <c r="V97" s="9">
        <f t="shared" ca="1" si="36"/>
        <v>1.2701645509939057</v>
      </c>
      <c r="W97" s="9">
        <f t="shared" ca="1" si="37"/>
        <v>1.0599267953757467</v>
      </c>
      <c r="X97" s="9">
        <f t="shared" ca="1" si="38"/>
        <v>1.1044149489632085</v>
      </c>
      <c r="Y97" s="9">
        <f t="shared" ca="1" si="39"/>
        <v>1.2078125891158491</v>
      </c>
      <c r="Z97" s="9">
        <f t="shared" ca="1" si="40"/>
        <v>1.3404890957790123</v>
      </c>
      <c r="AA97" s="9">
        <f t="shared" ca="1" si="41"/>
        <v>1.3243368440114842</v>
      </c>
      <c r="AB97" s="9">
        <f t="shared" ca="1" si="42"/>
        <v>1.4173917591245779</v>
      </c>
      <c r="AC97" s="9">
        <f t="shared" ca="1" si="43"/>
        <v>1.4281499314664954</v>
      </c>
      <c r="AD97" s="9">
        <f t="shared" ca="1" si="44"/>
        <v>1.4055448116125768</v>
      </c>
      <c r="AE97" s="9">
        <f t="shared" ca="1" si="45"/>
        <v>1.3235133942924466</v>
      </c>
      <c r="AF97" s="9">
        <f t="shared" ca="1" si="46"/>
        <v>1.237833770796285</v>
      </c>
      <c r="AG97" s="9">
        <f t="shared" ca="1" si="46"/>
        <v>1.2557501868655361</v>
      </c>
      <c r="AH97" s="9">
        <f t="shared" ca="1" si="46"/>
        <v>1.1768253455835418</v>
      </c>
    </row>
    <row r="98" spans="1:39" x14ac:dyDescent="0.3">
      <c r="A98" s="41" t="str">
        <f t="shared" si="15"/>
        <v>LEI</v>
      </c>
      <c r="B98" s="9">
        <f t="shared" ca="1" si="16"/>
        <v>1.2613591280816066</v>
      </c>
      <c r="C98" s="9">
        <f t="shared" ca="1" si="17"/>
        <v>1.2118187229783794</v>
      </c>
      <c r="D98" s="9">
        <f t="shared" ca="1" si="18"/>
        <v>1.2498662550704314</v>
      </c>
      <c r="E98" s="9">
        <f t="shared" ca="1" si="19"/>
        <v>1.1747844227445068</v>
      </c>
      <c r="F98" s="9">
        <f t="shared" ca="1" si="20"/>
        <v>1.3179385661099996</v>
      </c>
      <c r="G98" s="9">
        <f t="shared" ca="1" si="21"/>
        <v>1.1811980849447183</v>
      </c>
      <c r="H98" s="9">
        <f t="shared" ca="1" si="22"/>
        <v>1.1742512627654402</v>
      </c>
      <c r="I98" s="9">
        <f t="shared" ca="1" si="23"/>
        <v>1.2951597845429808</v>
      </c>
      <c r="J98" s="9">
        <f t="shared" ca="1" si="24"/>
        <v>1.1023337308709558</v>
      </c>
      <c r="K98" s="9">
        <f t="shared" ca="1" si="25"/>
        <v>1.1066552814300754</v>
      </c>
      <c r="L98" s="9">
        <f t="shared" ca="1" si="26"/>
        <v>1.0766956694701235</v>
      </c>
      <c r="M98" s="9">
        <f t="shared" ca="1" si="27"/>
        <v>1.0469448492362987</v>
      </c>
      <c r="N98" s="9">
        <f t="shared" ca="1" si="28"/>
        <v>1.3230782024086112</v>
      </c>
      <c r="O98" s="9">
        <f t="shared" ca="1" si="29"/>
        <v>1.3301496684625029</v>
      </c>
      <c r="P98" s="9">
        <f t="shared" ca="1" si="30"/>
        <v>1.3851906474937483</v>
      </c>
      <c r="Q98" s="9">
        <f t="shared" ca="1" si="31"/>
        <v>1.4109995367857773</v>
      </c>
      <c r="R98" s="9">
        <f t="shared" ca="1" si="32"/>
        <v>1.3539071903242947</v>
      </c>
      <c r="S98" s="9">
        <f t="shared" ca="1" si="33"/>
        <v>1.4269400213434922</v>
      </c>
      <c r="T98" s="9">
        <f t="shared" ca="1" si="34"/>
        <v>1.1489329572386537</v>
      </c>
      <c r="U98" s="9">
        <f t="shared" ca="1" si="35"/>
        <v>1.1234631217059579</v>
      </c>
      <c r="V98" s="9">
        <f t="shared" ca="1" si="36"/>
        <v>1.1440730172095419</v>
      </c>
      <c r="W98" s="9">
        <f t="shared" ca="1" si="37"/>
        <v>1.2626850752468319</v>
      </c>
      <c r="X98" s="9">
        <f t="shared" ca="1" si="38"/>
        <v>1.2797265310831301</v>
      </c>
      <c r="Y98" s="9">
        <f t="shared" ca="1" si="39"/>
        <v>1.233504626846081</v>
      </c>
      <c r="Z98" s="9">
        <f t="shared" ca="1" si="40"/>
        <v>1.2957717572861338</v>
      </c>
      <c r="AA98" s="9">
        <f t="shared" ca="1" si="41"/>
        <v>1.2375420755991582</v>
      </c>
      <c r="AB98" s="9">
        <f t="shared" ca="1" si="42"/>
        <v>1.2428820224210819</v>
      </c>
      <c r="AC98" s="9">
        <f t="shared" ca="1" si="43"/>
        <v>1.0651656164862369</v>
      </c>
      <c r="AD98" s="9">
        <f t="shared" ca="1" si="44"/>
        <v>1.0936903374071256</v>
      </c>
      <c r="AE98" s="9">
        <f t="shared" ca="1" si="45"/>
        <v>1.1169909362023265</v>
      </c>
      <c r="AF98" s="9">
        <f t="shared" ca="1" si="46"/>
        <v>1.0490715355867091</v>
      </c>
      <c r="AG98" s="9">
        <f t="shared" ca="1" si="46"/>
        <v>1.1261234761871231</v>
      </c>
      <c r="AH98" s="9">
        <f t="shared" ca="1" si="46"/>
        <v>1.079211395099831</v>
      </c>
    </row>
    <row r="99" spans="1:39" x14ac:dyDescent="0.3">
      <c r="A99" s="41" t="str">
        <f t="shared" si="15"/>
        <v>LIV</v>
      </c>
      <c r="B99" s="9">
        <f t="shared" ca="1" si="16"/>
        <v>0.87352908201812118</v>
      </c>
      <c r="C99" s="9">
        <f t="shared" ca="1" si="17"/>
        <v>0.93397169770484167</v>
      </c>
      <c r="D99" s="9">
        <f t="shared" ca="1" si="18"/>
        <v>0.88407587350632</v>
      </c>
      <c r="E99" s="9">
        <f t="shared" ca="1" si="19"/>
        <v>0.99380604639820846</v>
      </c>
      <c r="F99" s="9">
        <f t="shared" ca="1" si="20"/>
        <v>0.95882330322599574</v>
      </c>
      <c r="G99" s="9">
        <f t="shared" ca="1" si="21"/>
        <v>1.0500053200618005</v>
      </c>
      <c r="H99" s="9">
        <f t="shared" ca="1" si="22"/>
        <v>1.0243063704726514</v>
      </c>
      <c r="I99" s="9">
        <f t="shared" ca="1" si="23"/>
        <v>0.98601196319057893</v>
      </c>
      <c r="J99" s="9">
        <f t="shared" ca="1" si="24"/>
        <v>0.95538703499780209</v>
      </c>
      <c r="K99" s="9">
        <f t="shared" ca="1" si="25"/>
        <v>0.85719421291024966</v>
      </c>
      <c r="L99" s="9">
        <f t="shared" ca="1" si="26"/>
        <v>0.87511302823634995</v>
      </c>
      <c r="M99" s="9">
        <f t="shared" ca="1" si="27"/>
        <v>0.80548472808393035</v>
      </c>
      <c r="N99" s="9">
        <f t="shared" ca="1" si="28"/>
        <v>0.75693335916840943</v>
      </c>
      <c r="O99" s="9">
        <f t="shared" ca="1" si="29"/>
        <v>0.85675561101807818</v>
      </c>
      <c r="P99" s="9">
        <f t="shared" ca="1" si="30"/>
        <v>0.8606714064279587</v>
      </c>
      <c r="Q99" s="9">
        <f t="shared" ca="1" si="31"/>
        <v>0.84353128579336689</v>
      </c>
      <c r="R99" s="9">
        <f t="shared" ca="1" si="32"/>
        <v>0.88276308460184139</v>
      </c>
      <c r="S99" s="9">
        <f t="shared" ca="1" si="33"/>
        <v>0.9261214238971095</v>
      </c>
      <c r="T99" s="9">
        <f t="shared" ca="1" si="34"/>
        <v>0.94146460627741957</v>
      </c>
      <c r="U99" s="9">
        <f t="shared" ca="1" si="35"/>
        <v>0.85438426910337206</v>
      </c>
      <c r="V99" s="9">
        <f t="shared" ca="1" si="36"/>
        <v>0.87886941259451146</v>
      </c>
      <c r="W99" s="9">
        <f t="shared" ca="1" si="37"/>
        <v>0.88307728507748429</v>
      </c>
      <c r="X99" s="9">
        <f t="shared" ca="1" si="38"/>
        <v>0.86571536808946814</v>
      </c>
      <c r="Y99" s="9">
        <f t="shared" ca="1" si="39"/>
        <v>0.80771685997224074</v>
      </c>
      <c r="Z99" s="9">
        <f t="shared" ca="1" si="40"/>
        <v>0.81169222112706496</v>
      </c>
      <c r="AA99" s="9">
        <f t="shared" ca="1" si="41"/>
        <v>0.75977968233763893</v>
      </c>
      <c r="AB99" s="9">
        <f t="shared" ca="1" si="42"/>
        <v>0.93198780672565473</v>
      </c>
      <c r="AC99" s="9">
        <f t="shared" ca="1" si="43"/>
        <v>0.93912683480729298</v>
      </c>
      <c r="AD99" s="9">
        <f t="shared" ca="1" si="44"/>
        <v>0.95617318430960541</v>
      </c>
      <c r="AE99" s="9">
        <f t="shared" ca="1" si="45"/>
        <v>0.96759614427270524</v>
      </c>
      <c r="AF99" s="9">
        <f t="shared" ca="1" si="46"/>
        <v>0.95036133628104258</v>
      </c>
      <c r="AG99" s="9">
        <f t="shared" ca="1" si="46"/>
        <v>1.0299090665220825</v>
      </c>
      <c r="AH99" s="9">
        <f t="shared" ca="1" si="46"/>
        <v>0.83710242064409479</v>
      </c>
    </row>
    <row r="100" spans="1:39" x14ac:dyDescent="0.3">
      <c r="A100" s="41" t="str">
        <f t="shared" si="15"/>
        <v>MCI</v>
      </c>
      <c r="B100" s="9">
        <f t="shared" ca="1" si="16"/>
        <v>0.98027722282997332</v>
      </c>
      <c r="C100" s="9">
        <f t="shared" ca="1" si="17"/>
        <v>1.0046813745920353</v>
      </c>
      <c r="D100" s="9">
        <f t="shared" ca="1" si="18"/>
        <v>1.0093611448572184</v>
      </c>
      <c r="E100" s="9">
        <f t="shared" ca="1" si="19"/>
        <v>0.99021321567317189</v>
      </c>
      <c r="F100" s="9">
        <f t="shared" ca="1" si="20"/>
        <v>0.99120331005677642</v>
      </c>
      <c r="G100" s="9">
        <f t="shared" ca="1" si="21"/>
        <v>0.97517692079171736</v>
      </c>
      <c r="H100" s="9">
        <f t="shared" ca="1" si="22"/>
        <v>1.1792409484234565</v>
      </c>
      <c r="I100" s="9">
        <f t="shared" ca="1" si="23"/>
        <v>1.1495271855635596</v>
      </c>
      <c r="J100" s="9">
        <f t="shared" ca="1" si="24"/>
        <v>1.154436961136742</v>
      </c>
      <c r="K100" s="9">
        <f t="shared" ca="1" si="25"/>
        <v>1.1951408986221412</v>
      </c>
      <c r="L100" s="9">
        <f t="shared" ca="1" si="26"/>
        <v>1.2345080399624513</v>
      </c>
      <c r="M100" s="9">
        <f t="shared" ca="1" si="27"/>
        <v>1.2773600881117482</v>
      </c>
      <c r="N100" s="9">
        <f t="shared" ca="1" si="28"/>
        <v>1.1263981936959848</v>
      </c>
      <c r="O100" s="9">
        <f t="shared" ca="1" si="29"/>
        <v>1.1510900812393035</v>
      </c>
      <c r="P100" s="9">
        <f t="shared" ca="1" si="30"/>
        <v>1.127889798063231</v>
      </c>
      <c r="Q100" s="9">
        <f t="shared" ca="1" si="31"/>
        <v>1.0917393662889647</v>
      </c>
      <c r="R100" s="9">
        <f t="shared" ca="1" si="32"/>
        <v>1.1249248965736574</v>
      </c>
      <c r="S100" s="9">
        <f t="shared" ca="1" si="33"/>
        <v>1.016494329388129</v>
      </c>
      <c r="T100" s="9">
        <f t="shared" ca="1" si="34"/>
        <v>1.0299376739173471</v>
      </c>
      <c r="U100" s="9">
        <f t="shared" ca="1" si="35"/>
        <v>1.0229469059903455</v>
      </c>
      <c r="V100" s="9">
        <f t="shared" ca="1" si="36"/>
        <v>1.0282625012619617</v>
      </c>
      <c r="W100" s="9">
        <f t="shared" ca="1" si="37"/>
        <v>1.1498094636808205</v>
      </c>
      <c r="X100" s="9">
        <f t="shared" ca="1" si="38"/>
        <v>1.070000518417622</v>
      </c>
      <c r="Y100" s="9">
        <f t="shared" ca="1" si="39"/>
        <v>1.2480784092130175</v>
      </c>
      <c r="Z100" s="9">
        <f t="shared" ca="1" si="40"/>
        <v>1.1774687921035343</v>
      </c>
      <c r="AA100" s="9">
        <f t="shared" ca="1" si="41"/>
        <v>1.2588740047443838</v>
      </c>
      <c r="AB100" s="9">
        <f t="shared" ca="1" si="42"/>
        <v>1.3456162817108679</v>
      </c>
      <c r="AC100" s="9">
        <f t="shared" ca="1" si="43"/>
        <v>1.31747878646216</v>
      </c>
      <c r="AD100" s="9">
        <f t="shared" ca="1" si="44"/>
        <v>1.2821020412107047</v>
      </c>
      <c r="AE100" s="9">
        <f t="shared" ca="1" si="45"/>
        <v>1.221815306363869</v>
      </c>
      <c r="AF100" s="9">
        <f t="shared" ca="1" si="46"/>
        <v>1.2073852512199883</v>
      </c>
      <c r="AG100" s="9">
        <f t="shared" ca="1" si="46"/>
        <v>1.1040475954689593</v>
      </c>
      <c r="AH100" s="9">
        <f t="shared" ca="1" si="46"/>
        <v>1.001109750218715</v>
      </c>
    </row>
    <row r="101" spans="1:39" x14ac:dyDescent="0.3">
      <c r="A101" s="41" t="str">
        <f t="shared" si="15"/>
        <v>MUN</v>
      </c>
      <c r="B101" s="9">
        <f t="shared" ca="1" si="16"/>
        <v>1.1346752074918776</v>
      </c>
      <c r="C101" s="9">
        <f t="shared" ca="1" si="17"/>
        <v>1.0752126768743961</v>
      </c>
      <c r="D101" s="9">
        <f t="shared" ca="1" si="18"/>
        <v>1.0074005821699037</v>
      </c>
      <c r="E101" s="9">
        <f t="shared" ca="1" si="19"/>
        <v>1.1286509866626178</v>
      </c>
      <c r="F101" s="9">
        <f t="shared" ca="1" si="20"/>
        <v>1.0644989497763639</v>
      </c>
      <c r="G101" s="9">
        <f t="shared" ca="1" si="21"/>
        <v>1.0491195575601655</v>
      </c>
      <c r="H101" s="9">
        <f t="shared" ca="1" si="22"/>
        <v>0.9905890661474599</v>
      </c>
      <c r="I101" s="9">
        <f t="shared" ca="1" si="23"/>
        <v>1.047488092327943</v>
      </c>
      <c r="J101" s="9">
        <f t="shared" ca="1" si="24"/>
        <v>1.0388491380285487</v>
      </c>
      <c r="K101" s="9">
        <f t="shared" ca="1" si="25"/>
        <v>0.96241359633393619</v>
      </c>
      <c r="L101" s="9">
        <f t="shared" ca="1" si="26"/>
        <v>1.174377170415281</v>
      </c>
      <c r="M101" s="9">
        <f t="shared" ca="1" si="27"/>
        <v>1.1601569867809247</v>
      </c>
      <c r="N101" s="9">
        <f t="shared" ca="1" si="28"/>
        <v>1.2093911985434525</v>
      </c>
      <c r="O101" s="9">
        <f t="shared" ca="1" si="29"/>
        <v>1.1180225809608013</v>
      </c>
      <c r="P101" s="9">
        <f t="shared" ca="1" si="30"/>
        <v>1.1603766449380191</v>
      </c>
      <c r="Q101" s="9">
        <f t="shared" ca="1" si="31"/>
        <v>1.2212119011608786</v>
      </c>
      <c r="R101" s="9">
        <f t="shared" ca="1" si="32"/>
        <v>0.95068814509974897</v>
      </c>
      <c r="S101" s="9">
        <f t="shared" ca="1" si="33"/>
        <v>1.1273785508393115</v>
      </c>
      <c r="T101" s="9">
        <f t="shared" ca="1" si="34"/>
        <v>1.0601388687991908</v>
      </c>
      <c r="U101" s="9">
        <f t="shared" ca="1" si="35"/>
        <v>1.1055337421137683</v>
      </c>
      <c r="V101" s="9">
        <f t="shared" ca="1" si="36"/>
        <v>1.2121369875517176</v>
      </c>
      <c r="W101" s="9">
        <f t="shared" ca="1" si="37"/>
        <v>1.1369961694175623</v>
      </c>
      <c r="X101" s="9">
        <f t="shared" ca="1" si="38"/>
        <v>1.2429077129646151</v>
      </c>
      <c r="Y101" s="9">
        <f t="shared" ca="1" si="39"/>
        <v>1.1764122594038973</v>
      </c>
      <c r="Z101" s="9">
        <f t="shared" ca="1" si="40"/>
        <v>1.2650219783732373</v>
      </c>
      <c r="AA101" s="9">
        <f t="shared" ca="1" si="41"/>
        <v>1.2472004880374654</v>
      </c>
      <c r="AB101" s="9">
        <f t="shared" ca="1" si="42"/>
        <v>1.1674943031376488</v>
      </c>
      <c r="AC101" s="9">
        <f t="shared" ca="1" si="43"/>
        <v>1.1494743489706503</v>
      </c>
      <c r="AD101" s="9">
        <f t="shared" ca="1" si="44"/>
        <v>1.1388224270280256</v>
      </c>
      <c r="AE101" s="9">
        <f t="shared" ca="1" si="45"/>
        <v>1.0398742079139562</v>
      </c>
      <c r="AF101" s="9">
        <f t="shared" ca="1" si="46"/>
        <v>0.97292854867234768</v>
      </c>
      <c r="AG101" s="9">
        <f t="shared" ca="1" si="46"/>
        <v>0.97810783794188172</v>
      </c>
      <c r="AH101" s="9">
        <f t="shared" ca="1" si="46"/>
        <v>1.0344175138505038</v>
      </c>
    </row>
    <row r="102" spans="1:39" x14ac:dyDescent="0.3">
      <c r="A102" s="41" t="str">
        <f t="shared" si="15"/>
        <v>NEW</v>
      </c>
      <c r="B102" s="9">
        <f t="shared" ca="1" si="16"/>
        <v>1.7215103573138091</v>
      </c>
      <c r="C102" s="9">
        <f t="shared" ca="1" si="17"/>
        <v>1.92477024430931</v>
      </c>
      <c r="D102" s="9">
        <f t="shared" ca="1" si="18"/>
        <v>1.9314595092145048</v>
      </c>
      <c r="E102" s="9">
        <f t="shared" ca="1" si="19"/>
        <v>2.0530157047602242</v>
      </c>
      <c r="F102" s="9">
        <f t="shared" ca="1" si="20"/>
        <v>2.0819272323531459</v>
      </c>
      <c r="G102" s="9">
        <f t="shared" ca="1" si="21"/>
        <v>1.8884383332625401</v>
      </c>
      <c r="H102" s="9">
        <f t="shared" ca="1" si="22"/>
        <v>1.8392972591488199</v>
      </c>
      <c r="I102" s="9">
        <f t="shared" ca="1" si="23"/>
        <v>1.755209983365722</v>
      </c>
      <c r="J102" s="9">
        <f t="shared" ca="1" si="24"/>
        <v>1.8762300231986346</v>
      </c>
      <c r="K102" s="9">
        <f t="shared" ca="1" si="25"/>
        <v>1.7243134696431532</v>
      </c>
      <c r="L102" s="9">
        <f t="shared" ca="1" si="26"/>
        <v>1.7465691784756856</v>
      </c>
      <c r="M102" s="9">
        <f t="shared" ca="1" si="27"/>
        <v>1.7232568853930648</v>
      </c>
      <c r="N102" s="9">
        <f t="shared" ca="1" si="28"/>
        <v>1.7041166909575225</v>
      </c>
      <c r="O102" s="9">
        <f t="shared" ca="1" si="29"/>
        <v>1.7919297517240047</v>
      </c>
      <c r="P102" s="9">
        <f t="shared" ca="1" si="30"/>
        <v>1.623053600085633</v>
      </c>
      <c r="Q102" s="9">
        <f t="shared" ca="1" si="31"/>
        <v>1.6029796789770216</v>
      </c>
      <c r="R102" s="9">
        <f t="shared" ca="1" si="32"/>
        <v>1.6919788678713485</v>
      </c>
      <c r="S102" s="9">
        <f t="shared" ca="1" si="33"/>
        <v>1.7073627236470408</v>
      </c>
      <c r="T102" s="9">
        <f t="shared" ca="1" si="34"/>
        <v>1.9017840969832591</v>
      </c>
      <c r="U102" s="9">
        <f t="shared" ca="1" si="35"/>
        <v>1.6679836022645012</v>
      </c>
      <c r="V102" s="9">
        <f t="shared" ca="1" si="36"/>
        <v>1.7492071596774148</v>
      </c>
      <c r="W102" s="9">
        <f t="shared" ca="1" si="37"/>
        <v>1.6970457655995428</v>
      </c>
      <c r="X102" s="9">
        <f t="shared" ca="1" si="38"/>
        <v>1.5508106709247651</v>
      </c>
      <c r="Y102" s="9">
        <f t="shared" ca="1" si="39"/>
        <v>1.6209273657593759</v>
      </c>
      <c r="Z102" s="9">
        <f t="shared" ca="1" si="40"/>
        <v>1.4748618645727867</v>
      </c>
      <c r="AA102" s="9">
        <f t="shared" ca="1" si="41"/>
        <v>1.5125119273259653</v>
      </c>
      <c r="AB102" s="9">
        <f t="shared" ca="1" si="42"/>
        <v>1.4530811094195171</v>
      </c>
      <c r="AC102" s="9">
        <f t="shared" ca="1" si="43"/>
        <v>1.4354862184397685</v>
      </c>
      <c r="AD102" s="9">
        <f t="shared" ca="1" si="44"/>
        <v>1.8414918786010002</v>
      </c>
      <c r="AE102" s="9">
        <f t="shared" ca="1" si="45"/>
        <v>1.7650568711012482</v>
      </c>
      <c r="AF102" s="9">
        <f t="shared" ca="1" si="46"/>
        <v>1.7853807471243117</v>
      </c>
      <c r="AG102" s="9">
        <f t="shared" ca="1" si="46"/>
        <v>1.8915095958015318</v>
      </c>
      <c r="AH102" s="9">
        <f t="shared" ca="1" si="46"/>
        <v>1.9748481891807961</v>
      </c>
    </row>
    <row r="103" spans="1:39" x14ac:dyDescent="0.3">
      <c r="A103" s="41" t="str">
        <f t="shared" si="15"/>
        <v>NOR</v>
      </c>
      <c r="B103" s="9">
        <f t="shared" ca="1" si="16"/>
        <v>2.0368974882123605</v>
      </c>
      <c r="C103" s="9">
        <f t="shared" ca="1" si="17"/>
        <v>1.7465852051478647</v>
      </c>
      <c r="D103" s="9">
        <f t="shared" ca="1" si="18"/>
        <v>1.8131655762302978</v>
      </c>
      <c r="E103" s="9">
        <f t="shared" ca="1" si="19"/>
        <v>1.7634119412429303</v>
      </c>
      <c r="F103" s="9">
        <f t="shared" ca="1" si="20"/>
        <v>1.7326249830606555</v>
      </c>
      <c r="G103" s="9">
        <f t="shared" ca="1" si="21"/>
        <v>1.6555708007817902</v>
      </c>
      <c r="H103" s="9">
        <f t="shared" ca="1" si="22"/>
        <v>1.5636267395612944</v>
      </c>
      <c r="I103" s="9">
        <f t="shared" ca="1" si="23"/>
        <v>1.6896881208150425</v>
      </c>
      <c r="J103" s="9">
        <f t="shared" ca="1" si="24"/>
        <v>1.6783559326639466</v>
      </c>
      <c r="K103" s="9">
        <f t="shared" ca="1" si="25"/>
        <v>1.8014420990417637</v>
      </c>
      <c r="L103" s="9">
        <f t="shared" ca="1" si="26"/>
        <v>1.7175765830579639</v>
      </c>
      <c r="M103" s="9">
        <f t="shared" ca="1" si="27"/>
        <v>1.8078302573503775</v>
      </c>
      <c r="N103" s="9">
        <f t="shared" ca="1" si="28"/>
        <v>1.8380677850854592</v>
      </c>
      <c r="O103" s="9">
        <f t="shared" ca="1" si="29"/>
        <v>1.8209947851421109</v>
      </c>
      <c r="P103" s="9">
        <f t="shared" ca="1" si="30"/>
        <v>1.8311974894602694</v>
      </c>
      <c r="Q103" s="9">
        <f t="shared" ca="1" si="31"/>
        <v>1.600930882615627</v>
      </c>
      <c r="R103" s="9">
        <f t="shared" ca="1" si="32"/>
        <v>1.8284630658805261</v>
      </c>
      <c r="S103" s="9">
        <f t="shared" ca="1" si="33"/>
        <v>1.5742719198219224</v>
      </c>
      <c r="T103" s="9">
        <f t="shared" ca="1" si="34"/>
        <v>1.6797118737798584</v>
      </c>
      <c r="U103" s="9">
        <f t="shared" ca="1" si="35"/>
        <v>1.580252307101162</v>
      </c>
      <c r="V103" s="9">
        <f t="shared" ca="1" si="36"/>
        <v>1.7027639069843616</v>
      </c>
      <c r="W103" s="9">
        <f t="shared" ca="1" si="37"/>
        <v>1.8982595264759372</v>
      </c>
      <c r="X103" s="9">
        <f t="shared" ca="1" si="38"/>
        <v>1.7519843481661759</v>
      </c>
      <c r="Y103" s="9">
        <f t="shared" ca="1" si="39"/>
        <v>1.8847915732424134</v>
      </c>
      <c r="Z103" s="9">
        <f t="shared" ca="1" si="40"/>
        <v>1.8026280653638034</v>
      </c>
      <c r="AA103" s="9">
        <f t="shared" ca="1" si="41"/>
        <v>1.8002105017734096</v>
      </c>
      <c r="AB103" s="9">
        <f t="shared" ca="1" si="42"/>
        <v>1.7752062185642308</v>
      </c>
      <c r="AC103" s="9">
        <f t="shared" ca="1" si="43"/>
        <v>1.6511235240697537</v>
      </c>
      <c r="AD103" s="9">
        <f t="shared" ca="1" si="44"/>
        <v>1.6696188294608894</v>
      </c>
      <c r="AE103" s="9">
        <f t="shared" ca="1" si="45"/>
        <v>1.5756686450000545</v>
      </c>
      <c r="AF103" s="9">
        <f t="shared" ca="1" si="46"/>
        <v>1.7849634095157068</v>
      </c>
      <c r="AG103" s="9">
        <f t="shared" ca="1" si="46"/>
        <v>1.7431288012721458</v>
      </c>
      <c r="AH103" s="9">
        <f t="shared" ca="1" si="46"/>
        <v>2.04097212281444</v>
      </c>
    </row>
    <row r="104" spans="1:39" x14ac:dyDescent="0.3">
      <c r="A104" s="41" t="str">
        <f t="shared" si="15"/>
        <v>SHU</v>
      </c>
      <c r="B104" s="9">
        <f t="shared" ca="1" si="16"/>
        <v>1.1949084742995981</v>
      </c>
      <c r="C104" s="9">
        <f t="shared" ca="1" si="17"/>
        <v>1.2529177806647775</v>
      </c>
      <c r="D104" s="9">
        <f t="shared" ca="1" si="18"/>
        <v>1.3529662174901291</v>
      </c>
      <c r="E104" s="9">
        <f t="shared" ca="1" si="19"/>
        <v>1.3062426222217798</v>
      </c>
      <c r="F104" s="9">
        <f t="shared" ca="1" si="20"/>
        <v>1.2087517294126131</v>
      </c>
      <c r="G104" s="9">
        <f t="shared" ca="1" si="21"/>
        <v>1.1689116618175579</v>
      </c>
      <c r="H104" s="9">
        <f t="shared" ca="1" si="22"/>
        <v>1.1564259021839642</v>
      </c>
      <c r="I104" s="9">
        <f t="shared" ca="1" si="23"/>
        <v>1.1165584684770076</v>
      </c>
      <c r="J104" s="9">
        <f t="shared" ca="1" si="24"/>
        <v>1.1466208164148732</v>
      </c>
      <c r="K104" s="9">
        <f t="shared" ca="1" si="25"/>
        <v>1.1098507626580021</v>
      </c>
      <c r="L104" s="9">
        <f t="shared" ca="1" si="26"/>
        <v>1.0847045297635349</v>
      </c>
      <c r="M104" s="9">
        <f t="shared" ca="1" si="27"/>
        <v>1.1049407543081695</v>
      </c>
      <c r="N104" s="9">
        <f t="shared" ca="1" si="28"/>
        <v>1.1045264132448265</v>
      </c>
      <c r="O104" s="9">
        <f t="shared" ca="1" si="29"/>
        <v>1.0475967825880559</v>
      </c>
      <c r="P104" s="9">
        <f t="shared" ca="1" si="30"/>
        <v>1.2284146930773983</v>
      </c>
      <c r="Q104" s="9">
        <f t="shared" ca="1" si="31"/>
        <v>1.4688158510735949</v>
      </c>
      <c r="R104" s="9">
        <f t="shared" ca="1" si="32"/>
        <v>1.4231808560364028</v>
      </c>
      <c r="S104" s="9">
        <f t="shared" ca="1" si="33"/>
        <v>1.4873244695728276</v>
      </c>
      <c r="T104" s="9">
        <f t="shared" ca="1" si="34"/>
        <v>1.5386073584256039</v>
      </c>
      <c r="U104" s="9">
        <f t="shared" ca="1" si="35"/>
        <v>1.5574930485423926</v>
      </c>
      <c r="V104" s="9">
        <f t="shared" ca="1" si="36"/>
        <v>1.2598872251776223</v>
      </c>
      <c r="W104" s="9">
        <f t="shared" ca="1" si="37"/>
        <v>1.0627690928469271</v>
      </c>
      <c r="X104" s="9">
        <f t="shared" ca="1" si="38"/>
        <v>1.1475528074642503</v>
      </c>
      <c r="Y104" s="9">
        <f t="shared" ca="1" si="39"/>
        <v>1.0572021998287298</v>
      </c>
      <c r="Z104" s="9">
        <f t="shared" ca="1" si="40"/>
        <v>0.94126195164847581</v>
      </c>
      <c r="AA104" s="9">
        <f t="shared" ca="1" si="41"/>
        <v>1.0749222690304221</v>
      </c>
      <c r="AB104" s="9">
        <f t="shared" ca="1" si="42"/>
        <v>1.1094051542508927</v>
      </c>
      <c r="AC104" s="9">
        <f t="shared" ca="1" si="43"/>
        <v>1.1556149706723116</v>
      </c>
      <c r="AD104" s="9">
        <f t="shared" ca="1" si="44"/>
        <v>1.0843171836190004</v>
      </c>
      <c r="AE104" s="9">
        <f t="shared" ca="1" si="45"/>
        <v>1.166413110742921</v>
      </c>
      <c r="AF104" s="9">
        <f t="shared" ca="1" si="46"/>
        <v>1.291138191385534</v>
      </c>
      <c r="AG104" s="9">
        <f t="shared" ca="1" si="46"/>
        <v>1.1622107189442534</v>
      </c>
      <c r="AH104" s="9">
        <f t="shared" ca="1" si="46"/>
        <v>1.2676573416040771</v>
      </c>
    </row>
    <row r="105" spans="1:39" x14ac:dyDescent="0.3">
      <c r="A105" s="41" t="str">
        <f t="shared" si="15"/>
        <v>SOU</v>
      </c>
      <c r="B105" s="9">
        <f t="shared" ca="1" si="16"/>
        <v>1.3947730172725989</v>
      </c>
      <c r="C105" s="9">
        <f t="shared" ca="1" si="17"/>
        <v>1.4293262676225824</v>
      </c>
      <c r="D105" s="9">
        <f t="shared" ca="1" si="18"/>
        <v>1.3997712841941201</v>
      </c>
      <c r="E105" s="9">
        <f t="shared" ca="1" si="19"/>
        <v>1.408888983520356</v>
      </c>
      <c r="F105" s="9">
        <f t="shared" ca="1" si="20"/>
        <v>1.4068280302804723</v>
      </c>
      <c r="G105" s="9">
        <f t="shared" ca="1" si="21"/>
        <v>1.655196182084155</v>
      </c>
      <c r="H105" s="9">
        <f t="shared" ca="1" si="22"/>
        <v>1.7060542692325045</v>
      </c>
      <c r="I105" s="9">
        <f t="shared" ca="1" si="23"/>
        <v>1.6940124774561534</v>
      </c>
      <c r="J105" s="9">
        <f t="shared" ca="1" si="24"/>
        <v>1.6086565197314415</v>
      </c>
      <c r="K105" s="9">
        <f t="shared" ca="1" si="25"/>
        <v>1.4807307635200495</v>
      </c>
      <c r="L105" s="9">
        <f t="shared" ca="1" si="26"/>
        <v>1.4451571204762415</v>
      </c>
      <c r="M105" s="9">
        <f t="shared" ca="1" si="27"/>
        <v>1.1225600561148961</v>
      </c>
      <c r="N105" s="9">
        <f t="shared" ca="1" si="28"/>
        <v>1.203051953366278</v>
      </c>
      <c r="O105" s="9">
        <f t="shared" ca="1" si="29"/>
        <v>1.3155386243774403</v>
      </c>
      <c r="P105" s="9">
        <f t="shared" ca="1" si="30"/>
        <v>1.2769028536020008</v>
      </c>
      <c r="Q105" s="9">
        <f t="shared" ca="1" si="31"/>
        <v>1.3071216364497114</v>
      </c>
      <c r="R105" s="9">
        <f t="shared" ca="1" si="32"/>
        <v>1.4551868334291662</v>
      </c>
      <c r="S105" s="9">
        <f t="shared" ca="1" si="33"/>
        <v>1.4711964163528906</v>
      </c>
      <c r="T105" s="9">
        <f t="shared" ca="1" si="34"/>
        <v>1.3850860050480207</v>
      </c>
      <c r="U105" s="9">
        <f t="shared" ca="1" si="35"/>
        <v>1.429236042021403</v>
      </c>
      <c r="V105" s="9">
        <f t="shared" ca="1" si="36"/>
        <v>1.4628571217912374</v>
      </c>
      <c r="W105" s="9">
        <f t="shared" ca="1" si="37"/>
        <v>1.4637495134044263</v>
      </c>
      <c r="X105" s="9">
        <f t="shared" ca="1" si="38"/>
        <v>1.3776433186685171</v>
      </c>
      <c r="Y105" s="9">
        <f t="shared" ca="1" si="39"/>
        <v>1.3201570482925018</v>
      </c>
      <c r="Z105" s="9">
        <f t="shared" ca="1" si="40"/>
        <v>1.3597927421928186</v>
      </c>
      <c r="AA105" s="9">
        <f t="shared" ca="1" si="41"/>
        <v>1.1180556400398567</v>
      </c>
      <c r="AB105" s="9">
        <f t="shared" ca="1" si="42"/>
        <v>1.2032053113467791</v>
      </c>
      <c r="AC105" s="9">
        <f t="shared" ca="1" si="43"/>
        <v>1.3517817778974985</v>
      </c>
      <c r="AD105" s="9">
        <f t="shared" ca="1" si="44"/>
        <v>1.3818937571804846</v>
      </c>
      <c r="AE105" s="9">
        <f t="shared" ca="1" si="45"/>
        <v>1.5965820434666407</v>
      </c>
      <c r="AF105" s="9">
        <f t="shared" ca="1" si="46"/>
        <v>1.5523132567307514</v>
      </c>
      <c r="AG105" s="9">
        <f t="shared" ca="1" si="46"/>
        <v>1.5883045018291488</v>
      </c>
      <c r="AH105" s="9">
        <f t="shared" ca="1" si="46"/>
        <v>1.5094913992832446</v>
      </c>
    </row>
    <row r="106" spans="1:39" x14ac:dyDescent="0.3">
      <c r="A106" s="41" t="str">
        <f t="shared" si="15"/>
        <v>TOT</v>
      </c>
      <c r="B106" s="9">
        <f t="shared" ca="1" si="16"/>
        <v>1.3763846151577523</v>
      </c>
      <c r="C106" s="9">
        <f t="shared" ca="1" si="17"/>
        <v>1.3974019275820142</v>
      </c>
      <c r="D106" s="9">
        <f t="shared" ca="1" si="18"/>
        <v>1.1953125361057129</v>
      </c>
      <c r="E106" s="9">
        <f t="shared" ca="1" si="19"/>
        <v>1.2256531147906351</v>
      </c>
      <c r="F106" s="9">
        <f t="shared" ca="1" si="20"/>
        <v>1.3671120272724124</v>
      </c>
      <c r="G106" s="9">
        <f t="shared" ca="1" si="21"/>
        <v>1.5122000213188558</v>
      </c>
      <c r="H106" s="9">
        <f t="shared" ca="1" si="22"/>
        <v>1.3526293728172309</v>
      </c>
      <c r="I106" s="9">
        <f t="shared" ca="1" si="23"/>
        <v>1.3974473164669146</v>
      </c>
      <c r="J106" s="9">
        <f t="shared" ca="1" si="24"/>
        <v>1.2804730145209713</v>
      </c>
      <c r="K106" s="9">
        <f t="shared" ca="1" si="25"/>
        <v>1.4440178404221353</v>
      </c>
      <c r="L106" s="9">
        <f t="shared" ca="1" si="26"/>
        <v>1.2120951645498304</v>
      </c>
      <c r="M106" s="9">
        <f t="shared" ca="1" si="27"/>
        <v>1.20649915715627</v>
      </c>
      <c r="N106" s="9">
        <f t="shared" ca="1" si="28"/>
        <v>1.282390496528881</v>
      </c>
      <c r="O106" s="9">
        <f t="shared" ca="1" si="29"/>
        <v>1.2154519523122207</v>
      </c>
      <c r="P106" s="9">
        <f t="shared" ca="1" si="30"/>
        <v>1.292102969307056</v>
      </c>
      <c r="Q106" s="9">
        <f t="shared" ca="1" si="31"/>
        <v>1.2579682332254454</v>
      </c>
      <c r="R106" s="9">
        <f t="shared" ca="1" si="32"/>
        <v>1.3662733024659488</v>
      </c>
      <c r="S106" s="9">
        <f t="shared" ca="1" si="33"/>
        <v>1.334043409725431</v>
      </c>
      <c r="T106" s="9">
        <f t="shared" ca="1" si="34"/>
        <v>1.2460282310339303</v>
      </c>
      <c r="U106" s="9">
        <f t="shared" ca="1" si="35"/>
        <v>1.381311212104843</v>
      </c>
      <c r="V106" s="9">
        <f t="shared" ca="1" si="36"/>
        <v>1.4232826188493892</v>
      </c>
      <c r="W106" s="9">
        <f t="shared" ca="1" si="37"/>
        <v>1.4813944444299778</v>
      </c>
      <c r="X106" s="9">
        <f t="shared" ca="1" si="38"/>
        <v>1.3991935350327769</v>
      </c>
      <c r="Y106" s="9">
        <f t="shared" ca="1" si="39"/>
        <v>1.3924283247974969</v>
      </c>
      <c r="Z106" s="9">
        <f t="shared" ca="1" si="40"/>
        <v>1.4643927245681942</v>
      </c>
      <c r="AA106" s="9">
        <f t="shared" ca="1" si="41"/>
        <v>1.3201636166631459</v>
      </c>
      <c r="AB106" s="9">
        <f t="shared" ca="1" si="42"/>
        <v>1.29630313038262</v>
      </c>
      <c r="AC106" s="9">
        <f t="shared" ca="1" si="43"/>
        <v>1.1341026853201666</v>
      </c>
      <c r="AD106" s="9">
        <f t="shared" ca="1" si="44"/>
        <v>1.1541117218148977</v>
      </c>
      <c r="AE106" s="9">
        <f t="shared" ca="1" si="45"/>
        <v>1.097587533605427</v>
      </c>
      <c r="AF106" s="9">
        <f t="shared" ca="1" si="46"/>
        <v>1.0635996572609683</v>
      </c>
      <c r="AG106" s="9">
        <f t="shared" ca="1" si="46"/>
        <v>1.1156556596308305</v>
      </c>
      <c r="AH106" s="9">
        <f t="shared" ca="1" si="46"/>
        <v>1.0617496677129807</v>
      </c>
    </row>
    <row r="107" spans="1:39" x14ac:dyDescent="0.3">
      <c r="A107" s="41" t="str">
        <f t="shared" si="15"/>
        <v>WAT</v>
      </c>
      <c r="B107" s="9">
        <f t="shared" ca="1" si="16"/>
        <v>1.6181281885613117</v>
      </c>
      <c r="C107" s="9">
        <f t="shared" ca="1" si="17"/>
        <v>1.7244657410053694</v>
      </c>
      <c r="D107" s="9">
        <f t="shared" ca="1" si="18"/>
        <v>1.5935480496618528</v>
      </c>
      <c r="E107" s="9">
        <f t="shared" ca="1" si="19"/>
        <v>1.7012741797567024</v>
      </c>
      <c r="F107" s="9">
        <f t="shared" ca="1" si="20"/>
        <v>1.6440378129441229</v>
      </c>
      <c r="G107" s="9">
        <f t="shared" ca="1" si="21"/>
        <v>1.7257149856298266</v>
      </c>
      <c r="H107" s="9">
        <f t="shared" ca="1" si="22"/>
        <v>1.4345638142360013</v>
      </c>
      <c r="I107" s="9">
        <f t="shared" ca="1" si="23"/>
        <v>1.3034941171980519</v>
      </c>
      <c r="J107" s="9">
        <f t="shared" ca="1" si="24"/>
        <v>1.4574890581139537</v>
      </c>
      <c r="K107" s="9">
        <f t="shared" ca="1" si="25"/>
        <v>1.5343019713067225</v>
      </c>
      <c r="L107" s="9">
        <f t="shared" ca="1" si="26"/>
        <v>1.5171467221410333</v>
      </c>
      <c r="M107" s="9">
        <f t="shared" ca="1" si="27"/>
        <v>1.6976759536399955</v>
      </c>
      <c r="N107" s="9">
        <f t="shared" ca="1" si="28"/>
        <v>1.7036715043419688</v>
      </c>
      <c r="O107" s="9">
        <f t="shared" ca="1" si="29"/>
        <v>1.7981731617668366</v>
      </c>
      <c r="P107" s="9">
        <f t="shared" ca="1" si="30"/>
        <v>1.6633623528587369</v>
      </c>
      <c r="Q107" s="9">
        <f t="shared" ca="1" si="31"/>
        <v>1.4961885180291474</v>
      </c>
      <c r="R107" s="9">
        <f t="shared" ca="1" si="32"/>
        <v>1.5880410181344342</v>
      </c>
      <c r="S107" s="9">
        <f t="shared" ca="1" si="33"/>
        <v>1.3345782232816228</v>
      </c>
      <c r="T107" s="9">
        <f t="shared" ca="1" si="34"/>
        <v>1.3789926776124537</v>
      </c>
      <c r="U107" s="9">
        <f t="shared" ca="1" si="35"/>
        <v>1.3203428355128424</v>
      </c>
      <c r="V107" s="9">
        <f t="shared" ca="1" si="36"/>
        <v>1.4154655286942954</v>
      </c>
      <c r="W107" s="9">
        <f t="shared" ca="1" si="37"/>
        <v>1.5859787637553187</v>
      </c>
      <c r="X107" s="9">
        <f t="shared" ca="1" si="38"/>
        <v>1.6606746786455293</v>
      </c>
      <c r="Y107" s="9">
        <f t="shared" ca="1" si="39"/>
        <v>1.6653429276408689</v>
      </c>
      <c r="Z107" s="9">
        <f t="shared" ca="1" si="40"/>
        <v>1.6186930070394085</v>
      </c>
      <c r="AA107" s="9">
        <f t="shared" ca="1" si="41"/>
        <v>1.6670755908735015</v>
      </c>
      <c r="AB107" s="9">
        <f t="shared" ca="1" si="42"/>
        <v>1.5971958644463315</v>
      </c>
      <c r="AC107" s="9">
        <f t="shared" ca="1" si="43"/>
        <v>1.6259936888717075</v>
      </c>
      <c r="AD107" s="9">
        <f t="shared" ca="1" si="44"/>
        <v>1.4882249629372593</v>
      </c>
      <c r="AE107" s="9">
        <f t="shared" ca="1" si="45"/>
        <v>1.4274659981192297</v>
      </c>
      <c r="AF107" s="9">
        <f t="shared" ca="1" si="46"/>
        <v>1.456085560847777</v>
      </c>
      <c r="AG107" s="9">
        <f t="shared" ca="1" si="46"/>
        <v>1.5590657267106891</v>
      </c>
      <c r="AH107" s="9">
        <f t="shared" ca="1" si="46"/>
        <v>1.6164175399612806</v>
      </c>
    </row>
    <row r="108" spans="1:39" x14ac:dyDescent="0.3">
      <c r="A108" s="41" t="str">
        <f t="shared" si="15"/>
        <v>WHU</v>
      </c>
      <c r="B108" s="9">
        <f t="shared" ca="1" si="16"/>
        <v>2.0805288326698217</v>
      </c>
      <c r="C108" s="9">
        <f t="shared" ca="1" si="17"/>
        <v>1.9110570819599471</v>
      </c>
      <c r="D108" s="9">
        <f t="shared" ca="1" si="18"/>
        <v>1.7083956124686663</v>
      </c>
      <c r="E108" s="9">
        <f t="shared" ca="1" si="19"/>
        <v>1.7667986481385574</v>
      </c>
      <c r="F108" s="9">
        <f t="shared" ca="1" si="20"/>
        <v>1.785517806643373</v>
      </c>
      <c r="G108" s="9">
        <f t="shared" ca="1" si="21"/>
        <v>1.5873390799292715</v>
      </c>
      <c r="H108" s="9">
        <f t="shared" ca="1" si="22"/>
        <v>1.5943959039249653</v>
      </c>
      <c r="I108" s="9">
        <f t="shared" ca="1" si="23"/>
        <v>1.5554504174268287</v>
      </c>
      <c r="J108" s="9">
        <f t="shared" ca="1" si="24"/>
        <v>1.8988566566344891</v>
      </c>
      <c r="K108" s="9">
        <f t="shared" ca="1" si="25"/>
        <v>1.8902164440220564</v>
      </c>
      <c r="L108" s="9">
        <f t="shared" ca="1" si="26"/>
        <v>1.902393733246001</v>
      </c>
      <c r="M108" s="9">
        <f t="shared" ca="1" si="27"/>
        <v>2.1490481144473708</v>
      </c>
      <c r="N108" s="9">
        <f t="shared" ca="1" si="28"/>
        <v>2.2079846737168394</v>
      </c>
      <c r="O108" s="9">
        <f t="shared" ca="1" si="29"/>
        <v>2.213985857776442</v>
      </c>
      <c r="P108" s="9">
        <f t="shared" ca="1" si="30"/>
        <v>2.0158158097454226</v>
      </c>
      <c r="Q108" s="9">
        <f t="shared" ca="1" si="31"/>
        <v>1.8224943747170712</v>
      </c>
      <c r="R108" s="9">
        <f t="shared" ca="1" si="32"/>
        <v>1.9229663813364315</v>
      </c>
      <c r="S108" s="9">
        <f t="shared" ca="1" si="33"/>
        <v>1.7622539770081527</v>
      </c>
      <c r="T108" s="9">
        <f t="shared" ca="1" si="34"/>
        <v>1.850243443300809</v>
      </c>
      <c r="U108" s="9">
        <f t="shared" ca="1" si="35"/>
        <v>1.8437831249416536</v>
      </c>
      <c r="V108" s="9">
        <f t="shared" ca="1" si="36"/>
        <v>2.2132336001996911</v>
      </c>
      <c r="W108" s="9">
        <f t="shared" ca="1" si="37"/>
        <v>2.5961483953133246</v>
      </c>
      <c r="X108" s="9">
        <f t="shared" ca="1" si="38"/>
        <v>2.5406115622310192</v>
      </c>
      <c r="Y108" s="9">
        <f t="shared" ca="1" si="39"/>
        <v>2.6341985838681414</v>
      </c>
      <c r="Z108" s="9">
        <f t="shared" ca="1" si="40"/>
        <v>2.419291248427486</v>
      </c>
      <c r="AA108" s="9">
        <f t="shared" ca="1" si="41"/>
        <v>2.543963866187426</v>
      </c>
      <c r="AB108" s="9">
        <f t="shared" ca="1" si="42"/>
        <v>2.2021694918869987</v>
      </c>
      <c r="AC108" s="9">
        <f t="shared" ca="1" si="43"/>
        <v>1.8928338851345947</v>
      </c>
      <c r="AD108" s="9">
        <f t="shared" ca="1" si="44"/>
        <v>1.8268858015575056</v>
      </c>
      <c r="AE108" s="9">
        <f t="shared" ca="1" si="45"/>
        <v>1.7807318487775048</v>
      </c>
      <c r="AF108" s="9">
        <f t="shared" ca="1" si="46"/>
        <v>1.7474195457390413</v>
      </c>
      <c r="AG108" s="9">
        <f t="shared" ca="1" si="46"/>
        <v>1.8504579196864865</v>
      </c>
      <c r="AH108" s="9">
        <f t="shared" ca="1" si="46"/>
        <v>1.7579438189671155</v>
      </c>
    </row>
    <row r="109" spans="1:39" x14ac:dyDescent="0.3">
      <c r="A109" s="41" t="str">
        <f t="shared" si="15"/>
        <v>WOL</v>
      </c>
      <c r="B109" s="9">
        <f t="shared" ca="1" si="16"/>
        <v>1.1618243176090799</v>
      </c>
      <c r="C109" s="9">
        <f t="shared" ca="1" si="17"/>
        <v>1.0185984902219245</v>
      </c>
      <c r="D109" s="9">
        <f t="shared" ca="1" si="18"/>
        <v>1.2301178250099254</v>
      </c>
      <c r="E109" s="9">
        <f t="shared" ca="1" si="19"/>
        <v>1.2681706917887177</v>
      </c>
      <c r="F109" s="9">
        <f t="shared" ca="1" si="20"/>
        <v>1.1940924115004363</v>
      </c>
      <c r="G109" s="9">
        <f t="shared" ca="1" si="21"/>
        <v>1.2019767921446196</v>
      </c>
      <c r="H109" s="9">
        <f t="shared" ca="1" si="22"/>
        <v>1.199232032693186</v>
      </c>
      <c r="I109" s="9">
        <f t="shared" ca="1" si="23"/>
        <v>1.2362797958337779</v>
      </c>
      <c r="J109" s="9">
        <f t="shared" ca="1" si="24"/>
        <v>0.97144821212124366</v>
      </c>
      <c r="K109" s="9">
        <f t="shared" ca="1" si="25"/>
        <v>0.94377071224534259</v>
      </c>
      <c r="L109" s="9">
        <f t="shared" ca="1" si="26"/>
        <v>1.0055275823833438</v>
      </c>
      <c r="M109" s="9">
        <f t="shared" ca="1" si="27"/>
        <v>0.94354341311533496</v>
      </c>
      <c r="N109" s="9">
        <f t="shared" ca="1" si="28"/>
        <v>0.97817817735966972</v>
      </c>
      <c r="O109" s="9">
        <f t="shared" ca="1" si="29"/>
        <v>1.0759654913002359</v>
      </c>
      <c r="P109" s="9">
        <f t="shared" ca="1" si="30"/>
        <v>1.2774882777879453</v>
      </c>
      <c r="Q109" s="9">
        <f t="shared" ca="1" si="31"/>
        <v>1.3356224576819626</v>
      </c>
      <c r="R109" s="9">
        <f t="shared" ca="1" si="32"/>
        <v>1.2227391803242196</v>
      </c>
      <c r="S109" s="9">
        <f t="shared" ca="1" si="33"/>
        <v>1.3234555326440105</v>
      </c>
      <c r="T109" s="9">
        <f t="shared" ca="1" si="34"/>
        <v>1.3659818459885651</v>
      </c>
      <c r="U109" s="9">
        <f t="shared" ca="1" si="35"/>
        <v>1.3768496567636144</v>
      </c>
      <c r="V109" s="9">
        <f t="shared" ca="1" si="36"/>
        <v>1.2269809216963623</v>
      </c>
      <c r="W109" s="9">
        <f t="shared" ca="1" si="37"/>
        <v>1.152768450378036</v>
      </c>
      <c r="X109" s="9">
        <f t="shared" ca="1" si="38"/>
        <v>1.2660474817150302</v>
      </c>
      <c r="Y109" s="9">
        <f t="shared" ca="1" si="39"/>
        <v>1.1650662031777244</v>
      </c>
      <c r="Z109" s="9">
        <f t="shared" ca="1" si="40"/>
        <v>1.1465580782571374</v>
      </c>
      <c r="AA109" s="9">
        <f t="shared" ca="1" si="41"/>
        <v>0.98249491777879694</v>
      </c>
      <c r="AB109" s="9">
        <f t="shared" ca="1" si="42"/>
        <v>1.0170983394107942</v>
      </c>
      <c r="AC109" s="9">
        <f t="shared" ca="1" si="43"/>
        <v>1.0349259751143567</v>
      </c>
      <c r="AD109" s="9">
        <f t="shared" ca="1" si="44"/>
        <v>1.0147411166247666</v>
      </c>
      <c r="AE109" s="9">
        <f t="shared" ca="1" si="45"/>
        <v>1.0229893333369375</v>
      </c>
      <c r="AF109" s="9">
        <f t="shared" ca="1" si="46"/>
        <v>1.0074903284573098</v>
      </c>
      <c r="AG109" s="9">
        <f t="shared" ca="1" si="46"/>
        <v>0.99476511237058107</v>
      </c>
      <c r="AH109" s="9">
        <f t="shared" ca="1" si="46"/>
        <v>1.0745082801805097</v>
      </c>
    </row>
    <row r="111" spans="1:39" x14ac:dyDescent="0.3">
      <c r="A111" s="59" t="s">
        <v>0</v>
      </c>
      <c r="B111" s="59">
        <v>1</v>
      </c>
      <c r="C111" s="59">
        <v>2</v>
      </c>
      <c r="D111" s="59">
        <v>3</v>
      </c>
      <c r="E111" s="59">
        <v>4</v>
      </c>
      <c r="F111" s="59">
        <v>5</v>
      </c>
      <c r="G111" s="59">
        <v>6</v>
      </c>
      <c r="H111" s="59">
        <v>7</v>
      </c>
      <c r="I111" s="59">
        <v>8</v>
      </c>
      <c r="J111" s="59">
        <v>9</v>
      </c>
      <c r="K111" s="59">
        <v>10</v>
      </c>
      <c r="L111" s="59">
        <v>11</v>
      </c>
      <c r="M111" s="59">
        <v>12</v>
      </c>
      <c r="N111" s="59">
        <v>13</v>
      </c>
      <c r="O111" s="59">
        <v>14</v>
      </c>
      <c r="P111" s="59">
        <v>15</v>
      </c>
      <c r="Q111" s="59">
        <v>16</v>
      </c>
      <c r="R111" s="59">
        <v>17</v>
      </c>
      <c r="S111" s="59">
        <v>18</v>
      </c>
      <c r="T111" s="59">
        <v>19</v>
      </c>
      <c r="U111" s="59">
        <v>20</v>
      </c>
      <c r="V111" s="59">
        <v>21</v>
      </c>
      <c r="W111" s="59">
        <v>22</v>
      </c>
      <c r="X111" s="59">
        <v>23</v>
      </c>
      <c r="Y111" s="59">
        <v>24</v>
      </c>
      <c r="Z111" s="59">
        <v>25</v>
      </c>
      <c r="AA111" s="59">
        <v>26</v>
      </c>
      <c r="AB111" s="59">
        <v>27</v>
      </c>
      <c r="AC111" s="59">
        <v>28</v>
      </c>
      <c r="AD111" s="59">
        <v>29</v>
      </c>
      <c r="AE111" s="59">
        <v>30</v>
      </c>
      <c r="AF111" s="33">
        <v>31</v>
      </c>
      <c r="AG111" s="59">
        <v>32</v>
      </c>
      <c r="AH111" s="59">
        <v>33</v>
      </c>
      <c r="AI111" s="59">
        <v>34</v>
      </c>
      <c r="AJ111" s="59">
        <v>35</v>
      </c>
      <c r="AK111" s="59">
        <v>36</v>
      </c>
      <c r="AL111" s="59">
        <v>37</v>
      </c>
      <c r="AM111" s="59">
        <v>38</v>
      </c>
    </row>
    <row r="112" spans="1:39" x14ac:dyDescent="0.3">
      <c r="A112" s="41" t="str">
        <f>$A90</f>
        <v>ARS</v>
      </c>
      <c r="B112" s="9">
        <f ca="1">AVERAGE(B68:G68)</f>
        <v>95.689700875301739</v>
      </c>
      <c r="C112" s="9">
        <f t="shared" ref="C112:AH112" ca="1" si="47">AVERAGE(C68:H68)</f>
        <v>105.44254788931012</v>
      </c>
      <c r="D112" s="9">
        <f t="shared" ca="1" si="47"/>
        <v>104.03832992143644</v>
      </c>
      <c r="E112" s="9">
        <f t="shared" ca="1" si="47"/>
        <v>93.089249555551135</v>
      </c>
      <c r="F112" s="9">
        <f t="shared" ca="1" si="47"/>
        <v>88.613452924021317</v>
      </c>
      <c r="G112" s="9">
        <f t="shared" ca="1" si="47"/>
        <v>87.653617001792455</v>
      </c>
      <c r="H112" s="9">
        <f t="shared" ca="1" si="47"/>
        <v>95.314275835234739</v>
      </c>
      <c r="I112" s="9">
        <f t="shared" ca="1" si="47"/>
        <v>89.29036021546564</v>
      </c>
      <c r="J112" s="9">
        <f t="shared" ca="1" si="47"/>
        <v>92.767429610454187</v>
      </c>
      <c r="K112" s="9">
        <f t="shared" ca="1" si="47"/>
        <v>91.19880870704408</v>
      </c>
      <c r="L112" s="9">
        <f t="shared" ca="1" si="47"/>
        <v>97.849478250950327</v>
      </c>
      <c r="M112" s="9">
        <f t="shared" ca="1" si="47"/>
        <v>109.18212207259459</v>
      </c>
      <c r="N112" s="9">
        <f t="shared" ca="1" si="47"/>
        <v>105.56898916245507</v>
      </c>
      <c r="O112" s="9">
        <f t="shared" ca="1" si="47"/>
        <v>102.8787981624298</v>
      </c>
      <c r="P112" s="9">
        <f t="shared" ca="1" si="47"/>
        <v>107.93313694072209</v>
      </c>
      <c r="Q112" s="9">
        <f t="shared" ca="1" si="47"/>
        <v>111.8603814988461</v>
      </c>
      <c r="R112" s="9">
        <f t="shared" ca="1" si="47"/>
        <v>107.3765620942208</v>
      </c>
      <c r="S112" s="9">
        <f t="shared" ca="1" si="47"/>
        <v>94.264031836841014</v>
      </c>
      <c r="T112" s="9">
        <f t="shared" ca="1" si="47"/>
        <v>99.788994249205075</v>
      </c>
      <c r="U112" s="9">
        <f t="shared" ca="1" si="47"/>
        <v>101.50526065438402</v>
      </c>
      <c r="V112" s="9">
        <f t="shared" ca="1" si="47"/>
        <v>92.123973976746257</v>
      </c>
      <c r="W112" s="9">
        <f t="shared" ca="1" si="47"/>
        <v>89.005234760079304</v>
      </c>
      <c r="X112" s="9">
        <f t="shared" ca="1" si="47"/>
        <v>108.88325947176493</v>
      </c>
      <c r="Y112" s="9">
        <f t="shared" ca="1" si="47"/>
        <v>109.40053084154989</v>
      </c>
      <c r="Z112" s="9">
        <f t="shared" ca="1" si="47"/>
        <v>102.88739523407168</v>
      </c>
      <c r="AA112" s="9">
        <f t="shared" ca="1" si="47"/>
        <v>107.44629860194347</v>
      </c>
      <c r="AB112" s="9">
        <f t="shared" ca="1" si="47"/>
        <v>109.14138394505459</v>
      </c>
      <c r="AC112" s="9">
        <f t="shared" ca="1" si="47"/>
        <v>112.07691626179549</v>
      </c>
      <c r="AD112" s="9">
        <f t="shared" ca="1" si="47"/>
        <v>98.246574483462098</v>
      </c>
      <c r="AE112" s="9">
        <f t="shared" ca="1" si="47"/>
        <v>102.21526321507089</v>
      </c>
      <c r="AF112" s="9">
        <f t="shared" ca="1" si="47"/>
        <v>106.71938093876115</v>
      </c>
      <c r="AG112" s="9">
        <f t="shared" ca="1" si="47"/>
        <v>104.476110997199</v>
      </c>
      <c r="AH112" s="9">
        <f t="shared" ca="1" si="47"/>
        <v>105.43061178054178</v>
      </c>
    </row>
    <row r="113" spans="1:34" x14ac:dyDescent="0.3">
      <c r="A113" s="41" t="str">
        <f t="shared" ref="A113:A131" si="48">$A91</f>
        <v>AVL</v>
      </c>
      <c r="B113" s="9">
        <f t="shared" ref="B113:B131" ca="1" si="49">AVERAGE(B69:G69)</f>
        <v>85.343582914025774</v>
      </c>
      <c r="C113" s="9">
        <f t="shared" ref="C113:C131" ca="1" si="50">AVERAGE(C69:H69)</f>
        <v>80.357881674951457</v>
      </c>
      <c r="D113" s="9">
        <f t="shared" ref="D113:D131" ca="1" si="51">AVERAGE(D69:I69)</f>
        <v>83.834951069940004</v>
      </c>
      <c r="E113" s="9">
        <f t="shared" ref="E113:E131" ca="1" si="52">AVERAGE(E69:J69)</f>
        <v>83.026445728482969</v>
      </c>
      <c r="F113" s="9">
        <f t="shared" ref="F113:F131" ca="1" si="53">AVERAGE(F69:K69)</f>
        <v>102.90447044016859</v>
      </c>
      <c r="G113" s="9">
        <f t="shared" ref="G113:G131" ca="1" si="54">AVERAGE(G69:L69)</f>
        <v>111.34553755156249</v>
      </c>
      <c r="H113" s="9">
        <f t="shared" ref="H113:H131" ca="1" si="55">AVERAGE(H69:M69)</f>
        <v>112.67915448680446</v>
      </c>
      <c r="I113" s="9">
        <f t="shared" ref="I113:I131" ca="1" si="56">AVERAGE(I69:N69)</f>
        <v>110.42505801457388</v>
      </c>
      <c r="J113" s="9">
        <f t="shared" ref="J113:J131" ca="1" si="57">AVERAGE(J69:O69)</f>
        <v>118.10613405366864</v>
      </c>
      <c r="K113" s="9">
        <f t="shared" ref="K113:K131" ca="1" si="58">AVERAGE(K69:P69)</f>
        <v>127.77497048430014</v>
      </c>
      <c r="L113" s="9">
        <f t="shared" ref="L113:L131" ca="1" si="59">AVERAGE(L69:Q69)</f>
        <v>113.94462870596676</v>
      </c>
      <c r="M113" s="9">
        <f t="shared" ref="M113:M131" ca="1" si="60">AVERAGE(M69:R69)</f>
        <v>107.85343106253332</v>
      </c>
      <c r="N113" s="9">
        <f t="shared" ref="N113:N131" ca="1" si="61">AVERAGE(N69:S69)</f>
        <v>106.04114417876004</v>
      </c>
      <c r="O113" s="9">
        <f t="shared" ref="O113:O131" ca="1" si="62">AVERAGE(O69:T69)</f>
        <v>107.73622952187112</v>
      </c>
      <c r="P113" s="9">
        <f t="shared" ref="P113:P131" ca="1" si="63">AVERAGE(P69:U69)</f>
        <v>101.22176555130642</v>
      </c>
      <c r="Q113" s="9">
        <f t="shared" ref="Q113:Q131" ca="1" si="64">AVERAGE(Q69:V69)</f>
        <v>92.510755300253209</v>
      </c>
      <c r="R113" s="9">
        <f t="shared" ref="R113:R131" ca="1" si="65">AVERAGE(R69:W69)</f>
        <v>100.56006062809007</v>
      </c>
      <c r="S113" s="9">
        <f t="shared" ref="S113:S131" ca="1" si="66">AVERAGE(S69:X69)</f>
        <v>102.14714054783327</v>
      </c>
      <c r="T113" s="9">
        <f t="shared" ref="T113:T131" ca="1" si="67">AVERAGE(T69:Y69)</f>
        <v>98.812618355616053</v>
      </c>
      <c r="U113" s="9">
        <f t="shared" ref="U113:U131" ca="1" si="68">AVERAGE(U69:Z69)</f>
        <v>100.41145033115079</v>
      </c>
      <c r="V113" s="9">
        <f t="shared" ref="V113:V131" ca="1" si="69">AVERAGE(V69:AA69)</f>
        <v>98.996216461625963</v>
      </c>
      <c r="W113" s="9">
        <f t="shared" ref="W113:W131" ca="1" si="70">AVERAGE(W69:AB69)</f>
        <v>103.55511982949774</v>
      </c>
      <c r="X113" s="9">
        <f t="shared" ref="X113:X131" ca="1" si="71">AVERAGE(X69:AC69)</f>
        <v>90.442589572117981</v>
      </c>
      <c r="Y113" s="9">
        <f t="shared" ref="Y113:Y131" ca="1" si="72">AVERAGE(Y69:AD69)</f>
        <v>95.043895677371623</v>
      </c>
      <c r="Z113" s="9">
        <f t="shared" ref="Z113:Z131" ca="1" si="73">AVERAGE(Z69:AE69)</f>
        <v>101.7755962285555</v>
      </c>
      <c r="AA113" s="9">
        <f t="shared" ref="AA113:AA131" ca="1" si="74">AVERAGE(AA69:AF69)</f>
        <v>100.73685583434151</v>
      </c>
      <c r="AB113" s="9">
        <f t="shared" ref="AB113:AB131" ca="1" si="75">AVERAGE(AB69:AG69)</f>
        <v>101.19225378163748</v>
      </c>
      <c r="AC113" s="9">
        <f t="shared" ref="AC113:AC131" ca="1" si="76">AVERAGE(AC69:AH69)</f>
        <v>108.19322550348282</v>
      </c>
      <c r="AD113" s="9">
        <f t="shared" ref="AD113:AD131" ca="1" si="77">AVERAGE(AD69:AI69)</f>
        <v>113.41898999594214</v>
      </c>
      <c r="AE113" s="9">
        <f t="shared" ref="AE113:AE131" ca="1" si="78">AVERAGE(AE69:AJ69)</f>
        <v>101.21215499010957</v>
      </c>
      <c r="AF113" s="9">
        <f t="shared" ref="AF113:AH131" ca="1" si="79">AVERAGE(AF69:AK69)</f>
        <v>100.02709987498575</v>
      </c>
      <c r="AG113" s="9">
        <f t="shared" ca="1" si="79"/>
        <v>101.21450586736621</v>
      </c>
      <c r="AH113" s="9">
        <f t="shared" ca="1" si="79"/>
        <v>102.93398083244666</v>
      </c>
    </row>
    <row r="114" spans="1:34" x14ac:dyDescent="0.3">
      <c r="A114" s="41" t="str">
        <f t="shared" si="48"/>
        <v>BOU</v>
      </c>
      <c r="B114" s="9">
        <f t="shared" ca="1" si="49"/>
        <v>113.07511403705007</v>
      </c>
      <c r="C114" s="9">
        <f t="shared" ca="1" si="50"/>
        <v>113.59238540683504</v>
      </c>
      <c r="D114" s="9">
        <f t="shared" ca="1" si="51"/>
        <v>112.72934652390312</v>
      </c>
      <c r="E114" s="9">
        <f t="shared" ca="1" si="52"/>
        <v>98.558063999723302</v>
      </c>
      <c r="F114" s="9">
        <f t="shared" ca="1" si="53"/>
        <v>92.242259494945358</v>
      </c>
      <c r="G114" s="9">
        <f t="shared" ca="1" si="54"/>
        <v>95.360998711612311</v>
      </c>
      <c r="H114" s="9">
        <f t="shared" ca="1" si="55"/>
        <v>88.047088544347616</v>
      </c>
      <c r="I114" s="9">
        <f t="shared" ca="1" si="56"/>
        <v>89.309703610298143</v>
      </c>
      <c r="J114" s="9">
        <f t="shared" ca="1" si="57"/>
        <v>90.086723054400565</v>
      </c>
      <c r="K114" s="9">
        <f t="shared" ca="1" si="58"/>
        <v>90.161017317391256</v>
      </c>
      <c r="L114" s="9">
        <f t="shared" ca="1" si="59"/>
        <v>96.379633440605787</v>
      </c>
      <c r="M114" s="9">
        <f t="shared" ca="1" si="60"/>
        <v>102.1212253131133</v>
      </c>
      <c r="N114" s="9">
        <f t="shared" ca="1" si="61"/>
        <v>102.12014486091202</v>
      </c>
      <c r="O114" s="9">
        <f t="shared" ca="1" si="62"/>
        <v>101.0290037320777</v>
      </c>
      <c r="P114" s="9">
        <f t="shared" ca="1" si="63"/>
        <v>100.99726438817258</v>
      </c>
      <c r="Q114" s="9">
        <f t="shared" ca="1" si="64"/>
        <v>105.48108379279789</v>
      </c>
      <c r="R114" s="9">
        <f t="shared" ca="1" si="65"/>
        <v>96.418493828161743</v>
      </c>
      <c r="S114" s="9">
        <f t="shared" ca="1" si="66"/>
        <v>87.024247752629194</v>
      </c>
      <c r="T114" s="9">
        <f t="shared" ca="1" si="67"/>
        <v>88.822508824645112</v>
      </c>
      <c r="U114" s="9">
        <f t="shared" ca="1" si="68"/>
        <v>89.528631547043972</v>
      </c>
      <c r="V114" s="9">
        <f t="shared" ca="1" si="69"/>
        <v>87.941551627300768</v>
      </c>
      <c r="W114" s="9">
        <f t="shared" ca="1" si="70"/>
        <v>86.698536340398448</v>
      </c>
      <c r="X114" s="9">
        <f t="shared" ca="1" si="71"/>
        <v>93.430236891582297</v>
      </c>
      <c r="Y114" s="9">
        <f t="shared" ca="1" si="72"/>
        <v>105.67334780577875</v>
      </c>
      <c r="Z114" s="9">
        <f t="shared" ca="1" si="73"/>
        <v>101.22351972835311</v>
      </c>
      <c r="AA114" s="9">
        <f t="shared" ca="1" si="74"/>
        <v>104.87120929158637</v>
      </c>
      <c r="AB114" s="9">
        <f t="shared" ca="1" si="75"/>
        <v>99.250230843929771</v>
      </c>
      <c r="AC114" s="9">
        <f t="shared" ca="1" si="76"/>
        <v>106.24807105854522</v>
      </c>
      <c r="AD114" s="9">
        <f t="shared" ca="1" si="77"/>
        <v>100.94511047925813</v>
      </c>
      <c r="AE114" s="9">
        <f t="shared" ca="1" si="78"/>
        <v>92.192114205170284</v>
      </c>
      <c r="AF114" s="9">
        <f t="shared" ca="1" si="79"/>
        <v>114.23698905613685</v>
      </c>
      <c r="AG114" s="9">
        <f t="shared" ca="1" si="79"/>
        <v>112.42470217236354</v>
      </c>
      <c r="AH114" s="9">
        <f t="shared" ca="1" si="79"/>
        <v>120.62093373487745</v>
      </c>
    </row>
    <row r="115" spans="1:34" x14ac:dyDescent="0.3">
      <c r="A115" s="41" t="str">
        <f t="shared" si="48"/>
        <v>BRI</v>
      </c>
      <c r="B115" s="9">
        <f t="shared" ca="1" si="49"/>
        <v>101.79523194035265</v>
      </c>
      <c r="C115" s="9">
        <f t="shared" ca="1" si="50"/>
        <v>110.02286594735516</v>
      </c>
      <c r="D115" s="9">
        <f t="shared" ca="1" si="51"/>
        <v>110.83008306600971</v>
      </c>
      <c r="E115" s="9">
        <f t="shared" ca="1" si="52"/>
        <v>112.171791897473</v>
      </c>
      <c r="F115" s="9">
        <f t="shared" ca="1" si="53"/>
        <v>95.385250465389092</v>
      </c>
      <c r="G115" s="9">
        <f t="shared" ca="1" si="54"/>
        <v>94.826239336269637</v>
      </c>
      <c r="H115" s="9">
        <f t="shared" ca="1" si="55"/>
        <v>104.57908635027802</v>
      </c>
      <c r="I115" s="9">
        <f t="shared" ca="1" si="56"/>
        <v>98.674954914854041</v>
      </c>
      <c r="J115" s="9">
        <f t="shared" ca="1" si="57"/>
        <v>111.16668763004526</v>
      </c>
      <c r="K115" s="9">
        <f t="shared" ca="1" si="58"/>
        <v>110.30364874711331</v>
      </c>
      <c r="L115" s="9">
        <f t="shared" ca="1" si="59"/>
        <v>109.97650990705647</v>
      </c>
      <c r="M115" s="9">
        <f t="shared" ca="1" si="60"/>
        <v>110.05080417004716</v>
      </c>
      <c r="N115" s="9">
        <f t="shared" ca="1" si="61"/>
        <v>100.79661784151806</v>
      </c>
      <c r="O115" s="9">
        <f t="shared" ca="1" si="62"/>
        <v>100.21935301336892</v>
      </c>
      <c r="P115" s="9">
        <f t="shared" ca="1" si="63"/>
        <v>84.499172704183948</v>
      </c>
      <c r="Q115" s="9">
        <f t="shared" ca="1" si="64"/>
        <v>87.417681114619214</v>
      </c>
      <c r="R115" s="9">
        <f t="shared" ca="1" si="65"/>
        <v>91.080188631486507</v>
      </c>
      <c r="S115" s="9">
        <f t="shared" ca="1" si="66"/>
        <v>93.459514664595872</v>
      </c>
      <c r="T115" s="9">
        <f t="shared" ca="1" si="67"/>
        <v>93.999594373330595</v>
      </c>
      <c r="U115" s="9">
        <f t="shared" ca="1" si="68"/>
        <v>93.01299567275278</v>
      </c>
      <c r="V115" s="9">
        <f t="shared" ca="1" si="69"/>
        <v>94.812703294849769</v>
      </c>
      <c r="W115" s="9">
        <f t="shared" ca="1" si="70"/>
        <v>91.052395064868605</v>
      </c>
      <c r="X115" s="9">
        <f t="shared" ca="1" si="71"/>
        <v>82.458692969175544</v>
      </c>
      <c r="Y115" s="9">
        <f t="shared" ca="1" si="72"/>
        <v>86.106382532408773</v>
      </c>
      <c r="Z115" s="9">
        <f t="shared" ca="1" si="73"/>
        <v>86.255048130575275</v>
      </c>
      <c r="AA115" s="9">
        <f t="shared" ca="1" si="74"/>
        <v>91.811213592501602</v>
      </c>
      <c r="AB115" s="9">
        <f t="shared" ca="1" si="75"/>
        <v>97.141229568418211</v>
      </c>
      <c r="AC115" s="9">
        <f t="shared" ca="1" si="76"/>
        <v>95.847199020107084</v>
      </c>
      <c r="AD115" s="9">
        <f t="shared" ca="1" si="77"/>
        <v>107.95684564437624</v>
      </c>
      <c r="AE115" s="9">
        <f t="shared" ca="1" si="78"/>
        <v>116.02681830922272</v>
      </c>
      <c r="AF115" s="9">
        <f t="shared" ca="1" si="79"/>
        <v>122.15332248410694</v>
      </c>
      <c r="AG115" s="9">
        <f t="shared" ca="1" si="79"/>
        <v>110.34395801145348</v>
      </c>
      <c r="AH115" s="9">
        <f t="shared" ca="1" si="79"/>
        <v>107.37453963290778</v>
      </c>
    </row>
    <row r="116" spans="1:34" x14ac:dyDescent="0.3">
      <c r="A116" s="41" t="str">
        <f t="shared" si="48"/>
        <v>BUR</v>
      </c>
      <c r="B116" s="9">
        <f t="shared" ca="1" si="49"/>
        <v>101.74837854957904</v>
      </c>
      <c r="C116" s="9">
        <f t="shared" ca="1" si="50"/>
        <v>103.09008738104234</v>
      </c>
      <c r="D116" s="9">
        <f t="shared" ca="1" si="51"/>
        <v>101.48817199954338</v>
      </c>
      <c r="E116" s="9">
        <f t="shared" ca="1" si="52"/>
        <v>105.50114126975238</v>
      </c>
      <c r="F116" s="9">
        <f t="shared" ca="1" si="53"/>
        <v>103.17025185630011</v>
      </c>
      <c r="G116" s="9">
        <f t="shared" ca="1" si="54"/>
        <v>101.58317193655689</v>
      </c>
      <c r="H116" s="9">
        <f t="shared" ca="1" si="55"/>
        <v>103.1591955731419</v>
      </c>
      <c r="I116" s="9">
        <f t="shared" ca="1" si="56"/>
        <v>101.326938390883</v>
      </c>
      <c r="J116" s="9">
        <f t="shared" ca="1" si="57"/>
        <v>96.068604972000344</v>
      </c>
      <c r="K116" s="9">
        <f t="shared" ca="1" si="58"/>
        <v>100.12560836663779</v>
      </c>
      <c r="L116" s="9">
        <f t="shared" ca="1" si="59"/>
        <v>97.984119400304962</v>
      </c>
      <c r="M116" s="9">
        <f t="shared" ca="1" si="60"/>
        <v>92.363140952648379</v>
      </c>
      <c r="N116" s="9">
        <f t="shared" ca="1" si="61"/>
        <v>92.385949291598095</v>
      </c>
      <c r="O116" s="9">
        <f t="shared" ca="1" si="62"/>
        <v>95.088620886236527</v>
      </c>
      <c r="P116" s="9">
        <f t="shared" ca="1" si="63"/>
        <v>103.46569352178614</v>
      </c>
      <c r="Q116" s="9">
        <f t="shared" ca="1" si="64"/>
        <v>91.748031293706404</v>
      </c>
      <c r="R116" s="9">
        <f t="shared" ca="1" si="65"/>
        <v>98.229427557279507</v>
      </c>
      <c r="S116" s="9">
        <f t="shared" ca="1" si="66"/>
        <v>106.04649009673354</v>
      </c>
      <c r="T116" s="9">
        <f t="shared" ca="1" si="67"/>
        <v>114.7605967165279</v>
      </c>
      <c r="U116" s="9">
        <f t="shared" ca="1" si="68"/>
        <v>110.0069480708263</v>
      </c>
      <c r="V116" s="9">
        <f t="shared" ca="1" si="69"/>
        <v>111.59643306015239</v>
      </c>
      <c r="W116" s="9">
        <f t="shared" ca="1" si="70"/>
        <v>108.2976059252981</v>
      </c>
      <c r="X116" s="9">
        <f t="shared" ca="1" si="71"/>
        <v>96.83158887485196</v>
      </c>
      <c r="Y116" s="9">
        <f t="shared" ca="1" si="72"/>
        <v>93.09285243374859</v>
      </c>
      <c r="Z116" s="9">
        <f t="shared" ca="1" si="73"/>
        <v>102.73223281309579</v>
      </c>
      <c r="AA116" s="9">
        <f t="shared" ca="1" si="74"/>
        <v>101.93923602273738</v>
      </c>
      <c r="AB116" s="9">
        <f t="shared" ca="1" si="75"/>
        <v>94.13952853714261</v>
      </c>
      <c r="AC116" s="9">
        <f t="shared" ca="1" si="76"/>
        <v>96.043487642696846</v>
      </c>
      <c r="AD116" s="9">
        <f t="shared" ca="1" si="77"/>
        <v>100.0415097289921</v>
      </c>
      <c r="AE116" s="9">
        <f t="shared" ca="1" si="78"/>
        <v>112.53324244418332</v>
      </c>
      <c r="AF116" s="9">
        <f t="shared" ca="1" si="79"/>
        <v>95.419562172042546</v>
      </c>
      <c r="AG116" s="9">
        <f t="shared" ca="1" si="79"/>
        <v>97.09692394493409</v>
      </c>
      <c r="AH116" s="9">
        <f t="shared" ca="1" si="79"/>
        <v>99.379901883078787</v>
      </c>
    </row>
    <row r="117" spans="1:34" x14ac:dyDescent="0.3">
      <c r="A117" s="41" t="str">
        <f t="shared" si="48"/>
        <v>CHE</v>
      </c>
      <c r="B117" s="9">
        <f t="shared" ca="1" si="49"/>
        <v>107.30422024034537</v>
      </c>
      <c r="C117" s="9">
        <f t="shared" ca="1" si="50"/>
        <v>99.348553846151631</v>
      </c>
      <c r="D117" s="9">
        <f t="shared" ca="1" si="51"/>
        <v>101.10057839839415</v>
      </c>
      <c r="E117" s="9">
        <f t="shared" ca="1" si="52"/>
        <v>96.773630499048707</v>
      </c>
      <c r="F117" s="9">
        <f t="shared" ca="1" si="53"/>
        <v>99.029976612962344</v>
      </c>
      <c r="G117" s="9">
        <f t="shared" ca="1" si="54"/>
        <v>96.727141378393426</v>
      </c>
      <c r="H117" s="9">
        <f t="shared" ca="1" si="55"/>
        <v>84.617494754124266</v>
      </c>
      <c r="I117" s="9">
        <f t="shared" ca="1" si="56"/>
        <v>102.21254152766521</v>
      </c>
      <c r="J117" s="9">
        <f t="shared" ca="1" si="57"/>
        <v>95.914563415664745</v>
      </c>
      <c r="K117" s="9">
        <f t="shared" ca="1" si="58"/>
        <v>100.06326905487593</v>
      </c>
      <c r="L117" s="9">
        <f t="shared" ca="1" si="59"/>
        <v>103.24931689356508</v>
      </c>
      <c r="M117" s="9">
        <f t="shared" ca="1" si="60"/>
        <v>98.60563543004649</v>
      </c>
      <c r="N117" s="9">
        <f t="shared" ca="1" si="61"/>
        <v>106.24290367453052</v>
      </c>
      <c r="O117" s="9">
        <f t="shared" ca="1" si="62"/>
        <v>90.579607675414209</v>
      </c>
      <c r="P117" s="9">
        <f t="shared" ca="1" si="63"/>
        <v>93.771276962920581</v>
      </c>
      <c r="Q117" s="9">
        <f t="shared" ca="1" si="64"/>
        <v>96.830629691109195</v>
      </c>
      <c r="R117" s="9">
        <f t="shared" ca="1" si="65"/>
        <v>90.888494600825823</v>
      </c>
      <c r="S117" s="9">
        <f t="shared" ca="1" si="66"/>
        <v>92.293793020900793</v>
      </c>
      <c r="T117" s="9">
        <f t="shared" ca="1" si="67"/>
        <v>88.496578226408204</v>
      </c>
      <c r="U117" s="9">
        <f t="shared" ca="1" si="68"/>
        <v>94.321834380390541</v>
      </c>
      <c r="V117" s="9">
        <f t="shared" ca="1" si="69"/>
        <v>95.838658215558539</v>
      </c>
      <c r="W117" s="9">
        <f t="shared" ca="1" si="70"/>
        <v>92.70892594650941</v>
      </c>
      <c r="X117" s="9">
        <f t="shared" ca="1" si="71"/>
        <v>93.748746792924692</v>
      </c>
      <c r="Y117" s="9">
        <f t="shared" ca="1" si="72"/>
        <v>96.354432754196353</v>
      </c>
      <c r="Z117" s="9">
        <f t="shared" ca="1" si="73"/>
        <v>100.23766698751844</v>
      </c>
      <c r="AA117" s="9">
        <f t="shared" ca="1" si="74"/>
        <v>104.29467038215591</v>
      </c>
      <c r="AB117" s="9">
        <f t="shared" ca="1" si="75"/>
        <v>102.56826729051254</v>
      </c>
      <c r="AC117" s="9">
        <f t="shared" ca="1" si="76"/>
        <v>101.13952731861576</v>
      </c>
      <c r="AD117" s="9">
        <f t="shared" ca="1" si="77"/>
        <v>99.614989606071731</v>
      </c>
      <c r="AE117" s="9">
        <f t="shared" ca="1" si="78"/>
        <v>100.37510516802477</v>
      </c>
      <c r="AF117" s="9">
        <f t="shared" ca="1" si="79"/>
        <v>94.744373361001465</v>
      </c>
      <c r="AG117" s="9">
        <f t="shared" ca="1" si="79"/>
        <v>95.448064307252466</v>
      </c>
      <c r="AH117" s="9">
        <f t="shared" ca="1" si="79"/>
        <v>93.728589342172015</v>
      </c>
    </row>
    <row r="118" spans="1:34" x14ac:dyDescent="0.3">
      <c r="A118" s="41" t="str">
        <f t="shared" si="48"/>
        <v>CRY</v>
      </c>
      <c r="B118" s="9">
        <f t="shared" ca="1" si="49"/>
        <v>99.301869627623134</v>
      </c>
      <c r="C118" s="9">
        <f t="shared" ca="1" si="50"/>
        <v>96.136092085030725</v>
      </c>
      <c r="D118" s="9">
        <f t="shared" ca="1" si="51"/>
        <v>96.768312648101244</v>
      </c>
      <c r="E118" s="9">
        <f t="shared" ca="1" si="52"/>
        <v>100.62665657695193</v>
      </c>
      <c r="F118" s="9">
        <f t="shared" ca="1" si="53"/>
        <v>102.94072920494324</v>
      </c>
      <c r="G118" s="9">
        <f t="shared" ca="1" si="54"/>
        <v>103.51799403309235</v>
      </c>
      <c r="H118" s="9">
        <f t="shared" ca="1" si="55"/>
        <v>112.70546396232369</v>
      </c>
      <c r="I118" s="9">
        <f t="shared" ca="1" si="56"/>
        <v>122.72255471030262</v>
      </c>
      <c r="J118" s="9">
        <f t="shared" ca="1" si="57"/>
        <v>121.47953942340031</v>
      </c>
      <c r="K118" s="9">
        <f t="shared" ca="1" si="58"/>
        <v>106.46305006046627</v>
      </c>
      <c r="L118" s="9">
        <f t="shared" ca="1" si="59"/>
        <v>105.4938317611393</v>
      </c>
      <c r="M118" s="9">
        <f t="shared" ca="1" si="60"/>
        <v>101.72912676593175</v>
      </c>
      <c r="N118" s="9">
        <f t="shared" ca="1" si="61"/>
        <v>90.263109715485612</v>
      </c>
      <c r="O118" s="9">
        <f t="shared" ca="1" si="62"/>
        <v>81.822042604091692</v>
      </c>
      <c r="P118" s="9">
        <f t="shared" ca="1" si="63"/>
        <v>86.380945971963499</v>
      </c>
      <c r="Q118" s="9">
        <f t="shared" ca="1" si="64"/>
        <v>89.858015366952031</v>
      </c>
      <c r="R118" s="9">
        <f t="shared" ca="1" si="65"/>
        <v>87.80703831588886</v>
      </c>
      <c r="S118" s="9">
        <f t="shared" ca="1" si="66"/>
        <v>105.40208508942978</v>
      </c>
      <c r="T118" s="9">
        <f t="shared" ca="1" si="67"/>
        <v>109.13101648366904</v>
      </c>
      <c r="U118" s="9">
        <f t="shared" ca="1" si="68"/>
        <v>108.61374511388408</v>
      </c>
      <c r="V118" s="9">
        <f t="shared" ca="1" si="69"/>
        <v>107.24088958470145</v>
      </c>
      <c r="W118" s="9">
        <f t="shared" ca="1" si="70"/>
        <v>102.91394168535599</v>
      </c>
      <c r="X118" s="9">
        <f t="shared" ca="1" si="71"/>
        <v>106.67941713594347</v>
      </c>
      <c r="Y118" s="9">
        <f t="shared" ca="1" si="72"/>
        <v>87.681598944609945</v>
      </c>
      <c r="Z118" s="9">
        <f t="shared" ca="1" si="73"/>
        <v>84.991407944584665</v>
      </c>
      <c r="AA118" s="9">
        <f t="shared" ca="1" si="74"/>
        <v>98.807629148215412</v>
      </c>
      <c r="AB118" s="9">
        <f t="shared" ca="1" si="75"/>
        <v>92.86549405793204</v>
      </c>
      <c r="AC118" s="9">
        <f t="shared" ca="1" si="76"/>
        <v>104.6748585305855</v>
      </c>
      <c r="AD118" s="9">
        <f t="shared" ca="1" si="77"/>
        <v>106.84808684082348</v>
      </c>
      <c r="AE118" s="9">
        <f t="shared" ca="1" si="78"/>
        <v>111.524317864504</v>
      </c>
      <c r="AF118" s="9">
        <f t="shared" ca="1" si="79"/>
        <v>116.21000264822864</v>
      </c>
      <c r="AG118" s="9">
        <f t="shared" ca="1" si="79"/>
        <v>107.43633903713116</v>
      </c>
      <c r="AH118" s="9">
        <f t="shared" ca="1" si="79"/>
        <v>109.26056866325128</v>
      </c>
    </row>
    <row r="119" spans="1:34" x14ac:dyDescent="0.3">
      <c r="A119" s="41" t="str">
        <f t="shared" si="48"/>
        <v>EVE</v>
      </c>
      <c r="B119" s="9">
        <f t="shared" ca="1" si="49"/>
        <v>83.216038816553819</v>
      </c>
      <c r="C119" s="9">
        <f t="shared" ca="1" si="50"/>
        <v>97.313027077742916</v>
      </c>
      <c r="D119" s="9">
        <f t="shared" ca="1" si="51"/>
        <v>99.673624675113828</v>
      </c>
      <c r="E119" s="9">
        <f t="shared" ca="1" si="52"/>
        <v>95.618916504675497</v>
      </c>
      <c r="F119" s="9">
        <f t="shared" ca="1" si="53"/>
        <v>98.293250826428633</v>
      </c>
      <c r="G119" s="9">
        <f t="shared" ca="1" si="54"/>
        <v>99.077659606133466</v>
      </c>
      <c r="H119" s="9">
        <f t="shared" ca="1" si="55"/>
        <v>105.89290908791889</v>
      </c>
      <c r="I119" s="9">
        <f t="shared" ca="1" si="56"/>
        <v>91.721626563739107</v>
      </c>
      <c r="J119" s="9">
        <f t="shared" ca="1" si="57"/>
        <v>98.520807312567783</v>
      </c>
      <c r="K119" s="9">
        <f t="shared" ca="1" si="58"/>
        <v>111.81975714641355</v>
      </c>
      <c r="L119" s="9">
        <f t="shared" ca="1" si="59"/>
        <v>113.99298545665151</v>
      </c>
      <c r="M119" s="9">
        <f t="shared" ca="1" si="60"/>
        <v>121.92268329674106</v>
      </c>
      <c r="N119" s="9">
        <f t="shared" ca="1" si="61"/>
        <v>115.79617912185682</v>
      </c>
      <c r="O119" s="9">
        <f t="shared" ca="1" si="62"/>
        <v>116.35519025097626</v>
      </c>
      <c r="P119" s="9">
        <f t="shared" ca="1" si="63"/>
        <v>106.80100270275467</v>
      </c>
      <c r="Q119" s="9">
        <f t="shared" ca="1" si="64"/>
        <v>111.87834820700022</v>
      </c>
      <c r="R119" s="9">
        <f t="shared" ca="1" si="65"/>
        <v>106.54941907360895</v>
      </c>
      <c r="S119" s="9">
        <f t="shared" ca="1" si="66"/>
        <v>100.79459414589583</v>
      </c>
      <c r="T119" s="9">
        <f t="shared" ca="1" si="67"/>
        <v>97.352011229083516</v>
      </c>
      <c r="U119" s="9">
        <f t="shared" ca="1" si="68"/>
        <v>100.59147472472843</v>
      </c>
      <c r="V119" s="9">
        <f t="shared" ca="1" si="69"/>
        <v>97.93882726711746</v>
      </c>
      <c r="W119" s="9">
        <f t="shared" ca="1" si="70"/>
        <v>82.754201216532522</v>
      </c>
      <c r="X119" s="9">
        <f t="shared" ca="1" si="71"/>
        <v>86.681445774656495</v>
      </c>
      <c r="Y119" s="9">
        <f t="shared" ca="1" si="72"/>
        <v>94.149440738807399</v>
      </c>
      <c r="Z119" s="9">
        <f t="shared" ca="1" si="73"/>
        <v>105.86161682989741</v>
      </c>
      <c r="AA119" s="9">
        <f t="shared" ca="1" si="74"/>
        <v>104.69500476136734</v>
      </c>
      <c r="AB119" s="9">
        <f t="shared" ca="1" si="75"/>
        <v>112.90953783400052</v>
      </c>
      <c r="AC119" s="9">
        <f t="shared" ca="1" si="76"/>
        <v>113.68655727810294</v>
      </c>
      <c r="AD119" s="9">
        <f t="shared" ca="1" si="77"/>
        <v>111.69106349440359</v>
      </c>
      <c r="AE119" s="9">
        <f t="shared" ca="1" si="78"/>
        <v>105.76626472197002</v>
      </c>
      <c r="AF119" s="9">
        <f t="shared" ca="1" si="79"/>
        <v>98.202794270091189</v>
      </c>
      <c r="AG119" s="9">
        <f t="shared" ca="1" si="79"/>
        <v>99.496824818402331</v>
      </c>
      <c r="AH119" s="9">
        <f t="shared" ca="1" si="79"/>
        <v>92.529640783305183</v>
      </c>
    </row>
    <row r="120" spans="1:34" x14ac:dyDescent="0.3">
      <c r="A120" s="41" t="str">
        <f t="shared" si="48"/>
        <v>LEI</v>
      </c>
      <c r="B120" s="9">
        <f t="shared" ca="1" si="49"/>
        <v>101.70190196898909</v>
      </c>
      <c r="C120" s="9">
        <f t="shared" ca="1" si="50"/>
        <v>97.168177923342441</v>
      </c>
      <c r="D120" s="9">
        <f t="shared" ca="1" si="51"/>
        <v>100.01704276200633</v>
      </c>
      <c r="E120" s="9">
        <f t="shared" ca="1" si="52"/>
        <v>96.650160786580315</v>
      </c>
      <c r="F120" s="9">
        <f t="shared" ca="1" si="53"/>
        <v>105.36936937391998</v>
      </c>
      <c r="G120" s="9">
        <f t="shared" ca="1" si="54"/>
        <v>95.13072504158157</v>
      </c>
      <c r="H120" s="9">
        <f t="shared" ca="1" si="55"/>
        <v>94.494981860043211</v>
      </c>
      <c r="I120" s="9">
        <f t="shared" ca="1" si="56"/>
        <v>101.703040227443</v>
      </c>
      <c r="J120" s="9">
        <f t="shared" ca="1" si="57"/>
        <v>89.993844299604632</v>
      </c>
      <c r="K120" s="9">
        <f t="shared" ca="1" si="58"/>
        <v>90.389333953827943</v>
      </c>
      <c r="L120" s="9">
        <f t="shared" ca="1" si="59"/>
        <v>88.146064012265811</v>
      </c>
      <c r="M120" s="9">
        <f t="shared" ca="1" si="60"/>
        <v>88.07176974927512</v>
      </c>
      <c r="N120" s="9">
        <f t="shared" ca="1" si="61"/>
        <v>106.27659115025021</v>
      </c>
      <c r="O120" s="9">
        <f t="shared" ca="1" si="62"/>
        <v>110.78070887394047</v>
      </c>
      <c r="P120" s="9">
        <f t="shared" ca="1" si="63"/>
        <v>112.17304499896403</v>
      </c>
      <c r="Q120" s="9">
        <f t="shared" ca="1" si="64"/>
        <v>111.77863579694201</v>
      </c>
      <c r="R120" s="9">
        <f t="shared" ca="1" si="65"/>
        <v>110.43692696547872</v>
      </c>
      <c r="S120" s="9">
        <f t="shared" ca="1" si="66"/>
        <v>113.75202534619238</v>
      </c>
      <c r="T120" s="9">
        <f t="shared" ca="1" si="67"/>
        <v>95.375730008101058</v>
      </c>
      <c r="U120" s="9">
        <f t="shared" ca="1" si="68"/>
        <v>93.04484059464879</v>
      </c>
      <c r="V120" s="9">
        <f t="shared" ca="1" si="69"/>
        <v>94.588036786366118</v>
      </c>
      <c r="W120" s="9">
        <f t="shared" ca="1" si="70"/>
        <v>108.19922772922517</v>
      </c>
      <c r="X120" s="9">
        <f t="shared" ca="1" si="71"/>
        <v>106.54206730989949</v>
      </c>
      <c r="Y120" s="9">
        <f t="shared" ca="1" si="72"/>
        <v>105.68058922528591</v>
      </c>
      <c r="Z120" s="9">
        <f t="shared" ca="1" si="73"/>
        <v>107.9030402134653</v>
      </c>
      <c r="AA120" s="9">
        <f t="shared" ca="1" si="74"/>
        <v>102.57411108007403</v>
      </c>
      <c r="AB120" s="9">
        <f t="shared" ca="1" si="75"/>
        <v>102.97394744014355</v>
      </c>
      <c r="AC120" s="9">
        <f t="shared" ca="1" si="76"/>
        <v>86.710109039673497</v>
      </c>
      <c r="AD120" s="9">
        <f t="shared" ca="1" si="77"/>
        <v>88.845939407530523</v>
      </c>
      <c r="AE120" s="9">
        <f t="shared" ca="1" si="78"/>
        <v>87.991151086965189</v>
      </c>
      <c r="AF120" s="9">
        <f t="shared" ca="1" si="79"/>
        <v>85.251428729000821</v>
      </c>
      <c r="AG120" s="9">
        <f t="shared" ca="1" si="79"/>
        <v>88.438868896059219</v>
      </c>
      <c r="AH120" s="9">
        <f t="shared" ca="1" si="79"/>
        <v>88.222239435915768</v>
      </c>
    </row>
    <row r="121" spans="1:34" x14ac:dyDescent="0.3">
      <c r="A121" s="41" t="str">
        <f t="shared" si="48"/>
        <v>LIV</v>
      </c>
      <c r="B121" s="9">
        <f t="shared" ca="1" si="49"/>
        <v>94.32791000998283</v>
      </c>
      <c r="C121" s="9">
        <f t="shared" ca="1" si="50"/>
        <v>98.25380311452831</v>
      </c>
      <c r="D121" s="9">
        <f t="shared" ca="1" si="51"/>
        <v>96.501778562285779</v>
      </c>
      <c r="E121" s="9">
        <f t="shared" ca="1" si="52"/>
        <v>105.06721958391365</v>
      </c>
      <c r="F121" s="9">
        <f t="shared" ca="1" si="53"/>
        <v>104.13536195843956</v>
      </c>
      <c r="G121" s="9">
        <f t="shared" ca="1" si="54"/>
        <v>111.461179108574</v>
      </c>
      <c r="H121" s="9">
        <f t="shared" ca="1" si="55"/>
        <v>113.60635300098693</v>
      </c>
      <c r="I121" s="9">
        <f t="shared" ca="1" si="56"/>
        <v>109.75475415943214</v>
      </c>
      <c r="J121" s="9">
        <f t="shared" ca="1" si="57"/>
        <v>105.99004916422457</v>
      </c>
      <c r="K121" s="9">
        <f t="shared" ca="1" si="58"/>
        <v>98.842888111487881</v>
      </c>
      <c r="L121" s="9">
        <f t="shared" ca="1" si="59"/>
        <v>98.058479331783062</v>
      </c>
      <c r="M121" s="9">
        <f t="shared" ca="1" si="60"/>
        <v>93.382248308102533</v>
      </c>
      <c r="N121" s="9">
        <f t="shared" ca="1" si="61"/>
        <v>83.769079451538701</v>
      </c>
      <c r="O121" s="9">
        <f t="shared" ca="1" si="62"/>
        <v>93.80906431809035</v>
      </c>
      <c r="P121" s="9">
        <f t="shared" ca="1" si="63"/>
        <v>94.29043081949051</v>
      </c>
      <c r="Q121" s="9">
        <f t="shared" ca="1" si="64"/>
        <v>92.183405543698143</v>
      </c>
      <c r="R121" s="9">
        <f t="shared" ca="1" si="65"/>
        <v>96.129285936357221</v>
      </c>
      <c r="S121" s="9">
        <f t="shared" ca="1" si="66"/>
        <v>101.4593019122738</v>
      </c>
      <c r="T121" s="9">
        <f t="shared" ca="1" si="67"/>
        <v>103.00249810399112</v>
      </c>
      <c r="U121" s="9">
        <f t="shared" ca="1" si="68"/>
        <v>97.177241950008792</v>
      </c>
      <c r="V121" s="9">
        <f t="shared" ca="1" si="69"/>
        <v>96.970465803707569</v>
      </c>
      <c r="W121" s="9">
        <f t="shared" ca="1" si="70"/>
        <v>97.487737173492533</v>
      </c>
      <c r="X121" s="9">
        <f t="shared" ca="1" si="71"/>
        <v>95.741499430063143</v>
      </c>
      <c r="Y121" s="9">
        <f t="shared" ca="1" si="72"/>
        <v>88.61177583204956</v>
      </c>
      <c r="Z121" s="9">
        <f t="shared" ca="1" si="73"/>
        <v>89.011612192119074</v>
      </c>
      <c r="AA121" s="9">
        <f t="shared" ca="1" si="74"/>
        <v>82.630033340268824</v>
      </c>
      <c r="AB121" s="9">
        <f t="shared" ca="1" si="75"/>
        <v>99.950489758710788</v>
      </c>
      <c r="AC121" s="9">
        <f t="shared" ca="1" si="76"/>
        <v>100.82808641822588</v>
      </c>
      <c r="AD121" s="9">
        <f t="shared" ca="1" si="77"/>
        <v>102.54258481775018</v>
      </c>
      <c r="AE121" s="9">
        <f t="shared" ca="1" si="78"/>
        <v>103.94680278562383</v>
      </c>
      <c r="AF121" s="9">
        <f t="shared" ca="1" si="79"/>
        <v>102.21334949031238</v>
      </c>
      <c r="AG121" s="9">
        <f t="shared" ca="1" si="79"/>
        <v>111.99210670112927</v>
      </c>
      <c r="AH121" s="9">
        <f t="shared" ca="1" si="79"/>
        <v>92.599879307773719</v>
      </c>
    </row>
    <row r="122" spans="1:34" x14ac:dyDescent="0.3">
      <c r="A122" s="41" t="str">
        <f t="shared" si="48"/>
        <v>MCI</v>
      </c>
      <c r="B122" s="9">
        <f t="shared" ca="1" si="49"/>
        <v>85.54411095742951</v>
      </c>
      <c r="C122" s="9">
        <f t="shared" ca="1" si="50"/>
        <v>87.487143509216324</v>
      </c>
      <c r="D122" s="9">
        <f t="shared" ca="1" si="51"/>
        <v>87.94254145651233</v>
      </c>
      <c r="E122" s="9">
        <f t="shared" ca="1" si="52"/>
        <v>86.418003743968271</v>
      </c>
      <c r="F122" s="9">
        <f t="shared" ca="1" si="53"/>
        <v>86.514351838932967</v>
      </c>
      <c r="G122" s="9">
        <f t="shared" ca="1" si="54"/>
        <v>88.171512258258645</v>
      </c>
      <c r="H122" s="9">
        <f t="shared" ca="1" si="55"/>
        <v>102.09198494534665</v>
      </c>
      <c r="I122" s="9">
        <f t="shared" ca="1" si="56"/>
        <v>103.27704006047047</v>
      </c>
      <c r="J122" s="9">
        <f t="shared" ca="1" si="57"/>
        <v>100.99849293925568</v>
      </c>
      <c r="K122" s="9">
        <f t="shared" ca="1" si="58"/>
        <v>104.23929705697866</v>
      </c>
      <c r="L122" s="9">
        <f t="shared" ca="1" si="59"/>
        <v>108.07019352013793</v>
      </c>
      <c r="M122" s="9">
        <f t="shared" ca="1" si="60"/>
        <v>108.5488634686693</v>
      </c>
      <c r="N122" s="9">
        <f t="shared" ca="1" si="61"/>
        <v>99.795867194581433</v>
      </c>
      <c r="O122" s="9">
        <f t="shared" ca="1" si="62"/>
        <v>98.210975719388117</v>
      </c>
      <c r="P122" s="9">
        <f t="shared" ca="1" si="63"/>
        <v>98.70963640486741</v>
      </c>
      <c r="Q122" s="9">
        <f t="shared" ca="1" si="64"/>
        <v>98.560315566746155</v>
      </c>
      <c r="R122" s="9">
        <f t="shared" ca="1" si="65"/>
        <v>97.906530614510075</v>
      </c>
      <c r="S122" s="9">
        <f t="shared" ca="1" si="66"/>
        <v>91.046281814128463</v>
      </c>
      <c r="T122" s="9">
        <f t="shared" ca="1" si="67"/>
        <v>88.850197722331018</v>
      </c>
      <c r="U122" s="9">
        <f t="shared" ca="1" si="68"/>
        <v>88.293600231191476</v>
      </c>
      <c r="V122" s="9">
        <f t="shared" ca="1" si="69"/>
        <v>88.810871600976455</v>
      </c>
      <c r="W122" s="9">
        <f t="shared" ca="1" si="70"/>
        <v>95.759373187926414</v>
      </c>
      <c r="X122" s="9">
        <f t="shared" ca="1" si="71"/>
        <v>91.876138954604315</v>
      </c>
      <c r="Y122" s="9">
        <f t="shared" ca="1" si="72"/>
        <v>104.28163342622365</v>
      </c>
      <c r="Z122" s="9">
        <f t="shared" ca="1" si="73"/>
        <v>100.91475145079765</v>
      </c>
      <c r="AA122" s="9">
        <f t="shared" ca="1" si="74"/>
        <v>107.39614771437074</v>
      </c>
      <c r="AB122" s="9">
        <f t="shared" ca="1" si="75"/>
        <v>115.83721482576466</v>
      </c>
      <c r="AC122" s="9">
        <f t="shared" ca="1" si="76"/>
        <v>113.59693744480778</v>
      </c>
      <c r="AD122" s="9">
        <f t="shared" ca="1" si="77"/>
        <v>110.15435452799544</v>
      </c>
      <c r="AE122" s="9">
        <f t="shared" ca="1" si="78"/>
        <v>105.35438895695501</v>
      </c>
      <c r="AF122" s="9">
        <f t="shared" ca="1" si="79"/>
        <v>103.95017098908134</v>
      </c>
      <c r="AG122" s="9">
        <f t="shared" ca="1" si="79"/>
        <v>95.722536982078836</v>
      </c>
      <c r="AH122" s="9">
        <f t="shared" ca="1" si="79"/>
        <v>85.705446234099938</v>
      </c>
    </row>
    <row r="123" spans="1:34" x14ac:dyDescent="0.3">
      <c r="A123" s="41" t="str">
        <f t="shared" si="48"/>
        <v>MUN</v>
      </c>
      <c r="B123" s="9">
        <f t="shared" ca="1" si="49"/>
        <v>101.30933694844082</v>
      </c>
      <c r="C123" s="9">
        <f t="shared" ca="1" si="50"/>
        <v>95.370633187615383</v>
      </c>
      <c r="D123" s="9">
        <f t="shared" ca="1" si="51"/>
        <v>89.829414909602804</v>
      </c>
      <c r="E123" s="9">
        <f t="shared" ca="1" si="52"/>
        <v>101.93906153387195</v>
      </c>
      <c r="F123" s="9">
        <f t="shared" ca="1" si="53"/>
        <v>96.696922341520846</v>
      </c>
      <c r="G123" s="9">
        <f t="shared" ca="1" si="54"/>
        <v>92.173777120712657</v>
      </c>
      <c r="H123" s="9">
        <f t="shared" ca="1" si="55"/>
        <v>89.97293565423206</v>
      </c>
      <c r="I123" s="9">
        <f t="shared" ca="1" si="56"/>
        <v>92.151331185076302</v>
      </c>
      <c r="J123" s="9">
        <f t="shared" ca="1" si="57"/>
        <v>94.044859899855638</v>
      </c>
      <c r="K123" s="9">
        <f t="shared" ca="1" si="58"/>
        <v>86.411009907116295</v>
      </c>
      <c r="L123" s="9">
        <f t="shared" ca="1" si="59"/>
        <v>103.73146632555826</v>
      </c>
      <c r="M123" s="9">
        <f t="shared" ca="1" si="60"/>
        <v>105.29841189261595</v>
      </c>
      <c r="N123" s="9">
        <f t="shared" ca="1" si="61"/>
        <v>106.73961431624497</v>
      </c>
      <c r="O123" s="9">
        <f t="shared" ca="1" si="62"/>
        <v>101.11863586858836</v>
      </c>
      <c r="P123" s="9">
        <f t="shared" ca="1" si="63"/>
        <v>101.98011395320195</v>
      </c>
      <c r="Q123" s="9">
        <f t="shared" ca="1" si="64"/>
        <v>104.36456612205376</v>
      </c>
      <c r="R123" s="9">
        <f t="shared" ca="1" si="65"/>
        <v>84.412247147377457</v>
      </c>
      <c r="S123" s="9">
        <f t="shared" ca="1" si="66"/>
        <v>96.121443075215836</v>
      </c>
      <c r="T123" s="9">
        <f t="shared" ca="1" si="67"/>
        <v>92.881979579570896</v>
      </c>
      <c r="U123" s="9">
        <f t="shared" ca="1" si="68"/>
        <v>97.415703625217574</v>
      </c>
      <c r="V123" s="9">
        <f t="shared" ca="1" si="69"/>
        <v>106.12671387627078</v>
      </c>
      <c r="W123" s="9">
        <f t="shared" ca="1" si="70"/>
        <v>102.3135217355222</v>
      </c>
      <c r="X123" s="9">
        <f t="shared" ca="1" si="71"/>
        <v>108.81466795492501</v>
      </c>
      <c r="Y123" s="9">
        <f t="shared" ca="1" si="72"/>
        <v>108.11097700867403</v>
      </c>
      <c r="Z123" s="9">
        <f t="shared" ca="1" si="73"/>
        <v>113.09667824774836</v>
      </c>
      <c r="AA123" s="9">
        <f t="shared" ca="1" si="74"/>
        <v>111.31679181201287</v>
      </c>
      <c r="AB123" s="9">
        <f t="shared" ca="1" si="75"/>
        <v>104.80365620453465</v>
      </c>
      <c r="AC123" s="9">
        <f t="shared" ca="1" si="76"/>
        <v>103.00394858243766</v>
      </c>
      <c r="AD123" s="9">
        <f t="shared" ca="1" si="77"/>
        <v>102.13353417005813</v>
      </c>
      <c r="AE123" s="9">
        <f t="shared" ca="1" si="78"/>
        <v>92.251274621438327</v>
      </c>
      <c r="AF123" s="9">
        <f t="shared" ca="1" si="79"/>
        <v>86.780856516235232</v>
      </c>
      <c r="AG123" s="9">
        <f t="shared" ca="1" si="79"/>
        <v>87.298127886020197</v>
      </c>
      <c r="AH123" s="9">
        <f t="shared" ca="1" si="79"/>
        <v>91.899433991273881</v>
      </c>
    </row>
    <row r="124" spans="1:34" x14ac:dyDescent="0.3">
      <c r="A124" s="41" t="str">
        <f t="shared" si="48"/>
        <v>NEW</v>
      </c>
      <c r="B124" s="9">
        <f t="shared" ca="1" si="49"/>
        <v>99.171107971365004</v>
      </c>
      <c r="C124" s="9">
        <f t="shared" ca="1" si="50"/>
        <v>107.53788952720613</v>
      </c>
      <c r="D124" s="9">
        <f t="shared" ca="1" si="51"/>
        <v>111.19054373023117</v>
      </c>
      <c r="E124" s="9">
        <f t="shared" ca="1" si="52"/>
        <v>117.67193999380426</v>
      </c>
      <c r="F124" s="9">
        <f t="shared" ca="1" si="53"/>
        <v>119.55607791299701</v>
      </c>
      <c r="G124" s="9">
        <f t="shared" ca="1" si="54"/>
        <v>109.23921811018222</v>
      </c>
      <c r="H124" s="9">
        <f t="shared" ca="1" si="55"/>
        <v>106.03673907029264</v>
      </c>
      <c r="I124" s="9">
        <f t="shared" ca="1" si="56"/>
        <v>101.55319174777361</v>
      </c>
      <c r="J124" s="9">
        <f t="shared" ca="1" si="57"/>
        <v>109.43995751269404</v>
      </c>
      <c r="K124" s="9">
        <f t="shared" ca="1" si="58"/>
        <v>101.33974198547263</v>
      </c>
      <c r="L124" s="9">
        <f t="shared" ca="1" si="59"/>
        <v>102.79012625849712</v>
      </c>
      <c r="M124" s="9">
        <f t="shared" ca="1" si="60"/>
        <v>101.54711097159479</v>
      </c>
      <c r="N124" s="9">
        <f t="shared" ca="1" si="61"/>
        <v>100.29976193405874</v>
      </c>
      <c r="O124" s="9">
        <f t="shared" ca="1" si="62"/>
        <v>104.98196872236453</v>
      </c>
      <c r="P124" s="9">
        <f t="shared" ca="1" si="63"/>
        <v>93.976463740777149</v>
      </c>
      <c r="Q124" s="9">
        <f t="shared" ca="1" si="64"/>
        <v>96.172547832574594</v>
      </c>
      <c r="R124" s="9">
        <f t="shared" ca="1" si="65"/>
        <v>97.984834716347905</v>
      </c>
      <c r="S124" s="9">
        <f t="shared" ca="1" si="66"/>
        <v>102.35593767016088</v>
      </c>
      <c r="T124" s="9">
        <f t="shared" ca="1" si="67"/>
        <v>110.94963976585395</v>
      </c>
      <c r="U124" s="9">
        <f t="shared" ca="1" si="68"/>
        <v>100.63670117052486</v>
      </c>
      <c r="V124" s="9">
        <f t="shared" ca="1" si="69"/>
        <v>102.23861655202381</v>
      </c>
      <c r="W124" s="9">
        <f t="shared" ca="1" si="70"/>
        <v>96.190933618671593</v>
      </c>
      <c r="X124" s="9">
        <f t="shared" ca="1" si="71"/>
        <v>90.648634888457721</v>
      </c>
      <c r="Y124" s="9">
        <f t="shared" ca="1" si="72"/>
        <v>90.836435302516534</v>
      </c>
      <c r="Z124" s="9">
        <f t="shared" ca="1" si="73"/>
        <v>85.394041349913735</v>
      </c>
      <c r="AA124" s="9">
        <f t="shared" ca="1" si="74"/>
        <v>87.847661646013819</v>
      </c>
      <c r="AB124" s="9">
        <f t="shared" ca="1" si="75"/>
        <v>84.678800697457177</v>
      </c>
      <c r="AC124" s="9">
        <f t="shared" ca="1" si="76"/>
        <v>86.180530071051479</v>
      </c>
      <c r="AD124" s="9">
        <f t="shared" ca="1" si="77"/>
        <v>105.57383791660833</v>
      </c>
      <c r="AE124" s="9">
        <f t="shared" ca="1" si="78"/>
        <v>101.49831079278728</v>
      </c>
      <c r="AF124" s="9">
        <f t="shared" ca="1" si="79"/>
        <v>102.82279928122681</v>
      </c>
      <c r="AG124" s="9">
        <f t="shared" ca="1" si="79"/>
        <v>105.88215200941541</v>
      </c>
      <c r="AH124" s="9">
        <f t="shared" ca="1" si="79"/>
        <v>114.30041078185961</v>
      </c>
    </row>
    <row r="125" spans="1:34" x14ac:dyDescent="0.3">
      <c r="A125" s="41" t="str">
        <f t="shared" si="48"/>
        <v>NOR</v>
      </c>
      <c r="B125" s="9">
        <f t="shared" ca="1" si="49"/>
        <v>113.97087305268252</v>
      </c>
      <c r="C125" s="9">
        <f t="shared" ca="1" si="50"/>
        <v>99.170193845242423</v>
      </c>
      <c r="D125" s="9">
        <f t="shared" ca="1" si="51"/>
        <v>103.3188994844536</v>
      </c>
      <c r="E125" s="9">
        <f t="shared" ca="1" si="52"/>
        <v>97.231530125461688</v>
      </c>
      <c r="F125" s="9">
        <f t="shared" ca="1" si="53"/>
        <v>98.957933217105065</v>
      </c>
      <c r="G125" s="9">
        <f t="shared" ca="1" si="54"/>
        <v>90.299623717213933</v>
      </c>
      <c r="H125" s="9">
        <f t="shared" ca="1" si="55"/>
        <v>87.939026119843064</v>
      </c>
      <c r="I125" s="9">
        <f t="shared" ca="1" si="56"/>
        <v>94.365878076255171</v>
      </c>
      <c r="J125" s="9">
        <f t="shared" ca="1" si="57"/>
        <v>93.659755353856326</v>
      </c>
      <c r="K125" s="9">
        <f t="shared" ca="1" si="58"/>
        <v>99.934925126907046</v>
      </c>
      <c r="L125" s="9">
        <f t="shared" ca="1" si="59"/>
        <v>94.709160634447699</v>
      </c>
      <c r="M125" s="9">
        <f t="shared" ca="1" si="60"/>
        <v>99.310466739701383</v>
      </c>
      <c r="N125" s="9">
        <f t="shared" ca="1" si="61"/>
        <v>101.19460465889411</v>
      </c>
      <c r="O125" s="9">
        <f t="shared" ca="1" si="62"/>
        <v>100.32419024651462</v>
      </c>
      <c r="P125" s="9">
        <f t="shared" ca="1" si="63"/>
        <v>100.95993342805296</v>
      </c>
      <c r="Q125" s="9">
        <f t="shared" ca="1" si="64"/>
        <v>90.993375803177273</v>
      </c>
      <c r="R125" s="9">
        <f t="shared" ca="1" si="65"/>
        <v>100.24756213170635</v>
      </c>
      <c r="S125" s="9">
        <f t="shared" ca="1" si="66"/>
        <v>89.288076163409798</v>
      </c>
      <c r="T125" s="9">
        <f t="shared" ca="1" si="67"/>
        <v>91.994149829068036</v>
      </c>
      <c r="U125" s="9">
        <f t="shared" ca="1" si="68"/>
        <v>86.923509603365474</v>
      </c>
      <c r="V125" s="9">
        <f t="shared" ca="1" si="69"/>
        <v>94.557359596104831</v>
      </c>
      <c r="W125" s="9">
        <f t="shared" ca="1" si="70"/>
        <v>102.75122533172839</v>
      </c>
      <c r="X125" s="9">
        <f t="shared" ca="1" si="71"/>
        <v>98.560263932742203</v>
      </c>
      <c r="Y125" s="9">
        <f t="shared" ca="1" si="72"/>
        <v>103.33136387604189</v>
      </c>
      <c r="Z125" s="9">
        <f t="shared" ca="1" si="73"/>
        <v>102.07567448340812</v>
      </c>
      <c r="AA125" s="9">
        <f t="shared" ca="1" si="74"/>
        <v>104.68136044467978</v>
      </c>
      <c r="AB125" s="9">
        <f t="shared" ca="1" si="75"/>
        <v>99.43196262079222</v>
      </c>
      <c r="AC125" s="9">
        <f t="shared" ca="1" si="76"/>
        <v>95.687924962594266</v>
      </c>
      <c r="AD125" s="9">
        <f t="shared" ca="1" si="77"/>
        <v>93.364422391015751</v>
      </c>
      <c r="AE125" s="9">
        <f t="shared" ca="1" si="78"/>
        <v>91.014552923055291</v>
      </c>
      <c r="AF125" s="9">
        <f t="shared" ca="1" si="79"/>
        <v>98.751638579262178</v>
      </c>
      <c r="AG125" s="9">
        <f t="shared" ca="1" si="79"/>
        <v>96.144872165789209</v>
      </c>
      <c r="AH125" s="9">
        <f t="shared" ca="1" si="79"/>
        <v>111.32949821637415</v>
      </c>
    </row>
    <row r="126" spans="1:34" x14ac:dyDescent="0.3">
      <c r="A126" s="41" t="str">
        <f t="shared" si="48"/>
        <v>SHU</v>
      </c>
      <c r="B126" s="9">
        <f t="shared" ca="1" si="49"/>
        <v>99.504820140643844</v>
      </c>
      <c r="C126" s="9">
        <f t="shared" ca="1" si="50"/>
        <v>107.92307891308803</v>
      </c>
      <c r="D126" s="9">
        <f t="shared" ca="1" si="51"/>
        <v>113.81410941414266</v>
      </c>
      <c r="E126" s="9">
        <f t="shared" ca="1" si="52"/>
        <v>109.43962979150098</v>
      </c>
      <c r="F126" s="9">
        <f t="shared" ca="1" si="53"/>
        <v>101.97163482735009</v>
      </c>
      <c r="G126" s="9">
        <f t="shared" ca="1" si="54"/>
        <v>98.241622980909526</v>
      </c>
      <c r="H126" s="9">
        <f t="shared" ca="1" si="55"/>
        <v>97.285189129700498</v>
      </c>
      <c r="I126" s="9">
        <f t="shared" ca="1" si="56"/>
        <v>93.552615140980947</v>
      </c>
      <c r="J126" s="9">
        <f t="shared" ca="1" si="57"/>
        <v>95.855450375549864</v>
      </c>
      <c r="K126" s="9">
        <f t="shared" ca="1" si="58"/>
        <v>92.412867458737551</v>
      </c>
      <c r="L126" s="9">
        <f t="shared" ca="1" si="59"/>
        <v>90.486616347355891</v>
      </c>
      <c r="M126" s="9">
        <f t="shared" ca="1" si="60"/>
        <v>92.381225514336506</v>
      </c>
      <c r="N126" s="9">
        <f t="shared" ca="1" si="61"/>
        <v>92.349486170431376</v>
      </c>
      <c r="O126" s="9">
        <f t="shared" ca="1" si="62"/>
        <v>87.019470194514824</v>
      </c>
      <c r="P126" s="9">
        <f t="shared" ca="1" si="63"/>
        <v>100.8704793098578</v>
      </c>
      <c r="Q126" s="9">
        <f t="shared" ca="1" si="64"/>
        <v>117.44053812339968</v>
      </c>
      <c r="R126" s="9">
        <f t="shared" ca="1" si="65"/>
        <v>116.38469920375036</v>
      </c>
      <c r="S126" s="9">
        <f t="shared" ca="1" si="66"/>
        <v>118.69877183174167</v>
      </c>
      <c r="T126" s="9">
        <f t="shared" ca="1" si="67"/>
        <v>127.3570813316328</v>
      </c>
      <c r="U126" s="9">
        <f t="shared" ca="1" si="68"/>
        <v>126.47687481128069</v>
      </c>
      <c r="V126" s="9">
        <f t="shared" ca="1" si="69"/>
        <v>105.67934899785017</v>
      </c>
      <c r="W126" s="9">
        <f t="shared" ca="1" si="70"/>
        <v>93.161647728554769</v>
      </c>
      <c r="X126" s="9">
        <f t="shared" ca="1" si="71"/>
        <v>97.216355898993072</v>
      </c>
      <c r="Y126" s="9">
        <f t="shared" ca="1" si="72"/>
        <v>92.448662974901708</v>
      </c>
      <c r="Z126" s="9">
        <f t="shared" ca="1" si="73"/>
        <v>78.837472032042641</v>
      </c>
      <c r="AA126" s="9">
        <f t="shared" ca="1" si="74"/>
        <v>89.076116364381051</v>
      </c>
      <c r="AB126" s="9">
        <f t="shared" ca="1" si="75"/>
        <v>92.304563958374843</v>
      </c>
      <c r="AC126" s="9">
        <f t="shared" ca="1" si="76"/>
        <v>93.262390137953119</v>
      </c>
      <c r="AD126" s="9">
        <f t="shared" ca="1" si="77"/>
        <v>90.470297033465371</v>
      </c>
      <c r="AE126" s="9">
        <f t="shared" ca="1" si="78"/>
        <v>98.156498367992</v>
      </c>
      <c r="AF126" s="9">
        <f t="shared" ca="1" si="79"/>
        <v>107.71068591621359</v>
      </c>
      <c r="AG126" s="9">
        <f t="shared" ca="1" si="79"/>
        <v>100.5635248634769</v>
      </c>
      <c r="AH126" s="9">
        <f t="shared" ca="1" si="79"/>
        <v>106.05428585682279</v>
      </c>
    </row>
    <row r="127" spans="1:34" x14ac:dyDescent="0.3">
      <c r="A127" s="41" t="str">
        <f t="shared" si="48"/>
        <v>SOU</v>
      </c>
      <c r="B127" s="9">
        <f t="shared" ca="1" si="49"/>
        <v>99.27065419635862</v>
      </c>
      <c r="C127" s="9">
        <f t="shared" ca="1" si="50"/>
        <v>101.50026818383873</v>
      </c>
      <c r="D127" s="9">
        <f t="shared" ca="1" si="51"/>
        <v>99.169378770386473</v>
      </c>
      <c r="E127" s="9">
        <f t="shared" ca="1" si="52"/>
        <v>99.757715605431102</v>
      </c>
      <c r="F127" s="9">
        <f t="shared" ca="1" si="53"/>
        <v>99.595176042514666</v>
      </c>
      <c r="G127" s="9">
        <f t="shared" ca="1" si="54"/>
        <v>115.62160191264552</v>
      </c>
      <c r="H127" s="9">
        <f t="shared" ca="1" si="55"/>
        <v>119.63258629399212</v>
      </c>
      <c r="I127" s="9">
        <f t="shared" ca="1" si="56"/>
        <v>118.85556684988971</v>
      </c>
      <c r="J127" s="9">
        <f t="shared" ca="1" si="57"/>
        <v>112.12386629870583</v>
      </c>
      <c r="K127" s="9">
        <f t="shared" ca="1" si="58"/>
        <v>106.02255643937254</v>
      </c>
      <c r="L127" s="9">
        <f t="shared" ca="1" si="59"/>
        <v>100.46067082435034</v>
      </c>
      <c r="M127" s="9">
        <f t="shared" ca="1" si="60"/>
        <v>82.084375486259034</v>
      </c>
      <c r="N127" s="9">
        <f t="shared" ca="1" si="61"/>
        <v>84.549329750689949</v>
      </c>
      <c r="O127" s="9">
        <f t="shared" ca="1" si="62"/>
        <v>91.80774545836546</v>
      </c>
      <c r="P127" s="9">
        <f t="shared" ca="1" si="63"/>
        <v>88.760688798732431</v>
      </c>
      <c r="Q127" s="9">
        <f t="shared" ca="1" si="64"/>
        <v>91.143929553971986</v>
      </c>
      <c r="R127" s="9">
        <f t="shared" ca="1" si="65"/>
        <v>100.69811710219359</v>
      </c>
      <c r="S127" s="9">
        <f t="shared" ca="1" si="66"/>
        <v>101.96073216814413</v>
      </c>
      <c r="T127" s="9">
        <f t="shared" ca="1" si="67"/>
        <v>96.404294624111515</v>
      </c>
      <c r="U127" s="9">
        <f t="shared" ca="1" si="68"/>
        <v>99.2531594627754</v>
      </c>
      <c r="V127" s="9">
        <f t="shared" ca="1" si="69"/>
        <v>101.9047264681851</v>
      </c>
      <c r="W127" s="9">
        <f t="shared" ca="1" si="70"/>
        <v>101.9751060090456</v>
      </c>
      <c r="X127" s="9">
        <f t="shared" ca="1" si="71"/>
        <v>96.418940547119277</v>
      </c>
      <c r="Y127" s="9">
        <f t="shared" ca="1" si="72"/>
        <v>91.885216501472613</v>
      </c>
      <c r="Z127" s="9">
        <f t="shared" ca="1" si="73"/>
        <v>94.44278479471626</v>
      </c>
      <c r="AA127" s="9">
        <f t="shared" ca="1" si="74"/>
        <v>81.315308897986696</v>
      </c>
      <c r="AB127" s="9">
        <f t="shared" ca="1" si="75"/>
        <v>84.554772393631637</v>
      </c>
      <c r="AC127" s="9">
        <f t="shared" ca="1" si="76"/>
        <v>96.272434621711341</v>
      </c>
      <c r="AD127" s="9">
        <f t="shared" ca="1" si="77"/>
        <v>98.215467173498197</v>
      </c>
      <c r="AE127" s="9">
        <f t="shared" ca="1" si="78"/>
        <v>110.2234911119384</v>
      </c>
      <c r="AF127" s="9">
        <f t="shared" ca="1" si="79"/>
        <v>109.94890075683945</v>
      </c>
      <c r="AG127" s="9">
        <f t="shared" ca="1" si="79"/>
        <v>109.80023515867295</v>
      </c>
      <c r="AH127" s="9">
        <f t="shared" ca="1" si="79"/>
        <v>107.06051280070862</v>
      </c>
    </row>
    <row r="128" spans="1:34" x14ac:dyDescent="0.3">
      <c r="A128" s="41" t="str">
        <f t="shared" si="48"/>
        <v>TOT</v>
      </c>
      <c r="B128" s="9">
        <f t="shared" ca="1" si="49"/>
        <v>104.56055912333549</v>
      </c>
      <c r="C128" s="9">
        <f t="shared" ca="1" si="50"/>
        <v>106.39596180279541</v>
      </c>
      <c r="D128" s="9">
        <f t="shared" ca="1" si="51"/>
        <v>91.956615852407779</v>
      </c>
      <c r="E128" s="9">
        <f t="shared" ca="1" si="52"/>
        <v>94.606201978861677</v>
      </c>
      <c r="F128" s="9">
        <f t="shared" ca="1" si="53"/>
        <v>104.71348252520107</v>
      </c>
      <c r="G128" s="9">
        <f t="shared" ca="1" si="54"/>
        <v>113.30718462089413</v>
      </c>
      <c r="H128" s="9">
        <f t="shared" ca="1" si="55"/>
        <v>104.25165775815181</v>
      </c>
      <c r="I128" s="9">
        <f t="shared" ca="1" si="56"/>
        <v>104.5207484502078</v>
      </c>
      <c r="J128" s="9">
        <f t="shared" ca="1" si="57"/>
        <v>98.162568587164927</v>
      </c>
      <c r="K128" s="9">
        <f t="shared" ca="1" si="58"/>
        <v>107.52100639915125</v>
      </c>
      <c r="L128" s="9">
        <f t="shared" ca="1" si="59"/>
        <v>93.205044057839928</v>
      </c>
      <c r="M128" s="9">
        <f t="shared" ca="1" si="60"/>
        <v>92.805207697770427</v>
      </c>
      <c r="N128" s="9">
        <f t="shared" ca="1" si="61"/>
        <v>99.432656765497029</v>
      </c>
      <c r="O128" s="9">
        <f t="shared" ca="1" si="62"/>
        <v>97.231815299016418</v>
      </c>
      <c r="P128" s="9">
        <f t="shared" ca="1" si="63"/>
        <v>100.70888469400495</v>
      </c>
      <c r="Q128" s="9">
        <f t="shared" ca="1" si="64"/>
        <v>98.269947847261321</v>
      </c>
      <c r="R128" s="9">
        <f t="shared" ca="1" si="65"/>
        <v>107.72802746612076</v>
      </c>
      <c r="S128" s="9">
        <f t="shared" ca="1" si="66"/>
        <v>105.42519223155183</v>
      </c>
      <c r="T128" s="9">
        <f t="shared" ca="1" si="67"/>
        <v>97.738990897025204</v>
      </c>
      <c r="U128" s="9">
        <f t="shared" ca="1" si="68"/>
        <v>109.55300122006963</v>
      </c>
      <c r="V128" s="9">
        <f t="shared" ca="1" si="69"/>
        <v>112.5518704708586</v>
      </c>
      <c r="W128" s="9">
        <f t="shared" ca="1" si="70"/>
        <v>116.70397735404003</v>
      </c>
      <c r="X128" s="9">
        <f t="shared" ca="1" si="71"/>
        <v>109.52552530859667</v>
      </c>
      <c r="Y128" s="9">
        <f t="shared" ca="1" si="72"/>
        <v>109.04214906454594</v>
      </c>
      <c r="Z128" s="9">
        <f t="shared" ca="1" si="73"/>
        <v>115.3266658238053</v>
      </c>
      <c r="AA128" s="9">
        <f t="shared" ca="1" si="74"/>
        <v>102.73140693621049</v>
      </c>
      <c r="AB128" s="9">
        <f t="shared" ca="1" si="75"/>
        <v>101.02656823373268</v>
      </c>
      <c r="AC128" s="9">
        <f t="shared" ca="1" si="76"/>
        <v>92.166237144558181</v>
      </c>
      <c r="AD128" s="9">
        <f t="shared" ca="1" si="77"/>
        <v>90.92643041755737</v>
      </c>
      <c r="AE128" s="9">
        <f t="shared" ca="1" si="78"/>
        <v>89.35882961054493</v>
      </c>
      <c r="AF128" s="9">
        <f t="shared" ca="1" si="79"/>
        <v>83.634404432606303</v>
      </c>
      <c r="AG128" s="9">
        <f t="shared" ca="1" si="79"/>
        <v>88.180357992364222</v>
      </c>
      <c r="AH128" s="9">
        <f t="shared" ca="1" si="79"/>
        <v>84.328759150809432</v>
      </c>
    </row>
    <row r="129" spans="1:34" x14ac:dyDescent="0.3">
      <c r="A129" s="41" t="str">
        <f t="shared" si="48"/>
        <v>WAT</v>
      </c>
      <c r="B129" s="9">
        <f t="shared" ca="1" si="49"/>
        <v>103.75463920514819</v>
      </c>
      <c r="C129" s="9">
        <f t="shared" ca="1" si="50"/>
        <v>107.49867686334615</v>
      </c>
      <c r="D129" s="9">
        <f t="shared" ca="1" si="51"/>
        <v>102.05628291074338</v>
      </c>
      <c r="E129" s="9">
        <f t="shared" ca="1" si="52"/>
        <v>106.02497164235213</v>
      </c>
      <c r="F129" s="9">
        <f t="shared" ca="1" si="53"/>
        <v>104.61967322227719</v>
      </c>
      <c r="G129" s="9">
        <f t="shared" ca="1" si="54"/>
        <v>110.55837698310262</v>
      </c>
      <c r="H129" s="9">
        <f t="shared" ca="1" si="55"/>
        <v>93.237920564660655</v>
      </c>
      <c r="I129" s="9">
        <f t="shared" ca="1" si="56"/>
        <v>87.695621834446783</v>
      </c>
      <c r="J129" s="9">
        <f t="shared" ca="1" si="57"/>
        <v>94.510871316232212</v>
      </c>
      <c r="K129" s="9">
        <f t="shared" ca="1" si="58"/>
        <v>99.080438077580752</v>
      </c>
      <c r="L129" s="9">
        <f t="shared" ca="1" si="59"/>
        <v>97.833089040044726</v>
      </c>
      <c r="M129" s="9">
        <f t="shared" ca="1" si="60"/>
        <v>105.02186117594886</v>
      </c>
      <c r="N129" s="9">
        <f t="shared" ca="1" si="61"/>
        <v>108.67451537897388</v>
      </c>
      <c r="O129" s="9">
        <f t="shared" ca="1" si="62"/>
        <v>112.0413973543999</v>
      </c>
      <c r="P129" s="9">
        <f t="shared" ca="1" si="63"/>
        <v>106.62101590191452</v>
      </c>
      <c r="Q129" s="9">
        <f t="shared" ca="1" si="64"/>
        <v>99.345375474907726</v>
      </c>
      <c r="R129" s="9">
        <f t="shared" ca="1" si="65"/>
        <v>103.0367633267327</v>
      </c>
      <c r="S129" s="9">
        <f t="shared" ca="1" si="66"/>
        <v>90.545030611541492</v>
      </c>
      <c r="T129" s="9">
        <f t="shared" ca="1" si="67"/>
        <v>89.891245659305426</v>
      </c>
      <c r="U129" s="9">
        <f t="shared" ca="1" si="68"/>
        <v>89.131130097352354</v>
      </c>
      <c r="V129" s="9">
        <f t="shared" ca="1" si="69"/>
        <v>92.190482825540968</v>
      </c>
      <c r="W129" s="9">
        <f t="shared" ca="1" si="70"/>
        <v>99.664782718334507</v>
      </c>
      <c r="X129" s="9">
        <f t="shared" ca="1" si="71"/>
        <v>108.08304149077871</v>
      </c>
      <c r="Y129" s="9">
        <f t="shared" ca="1" si="72"/>
        <v>105.77409499852985</v>
      </c>
      <c r="Z129" s="9">
        <f t="shared" ca="1" si="73"/>
        <v>106.26534038784945</v>
      </c>
      <c r="AA129" s="9">
        <f t="shared" ca="1" si="74"/>
        <v>106.4146612259707</v>
      </c>
      <c r="AB129" s="9">
        <f t="shared" ca="1" si="75"/>
        <v>105.19071117724205</v>
      </c>
      <c r="AC129" s="9">
        <f t="shared" ca="1" si="76"/>
        <v>106.90388121367982</v>
      </c>
      <c r="AD129" s="9">
        <f t="shared" ca="1" si="77"/>
        <v>96.886790465700912</v>
      </c>
      <c r="AE129" s="9">
        <f t="shared" ca="1" si="78"/>
        <v>95.117410859599104</v>
      </c>
      <c r="AF129" s="9">
        <f t="shared" ca="1" si="79"/>
        <v>93.553547330872178</v>
      </c>
      <c r="AG129" s="9">
        <f t="shared" ca="1" si="79"/>
        <v>104.40973147433833</v>
      </c>
      <c r="AH129" s="9">
        <f t="shared" ca="1" si="79"/>
        <v>104.88840142286968</v>
      </c>
    </row>
    <row r="130" spans="1:34" x14ac:dyDescent="0.3">
      <c r="A130" s="41" t="str">
        <f t="shared" si="48"/>
        <v>WHU</v>
      </c>
      <c r="B130" s="9">
        <f t="shared" ca="1" si="49"/>
        <v>106.45826775784229</v>
      </c>
      <c r="C130" s="9">
        <f t="shared" ca="1" si="50"/>
        <v>93.885817209197214</v>
      </c>
      <c r="D130" s="9">
        <f t="shared" ca="1" si="51"/>
        <v>86.280288308618296</v>
      </c>
      <c r="E130" s="9">
        <f t="shared" ca="1" si="52"/>
        <v>88.982959903256713</v>
      </c>
      <c r="F130" s="9">
        <f t="shared" ca="1" si="53"/>
        <v>90.041712170056755</v>
      </c>
      <c r="G130" s="9">
        <f t="shared" ca="1" si="54"/>
        <v>82.715895019922328</v>
      </c>
      <c r="H130" s="9">
        <f t="shared" ca="1" si="55"/>
        <v>79.746476641376617</v>
      </c>
      <c r="I130" s="9">
        <f t="shared" ca="1" si="56"/>
        <v>80.53088542108145</v>
      </c>
      <c r="J130" s="9">
        <f t="shared" ca="1" si="57"/>
        <v>94.649549929138587</v>
      </c>
      <c r="K130" s="9">
        <f t="shared" ca="1" si="58"/>
        <v>94.249713569069101</v>
      </c>
      <c r="L130" s="9">
        <f t="shared" ca="1" si="59"/>
        <v>94.938458875970284</v>
      </c>
      <c r="M130" s="9">
        <f t="shared" ca="1" si="60"/>
        <v>104.50754596766683</v>
      </c>
      <c r="N130" s="9">
        <f t="shared" ca="1" si="61"/>
        <v>111.20953833493206</v>
      </c>
      <c r="O130" s="9">
        <f t="shared" ca="1" si="62"/>
        <v>108.9005918426832</v>
      </c>
      <c r="P130" s="9">
        <f t="shared" ca="1" si="63"/>
        <v>102.99646040725924</v>
      </c>
      <c r="Q130" s="9">
        <f t="shared" ca="1" si="64"/>
        <v>96.049943709171714</v>
      </c>
      <c r="R130" s="9">
        <f t="shared" ca="1" si="65"/>
        <v>98.228339240015984</v>
      </c>
      <c r="S130" s="9">
        <f t="shared" ca="1" si="66"/>
        <v>93.520115034022922</v>
      </c>
      <c r="T130" s="9">
        <f t="shared" ca="1" si="67"/>
        <v>93.617303415586363</v>
      </c>
      <c r="U130" s="9">
        <f t="shared" ca="1" si="68"/>
        <v>95.900281353731032</v>
      </c>
      <c r="V130" s="9">
        <f t="shared" ca="1" si="69"/>
        <v>109.73062313206442</v>
      </c>
      <c r="W130" s="9">
        <f t="shared" ca="1" si="70"/>
        <v>125.45080344124943</v>
      </c>
      <c r="X130" s="9">
        <f t="shared" ca="1" si="71"/>
        <v>125.81393331226396</v>
      </c>
      <c r="Y130" s="9">
        <f t="shared" ca="1" si="72"/>
        <v>127.41584869376294</v>
      </c>
      <c r="Z130" s="9">
        <f t="shared" ca="1" si="73"/>
        <v>120.14020826675613</v>
      </c>
      <c r="AA130" s="9">
        <f t="shared" ca="1" si="74"/>
        <v>123.3276484338145</v>
      </c>
      <c r="AB130" s="9">
        <f t="shared" ca="1" si="75"/>
        <v>111.06153079366486</v>
      </c>
      <c r="AC130" s="9">
        <f t="shared" ca="1" si="76"/>
        <v>96.746648904554831</v>
      </c>
      <c r="AD130" s="9">
        <f t="shared" ca="1" si="77"/>
        <v>93.016637058114284</v>
      </c>
      <c r="AE130" s="9">
        <f t="shared" ca="1" si="78"/>
        <v>90.880806690257259</v>
      </c>
      <c r="AF130" s="9">
        <f t="shared" ca="1" si="79"/>
        <v>88.996668771064492</v>
      </c>
      <c r="AG130" s="9">
        <f t="shared" ca="1" si="79"/>
        <v>93.764894998199793</v>
      </c>
      <c r="AH130" s="9">
        <f t="shared" ca="1" si="79"/>
        <v>88.532313959773219</v>
      </c>
    </row>
    <row r="131" spans="1:34" x14ac:dyDescent="0.3">
      <c r="A131" s="41" t="str">
        <f t="shared" si="48"/>
        <v>WOL</v>
      </c>
      <c r="B131" s="9">
        <f t="shared" ca="1" si="49"/>
        <v>102.27973785316806</v>
      </c>
      <c r="C131" s="9">
        <f t="shared" ca="1" si="50"/>
        <v>93.119959506968485</v>
      </c>
      <c r="D131" s="9">
        <f t="shared" ca="1" si="51"/>
        <v>106.78776172238544</v>
      </c>
      <c r="E131" s="9">
        <f t="shared" ca="1" si="52"/>
        <v>110.517773568826</v>
      </c>
      <c r="F131" s="9">
        <f t="shared" ca="1" si="53"/>
        <v>104.57671893074392</v>
      </c>
      <c r="G131" s="9">
        <f t="shared" ca="1" si="54"/>
        <v>101.65821052030863</v>
      </c>
      <c r="H131" s="9">
        <f t="shared" ca="1" si="55"/>
        <v>104.03753655341801</v>
      </c>
      <c r="I131" s="9">
        <f t="shared" ca="1" si="56"/>
        <v>104.68186774560996</v>
      </c>
      <c r="J131" s="9">
        <f t="shared" ca="1" si="57"/>
        <v>85.788301037733689</v>
      </c>
      <c r="K131" s="9">
        <f t="shared" ca="1" si="58"/>
        <v>83.075301698758679</v>
      </c>
      <c r="L131" s="9">
        <f t="shared" ca="1" si="59"/>
        <v>88.028183141726615</v>
      </c>
      <c r="M131" s="9">
        <f t="shared" ca="1" si="60"/>
        <v>85.64373097287482</v>
      </c>
      <c r="N131" s="9">
        <f t="shared" ca="1" si="61"/>
        <v>85.821973233009047</v>
      </c>
      <c r="O131" s="9">
        <f t="shared" ca="1" si="62"/>
        <v>98.39442378165414</v>
      </c>
      <c r="P131" s="9">
        <f t="shared" ca="1" si="63"/>
        <v>112.21064498528489</v>
      </c>
      <c r="Q131" s="9">
        <f t="shared" ca="1" si="64"/>
        <v>114.43309597346429</v>
      </c>
      <c r="R131" s="9">
        <f t="shared" ca="1" si="65"/>
        <v>107.22503760606448</v>
      </c>
      <c r="S131" s="9">
        <f t="shared" ca="1" si="66"/>
        <v>112.71579859941038</v>
      </c>
      <c r="T131" s="9">
        <f t="shared" ca="1" si="67"/>
        <v>120.10102679115498</v>
      </c>
      <c r="U131" s="9">
        <f t="shared" ca="1" si="68"/>
        <v>116.24268286230425</v>
      </c>
      <c r="V131" s="9">
        <f t="shared" ca="1" si="69"/>
        <v>107.48968658821639</v>
      </c>
      <c r="W131" s="9">
        <f t="shared" ca="1" si="70"/>
        <v>103.69121196345202</v>
      </c>
      <c r="X131" s="9">
        <f t="shared" ca="1" si="71"/>
        <v>110.93100967475691</v>
      </c>
      <c r="Y131" s="9">
        <f t="shared" ca="1" si="72"/>
        <v>105.41428012730684</v>
      </c>
      <c r="Z131" s="9">
        <f t="shared" ca="1" si="73"/>
        <v>99.955303046943939</v>
      </c>
      <c r="AA131" s="9">
        <f t="shared" ca="1" si="74"/>
        <v>88.797157612860602</v>
      </c>
      <c r="AB131" s="9">
        <f t="shared" ca="1" si="75"/>
        <v>88.305912223540986</v>
      </c>
      <c r="AC131" s="9">
        <f t="shared" ca="1" si="76"/>
        <v>90.053409797242196</v>
      </c>
      <c r="AD131" s="9">
        <f t="shared" ca="1" si="77"/>
        <v>88.434590533593891</v>
      </c>
      <c r="AE131" s="9">
        <f t="shared" ca="1" si="78"/>
        <v>89.243095875050912</v>
      </c>
      <c r="AF131" s="9">
        <f t="shared" ca="1" si="79"/>
        <v>88.000080588148592</v>
      </c>
      <c r="AG131" s="9">
        <f t="shared" ca="1" si="79"/>
        <v>86.752731550612552</v>
      </c>
      <c r="AH131" s="9">
        <f t="shared" ca="1" si="79"/>
        <v>93.148108375356131</v>
      </c>
    </row>
  </sheetData>
  <sortState ref="AY24:BA43">
    <sortCondition ref="BA24:BA43"/>
  </sortState>
  <conditionalFormatting sqref="B90">
    <cfRule type="cellIs" dxfId="155" priority="87" operator="lessThan">
      <formula>1.15</formula>
    </cfRule>
    <cfRule type="cellIs" dxfId="154" priority="88" operator="greaterThanOrEqual">
      <formula>1.6</formula>
    </cfRule>
  </conditionalFormatting>
  <conditionalFormatting sqref="B112">
    <cfRule type="cellIs" dxfId="153" priority="79" operator="greaterThanOrEqual">
      <formula>105</formula>
    </cfRule>
    <cfRule type="cellIs" dxfId="152" priority="80" operator="lessThanOrEqual">
      <formula>95</formula>
    </cfRule>
  </conditionalFormatting>
  <conditionalFormatting sqref="C90:AA90">
    <cfRule type="cellIs" dxfId="151" priority="71" operator="lessThan">
      <formula>1.15</formula>
    </cfRule>
    <cfRule type="cellIs" dxfId="150" priority="72" operator="greaterThanOrEqual">
      <formula>1.6</formula>
    </cfRule>
  </conditionalFormatting>
  <conditionalFormatting sqref="B91:B109">
    <cfRule type="cellIs" dxfId="149" priority="69" operator="lessThan">
      <formula>1.15</formula>
    </cfRule>
    <cfRule type="cellIs" dxfId="148" priority="70" operator="greaterThanOrEqual">
      <formula>1.6</formula>
    </cfRule>
  </conditionalFormatting>
  <conditionalFormatting sqref="C91:AA109">
    <cfRule type="cellIs" dxfId="147" priority="67" operator="lessThan">
      <formula>1.15</formula>
    </cfRule>
    <cfRule type="cellIs" dxfId="146" priority="68" operator="greaterThanOrEqual">
      <formula>1.6</formula>
    </cfRule>
  </conditionalFormatting>
  <conditionalFormatting sqref="C112:AA112">
    <cfRule type="cellIs" dxfId="145" priority="65" operator="greaterThanOrEqual">
      <formula>105</formula>
    </cfRule>
    <cfRule type="cellIs" dxfId="144" priority="66" operator="lessThanOrEqual">
      <formula>95</formula>
    </cfRule>
  </conditionalFormatting>
  <conditionalFormatting sqref="B113:B131">
    <cfRule type="cellIs" dxfId="143" priority="63" operator="greaterThanOrEqual">
      <formula>105</formula>
    </cfRule>
    <cfRule type="cellIs" dxfId="142" priority="64" operator="lessThanOrEqual">
      <formula>95</formula>
    </cfRule>
  </conditionalFormatting>
  <conditionalFormatting sqref="C113:AA131">
    <cfRule type="cellIs" dxfId="141" priority="61" operator="greaterThanOrEqual">
      <formula>105</formula>
    </cfRule>
    <cfRule type="cellIs" dxfId="140" priority="62" operator="lessThanOrEqual">
      <formula>95</formula>
    </cfRule>
  </conditionalFormatting>
  <conditionalFormatting sqref="AB112:AF112">
    <cfRule type="cellIs" dxfId="139" priority="23" operator="greaterThanOrEqual">
      <formula>105</formula>
    </cfRule>
    <cfRule type="cellIs" dxfId="138" priority="24" operator="lessThanOrEqual">
      <formula>95</formula>
    </cfRule>
  </conditionalFormatting>
  <conditionalFormatting sqref="AB113:AF131">
    <cfRule type="cellIs" dxfId="137" priority="21" operator="greaterThanOrEqual">
      <formula>105</formula>
    </cfRule>
    <cfRule type="cellIs" dxfId="136" priority="22" operator="lessThanOrEqual">
      <formula>95</formula>
    </cfRule>
  </conditionalFormatting>
  <conditionalFormatting sqref="AB90:AF90">
    <cfRule type="cellIs" dxfId="135" priority="19" operator="lessThan">
      <formula>1.15</formula>
    </cfRule>
    <cfRule type="cellIs" dxfId="134" priority="20" operator="greaterThanOrEqual">
      <formula>1.6</formula>
    </cfRule>
  </conditionalFormatting>
  <conditionalFormatting sqref="AB91:AF109">
    <cfRule type="cellIs" dxfId="133" priority="17" operator="lessThan">
      <formula>1.15</formula>
    </cfRule>
    <cfRule type="cellIs" dxfId="132" priority="18" operator="greaterThanOrEqual">
      <formula>1.6</formula>
    </cfRule>
  </conditionalFormatting>
  <conditionalFormatting sqref="AG90">
    <cfRule type="cellIs" dxfId="131" priority="15" operator="lessThan">
      <formula>1.15</formula>
    </cfRule>
    <cfRule type="cellIs" dxfId="130" priority="16" operator="greaterThanOrEqual">
      <formula>1.6</formula>
    </cfRule>
  </conditionalFormatting>
  <conditionalFormatting sqref="AG91:AG109">
    <cfRule type="cellIs" dxfId="129" priority="13" operator="lessThan">
      <formula>1.15</formula>
    </cfRule>
    <cfRule type="cellIs" dxfId="128" priority="14" operator="greaterThanOrEqual">
      <formula>1.6</formula>
    </cfRule>
  </conditionalFormatting>
  <conditionalFormatting sqref="AH90">
    <cfRule type="cellIs" dxfId="127" priority="11" operator="lessThan">
      <formula>1.15</formula>
    </cfRule>
    <cfRule type="cellIs" dxfId="126" priority="12" operator="greaterThanOrEqual">
      <formula>1.6</formula>
    </cfRule>
  </conditionalFormatting>
  <conditionalFormatting sqref="AH91:AH109">
    <cfRule type="cellIs" dxfId="125" priority="9" operator="lessThan">
      <formula>1.15</formula>
    </cfRule>
    <cfRule type="cellIs" dxfId="124" priority="10" operator="greaterThanOrEqual">
      <formula>1.6</formula>
    </cfRule>
  </conditionalFormatting>
  <conditionalFormatting sqref="AG112">
    <cfRule type="cellIs" dxfId="123" priority="7" operator="greaterThanOrEqual">
      <formula>105</formula>
    </cfRule>
    <cfRule type="cellIs" dxfId="122" priority="8" operator="lessThanOrEqual">
      <formula>95</formula>
    </cfRule>
  </conditionalFormatting>
  <conditionalFormatting sqref="AG113:AG131">
    <cfRule type="cellIs" dxfId="121" priority="5" operator="greaterThanOrEqual">
      <formula>105</formula>
    </cfRule>
    <cfRule type="cellIs" dxfId="120" priority="6" operator="lessThanOrEqual">
      <formula>95</formula>
    </cfRule>
  </conditionalFormatting>
  <conditionalFormatting sqref="AH112">
    <cfRule type="cellIs" dxfId="119" priority="3" operator="greaterThanOrEqual">
      <formula>105</formula>
    </cfRule>
    <cfRule type="cellIs" dxfId="118" priority="4" operator="lessThanOrEqual">
      <formula>95</formula>
    </cfRule>
  </conditionalFormatting>
  <conditionalFormatting sqref="AH113:AH131">
    <cfRule type="cellIs" dxfId="117" priority="1" operator="greaterThanOrEqual">
      <formula>105</formula>
    </cfRule>
    <cfRule type="cellIs" dxfId="116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M21"/>
  <sheetViews>
    <sheetView workbookViewId="0">
      <selection activeCell="P13" sqref="P13"/>
    </sheetView>
  </sheetViews>
  <sheetFormatPr defaultColWidth="9.109375" defaultRowHeight="10.199999999999999" x14ac:dyDescent="0.2"/>
  <cols>
    <col min="1" max="1" width="4.88671875" style="24" bestFit="1" customWidth="1"/>
    <col min="2" max="2" width="6.109375" style="24" customWidth="1"/>
    <col min="3" max="3" width="5.6640625" style="24" customWidth="1"/>
    <col min="4" max="4" width="6.109375" style="24" customWidth="1"/>
    <col min="5" max="5" width="5.6640625" style="24" customWidth="1"/>
    <col min="6" max="6" width="6.109375" style="24" bestFit="1" customWidth="1"/>
    <col min="7" max="7" width="5.6640625" style="24" bestFit="1" customWidth="1"/>
    <col min="8" max="8" width="5.5546875" style="24" bestFit="1" customWidth="1"/>
    <col min="9" max="9" width="6.109375" style="24" bestFit="1" customWidth="1"/>
    <col min="10" max="10" width="5.6640625" style="24" bestFit="1" customWidth="1"/>
    <col min="11" max="11" width="6.109375" style="24" bestFit="1" customWidth="1"/>
    <col min="12" max="12" width="5.6640625" style="24" bestFit="1" customWidth="1"/>
    <col min="13" max="14" width="6.109375" style="24" bestFit="1" customWidth="1"/>
    <col min="15" max="16" width="5.6640625" style="24" bestFit="1" customWidth="1"/>
    <col min="17" max="17" width="6.109375" style="24" bestFit="1" customWidth="1"/>
    <col min="18" max="18" width="5.6640625" style="24" bestFit="1" customWidth="1"/>
    <col min="19" max="20" width="6.109375" style="24" customWidth="1"/>
    <col min="21" max="22" width="5.6640625" style="24" customWidth="1"/>
    <col min="23" max="23" width="6.109375" style="24" customWidth="1"/>
    <col min="24" max="24" width="5.6640625" style="24" customWidth="1"/>
    <col min="25" max="25" width="6.109375" style="24" customWidth="1"/>
    <col min="26" max="26" width="5.6640625" style="24" customWidth="1"/>
    <col min="27" max="28" width="6.109375" style="24" customWidth="1"/>
    <col min="29" max="29" width="5.6640625" style="24" customWidth="1"/>
    <col min="30" max="30" width="6.109375" style="24" customWidth="1"/>
    <col min="31" max="31" width="5.6640625" style="24" customWidth="1"/>
    <col min="32" max="32" width="6.109375" style="24" customWidth="1"/>
    <col min="33" max="33" width="5.6640625" style="24" customWidth="1"/>
    <col min="34" max="34" width="6.109375" style="24" customWidth="1"/>
    <col min="35" max="35" width="5.6640625" style="24" customWidth="1"/>
    <col min="36" max="36" width="6.109375" style="24" customWidth="1"/>
    <col min="37" max="37" width="5.6640625" style="24" customWidth="1"/>
    <col min="38" max="38" width="6.109375" style="24" customWidth="1"/>
    <col min="39" max="39" width="5.5546875" style="24" customWidth="1"/>
    <col min="40" max="40" width="9.109375" style="24" customWidth="1"/>
    <col min="41" max="16384" width="9.109375" style="24"/>
  </cols>
  <sheetData>
    <row r="1" spans="1:39" x14ac:dyDescent="0.2">
      <c r="A1" s="23" t="s">
        <v>0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23">
        <v>10</v>
      </c>
      <c r="L1" s="23">
        <v>11</v>
      </c>
      <c r="M1" s="23">
        <v>12</v>
      </c>
      <c r="N1" s="23">
        <v>13</v>
      </c>
      <c r="O1" s="23">
        <v>14</v>
      </c>
      <c r="P1" s="23">
        <v>15</v>
      </c>
      <c r="Q1" s="23">
        <v>16</v>
      </c>
      <c r="R1" s="23">
        <v>17</v>
      </c>
      <c r="S1" s="23">
        <v>18</v>
      </c>
      <c r="T1" s="23">
        <v>19</v>
      </c>
      <c r="U1" s="23">
        <v>20</v>
      </c>
      <c r="V1" s="23">
        <v>21</v>
      </c>
      <c r="W1" s="23">
        <v>22</v>
      </c>
      <c r="X1" s="23">
        <v>23</v>
      </c>
      <c r="Y1" s="23">
        <v>24</v>
      </c>
      <c r="Z1" s="23">
        <v>25</v>
      </c>
      <c r="AA1" s="23">
        <v>26</v>
      </c>
      <c r="AB1" s="23">
        <v>27</v>
      </c>
      <c r="AC1" s="23">
        <v>28</v>
      </c>
      <c r="AD1" s="23">
        <v>29</v>
      </c>
      <c r="AE1" s="23">
        <v>30</v>
      </c>
      <c r="AF1" s="23">
        <v>31</v>
      </c>
      <c r="AG1" s="23">
        <v>32</v>
      </c>
      <c r="AH1" s="23">
        <v>33</v>
      </c>
      <c r="AI1" s="23">
        <v>34</v>
      </c>
      <c r="AJ1" s="23">
        <v>35</v>
      </c>
      <c r="AK1" s="23">
        <v>36</v>
      </c>
      <c r="AL1" s="23">
        <v>37</v>
      </c>
      <c r="AM1" s="23">
        <v>38</v>
      </c>
    </row>
    <row r="2" spans="1:39" x14ac:dyDescent="0.2">
      <c r="A2" s="23" t="s">
        <v>5</v>
      </c>
      <c r="B2" s="25" t="s">
        <v>81</v>
      </c>
      <c r="C2" s="25" t="s">
        <v>61</v>
      </c>
      <c r="D2" s="25" t="s">
        <v>22</v>
      </c>
      <c r="E2" s="25" t="s">
        <v>3</v>
      </c>
      <c r="F2" s="25" t="s">
        <v>70</v>
      </c>
      <c r="G2" s="25" t="s">
        <v>111</v>
      </c>
      <c r="H2" s="25" t="s">
        <v>72</v>
      </c>
      <c r="I2" s="25" t="s">
        <v>73</v>
      </c>
      <c r="J2" s="25" t="s">
        <v>114</v>
      </c>
      <c r="K2" s="25" t="s">
        <v>53</v>
      </c>
      <c r="L2" s="25" t="s">
        <v>89</v>
      </c>
      <c r="M2" s="25" t="s">
        <v>60</v>
      </c>
      <c r="N2" s="25" t="s">
        <v>10</v>
      </c>
      <c r="O2" s="25" t="s">
        <v>115</v>
      </c>
      <c r="P2" s="25" t="s">
        <v>121</v>
      </c>
      <c r="Q2" s="25" t="s">
        <v>80</v>
      </c>
      <c r="R2" s="25" t="s">
        <v>1</v>
      </c>
      <c r="S2" s="25" t="s">
        <v>23</v>
      </c>
      <c r="T2" s="25" t="s">
        <v>74</v>
      </c>
      <c r="U2" s="25" t="s">
        <v>7</v>
      </c>
      <c r="V2" s="25" t="s">
        <v>6</v>
      </c>
      <c r="W2" s="25" t="s">
        <v>55</v>
      </c>
      <c r="X2" s="25" t="s">
        <v>112</v>
      </c>
      <c r="Y2" s="25" t="s">
        <v>24</v>
      </c>
      <c r="Z2" s="25" t="s">
        <v>76</v>
      </c>
      <c r="AA2" s="25" t="s">
        <v>2</v>
      </c>
      <c r="AB2" s="25" t="s">
        <v>4</v>
      </c>
      <c r="AC2" s="25" t="s">
        <v>75</v>
      </c>
      <c r="AD2" s="25" t="s">
        <v>63</v>
      </c>
      <c r="AE2" s="25" t="s">
        <v>122</v>
      </c>
      <c r="AF2" s="25" t="s">
        <v>54</v>
      </c>
      <c r="AG2" s="25" t="s">
        <v>113</v>
      </c>
      <c r="AH2" s="25" t="s">
        <v>90</v>
      </c>
      <c r="AI2" s="25" t="s">
        <v>62</v>
      </c>
      <c r="AJ2" s="25" t="s">
        <v>25</v>
      </c>
      <c r="AK2" s="25" t="s">
        <v>8</v>
      </c>
      <c r="AL2" s="25" t="s">
        <v>116</v>
      </c>
      <c r="AM2" s="25" t="s">
        <v>71</v>
      </c>
    </row>
    <row r="3" spans="1:39" x14ac:dyDescent="0.2">
      <c r="A3" s="23" t="s">
        <v>111</v>
      </c>
      <c r="B3" s="25" t="s">
        <v>25</v>
      </c>
      <c r="C3" s="25" t="s">
        <v>73</v>
      </c>
      <c r="D3" s="25" t="s">
        <v>4</v>
      </c>
      <c r="E3" s="25" t="s">
        <v>55</v>
      </c>
      <c r="F3" s="25" t="s">
        <v>63</v>
      </c>
      <c r="G3" s="25" t="s">
        <v>26</v>
      </c>
      <c r="H3" s="25" t="s">
        <v>61</v>
      </c>
      <c r="I3" s="25" t="s">
        <v>115</v>
      </c>
      <c r="J3" s="25" t="s">
        <v>121</v>
      </c>
      <c r="K3" s="25" t="s">
        <v>75</v>
      </c>
      <c r="L3" s="25" t="s">
        <v>8</v>
      </c>
      <c r="M3" s="25" t="s">
        <v>90</v>
      </c>
      <c r="N3" s="25" t="s">
        <v>2</v>
      </c>
      <c r="O3" s="25" t="s">
        <v>72</v>
      </c>
      <c r="P3" s="25" t="s">
        <v>24</v>
      </c>
      <c r="Q3" s="25" t="s">
        <v>62</v>
      </c>
      <c r="R3" s="25" t="s">
        <v>114</v>
      </c>
      <c r="S3" s="25" t="s">
        <v>10</v>
      </c>
      <c r="T3" s="25" t="s">
        <v>113</v>
      </c>
      <c r="U3" s="25" t="s">
        <v>70</v>
      </c>
      <c r="V3" s="25" t="s">
        <v>76</v>
      </c>
      <c r="W3" s="25" t="s">
        <v>1</v>
      </c>
      <c r="X3" s="25" t="s">
        <v>122</v>
      </c>
      <c r="Y3" s="25" t="s">
        <v>71</v>
      </c>
      <c r="Z3" s="25" t="s">
        <v>74</v>
      </c>
      <c r="AA3" s="25" t="s">
        <v>3</v>
      </c>
      <c r="AB3" s="25" t="s">
        <v>54</v>
      </c>
      <c r="AC3" s="25" t="s">
        <v>112</v>
      </c>
      <c r="AD3" s="25" t="s">
        <v>60</v>
      </c>
      <c r="AE3" s="25" t="s">
        <v>7</v>
      </c>
      <c r="AF3" s="25" t="s">
        <v>81</v>
      </c>
      <c r="AG3" s="25" t="s">
        <v>89</v>
      </c>
      <c r="AH3" s="25" t="s">
        <v>22</v>
      </c>
      <c r="AI3" s="25" t="s">
        <v>6</v>
      </c>
      <c r="AJ3" s="25" t="s">
        <v>53</v>
      </c>
      <c r="AK3" s="25" t="s">
        <v>23</v>
      </c>
      <c r="AL3" s="25" t="s">
        <v>5</v>
      </c>
      <c r="AM3" s="25" t="s">
        <v>80</v>
      </c>
    </row>
    <row r="4" spans="1:39" x14ac:dyDescent="0.2">
      <c r="A4" s="23" t="s">
        <v>73</v>
      </c>
      <c r="B4" s="25" t="s">
        <v>112</v>
      </c>
      <c r="C4" s="25" t="s">
        <v>116</v>
      </c>
      <c r="D4" s="25" t="s">
        <v>1</v>
      </c>
      <c r="E4" s="25" t="s">
        <v>60</v>
      </c>
      <c r="F4" s="25" t="s">
        <v>4</v>
      </c>
      <c r="G4" s="25" t="s">
        <v>54</v>
      </c>
      <c r="H4" s="25" t="s">
        <v>63</v>
      </c>
      <c r="I4" s="25" t="s">
        <v>26</v>
      </c>
      <c r="J4" s="25" t="s">
        <v>113</v>
      </c>
      <c r="K4" s="25" t="s">
        <v>70</v>
      </c>
      <c r="L4" s="25" t="s">
        <v>6</v>
      </c>
      <c r="M4" s="25" t="s">
        <v>81</v>
      </c>
      <c r="N4" s="25" t="s">
        <v>89</v>
      </c>
      <c r="O4" s="25" t="s">
        <v>25</v>
      </c>
      <c r="P4" s="25" t="s">
        <v>55</v>
      </c>
      <c r="Q4" s="25" t="s">
        <v>8</v>
      </c>
      <c r="R4" s="25" t="s">
        <v>24</v>
      </c>
      <c r="S4" s="25" t="s">
        <v>61</v>
      </c>
      <c r="T4" s="25" t="s">
        <v>5</v>
      </c>
      <c r="U4" s="25" t="s">
        <v>122</v>
      </c>
      <c r="V4" s="25" t="s">
        <v>80</v>
      </c>
      <c r="W4" s="25" t="s">
        <v>71</v>
      </c>
      <c r="X4" s="25" t="s">
        <v>115</v>
      </c>
      <c r="Y4" s="25" t="s">
        <v>121</v>
      </c>
      <c r="Z4" s="25" t="s">
        <v>111</v>
      </c>
      <c r="AA4" s="25" t="s">
        <v>114</v>
      </c>
      <c r="AB4" s="25" t="s">
        <v>76</v>
      </c>
      <c r="AC4" s="25" t="s">
        <v>7</v>
      </c>
      <c r="AD4" s="25" t="s">
        <v>22</v>
      </c>
      <c r="AE4" s="25" t="s">
        <v>53</v>
      </c>
      <c r="AF4" s="25" t="s">
        <v>90</v>
      </c>
      <c r="AG4" s="25" t="s">
        <v>2</v>
      </c>
      <c r="AH4" s="25" t="s">
        <v>72</v>
      </c>
      <c r="AI4" s="25" t="s">
        <v>3</v>
      </c>
      <c r="AJ4" s="25" t="s">
        <v>62</v>
      </c>
      <c r="AK4" s="25" t="s">
        <v>75</v>
      </c>
      <c r="AL4" s="25" t="s">
        <v>10</v>
      </c>
      <c r="AM4" s="25" t="s">
        <v>23</v>
      </c>
    </row>
    <row r="5" spans="1:39" x14ac:dyDescent="0.2">
      <c r="A5" s="23" t="s">
        <v>121</v>
      </c>
      <c r="B5" s="25" t="s">
        <v>70</v>
      </c>
      <c r="C5" s="25" t="s">
        <v>63</v>
      </c>
      <c r="D5" s="25" t="s">
        <v>10</v>
      </c>
      <c r="E5" s="25" t="s">
        <v>75</v>
      </c>
      <c r="F5" s="25" t="s">
        <v>61</v>
      </c>
      <c r="G5" s="25" t="s">
        <v>81</v>
      </c>
      <c r="H5" s="25" t="s">
        <v>24</v>
      </c>
      <c r="I5" s="25" t="s">
        <v>3</v>
      </c>
      <c r="J5" s="25" t="s">
        <v>116</v>
      </c>
      <c r="K5" s="25" t="s">
        <v>4</v>
      </c>
      <c r="L5" s="25" t="s">
        <v>113</v>
      </c>
      <c r="M5" s="25" t="s">
        <v>72</v>
      </c>
      <c r="N5" s="25" t="s">
        <v>62</v>
      </c>
      <c r="O5" s="25" t="s">
        <v>22</v>
      </c>
      <c r="P5" s="25" t="s">
        <v>26</v>
      </c>
      <c r="Q5" s="25" t="s">
        <v>89</v>
      </c>
      <c r="R5" s="25" t="s">
        <v>55</v>
      </c>
      <c r="S5" s="25" t="s">
        <v>112</v>
      </c>
      <c r="T5" s="25" t="s">
        <v>25</v>
      </c>
      <c r="U5" s="25" t="s">
        <v>73</v>
      </c>
      <c r="V5" s="25" t="s">
        <v>7</v>
      </c>
      <c r="W5" s="25" t="s">
        <v>23</v>
      </c>
      <c r="X5" s="25" t="s">
        <v>111</v>
      </c>
      <c r="Y5" s="25" t="s">
        <v>74</v>
      </c>
      <c r="Z5" s="25" t="s">
        <v>80</v>
      </c>
      <c r="AA5" s="25" t="s">
        <v>71</v>
      </c>
      <c r="AB5" s="25" t="s">
        <v>114</v>
      </c>
      <c r="AC5" s="25" t="s">
        <v>53</v>
      </c>
      <c r="AD5" s="25" t="s">
        <v>90</v>
      </c>
      <c r="AE5" s="25" t="s">
        <v>5</v>
      </c>
      <c r="AF5" s="25" t="s">
        <v>60</v>
      </c>
      <c r="AG5" s="25" t="s">
        <v>6</v>
      </c>
      <c r="AH5" s="25" t="s">
        <v>115</v>
      </c>
      <c r="AI5" s="25" t="s">
        <v>8</v>
      </c>
      <c r="AJ5" s="25" t="s">
        <v>1</v>
      </c>
      <c r="AK5" s="25" t="s">
        <v>54</v>
      </c>
      <c r="AL5" s="25" t="s">
        <v>2</v>
      </c>
      <c r="AM5" s="25" t="s">
        <v>76</v>
      </c>
    </row>
    <row r="6" spans="1:39" x14ac:dyDescent="0.2">
      <c r="A6" s="23" t="s">
        <v>61</v>
      </c>
      <c r="B6" s="25" t="s">
        <v>10</v>
      </c>
      <c r="C6" s="25" t="s">
        <v>26</v>
      </c>
      <c r="D6" s="25" t="s">
        <v>90</v>
      </c>
      <c r="E6" s="25" t="s">
        <v>8</v>
      </c>
      <c r="F6" s="25" t="s">
        <v>122</v>
      </c>
      <c r="G6" s="25" t="s">
        <v>113</v>
      </c>
      <c r="H6" s="25" t="s">
        <v>116</v>
      </c>
      <c r="I6" s="25" t="s">
        <v>4</v>
      </c>
      <c r="J6" s="25" t="s">
        <v>60</v>
      </c>
      <c r="K6" s="25" t="s">
        <v>7</v>
      </c>
      <c r="L6" s="25" t="s">
        <v>114</v>
      </c>
      <c r="M6" s="25" t="s">
        <v>63</v>
      </c>
      <c r="N6" s="25" t="s">
        <v>70</v>
      </c>
      <c r="O6" s="25" t="s">
        <v>53</v>
      </c>
      <c r="P6" s="25" t="s">
        <v>1</v>
      </c>
      <c r="Q6" s="25" t="s">
        <v>25</v>
      </c>
      <c r="R6" s="25" t="s">
        <v>2</v>
      </c>
      <c r="S6" s="25" t="s">
        <v>74</v>
      </c>
      <c r="T6" s="25" t="s">
        <v>23</v>
      </c>
      <c r="U6" s="25" t="s">
        <v>6</v>
      </c>
      <c r="V6" s="25" t="s">
        <v>111</v>
      </c>
      <c r="W6" s="25" t="s">
        <v>24</v>
      </c>
      <c r="X6" s="25" t="s">
        <v>62</v>
      </c>
      <c r="Y6" s="25" t="s">
        <v>72</v>
      </c>
      <c r="Z6" s="25" t="s">
        <v>5</v>
      </c>
      <c r="AA6" s="25" t="s">
        <v>54</v>
      </c>
      <c r="AB6" s="25" t="s">
        <v>73</v>
      </c>
      <c r="AC6" s="25" t="s">
        <v>81</v>
      </c>
      <c r="AD6" s="25" t="s">
        <v>3</v>
      </c>
      <c r="AE6" s="25" t="s">
        <v>75</v>
      </c>
      <c r="AF6" s="25" t="s">
        <v>71</v>
      </c>
      <c r="AG6" s="25" t="s">
        <v>55</v>
      </c>
      <c r="AH6" s="25" t="s">
        <v>112</v>
      </c>
      <c r="AI6" s="25" t="s">
        <v>80</v>
      </c>
      <c r="AJ6" s="25" t="s">
        <v>22</v>
      </c>
      <c r="AK6" s="25" t="s">
        <v>89</v>
      </c>
      <c r="AL6" s="25" t="s">
        <v>115</v>
      </c>
      <c r="AM6" s="25" t="s">
        <v>121</v>
      </c>
    </row>
    <row r="7" spans="1:39" x14ac:dyDescent="0.2">
      <c r="A7" s="23" t="s">
        <v>7</v>
      </c>
      <c r="B7" s="25" t="s">
        <v>72</v>
      </c>
      <c r="C7" s="25" t="s">
        <v>62</v>
      </c>
      <c r="D7" s="25" t="s">
        <v>115</v>
      </c>
      <c r="E7" s="25" t="s">
        <v>112</v>
      </c>
      <c r="F7" s="25" t="s">
        <v>90</v>
      </c>
      <c r="G7" s="25" t="s">
        <v>8</v>
      </c>
      <c r="H7" s="25" t="s">
        <v>121</v>
      </c>
      <c r="I7" s="25" t="s">
        <v>54</v>
      </c>
      <c r="J7" s="25" t="s">
        <v>2</v>
      </c>
      <c r="K7" s="25" t="s">
        <v>76</v>
      </c>
      <c r="L7" s="25" t="s">
        <v>70</v>
      </c>
      <c r="M7" s="25" t="s">
        <v>53</v>
      </c>
      <c r="N7" s="25" t="s">
        <v>75</v>
      </c>
      <c r="O7" s="25" t="s">
        <v>63</v>
      </c>
      <c r="P7" s="25" t="s">
        <v>111</v>
      </c>
      <c r="Q7" s="25" t="s">
        <v>23</v>
      </c>
      <c r="R7" s="25" t="s">
        <v>73</v>
      </c>
      <c r="S7" s="25" t="s">
        <v>25</v>
      </c>
      <c r="T7" s="25" t="s">
        <v>10</v>
      </c>
      <c r="U7" s="25" t="s">
        <v>26</v>
      </c>
      <c r="V7" s="25" t="s">
        <v>122</v>
      </c>
      <c r="W7" s="25" t="s">
        <v>61</v>
      </c>
      <c r="X7" s="25" t="s">
        <v>81</v>
      </c>
      <c r="Y7" s="25" t="s">
        <v>5</v>
      </c>
      <c r="Z7" s="25" t="s">
        <v>60</v>
      </c>
      <c r="AA7" s="25" t="s">
        <v>6</v>
      </c>
      <c r="AB7" s="25" t="s">
        <v>3</v>
      </c>
      <c r="AC7" s="25" t="s">
        <v>74</v>
      </c>
      <c r="AD7" s="25" t="s">
        <v>4</v>
      </c>
      <c r="AE7" s="25" t="s">
        <v>116</v>
      </c>
      <c r="AF7" s="25" t="s">
        <v>1</v>
      </c>
      <c r="AG7" s="25" t="s">
        <v>80</v>
      </c>
      <c r="AH7" s="25" t="s">
        <v>71</v>
      </c>
      <c r="AI7" s="25" t="s">
        <v>55</v>
      </c>
      <c r="AJ7" s="25" t="s">
        <v>114</v>
      </c>
      <c r="AK7" s="25" t="s">
        <v>113</v>
      </c>
      <c r="AL7" s="25" t="s">
        <v>22</v>
      </c>
      <c r="AM7" s="25" t="s">
        <v>89</v>
      </c>
    </row>
    <row r="8" spans="1:39" x14ac:dyDescent="0.2">
      <c r="A8" s="23" t="s">
        <v>53</v>
      </c>
      <c r="B8" s="25" t="s">
        <v>4</v>
      </c>
      <c r="C8" s="25" t="s">
        <v>114</v>
      </c>
      <c r="D8" s="25" t="s">
        <v>72</v>
      </c>
      <c r="E8" s="25" t="s">
        <v>111</v>
      </c>
      <c r="F8" s="25" t="s">
        <v>25</v>
      </c>
      <c r="G8" s="25" t="s">
        <v>89</v>
      </c>
      <c r="H8" s="25" t="s">
        <v>113</v>
      </c>
      <c r="I8" s="25" t="s">
        <v>80</v>
      </c>
      <c r="J8" s="25" t="s">
        <v>1</v>
      </c>
      <c r="K8" s="25" t="s">
        <v>26</v>
      </c>
      <c r="L8" s="25" t="s">
        <v>62</v>
      </c>
      <c r="M8" s="25" t="s">
        <v>24</v>
      </c>
      <c r="N8" s="25" t="s">
        <v>8</v>
      </c>
      <c r="O8" s="25" t="s">
        <v>76</v>
      </c>
      <c r="P8" s="25" t="s">
        <v>73</v>
      </c>
      <c r="Q8" s="25" t="s">
        <v>70</v>
      </c>
      <c r="R8" s="25" t="s">
        <v>121</v>
      </c>
      <c r="S8" s="25" t="s">
        <v>81</v>
      </c>
      <c r="T8" s="25" t="s">
        <v>63</v>
      </c>
      <c r="U8" s="25" t="s">
        <v>54</v>
      </c>
      <c r="V8" s="25" t="s">
        <v>115</v>
      </c>
      <c r="W8" s="25" t="s">
        <v>5</v>
      </c>
      <c r="X8" s="25" t="s">
        <v>75</v>
      </c>
      <c r="Y8" s="25" t="s">
        <v>10</v>
      </c>
      <c r="Z8" s="25" t="s">
        <v>112</v>
      </c>
      <c r="AA8" s="25" t="s">
        <v>23</v>
      </c>
      <c r="AB8" s="25" t="s">
        <v>2</v>
      </c>
      <c r="AC8" s="25" t="s">
        <v>122</v>
      </c>
      <c r="AD8" s="25" t="s">
        <v>71</v>
      </c>
      <c r="AE8" s="25" t="s">
        <v>74</v>
      </c>
      <c r="AF8" s="25" t="s">
        <v>22</v>
      </c>
      <c r="AG8" s="25" t="s">
        <v>61</v>
      </c>
      <c r="AH8" s="25" t="s">
        <v>60</v>
      </c>
      <c r="AI8" s="25" t="s">
        <v>7</v>
      </c>
      <c r="AJ8" s="25" t="s">
        <v>116</v>
      </c>
      <c r="AK8" s="25" t="s">
        <v>6</v>
      </c>
      <c r="AL8" s="25" t="s">
        <v>90</v>
      </c>
      <c r="AM8" s="25" t="s">
        <v>3</v>
      </c>
    </row>
    <row r="9" spans="1:39" x14ac:dyDescent="0.2">
      <c r="A9" s="23" t="s">
        <v>4</v>
      </c>
      <c r="B9" s="25" t="s">
        <v>55</v>
      </c>
      <c r="C9" s="25" t="s">
        <v>71</v>
      </c>
      <c r="D9" s="25" t="s">
        <v>116</v>
      </c>
      <c r="E9" s="25" t="s">
        <v>89</v>
      </c>
      <c r="F9" s="25" t="s">
        <v>74</v>
      </c>
      <c r="G9" s="25" t="s">
        <v>112</v>
      </c>
      <c r="H9" s="25" t="s">
        <v>1</v>
      </c>
      <c r="I9" s="25" t="s">
        <v>76</v>
      </c>
      <c r="J9" s="25" t="s">
        <v>63</v>
      </c>
      <c r="K9" s="25" t="s">
        <v>122</v>
      </c>
      <c r="L9" s="25" t="s">
        <v>3</v>
      </c>
      <c r="M9" s="25" t="s">
        <v>54</v>
      </c>
      <c r="N9" s="25" t="s">
        <v>113</v>
      </c>
      <c r="O9" s="25" t="s">
        <v>60</v>
      </c>
      <c r="P9" s="25" t="s">
        <v>22</v>
      </c>
      <c r="Q9" s="25" t="s">
        <v>7</v>
      </c>
      <c r="R9" s="25" t="s">
        <v>72</v>
      </c>
      <c r="S9" s="25" t="s">
        <v>5</v>
      </c>
      <c r="T9" s="25" t="s">
        <v>61</v>
      </c>
      <c r="U9" s="25" t="s">
        <v>81</v>
      </c>
      <c r="V9" s="25" t="s">
        <v>75</v>
      </c>
      <c r="W9" s="25" t="s">
        <v>121</v>
      </c>
      <c r="X9" s="25" t="s">
        <v>80</v>
      </c>
      <c r="Y9" s="25" t="s">
        <v>2</v>
      </c>
      <c r="Z9" s="25" t="s">
        <v>70</v>
      </c>
      <c r="AA9" s="25" t="s">
        <v>53</v>
      </c>
      <c r="AB9" s="25" t="s">
        <v>26</v>
      </c>
      <c r="AC9" s="25" t="s">
        <v>6</v>
      </c>
      <c r="AD9" s="25" t="s">
        <v>24</v>
      </c>
      <c r="AE9" s="25" t="s">
        <v>8</v>
      </c>
      <c r="AF9" s="25" t="s">
        <v>115</v>
      </c>
      <c r="AG9" s="25" t="s">
        <v>62</v>
      </c>
      <c r="AH9" s="25" t="s">
        <v>25</v>
      </c>
      <c r="AI9" s="25" t="s">
        <v>10</v>
      </c>
      <c r="AJ9" s="25" t="s">
        <v>90</v>
      </c>
      <c r="AK9" s="25" t="s">
        <v>111</v>
      </c>
      <c r="AL9" s="25" t="s">
        <v>114</v>
      </c>
      <c r="AM9" s="25" t="s">
        <v>73</v>
      </c>
    </row>
    <row r="10" spans="1:39" x14ac:dyDescent="0.2">
      <c r="A10" s="23" t="s">
        <v>62</v>
      </c>
      <c r="B10" s="25" t="s">
        <v>89</v>
      </c>
      <c r="C10" s="25" t="s">
        <v>24</v>
      </c>
      <c r="D10" s="25" t="s">
        <v>114</v>
      </c>
      <c r="E10" s="25" t="s">
        <v>73</v>
      </c>
      <c r="F10" s="25" t="s">
        <v>72</v>
      </c>
      <c r="G10" s="25" t="s">
        <v>3</v>
      </c>
      <c r="H10" s="25" t="s">
        <v>2</v>
      </c>
      <c r="I10" s="25" t="s">
        <v>22</v>
      </c>
      <c r="J10" s="25" t="s">
        <v>61</v>
      </c>
      <c r="K10" s="25" t="s">
        <v>54</v>
      </c>
      <c r="L10" s="25" t="s">
        <v>55</v>
      </c>
      <c r="M10" s="25" t="s">
        <v>5</v>
      </c>
      <c r="N10" s="25" t="s">
        <v>122</v>
      </c>
      <c r="O10" s="25" t="s">
        <v>4</v>
      </c>
      <c r="P10" s="25" t="s">
        <v>71</v>
      </c>
      <c r="Q10" s="25" t="s">
        <v>116</v>
      </c>
      <c r="R10" s="25" t="s">
        <v>113</v>
      </c>
      <c r="S10" s="25" t="s">
        <v>75</v>
      </c>
      <c r="T10" s="25" t="s">
        <v>8</v>
      </c>
      <c r="U10" s="25" t="s">
        <v>80</v>
      </c>
      <c r="V10" s="25" t="s">
        <v>81</v>
      </c>
      <c r="W10" s="25" t="s">
        <v>10</v>
      </c>
      <c r="X10" s="25" t="s">
        <v>76</v>
      </c>
      <c r="Y10" s="25" t="s">
        <v>63</v>
      </c>
      <c r="Z10" s="25" t="s">
        <v>7</v>
      </c>
      <c r="AA10" s="25" t="s">
        <v>90</v>
      </c>
      <c r="AB10" s="25" t="s">
        <v>1</v>
      </c>
      <c r="AC10" s="25" t="s">
        <v>115</v>
      </c>
      <c r="AD10" s="25" t="s">
        <v>111</v>
      </c>
      <c r="AE10" s="25" t="s">
        <v>70</v>
      </c>
      <c r="AF10" s="25" t="s">
        <v>121</v>
      </c>
      <c r="AG10" s="25" t="s">
        <v>23</v>
      </c>
      <c r="AH10" s="25" t="s">
        <v>53</v>
      </c>
      <c r="AI10" s="25" t="s">
        <v>26</v>
      </c>
      <c r="AJ10" s="25" t="s">
        <v>74</v>
      </c>
      <c r="AK10" s="25" t="s">
        <v>112</v>
      </c>
      <c r="AL10" s="25" t="s">
        <v>25</v>
      </c>
      <c r="AM10" s="25" t="s">
        <v>6</v>
      </c>
    </row>
    <row r="11" spans="1:39" x14ac:dyDescent="0.2">
      <c r="A11" s="23" t="s">
        <v>8</v>
      </c>
      <c r="B11" s="25" t="s">
        <v>113</v>
      </c>
      <c r="C11" s="25" t="s">
        <v>54</v>
      </c>
      <c r="D11" s="25" t="s">
        <v>5</v>
      </c>
      <c r="E11" s="25" t="s">
        <v>76</v>
      </c>
      <c r="F11" s="25" t="s">
        <v>2</v>
      </c>
      <c r="G11" s="25" t="s">
        <v>24</v>
      </c>
      <c r="H11" s="25" t="s">
        <v>114</v>
      </c>
      <c r="I11" s="25" t="s">
        <v>62</v>
      </c>
      <c r="J11" s="25" t="s">
        <v>72</v>
      </c>
      <c r="K11" s="25" t="s">
        <v>3</v>
      </c>
      <c r="L11" s="25" t="s">
        <v>116</v>
      </c>
      <c r="M11" s="25" t="s">
        <v>1</v>
      </c>
      <c r="N11" s="25" t="s">
        <v>55</v>
      </c>
      <c r="O11" s="25" t="s">
        <v>121</v>
      </c>
      <c r="P11" s="25" t="s">
        <v>4</v>
      </c>
      <c r="Q11" s="25" t="s">
        <v>74</v>
      </c>
      <c r="R11" s="25" t="s">
        <v>71</v>
      </c>
      <c r="S11" s="25" t="s">
        <v>80</v>
      </c>
      <c r="T11" s="25" t="s">
        <v>60</v>
      </c>
      <c r="U11" s="25" t="s">
        <v>89</v>
      </c>
      <c r="V11" s="25" t="s">
        <v>112</v>
      </c>
      <c r="W11" s="25" t="s">
        <v>25</v>
      </c>
      <c r="X11" s="25" t="s">
        <v>6</v>
      </c>
      <c r="Y11" s="25" t="s">
        <v>90</v>
      </c>
      <c r="Z11" s="25" t="s">
        <v>10</v>
      </c>
      <c r="AA11" s="25" t="s">
        <v>115</v>
      </c>
      <c r="AB11" s="25" t="s">
        <v>63</v>
      </c>
      <c r="AC11" s="25" t="s">
        <v>70</v>
      </c>
      <c r="AD11" s="25" t="s">
        <v>73</v>
      </c>
      <c r="AE11" s="25" t="s">
        <v>23</v>
      </c>
      <c r="AF11" s="25" t="s">
        <v>53</v>
      </c>
      <c r="AG11" s="25" t="s">
        <v>75</v>
      </c>
      <c r="AH11" s="25" t="s">
        <v>111</v>
      </c>
      <c r="AI11" s="25" t="s">
        <v>122</v>
      </c>
      <c r="AJ11" s="25" t="s">
        <v>61</v>
      </c>
      <c r="AK11" s="25" t="s">
        <v>26</v>
      </c>
      <c r="AL11" s="25" t="s">
        <v>7</v>
      </c>
      <c r="AM11" s="25" t="s">
        <v>81</v>
      </c>
    </row>
    <row r="12" spans="1:39" x14ac:dyDescent="0.2">
      <c r="A12" s="23" t="s">
        <v>1</v>
      </c>
      <c r="B12" s="25" t="s">
        <v>80</v>
      </c>
      <c r="C12" s="25" t="s">
        <v>3</v>
      </c>
      <c r="D12" s="25" t="s">
        <v>74</v>
      </c>
      <c r="E12" s="25" t="s">
        <v>121</v>
      </c>
      <c r="F12" s="25" t="s">
        <v>115</v>
      </c>
      <c r="G12" s="25" t="s">
        <v>71</v>
      </c>
      <c r="H12" s="25" t="s">
        <v>23</v>
      </c>
      <c r="I12" s="25" t="s">
        <v>89</v>
      </c>
      <c r="J12" s="25" t="s">
        <v>55</v>
      </c>
      <c r="K12" s="25" t="s">
        <v>111</v>
      </c>
      <c r="L12" s="25" t="s">
        <v>10</v>
      </c>
      <c r="M12" s="25" t="s">
        <v>22</v>
      </c>
      <c r="N12" s="25" t="s">
        <v>7</v>
      </c>
      <c r="O12" s="25" t="s">
        <v>81</v>
      </c>
      <c r="P12" s="25" t="s">
        <v>76</v>
      </c>
      <c r="Q12" s="25" t="s">
        <v>6</v>
      </c>
      <c r="R12" s="25" t="s">
        <v>26</v>
      </c>
      <c r="S12" s="25" t="s">
        <v>62</v>
      </c>
      <c r="T12" s="25" t="s">
        <v>90</v>
      </c>
      <c r="U12" s="25" t="s">
        <v>112</v>
      </c>
      <c r="V12" s="25" t="s">
        <v>4</v>
      </c>
      <c r="W12" s="25" t="s">
        <v>116</v>
      </c>
      <c r="X12" s="25" t="s">
        <v>53</v>
      </c>
      <c r="Y12" s="25" t="s">
        <v>114</v>
      </c>
      <c r="Z12" s="25" t="s">
        <v>25</v>
      </c>
      <c r="AA12" s="25" t="s">
        <v>63</v>
      </c>
      <c r="AB12" s="25" t="s">
        <v>60</v>
      </c>
      <c r="AC12" s="25" t="s">
        <v>5</v>
      </c>
      <c r="AD12" s="25" t="s">
        <v>72</v>
      </c>
      <c r="AE12" s="25" t="s">
        <v>61</v>
      </c>
      <c r="AF12" s="25" t="s">
        <v>24</v>
      </c>
      <c r="AG12" s="25" t="s">
        <v>8</v>
      </c>
      <c r="AH12" s="25" t="s">
        <v>54</v>
      </c>
      <c r="AI12" s="25" t="s">
        <v>2</v>
      </c>
      <c r="AJ12" s="25" t="s">
        <v>122</v>
      </c>
      <c r="AK12" s="25" t="s">
        <v>73</v>
      </c>
      <c r="AL12" s="25" t="s">
        <v>70</v>
      </c>
      <c r="AM12" s="25" t="s">
        <v>113</v>
      </c>
    </row>
    <row r="13" spans="1:39" x14ac:dyDescent="0.2">
      <c r="A13" s="23" t="s">
        <v>6</v>
      </c>
      <c r="B13" s="25" t="s">
        <v>7</v>
      </c>
      <c r="C13" s="25" t="s">
        <v>90</v>
      </c>
      <c r="D13" s="25" t="s">
        <v>53</v>
      </c>
      <c r="E13" s="25" t="s">
        <v>54</v>
      </c>
      <c r="F13" s="25" t="s">
        <v>62</v>
      </c>
      <c r="G13" s="25" t="s">
        <v>80</v>
      </c>
      <c r="H13" s="25" t="s">
        <v>5</v>
      </c>
      <c r="I13" s="25" t="s">
        <v>81</v>
      </c>
      <c r="J13" s="25" t="s">
        <v>8</v>
      </c>
      <c r="K13" s="25" t="s">
        <v>115</v>
      </c>
      <c r="L13" s="25" t="s">
        <v>74</v>
      </c>
      <c r="M13" s="25" t="s">
        <v>121</v>
      </c>
      <c r="N13" s="25" t="s">
        <v>114</v>
      </c>
      <c r="O13" s="25" t="s">
        <v>111</v>
      </c>
      <c r="P13" s="25" t="s">
        <v>3</v>
      </c>
      <c r="Q13" s="25" t="s">
        <v>75</v>
      </c>
      <c r="R13" s="25" t="s">
        <v>4</v>
      </c>
      <c r="S13" s="25" t="s">
        <v>70</v>
      </c>
      <c r="T13" s="25" t="s">
        <v>2</v>
      </c>
      <c r="U13" s="25" t="s">
        <v>76</v>
      </c>
      <c r="V13" s="25" t="s">
        <v>26</v>
      </c>
      <c r="W13" s="25" t="s">
        <v>113</v>
      </c>
      <c r="X13" s="25" t="s">
        <v>22</v>
      </c>
      <c r="Y13" s="25" t="s">
        <v>61</v>
      </c>
      <c r="Z13" s="25" t="s">
        <v>89</v>
      </c>
      <c r="AA13" s="25" t="s">
        <v>24</v>
      </c>
      <c r="AB13" s="25" t="s">
        <v>71</v>
      </c>
      <c r="AC13" s="25" t="s">
        <v>23</v>
      </c>
      <c r="AD13" s="25" t="s">
        <v>1</v>
      </c>
      <c r="AE13" s="25" t="s">
        <v>25</v>
      </c>
      <c r="AF13" s="25" t="s">
        <v>112</v>
      </c>
      <c r="AG13" s="25" t="s">
        <v>122</v>
      </c>
      <c r="AH13" s="25" t="s">
        <v>73</v>
      </c>
      <c r="AI13" s="25" t="s">
        <v>116</v>
      </c>
      <c r="AJ13" s="25" t="s">
        <v>10</v>
      </c>
      <c r="AK13" s="25" t="s">
        <v>55</v>
      </c>
      <c r="AL13" s="25" t="s">
        <v>63</v>
      </c>
      <c r="AM13" s="25" t="s">
        <v>60</v>
      </c>
    </row>
    <row r="14" spans="1:39" x14ac:dyDescent="0.2">
      <c r="A14" s="23" t="s">
        <v>2</v>
      </c>
      <c r="B14" s="25" t="s">
        <v>5</v>
      </c>
      <c r="C14" s="25" t="s">
        <v>115</v>
      </c>
      <c r="D14" s="25" t="s">
        <v>25</v>
      </c>
      <c r="E14" s="25" t="s">
        <v>71</v>
      </c>
      <c r="F14" s="25" t="s">
        <v>22</v>
      </c>
      <c r="G14" s="25" t="s">
        <v>121</v>
      </c>
      <c r="H14" s="25" t="s">
        <v>60</v>
      </c>
      <c r="I14" s="25" t="s">
        <v>6</v>
      </c>
      <c r="J14" s="25" t="s">
        <v>24</v>
      </c>
      <c r="K14" s="25" t="s">
        <v>89</v>
      </c>
      <c r="L14" s="25" t="s">
        <v>80</v>
      </c>
      <c r="M14" s="25" t="s">
        <v>73</v>
      </c>
      <c r="N14" s="25" t="s">
        <v>116</v>
      </c>
      <c r="O14" s="25" t="s">
        <v>1</v>
      </c>
      <c r="P14" s="25" t="s">
        <v>114</v>
      </c>
      <c r="Q14" s="25" t="s">
        <v>10</v>
      </c>
      <c r="R14" s="25" t="s">
        <v>76</v>
      </c>
      <c r="S14" s="25" t="s">
        <v>53</v>
      </c>
      <c r="T14" s="25" t="s">
        <v>72</v>
      </c>
      <c r="U14" s="25" t="s">
        <v>4</v>
      </c>
      <c r="V14" s="25" t="s">
        <v>62</v>
      </c>
      <c r="W14" s="25" t="s">
        <v>90</v>
      </c>
      <c r="X14" s="25" t="s">
        <v>7</v>
      </c>
      <c r="Y14" s="25" t="s">
        <v>23</v>
      </c>
      <c r="Z14" s="25" t="s">
        <v>113</v>
      </c>
      <c r="AA14" s="25" t="s">
        <v>26</v>
      </c>
      <c r="AB14" s="25" t="s">
        <v>55</v>
      </c>
      <c r="AC14" s="25" t="s">
        <v>61</v>
      </c>
      <c r="AD14" s="25" t="s">
        <v>54</v>
      </c>
      <c r="AE14" s="25" t="s">
        <v>112</v>
      </c>
      <c r="AF14" s="25" t="s">
        <v>111</v>
      </c>
      <c r="AG14" s="25" t="s">
        <v>74</v>
      </c>
      <c r="AH14" s="25" t="s">
        <v>63</v>
      </c>
      <c r="AI14" s="25" t="s">
        <v>75</v>
      </c>
      <c r="AJ14" s="25" t="s">
        <v>70</v>
      </c>
      <c r="AK14" s="25" t="s">
        <v>3</v>
      </c>
      <c r="AL14" s="25" t="s">
        <v>122</v>
      </c>
      <c r="AM14" s="25" t="s">
        <v>8</v>
      </c>
    </row>
    <row r="15" spans="1:39" x14ac:dyDescent="0.2">
      <c r="A15" s="23" t="s">
        <v>113</v>
      </c>
      <c r="B15" s="25" t="s">
        <v>22</v>
      </c>
      <c r="C15" s="25" t="s">
        <v>2</v>
      </c>
      <c r="D15" s="25" t="s">
        <v>7</v>
      </c>
      <c r="E15" s="25" t="s">
        <v>80</v>
      </c>
      <c r="F15" s="25" t="s">
        <v>1</v>
      </c>
      <c r="G15" s="25" t="s">
        <v>76</v>
      </c>
      <c r="H15" s="25" t="s">
        <v>55</v>
      </c>
      <c r="I15" s="25" t="s">
        <v>111</v>
      </c>
      <c r="J15" s="25" t="s">
        <v>74</v>
      </c>
      <c r="K15" s="25" t="s">
        <v>6</v>
      </c>
      <c r="L15" s="25" t="s">
        <v>122</v>
      </c>
      <c r="M15" s="25" t="s">
        <v>71</v>
      </c>
      <c r="N15" s="25" t="s">
        <v>23</v>
      </c>
      <c r="O15" s="25" t="s">
        <v>5</v>
      </c>
      <c r="P15" s="25" t="s">
        <v>54</v>
      </c>
      <c r="Q15" s="25" t="s">
        <v>112</v>
      </c>
      <c r="R15" s="25" t="s">
        <v>60</v>
      </c>
      <c r="S15" s="25" t="s">
        <v>89</v>
      </c>
      <c r="T15" s="25" t="s">
        <v>116</v>
      </c>
      <c r="U15" s="25" t="s">
        <v>3</v>
      </c>
      <c r="V15" s="25" t="s">
        <v>53</v>
      </c>
      <c r="W15" s="25" t="s">
        <v>72</v>
      </c>
      <c r="X15" s="25" t="s">
        <v>73</v>
      </c>
      <c r="Y15" s="25" t="s">
        <v>25</v>
      </c>
      <c r="Z15" s="25" t="s">
        <v>81</v>
      </c>
      <c r="AA15" s="25" t="s">
        <v>8</v>
      </c>
      <c r="AB15" s="25" t="s">
        <v>90</v>
      </c>
      <c r="AC15" s="25" t="s">
        <v>62</v>
      </c>
      <c r="AD15" s="25" t="s">
        <v>114</v>
      </c>
      <c r="AE15" s="25" t="s">
        <v>10</v>
      </c>
      <c r="AF15" s="25" t="s">
        <v>4</v>
      </c>
      <c r="AG15" s="25" t="s">
        <v>26</v>
      </c>
      <c r="AH15" s="25" t="s">
        <v>121</v>
      </c>
      <c r="AI15" s="25" t="s">
        <v>70</v>
      </c>
      <c r="AJ15" s="25" t="s">
        <v>63</v>
      </c>
      <c r="AK15" s="25" t="s">
        <v>24</v>
      </c>
      <c r="AL15" s="25" t="s">
        <v>61</v>
      </c>
      <c r="AM15" s="25" t="s">
        <v>75</v>
      </c>
    </row>
    <row r="16" spans="1:39" x14ac:dyDescent="0.2">
      <c r="A16" s="23" t="s">
        <v>112</v>
      </c>
      <c r="B16" s="25" t="s">
        <v>74</v>
      </c>
      <c r="C16" s="25" t="s">
        <v>53</v>
      </c>
      <c r="D16" s="25" t="s">
        <v>62</v>
      </c>
      <c r="E16" s="25" t="s">
        <v>24</v>
      </c>
      <c r="F16" s="25" t="s">
        <v>10</v>
      </c>
      <c r="G16" s="25" t="s">
        <v>23</v>
      </c>
      <c r="H16" s="25" t="s">
        <v>8</v>
      </c>
      <c r="I16" s="25" t="s">
        <v>70</v>
      </c>
      <c r="J16" s="25" t="s">
        <v>5</v>
      </c>
      <c r="K16" s="25" t="s">
        <v>80</v>
      </c>
      <c r="L16" s="25" t="s">
        <v>61</v>
      </c>
      <c r="M16" s="25" t="s">
        <v>25</v>
      </c>
      <c r="N16" s="25" t="s">
        <v>6</v>
      </c>
      <c r="O16" s="25" t="s">
        <v>90</v>
      </c>
      <c r="P16" s="25" t="s">
        <v>2</v>
      </c>
      <c r="Q16" s="25" t="s">
        <v>115</v>
      </c>
      <c r="R16" s="25" t="s">
        <v>111</v>
      </c>
      <c r="S16" s="25" t="s">
        <v>122</v>
      </c>
      <c r="T16" s="25" t="s">
        <v>71</v>
      </c>
      <c r="U16" s="25" t="s">
        <v>75</v>
      </c>
      <c r="V16" s="25" t="s">
        <v>22</v>
      </c>
      <c r="W16" s="25" t="s">
        <v>63</v>
      </c>
      <c r="X16" s="25" t="s">
        <v>26</v>
      </c>
      <c r="Y16" s="25" t="s">
        <v>1</v>
      </c>
      <c r="Z16" s="25" t="s">
        <v>55</v>
      </c>
      <c r="AA16" s="25" t="s">
        <v>73</v>
      </c>
      <c r="AB16" s="25" t="s">
        <v>121</v>
      </c>
      <c r="AC16" s="25" t="s">
        <v>116</v>
      </c>
      <c r="AD16" s="25" t="s">
        <v>113</v>
      </c>
      <c r="AE16" s="25" t="s">
        <v>81</v>
      </c>
      <c r="AF16" s="25" t="s">
        <v>72</v>
      </c>
      <c r="AG16" s="25" t="s">
        <v>3</v>
      </c>
      <c r="AH16" s="25" t="s">
        <v>76</v>
      </c>
      <c r="AI16" s="25" t="s">
        <v>89</v>
      </c>
      <c r="AJ16" s="25" t="s">
        <v>7</v>
      </c>
      <c r="AK16" s="25" t="s">
        <v>60</v>
      </c>
      <c r="AL16" s="25" t="s">
        <v>4</v>
      </c>
      <c r="AM16" s="25" t="s">
        <v>54</v>
      </c>
    </row>
    <row r="17" spans="1:39" x14ac:dyDescent="0.2">
      <c r="A17" s="23" t="s">
        <v>10</v>
      </c>
      <c r="B17" s="25" t="s">
        <v>76</v>
      </c>
      <c r="C17" s="25" t="s">
        <v>8</v>
      </c>
      <c r="D17" s="25" t="s">
        <v>122</v>
      </c>
      <c r="E17" s="25" t="s">
        <v>6</v>
      </c>
      <c r="F17" s="25" t="s">
        <v>114</v>
      </c>
      <c r="G17" s="25" t="s">
        <v>73</v>
      </c>
      <c r="H17" s="25" t="s">
        <v>25</v>
      </c>
      <c r="I17" s="25" t="s">
        <v>7</v>
      </c>
      <c r="J17" s="25" t="s">
        <v>90</v>
      </c>
      <c r="K17" s="25" t="s">
        <v>62</v>
      </c>
      <c r="L17" s="25" t="s">
        <v>75</v>
      </c>
      <c r="M17" s="25" t="s">
        <v>4</v>
      </c>
      <c r="N17" s="25" t="s">
        <v>26</v>
      </c>
      <c r="O17" s="25" t="s">
        <v>71</v>
      </c>
      <c r="P17" s="25" t="s">
        <v>113</v>
      </c>
      <c r="Q17" s="25" t="s">
        <v>81</v>
      </c>
      <c r="R17" s="25" t="s">
        <v>63</v>
      </c>
      <c r="S17" s="25" t="s">
        <v>116</v>
      </c>
      <c r="T17" s="25" t="s">
        <v>24</v>
      </c>
      <c r="U17" s="25" t="s">
        <v>53</v>
      </c>
      <c r="V17" s="25" t="s">
        <v>3</v>
      </c>
      <c r="W17" s="25" t="s">
        <v>60</v>
      </c>
      <c r="X17" s="25" t="s">
        <v>89</v>
      </c>
      <c r="Y17" s="25" t="s">
        <v>55</v>
      </c>
      <c r="Z17" s="25" t="s">
        <v>22</v>
      </c>
      <c r="AA17" s="25" t="s">
        <v>61</v>
      </c>
      <c r="AB17" s="25" t="s">
        <v>111</v>
      </c>
      <c r="AC17" s="25" t="s">
        <v>80</v>
      </c>
      <c r="AD17" s="25" t="s">
        <v>2</v>
      </c>
      <c r="AE17" s="25" t="s">
        <v>115</v>
      </c>
      <c r="AF17" s="25" t="s">
        <v>5</v>
      </c>
      <c r="AG17" s="25" t="s">
        <v>70</v>
      </c>
      <c r="AH17" s="25" t="s">
        <v>1</v>
      </c>
      <c r="AI17" s="25" t="s">
        <v>23</v>
      </c>
      <c r="AJ17" s="25" t="s">
        <v>72</v>
      </c>
      <c r="AK17" s="25" t="s">
        <v>121</v>
      </c>
      <c r="AL17" s="25" t="s">
        <v>74</v>
      </c>
      <c r="AM17" s="25" t="s">
        <v>112</v>
      </c>
    </row>
    <row r="18" spans="1:39" x14ac:dyDescent="0.2">
      <c r="A18" s="23" t="s">
        <v>3</v>
      </c>
      <c r="B18" s="25" t="s">
        <v>111</v>
      </c>
      <c r="C18" s="25" t="s">
        <v>75</v>
      </c>
      <c r="D18" s="25" t="s">
        <v>2</v>
      </c>
      <c r="E18" s="25" t="s">
        <v>26</v>
      </c>
      <c r="F18" s="25" t="s">
        <v>53</v>
      </c>
      <c r="G18" s="25" t="s">
        <v>60</v>
      </c>
      <c r="H18" s="25" t="s">
        <v>10</v>
      </c>
      <c r="I18" s="25" t="s">
        <v>122</v>
      </c>
      <c r="J18" s="25" t="s">
        <v>71</v>
      </c>
      <c r="K18" s="25" t="s">
        <v>22</v>
      </c>
      <c r="L18" s="25" t="s">
        <v>23</v>
      </c>
      <c r="M18" s="25" t="s">
        <v>112</v>
      </c>
      <c r="N18" s="25" t="s">
        <v>80</v>
      </c>
      <c r="O18" s="25" t="s">
        <v>73</v>
      </c>
      <c r="P18" s="25" t="s">
        <v>72</v>
      </c>
      <c r="Q18" s="25" t="s">
        <v>61</v>
      </c>
      <c r="R18" s="25" t="s">
        <v>90</v>
      </c>
      <c r="S18" s="25" t="s">
        <v>7</v>
      </c>
      <c r="T18" s="25" t="s">
        <v>121</v>
      </c>
      <c r="U18" s="25" t="s">
        <v>115</v>
      </c>
      <c r="V18" s="25" t="s">
        <v>54</v>
      </c>
      <c r="W18" s="25" t="s">
        <v>8</v>
      </c>
      <c r="X18" s="25" t="s">
        <v>70</v>
      </c>
      <c r="Y18" s="25" t="s">
        <v>113</v>
      </c>
      <c r="Z18" s="25" t="s">
        <v>1</v>
      </c>
      <c r="AA18" s="25" t="s">
        <v>116</v>
      </c>
      <c r="AB18" s="25" t="s">
        <v>24</v>
      </c>
      <c r="AC18" s="25" t="s">
        <v>89</v>
      </c>
      <c r="AD18" s="25" t="s">
        <v>76</v>
      </c>
      <c r="AE18" s="25" t="s">
        <v>6</v>
      </c>
      <c r="AF18" s="25" t="s">
        <v>63</v>
      </c>
      <c r="AG18" s="25" t="s">
        <v>114</v>
      </c>
      <c r="AH18" s="25" t="s">
        <v>4</v>
      </c>
      <c r="AI18" s="25" t="s">
        <v>74</v>
      </c>
      <c r="AJ18" s="25" t="s">
        <v>5</v>
      </c>
      <c r="AK18" s="25" t="s">
        <v>81</v>
      </c>
      <c r="AL18" s="25" t="s">
        <v>62</v>
      </c>
      <c r="AM18" s="25" t="s">
        <v>55</v>
      </c>
    </row>
    <row r="19" spans="1:39" x14ac:dyDescent="0.2">
      <c r="A19" s="23" t="s">
        <v>71</v>
      </c>
      <c r="B19" s="25" t="s">
        <v>121</v>
      </c>
      <c r="C19" s="25" t="s">
        <v>23</v>
      </c>
      <c r="D19" s="25" t="s">
        <v>63</v>
      </c>
      <c r="E19" s="25" t="s">
        <v>81</v>
      </c>
      <c r="F19" s="25" t="s">
        <v>5</v>
      </c>
      <c r="G19" s="25" t="s">
        <v>75</v>
      </c>
      <c r="H19" s="25" t="s">
        <v>90</v>
      </c>
      <c r="I19" s="25" t="s">
        <v>112</v>
      </c>
      <c r="J19" s="25" t="s">
        <v>25</v>
      </c>
      <c r="K19" s="25" t="s">
        <v>73</v>
      </c>
      <c r="L19" s="25" t="s">
        <v>7</v>
      </c>
      <c r="M19" s="25" t="s">
        <v>115</v>
      </c>
      <c r="N19" s="25" t="s">
        <v>61</v>
      </c>
      <c r="O19" s="25" t="s">
        <v>54</v>
      </c>
      <c r="P19" s="25" t="s">
        <v>60</v>
      </c>
      <c r="Q19" s="25" t="s">
        <v>53</v>
      </c>
      <c r="R19" s="25" t="s">
        <v>22</v>
      </c>
      <c r="S19" s="25" t="s">
        <v>6</v>
      </c>
      <c r="T19" s="25" t="s">
        <v>114</v>
      </c>
      <c r="U19" s="25" t="s">
        <v>111</v>
      </c>
      <c r="V19" s="25" t="s">
        <v>89</v>
      </c>
      <c r="W19" s="25" t="s">
        <v>74</v>
      </c>
      <c r="X19" s="25" t="s">
        <v>3</v>
      </c>
      <c r="Y19" s="25" t="s">
        <v>116</v>
      </c>
      <c r="Z19" s="25" t="s">
        <v>4</v>
      </c>
      <c r="AA19" s="25" t="s">
        <v>122</v>
      </c>
      <c r="AB19" s="25" t="s">
        <v>72</v>
      </c>
      <c r="AC19" s="25" t="s">
        <v>8</v>
      </c>
      <c r="AD19" s="25" t="s">
        <v>55</v>
      </c>
      <c r="AE19" s="25" t="s">
        <v>62</v>
      </c>
      <c r="AF19" s="25" t="s">
        <v>76</v>
      </c>
      <c r="AG19" s="25" t="s">
        <v>10</v>
      </c>
      <c r="AH19" s="25" t="s">
        <v>24</v>
      </c>
      <c r="AI19" s="25" t="s">
        <v>113</v>
      </c>
      <c r="AJ19" s="25" t="s">
        <v>2</v>
      </c>
      <c r="AK19" s="25" t="s">
        <v>80</v>
      </c>
      <c r="AL19" s="25" t="s">
        <v>1</v>
      </c>
      <c r="AM19" s="25" t="s">
        <v>26</v>
      </c>
    </row>
    <row r="20" spans="1:39" x14ac:dyDescent="0.2">
      <c r="A20" s="23" t="s">
        <v>63</v>
      </c>
      <c r="B20" s="25" t="s">
        <v>1</v>
      </c>
      <c r="C20" s="25" t="s">
        <v>122</v>
      </c>
      <c r="D20" s="25" t="s">
        <v>70</v>
      </c>
      <c r="E20" s="25" t="s">
        <v>113</v>
      </c>
      <c r="F20" s="25" t="s">
        <v>116</v>
      </c>
      <c r="G20" s="25" t="s">
        <v>6</v>
      </c>
      <c r="H20" s="25" t="s">
        <v>74</v>
      </c>
      <c r="I20" s="25" t="s">
        <v>53</v>
      </c>
      <c r="J20" s="25" t="s">
        <v>23</v>
      </c>
      <c r="K20" s="25" t="s">
        <v>112</v>
      </c>
      <c r="L20" s="25" t="s">
        <v>2</v>
      </c>
      <c r="M20" s="25" t="s">
        <v>76</v>
      </c>
      <c r="N20" s="25" t="s">
        <v>3</v>
      </c>
      <c r="O20" s="25" t="s">
        <v>24</v>
      </c>
      <c r="P20" s="25" t="s">
        <v>90</v>
      </c>
      <c r="Q20" s="25" t="s">
        <v>5</v>
      </c>
      <c r="R20" s="25" t="s">
        <v>54</v>
      </c>
      <c r="S20" s="25" t="s">
        <v>8</v>
      </c>
      <c r="T20" s="25" t="s">
        <v>55</v>
      </c>
      <c r="U20" s="25" t="s">
        <v>62</v>
      </c>
      <c r="V20" s="25" t="s">
        <v>73</v>
      </c>
      <c r="W20" s="25" t="s">
        <v>114</v>
      </c>
      <c r="X20" s="25" t="s">
        <v>4</v>
      </c>
      <c r="Y20" s="25" t="s">
        <v>60</v>
      </c>
      <c r="Z20" s="25" t="s">
        <v>121</v>
      </c>
      <c r="AA20" s="25" t="s">
        <v>75</v>
      </c>
      <c r="AB20" s="25" t="s">
        <v>22</v>
      </c>
      <c r="AC20" s="25" t="s">
        <v>10</v>
      </c>
      <c r="AD20" s="25" t="s">
        <v>26</v>
      </c>
      <c r="AE20" s="25" t="s">
        <v>89</v>
      </c>
      <c r="AF20" s="25" t="s">
        <v>25</v>
      </c>
      <c r="AG20" s="25" t="s">
        <v>7</v>
      </c>
      <c r="AH20" s="25" t="s">
        <v>81</v>
      </c>
      <c r="AI20" s="25" t="s">
        <v>61</v>
      </c>
      <c r="AJ20" s="25" t="s">
        <v>115</v>
      </c>
      <c r="AK20" s="25" t="s">
        <v>71</v>
      </c>
      <c r="AL20" s="25" t="s">
        <v>72</v>
      </c>
      <c r="AM20" s="25" t="s">
        <v>111</v>
      </c>
    </row>
    <row r="21" spans="1:39" x14ac:dyDescent="0.2">
      <c r="A21" s="23" t="s">
        <v>89</v>
      </c>
      <c r="B21" s="25" t="s">
        <v>60</v>
      </c>
      <c r="C21" s="25" t="s">
        <v>6</v>
      </c>
      <c r="D21" s="25" t="s">
        <v>61</v>
      </c>
      <c r="E21" s="25" t="s">
        <v>23</v>
      </c>
      <c r="F21" s="25" t="s">
        <v>7</v>
      </c>
      <c r="G21" s="25" t="s">
        <v>55</v>
      </c>
      <c r="H21" s="25" t="s">
        <v>71</v>
      </c>
      <c r="I21" s="25" t="s">
        <v>75</v>
      </c>
      <c r="J21" s="25" t="s">
        <v>10</v>
      </c>
      <c r="K21" s="25" t="s">
        <v>81</v>
      </c>
      <c r="L21" s="25" t="s">
        <v>26</v>
      </c>
      <c r="M21" s="25" t="s">
        <v>111</v>
      </c>
      <c r="N21" s="25" t="s">
        <v>74</v>
      </c>
      <c r="O21" s="25" t="s">
        <v>112</v>
      </c>
      <c r="P21" s="25" t="s">
        <v>63</v>
      </c>
      <c r="Q21" s="25" t="s">
        <v>122</v>
      </c>
      <c r="R21" s="25" t="s">
        <v>3</v>
      </c>
      <c r="S21" s="25" t="s">
        <v>115</v>
      </c>
      <c r="T21" s="25" t="s">
        <v>1</v>
      </c>
      <c r="U21" s="25" t="s">
        <v>22</v>
      </c>
      <c r="V21" s="25" t="s">
        <v>70</v>
      </c>
      <c r="W21" s="25" t="s">
        <v>2</v>
      </c>
      <c r="X21" s="25" t="s">
        <v>54</v>
      </c>
      <c r="Y21" s="25" t="s">
        <v>8</v>
      </c>
      <c r="Z21" s="25" t="s">
        <v>72</v>
      </c>
      <c r="AA21" s="25" t="s">
        <v>62</v>
      </c>
      <c r="AB21" s="25" t="s">
        <v>113</v>
      </c>
      <c r="AC21" s="25" t="s">
        <v>25</v>
      </c>
      <c r="AD21" s="25" t="s">
        <v>121</v>
      </c>
      <c r="AE21" s="25" t="s">
        <v>80</v>
      </c>
      <c r="AF21" s="25" t="s">
        <v>73</v>
      </c>
      <c r="AG21" s="25" t="s">
        <v>116</v>
      </c>
      <c r="AH21" s="25" t="s">
        <v>5</v>
      </c>
      <c r="AI21" s="25" t="s">
        <v>114</v>
      </c>
      <c r="AJ21" s="25" t="s">
        <v>4</v>
      </c>
      <c r="AK21" s="25" t="s">
        <v>76</v>
      </c>
      <c r="AL21" s="25" t="s">
        <v>53</v>
      </c>
      <c r="AM21" s="25" t="s">
        <v>24</v>
      </c>
    </row>
  </sheetData>
  <conditionalFormatting sqref="A7 A5 A15 A9:A12">
    <cfRule type="cellIs" dxfId="115" priority="1" stopIfTrue="1" operator="equal">
      <formula>"W"</formula>
    </cfRule>
    <cfRule type="cellIs" dxfId="114" priority="2" stopIfTrue="1" operator="equal">
      <formula>"D"</formula>
    </cfRule>
    <cfRule type="cellIs" dxfId="113" priority="3" stopIfTrue="1" operator="equal">
      <formula>"L"</formula>
    </cfRule>
  </conditionalFormatting>
  <conditionalFormatting sqref="A1">
    <cfRule type="cellIs" dxfId="112" priority="4" stopIfTrue="1" operator="equal">
      <formula>"W"</formula>
    </cfRule>
    <cfRule type="cellIs" dxfId="111" priority="5" stopIfTrue="1" operator="equal">
      <formula>"D"</formula>
    </cfRule>
    <cfRule type="cellIs" dxfId="110" priority="6" stopIfTrue="1" operator="equal">
      <formula>"L"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144"/>
  <sheetViews>
    <sheetView topLeftCell="A96" workbookViewId="0">
      <pane xSplit="1" topLeftCell="B1" activePane="topRight" state="frozen"/>
      <selection pane="topRight" activeCell="AA112" sqref="AA112"/>
    </sheetView>
  </sheetViews>
  <sheetFormatPr defaultColWidth="9.109375" defaultRowHeight="12" x14ac:dyDescent="0.25"/>
  <cols>
    <col min="1" max="1" width="5" style="21" bestFit="1" customWidth="1"/>
    <col min="2" max="23" width="5.6640625" style="21" hidden="1" customWidth="1"/>
    <col min="24" max="39" width="5.6640625" style="21" customWidth="1"/>
    <col min="40" max="42" width="7.88671875" style="21" bestFit="1" customWidth="1"/>
    <col min="43" max="43" width="7.88671875" style="21" customWidth="1"/>
    <col min="44" max="44" width="5.6640625" style="21" bestFit="1" customWidth="1"/>
    <col min="45" max="16384" width="9.109375" style="21"/>
  </cols>
  <sheetData>
    <row r="1" spans="1:46" x14ac:dyDescent="0.25">
      <c r="A1" s="30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31" t="s">
        <v>56</v>
      </c>
      <c r="AO1" s="31" t="s">
        <v>57</v>
      </c>
      <c r="AP1" s="31" t="s">
        <v>58</v>
      </c>
      <c r="AQ1" s="31" t="s">
        <v>82</v>
      </c>
      <c r="AR1" s="31" t="s">
        <v>59</v>
      </c>
    </row>
    <row r="2" spans="1:46" x14ac:dyDescent="0.25">
      <c r="A2" s="30" t="s">
        <v>111</v>
      </c>
      <c r="B2" s="22">
        <f ca="1">VLOOKUP($A2,'Proj GC'!$A$68:$AM$87,B$1+1,FALSE)</f>
        <v>104.32856322748948</v>
      </c>
      <c r="C2" s="22">
        <f ca="1">VLOOKUP($A2,'Proj GC'!$A$68:$AM$87,C$1+1,FALSE)</f>
        <v>65.989047985801463</v>
      </c>
      <c r="D2" s="22">
        <f ca="1">VLOOKUP($A2,'Proj GC'!$A$68:$AM$87,D$1+1,FALSE)</f>
        <v>90.054954273881165</v>
      </c>
      <c r="E2" s="22">
        <f ca="1">VLOOKUP($A2,'Proj GC'!$A$68:$AM$87,E$1+1,FALSE)</f>
        <v>71.506054596270886</v>
      </c>
      <c r="F2" s="22">
        <f>VLOOKUP($A2,'Proj GC'!$A$68:$AM$87,F$1+1,FALSE)</f>
        <v>80.516430837836737</v>
      </c>
      <c r="G2" s="22">
        <f ca="1">VLOOKUP($A2,'Proj GC'!$A$68:$AM$87,G$1+1,FALSE)</f>
        <v>99.666446562874938</v>
      </c>
      <c r="H2" s="22">
        <f ca="1">VLOOKUP($A2,'Proj GC'!$A$68:$AM$87,H$1+1,FALSE)</f>
        <v>74.414355793043498</v>
      </c>
      <c r="I2" s="22">
        <f ca="1">VLOOKUP($A2,'Proj GC'!$A$68:$AM$87,I$1+1,FALSE)</f>
        <v>86.85146435573273</v>
      </c>
      <c r="J2" s="22">
        <f ca="1">VLOOKUP($A2,'Proj GC'!$A$68:$AM$87,J$1+1,FALSE)</f>
        <v>85.20392222513901</v>
      </c>
      <c r="K2" s="22">
        <f ca="1">VLOOKUP($A2,'Proj GC'!$A$68:$AM$87,K$1+1,FALSE)</f>
        <v>190.7742028663846</v>
      </c>
      <c r="L2" s="22">
        <f>VLOOKUP($A2,'Proj GC'!$A$68:$AM$87,L$1+1,FALSE)</f>
        <v>131.16283350620023</v>
      </c>
      <c r="M2" s="22">
        <f ca="1">VLOOKUP($A2,'Proj GC'!$A$68:$AM$87,M$1+1,FALSE)</f>
        <v>107.66814817432663</v>
      </c>
      <c r="N2" s="22">
        <f ca="1">VLOOKUP($A2,'Proj GC'!$A$68:$AM$87,N$1+1,FALSE)</f>
        <v>60.889776959660075</v>
      </c>
      <c r="O2" s="22">
        <f ca="1">VLOOKUP($A2,'Proj GC'!$A$68:$AM$87,O$1+1,FALSE)</f>
        <v>132.93792059030136</v>
      </c>
      <c r="P2" s="22">
        <f ca="1">VLOOKUP($A2,'Proj GC'!$A$68:$AM$87,P$1+1,FALSE)</f>
        <v>143.21694080892806</v>
      </c>
      <c r="Q2" s="22">
        <f ca="1">VLOOKUP($A2,'Proj GC'!$A$68:$AM$87,Q$1+1,FALSE)</f>
        <v>107.79215219638427</v>
      </c>
      <c r="R2" s="22">
        <f ca="1">VLOOKUP($A2,'Proj GC'!$A$68:$AM$87,R$1+1,FALSE)</f>
        <v>94.615647645599566</v>
      </c>
      <c r="S2" s="22">
        <f ca="1">VLOOKUP($A2,'Proj GC'!$A$68:$AM$87,S$1+1,FALSE)</f>
        <v>96.794426871686781</v>
      </c>
      <c r="T2" s="22">
        <f ca="1">VLOOKUP($A2,'Proj GC'!$A$68:$AM$87,T$1+1,FALSE)</f>
        <v>71.06028901832677</v>
      </c>
      <c r="U2" s="22">
        <f ca="1">VLOOKUP($A2,'Proj GC'!$A$68:$AM$87,U$1+1,FALSE)</f>
        <v>93.851136766913072</v>
      </c>
      <c r="V2" s="22">
        <f ca="1">VLOOKUP($A2,'Proj GC'!$A$68:$AM$87,V$1+1,FALSE)</f>
        <v>90.950879302608726</v>
      </c>
      <c r="W2" s="22">
        <f ca="1">VLOOKUP($A2,'Proj GC'!$A$68:$AM$87,W$1+1,FALSE)</f>
        <v>156.08798416340557</v>
      </c>
      <c r="X2" s="22">
        <f ca="1">VLOOKUP($A2,'Proj GC'!$A$68:$AM$87,X$1+1,FALSE)</f>
        <v>104.1381271640588</v>
      </c>
      <c r="Y2" s="22">
        <f ca="1">VLOOKUP($A2,'Proj GC'!$A$68:$AM$87,Y$1+1,FALSE)</f>
        <v>76.787293718383424</v>
      </c>
      <c r="Z2" s="22">
        <f ca="1">VLOOKUP($A2,'Proj GC'!$A$68:$AM$87,Z$1+1,FALSE)</f>
        <v>80.653280871535117</v>
      </c>
      <c r="AA2" s="22">
        <f ca="1">VLOOKUP($A2,'Proj GC'!$A$68:$AM$87,AA$1+1,FALSE)</f>
        <v>85.359733549764115</v>
      </c>
      <c r="AB2" s="22">
        <f ca="1">VLOOKUP($A2,'Proj GC'!$A$68:$AM$87,AB$1+1,FALSE)</f>
        <v>118.30429950983941</v>
      </c>
      <c r="AC2" s="22">
        <f ca="1">VLOOKUP($A2,'Proj GC'!$A$68:$AM$87,AC$1+1,FALSE)</f>
        <v>77.412802619126921</v>
      </c>
      <c r="AD2" s="22">
        <f ca="1">VLOOKUP($A2,'Proj GC'!$A$68:$AM$87,AD$1+1,FALSE)</f>
        <v>131.74596379558079</v>
      </c>
      <c r="AE2" s="22">
        <f ca="1">VLOOKUP($A2,'Proj GC'!$A$68:$AM$87,AE$1+1,FALSE)</f>
        <v>117.17749702548659</v>
      </c>
      <c r="AF2" s="22">
        <f ca="1">VLOOKUP($A2,'Proj GC'!$A$68:$AM$87,AF$1+1,FALSE)</f>
        <v>74.420838506251201</v>
      </c>
      <c r="AG2" s="22">
        <f ca="1">VLOOKUP($A2,'Proj GC'!$A$68:$AM$87,AG$1+1,FALSE)</f>
        <v>88.09212123353997</v>
      </c>
      <c r="AH2" s="22">
        <f>VLOOKUP($A2,'Proj GC'!$A$68:$AM$87,AH$1+1,FALSE)</f>
        <v>160.3101298409114</v>
      </c>
      <c r="AI2" s="22">
        <f ca="1">VLOOKUP($A2,'Proj GC'!$A$68:$AM$87,AI$1+1,FALSE)</f>
        <v>108.76738957388292</v>
      </c>
      <c r="AJ2" s="22">
        <f ca="1">VLOOKUP($A2,'Proj GC'!$A$68:$AM$87,AJ$1+1,FALSE)</f>
        <v>58.504953760585266</v>
      </c>
      <c r="AK2" s="22">
        <f ca="1">VLOOKUP($A2,'Proj GC'!$A$68:$AM$87,AK$1+1,FALSE)</f>
        <v>110.06716633474366</v>
      </c>
      <c r="AL2" s="22">
        <f ca="1">VLOOKUP($A2,'Proj GC'!$A$68:$AM$87,AL$1+1,FALSE)</f>
        <v>81.545274460534031</v>
      </c>
      <c r="AM2" s="22">
        <f>VLOOKUP($A2,'Proj GC'!$A$68:$AM$87,AM$1+1,FALSE)</f>
        <v>98.408971024022676</v>
      </c>
      <c r="AN2" s="22">
        <f ca="1">AVERAGE(OFFSET($A2,0,Fixtures!$D$6,1,3))</f>
        <v>87.192900584659114</v>
      </c>
      <c r="AO2" s="22">
        <f ca="1">AVERAGE(OFFSET($A2,0,Fixtures!$D$6,1,6))</f>
        <v>90.442589572117981</v>
      </c>
      <c r="AP2" s="22">
        <f ca="1">AVERAGE(OFFSET($A2,0,Fixtures!$D$6,1,9))</f>
        <v>96.222204084447384</v>
      </c>
      <c r="AQ2" s="22">
        <f ca="1">AVERAGE(OFFSET($A2,0,Fixtures!$D$6,1,12))</f>
        <v>101.93078978403007</v>
      </c>
      <c r="AR2" s="22">
        <f ca="1">IF(OR(Fixtures!$D$6&lt;=0,Fixtures!$D$6&gt;39),AVERAGE(A2:AM2),AVERAGE(OFFSET($A2,0,Fixtures!$D$6,1,39-Fixtures!$D$6)))</f>
        <v>98.23099018676541</v>
      </c>
    </row>
    <row r="3" spans="1:46" x14ac:dyDescent="0.25">
      <c r="A3" s="30" t="s">
        <v>121</v>
      </c>
      <c r="B3" s="22">
        <f ca="1">VLOOKUP($A3,'Proj GC'!$A$68:$AM$87,B$1+1,FALSE)</f>
        <v>93.851136766913072</v>
      </c>
      <c r="C3" s="22">
        <f>VLOOKUP($A3,'Proj GC'!$A$68:$AM$87,C$1+1,FALSE)</f>
        <v>80.516430837836737</v>
      </c>
      <c r="D3" s="22">
        <f ca="1">VLOOKUP($A3,'Proj GC'!$A$68:$AM$87,D$1+1,FALSE)</f>
        <v>96.794426871686781</v>
      </c>
      <c r="E3" s="22">
        <f ca="1">VLOOKUP($A3,'Proj GC'!$A$68:$AM$87,E$1+1,FALSE)</f>
        <v>190.7742028663846</v>
      </c>
      <c r="F3" s="22">
        <f ca="1">VLOOKUP($A3,'Proj GC'!$A$68:$AM$87,F$1+1,FALSE)</f>
        <v>74.414355793043498</v>
      </c>
      <c r="G3" s="22">
        <f ca="1">VLOOKUP($A3,'Proj GC'!$A$68:$AM$87,G$1+1,FALSE)</f>
        <v>74.420838506251201</v>
      </c>
      <c r="H3" s="22">
        <f ca="1">VLOOKUP($A3,'Proj GC'!$A$68:$AM$87,H$1+1,FALSE)</f>
        <v>143.21694080892806</v>
      </c>
      <c r="I3" s="22">
        <f ca="1">VLOOKUP($A3,'Proj GC'!$A$68:$AM$87,I$1+1,FALSE)</f>
        <v>85.359733549764115</v>
      </c>
      <c r="J3" s="22">
        <f ca="1">VLOOKUP($A3,'Proj GC'!$A$68:$AM$87,J$1+1,FALSE)</f>
        <v>104.84467986046657</v>
      </c>
      <c r="K3" s="22">
        <f ca="1">VLOOKUP($A3,'Proj GC'!$A$68:$AM$87,K$1+1,FALSE)</f>
        <v>90.054954273881165</v>
      </c>
      <c r="L3" s="22">
        <f ca="1">VLOOKUP($A3,'Proj GC'!$A$68:$AM$87,L$1+1,FALSE)</f>
        <v>71.06028901832677</v>
      </c>
      <c r="M3" s="22">
        <f ca="1">VLOOKUP($A3,'Proj GC'!$A$68:$AM$87,M$1+1,FALSE)</f>
        <v>132.93792059030136</v>
      </c>
      <c r="N3" s="22">
        <f ca="1">VLOOKUP($A3,'Proj GC'!$A$68:$AM$87,N$1+1,FALSE)</f>
        <v>107.79215219638427</v>
      </c>
      <c r="O3" s="22">
        <f>VLOOKUP($A3,'Proj GC'!$A$68:$AM$87,O$1+1,FALSE)</f>
        <v>160.3101298409114</v>
      </c>
      <c r="P3" s="22">
        <f ca="1">VLOOKUP($A3,'Proj GC'!$A$68:$AM$87,P$1+1,FALSE)</f>
        <v>99.666446562874938</v>
      </c>
      <c r="Q3" s="22">
        <f ca="1">VLOOKUP($A3,'Proj GC'!$A$68:$AM$87,Q$1+1,FALSE)</f>
        <v>88.09212123353997</v>
      </c>
      <c r="R3" s="22">
        <f ca="1">VLOOKUP($A3,'Proj GC'!$A$68:$AM$87,R$1+1,FALSE)</f>
        <v>71.506054596270886</v>
      </c>
      <c r="S3" s="22">
        <f ca="1">VLOOKUP($A3,'Proj GC'!$A$68:$AM$87,S$1+1,FALSE)</f>
        <v>77.412802619126921</v>
      </c>
      <c r="T3" s="22">
        <f ca="1">VLOOKUP($A3,'Proj GC'!$A$68:$AM$87,T$1+1,FALSE)</f>
        <v>104.32856322748948</v>
      </c>
      <c r="U3" s="22">
        <f ca="1">VLOOKUP($A3,'Proj GC'!$A$68:$AM$87,U$1+1,FALSE)</f>
        <v>65.989047985801463</v>
      </c>
      <c r="V3" s="22">
        <f ca="1">VLOOKUP($A3,'Proj GC'!$A$68:$AM$87,V$1+1,FALSE)</f>
        <v>117.17749702548659</v>
      </c>
      <c r="W3" s="22">
        <f ca="1">VLOOKUP($A3,'Proj GC'!$A$68:$AM$87,W$1+1,FALSE)</f>
        <v>110.06716633474366</v>
      </c>
      <c r="X3" s="22">
        <f ca="1">VLOOKUP($A3,'Proj GC'!$A$68:$AM$87,X$1+1,FALSE)</f>
        <v>85.782010794927189</v>
      </c>
      <c r="Y3" s="22">
        <f ca="1">VLOOKUP($A3,'Proj GC'!$A$68:$AM$87,Y$1+1,FALSE)</f>
        <v>80.653280871535117</v>
      </c>
      <c r="Z3" s="22">
        <f>VLOOKUP($A3,'Proj GC'!$A$68:$AM$87,Z$1+1,FALSE)</f>
        <v>98.408971024022676</v>
      </c>
      <c r="AA3" s="22">
        <f ca="1">VLOOKUP($A3,'Proj GC'!$A$68:$AM$87,AA$1+1,FALSE)</f>
        <v>76.787293718383424</v>
      </c>
      <c r="AB3" s="22">
        <f ca="1">VLOOKUP($A3,'Proj GC'!$A$68:$AM$87,AB$1+1,FALSE)</f>
        <v>94.615647645599566</v>
      </c>
      <c r="AC3" s="22">
        <f ca="1">VLOOKUP($A3,'Proj GC'!$A$68:$AM$87,AC$1+1,FALSE)</f>
        <v>58.504953760585266</v>
      </c>
      <c r="AD3" s="22">
        <f ca="1">VLOOKUP($A3,'Proj GC'!$A$68:$AM$87,AD$1+1,FALSE)</f>
        <v>107.66814817432663</v>
      </c>
      <c r="AE3" s="22">
        <f ca="1">VLOOKUP($A3,'Proj GC'!$A$68:$AM$87,AE$1+1,FALSE)</f>
        <v>81.545274460534031</v>
      </c>
      <c r="AF3" s="22">
        <f ca="1">VLOOKUP($A3,'Proj GC'!$A$68:$AM$87,AF$1+1,FALSE)</f>
        <v>131.74596379558079</v>
      </c>
      <c r="AG3" s="22">
        <f ca="1">VLOOKUP($A3,'Proj GC'!$A$68:$AM$87,AG$1+1,FALSE)</f>
        <v>108.76738957388292</v>
      </c>
      <c r="AH3" s="22">
        <f ca="1">VLOOKUP($A3,'Proj GC'!$A$68:$AM$87,AH$1+1,FALSE)</f>
        <v>86.85146435573273</v>
      </c>
      <c r="AI3" s="22">
        <f>VLOOKUP($A3,'Proj GC'!$A$68:$AM$87,AI$1+1,FALSE)</f>
        <v>131.16283350620023</v>
      </c>
      <c r="AJ3" s="22">
        <f ca="1">VLOOKUP($A3,'Proj GC'!$A$68:$AM$87,AJ$1+1,FALSE)</f>
        <v>156.08798416340557</v>
      </c>
      <c r="AK3" s="22">
        <f ca="1">VLOOKUP($A3,'Proj GC'!$A$68:$AM$87,AK$1+1,FALSE)</f>
        <v>118.30429950983941</v>
      </c>
      <c r="AL3" s="22">
        <f ca="1">VLOOKUP($A3,'Proj GC'!$A$68:$AM$87,AL$1+1,FALSE)</f>
        <v>60.889776959660075</v>
      </c>
      <c r="AM3" s="22">
        <f ca="1">VLOOKUP($A3,'Proj GC'!$A$68:$AM$87,AM$1+1,FALSE)</f>
        <v>90.950879302608726</v>
      </c>
      <c r="AN3" s="22">
        <f ca="1">AVERAGE(OFFSET($A3,0,Fixtures!$D$6,1,3))</f>
        <v>88.281420896828322</v>
      </c>
      <c r="AO3" s="22">
        <f ca="1">AVERAGE(OFFSET($A3,0,Fixtures!$D$6,1,6))</f>
        <v>82.458692969175544</v>
      </c>
      <c r="AP3" s="22">
        <f ca="1">AVERAGE(OFFSET($A3,0,Fixtures!$D$6,1,9))</f>
        <v>90.63461602727719</v>
      </c>
      <c r="AQ3" s="22">
        <f ca="1">AVERAGE(OFFSET($A3,0,Fixtures!$D$6,1,12))</f>
        <v>95.207769306775887</v>
      </c>
      <c r="AR3" s="22">
        <f ca="1">IF(OR(Fixtures!$D$6&lt;=0,Fixtures!$D$6&gt;39),AVERAGE(A3:AM3),AVERAGE(OFFSET($A3,0,Fixtures!$D$6,1,39-Fixtures!$D$6)))</f>
        <v>98.045385726051521</v>
      </c>
    </row>
    <row r="4" spans="1:46" x14ac:dyDescent="0.25">
      <c r="A4" s="30" t="s">
        <v>73</v>
      </c>
      <c r="B4" s="22">
        <f ca="1">VLOOKUP($A4,'Proj GC'!$A$68:$AM$87,B$1+1,FALSE)</f>
        <v>77.412802619126921</v>
      </c>
      <c r="C4" s="22">
        <f ca="1">VLOOKUP($A4,'Proj GC'!$A$68:$AM$87,C$1+1,FALSE)</f>
        <v>104.84467986046657</v>
      </c>
      <c r="D4" s="22">
        <f ca="1">VLOOKUP($A4,'Proj GC'!$A$68:$AM$87,D$1+1,FALSE)</f>
        <v>156.08798416340557</v>
      </c>
      <c r="E4" s="22">
        <f ca="1">VLOOKUP($A4,'Proj GC'!$A$68:$AM$87,E$1+1,FALSE)</f>
        <v>131.74596379558079</v>
      </c>
      <c r="F4" s="22">
        <f ca="1">VLOOKUP($A4,'Proj GC'!$A$68:$AM$87,F$1+1,FALSE)</f>
        <v>90.054954273881165</v>
      </c>
      <c r="G4" s="22">
        <f ca="1">VLOOKUP($A4,'Proj GC'!$A$68:$AM$87,G$1+1,FALSE)</f>
        <v>118.30429950983941</v>
      </c>
      <c r="H4" s="22">
        <f>VLOOKUP($A4,'Proj GC'!$A$68:$AM$87,H$1+1,FALSE)</f>
        <v>80.516430837836737</v>
      </c>
      <c r="I4" s="22">
        <f ca="1">VLOOKUP($A4,'Proj GC'!$A$68:$AM$87,I$1+1,FALSE)</f>
        <v>99.666446562874938</v>
      </c>
      <c r="J4" s="22">
        <f ca="1">VLOOKUP($A4,'Proj GC'!$A$68:$AM$87,J$1+1,FALSE)</f>
        <v>71.06028901832677</v>
      </c>
      <c r="K4" s="22">
        <f ca="1">VLOOKUP($A4,'Proj GC'!$A$68:$AM$87,K$1+1,FALSE)</f>
        <v>93.851136766913072</v>
      </c>
      <c r="L4" s="22">
        <f ca="1">VLOOKUP($A4,'Proj GC'!$A$68:$AM$87,L$1+1,FALSE)</f>
        <v>108.76738957388292</v>
      </c>
      <c r="M4" s="22">
        <f ca="1">VLOOKUP($A4,'Proj GC'!$A$68:$AM$87,M$1+1,FALSE)</f>
        <v>74.420838506251201</v>
      </c>
      <c r="N4" s="22">
        <f ca="1">VLOOKUP($A4,'Proj GC'!$A$68:$AM$87,N$1+1,FALSE)</f>
        <v>88.09212123353997</v>
      </c>
      <c r="O4" s="22">
        <f ca="1">VLOOKUP($A4,'Proj GC'!$A$68:$AM$87,O$1+1,FALSE)</f>
        <v>104.32856322748948</v>
      </c>
      <c r="P4" s="22">
        <f ca="1">VLOOKUP($A4,'Proj GC'!$A$68:$AM$87,P$1+1,FALSE)</f>
        <v>71.506054596270886</v>
      </c>
      <c r="Q4" s="22">
        <f>VLOOKUP($A4,'Proj GC'!$A$68:$AM$87,Q$1+1,FALSE)</f>
        <v>131.16283350620023</v>
      </c>
      <c r="R4" s="22">
        <f ca="1">VLOOKUP($A4,'Proj GC'!$A$68:$AM$87,R$1+1,FALSE)</f>
        <v>143.21694080892806</v>
      </c>
      <c r="S4" s="22">
        <f ca="1">VLOOKUP($A4,'Proj GC'!$A$68:$AM$87,S$1+1,FALSE)</f>
        <v>74.414355793043498</v>
      </c>
      <c r="T4" s="22">
        <f ca="1">VLOOKUP($A4,'Proj GC'!$A$68:$AM$87,T$1+1,FALSE)</f>
        <v>81.545274460534031</v>
      </c>
      <c r="U4" s="22">
        <f ca="1">VLOOKUP($A4,'Proj GC'!$A$68:$AM$87,U$1+1,FALSE)</f>
        <v>104.1381271640588</v>
      </c>
      <c r="V4" s="22">
        <f>VLOOKUP($A4,'Proj GC'!$A$68:$AM$87,V$1+1,FALSE)</f>
        <v>98.408971024022676</v>
      </c>
      <c r="W4" s="22">
        <f ca="1">VLOOKUP($A4,'Proj GC'!$A$68:$AM$87,W$1+1,FALSE)</f>
        <v>76.787293718383424</v>
      </c>
      <c r="X4" s="22">
        <f ca="1">VLOOKUP($A4,'Proj GC'!$A$68:$AM$87,X$1+1,FALSE)</f>
        <v>86.85146435573273</v>
      </c>
      <c r="Y4" s="22">
        <f ca="1">VLOOKUP($A4,'Proj GC'!$A$68:$AM$87,Y$1+1,FALSE)</f>
        <v>85.20392222513901</v>
      </c>
      <c r="Z4" s="22">
        <f ca="1">VLOOKUP($A4,'Proj GC'!$A$68:$AM$87,Z$1+1,FALSE)</f>
        <v>85.782010794927189</v>
      </c>
      <c r="AA4" s="22">
        <f ca="1">VLOOKUP($A4,'Proj GC'!$A$68:$AM$87,AA$1+1,FALSE)</f>
        <v>94.615647645599566</v>
      </c>
      <c r="AB4" s="22">
        <f ca="1">VLOOKUP($A4,'Proj GC'!$A$68:$AM$87,AB$1+1,FALSE)</f>
        <v>90.950879302608726</v>
      </c>
      <c r="AC4" s="22">
        <f ca="1">VLOOKUP($A4,'Proj GC'!$A$68:$AM$87,AC$1+1,FALSE)</f>
        <v>117.17749702548659</v>
      </c>
      <c r="AD4" s="22">
        <f>VLOOKUP($A4,'Proj GC'!$A$68:$AM$87,AD$1+1,FALSE)</f>
        <v>160.3101298409114</v>
      </c>
      <c r="AE4" s="22">
        <f ca="1">VLOOKUP($A4,'Proj GC'!$A$68:$AM$87,AE$1+1,FALSE)</f>
        <v>58.504953760585266</v>
      </c>
      <c r="AF4" s="22">
        <f ca="1">VLOOKUP($A4,'Proj GC'!$A$68:$AM$87,AF$1+1,FALSE)</f>
        <v>107.66814817432663</v>
      </c>
      <c r="AG4" s="22">
        <f ca="1">VLOOKUP($A4,'Proj GC'!$A$68:$AM$87,AG$1+1,FALSE)</f>
        <v>60.889776959660075</v>
      </c>
      <c r="AH4" s="22">
        <f ca="1">VLOOKUP($A4,'Proj GC'!$A$68:$AM$87,AH$1+1,FALSE)</f>
        <v>132.93792059030136</v>
      </c>
      <c r="AI4" s="22">
        <f ca="1">VLOOKUP($A4,'Proj GC'!$A$68:$AM$87,AI$1+1,FALSE)</f>
        <v>85.359733549764115</v>
      </c>
      <c r="AJ4" s="22">
        <f ca="1">VLOOKUP($A4,'Proj GC'!$A$68:$AM$87,AJ$1+1,FALSE)</f>
        <v>107.79215219638427</v>
      </c>
      <c r="AK4" s="22">
        <f ca="1">VLOOKUP($A4,'Proj GC'!$A$68:$AM$87,AK$1+1,FALSE)</f>
        <v>190.7742028663846</v>
      </c>
      <c r="AL4" s="22">
        <f ca="1">VLOOKUP($A4,'Proj GC'!$A$68:$AM$87,AL$1+1,FALSE)</f>
        <v>96.794426871686781</v>
      </c>
      <c r="AM4" s="22">
        <f ca="1">VLOOKUP($A4,'Proj GC'!$A$68:$AM$87,AM$1+1,FALSE)</f>
        <v>110.06716633474366</v>
      </c>
      <c r="AN4" s="22">
        <f ca="1">AVERAGE(OFFSET($A4,0,Fixtures!$D$6,1,3))</f>
        <v>85.945799125266319</v>
      </c>
      <c r="AO4" s="22">
        <f ca="1">AVERAGE(OFFSET($A4,0,Fixtures!$D$6,1,6))</f>
        <v>93.430236891582297</v>
      </c>
      <c r="AP4" s="22">
        <f ca="1">AVERAGE(OFFSET($A4,0,Fixtures!$D$6,1,9))</f>
        <v>98.562739236146342</v>
      </c>
      <c r="AQ4" s="22">
        <f ca="1">AVERAGE(OFFSET($A4,0,Fixtures!$D$6,1,12))</f>
        <v>97.187673685420222</v>
      </c>
      <c r="AR4" s="22">
        <f ca="1">IF(OR(Fixtures!$D$6&lt;=0,Fixtures!$D$6&gt;39),AVERAGE(A4:AM4),AVERAGE(OFFSET($A4,0,Fixtures!$D$6,1,39-Fixtures!$D$6)))</f>
        <v>104.48000203089012</v>
      </c>
    </row>
    <row r="5" spans="1:46" x14ac:dyDescent="0.25">
      <c r="A5" s="30" t="s">
        <v>61</v>
      </c>
      <c r="B5" s="22">
        <f ca="1">VLOOKUP($A5,'Proj GC'!$A$68:$AM$87,B$1+1,FALSE)</f>
        <v>96.794426871686781</v>
      </c>
      <c r="C5" s="22">
        <f ca="1">VLOOKUP($A5,'Proj GC'!$A$68:$AM$87,C$1+1,FALSE)</f>
        <v>99.666446562874938</v>
      </c>
      <c r="D5" s="22">
        <f ca="1">VLOOKUP($A5,'Proj GC'!$A$68:$AM$87,D$1+1,FALSE)</f>
        <v>107.66814817432663</v>
      </c>
      <c r="E5" s="22">
        <f>VLOOKUP($A5,'Proj GC'!$A$68:$AM$87,E$1+1,FALSE)</f>
        <v>131.16283350620023</v>
      </c>
      <c r="F5" s="22">
        <f ca="1">VLOOKUP($A5,'Proj GC'!$A$68:$AM$87,F$1+1,FALSE)</f>
        <v>104.1381271640588</v>
      </c>
      <c r="G5" s="22">
        <f ca="1">VLOOKUP($A5,'Proj GC'!$A$68:$AM$87,G$1+1,FALSE)</f>
        <v>71.06028901832677</v>
      </c>
      <c r="H5" s="22">
        <f ca="1">VLOOKUP($A5,'Proj GC'!$A$68:$AM$87,H$1+1,FALSE)</f>
        <v>104.84467986046657</v>
      </c>
      <c r="I5" s="22">
        <f ca="1">VLOOKUP($A5,'Proj GC'!$A$68:$AM$87,I$1+1,FALSE)</f>
        <v>90.054954273881165</v>
      </c>
      <c r="J5" s="22">
        <f ca="1">VLOOKUP($A5,'Proj GC'!$A$68:$AM$87,J$1+1,FALSE)</f>
        <v>131.74596379558079</v>
      </c>
      <c r="K5" s="22">
        <f ca="1">VLOOKUP($A5,'Proj GC'!$A$68:$AM$87,K$1+1,FALSE)</f>
        <v>117.17749702548659</v>
      </c>
      <c r="L5" s="22">
        <f ca="1">VLOOKUP($A5,'Proj GC'!$A$68:$AM$87,L$1+1,FALSE)</f>
        <v>94.615647645599566</v>
      </c>
      <c r="M5" s="22">
        <f>VLOOKUP($A5,'Proj GC'!$A$68:$AM$87,M$1+1,FALSE)</f>
        <v>80.516430837836737</v>
      </c>
      <c r="N5" s="22">
        <f ca="1">VLOOKUP($A5,'Proj GC'!$A$68:$AM$87,N$1+1,FALSE)</f>
        <v>93.851136766913072</v>
      </c>
      <c r="O5" s="22">
        <f ca="1">VLOOKUP($A5,'Proj GC'!$A$68:$AM$87,O$1+1,FALSE)</f>
        <v>58.504953760585266</v>
      </c>
      <c r="P5" s="22">
        <f ca="1">VLOOKUP($A5,'Proj GC'!$A$68:$AM$87,P$1+1,FALSE)</f>
        <v>156.08798416340557</v>
      </c>
      <c r="Q5" s="22">
        <f ca="1">VLOOKUP($A5,'Proj GC'!$A$68:$AM$87,Q$1+1,FALSE)</f>
        <v>104.32856322748948</v>
      </c>
      <c r="R5" s="22">
        <f ca="1">VLOOKUP($A5,'Proj GC'!$A$68:$AM$87,R$1+1,FALSE)</f>
        <v>60.889776959660075</v>
      </c>
      <c r="S5" s="22">
        <f ca="1">VLOOKUP($A5,'Proj GC'!$A$68:$AM$87,S$1+1,FALSE)</f>
        <v>80.653280871535117</v>
      </c>
      <c r="T5" s="22">
        <f ca="1">VLOOKUP($A5,'Proj GC'!$A$68:$AM$87,T$1+1,FALSE)</f>
        <v>110.06716633474366</v>
      </c>
      <c r="U5" s="22">
        <f ca="1">VLOOKUP($A5,'Proj GC'!$A$68:$AM$87,U$1+1,FALSE)</f>
        <v>108.76738957388292</v>
      </c>
      <c r="V5" s="22">
        <f ca="1">VLOOKUP($A5,'Proj GC'!$A$68:$AM$87,V$1+1,FALSE)</f>
        <v>85.782010794927189</v>
      </c>
      <c r="W5" s="22">
        <f ca="1">VLOOKUP($A5,'Proj GC'!$A$68:$AM$87,W$1+1,FALSE)</f>
        <v>143.21694080892806</v>
      </c>
      <c r="X5" s="22">
        <f ca="1">VLOOKUP($A5,'Proj GC'!$A$68:$AM$87,X$1+1,FALSE)</f>
        <v>107.79215219638427</v>
      </c>
      <c r="Y5" s="22">
        <f ca="1">VLOOKUP($A5,'Proj GC'!$A$68:$AM$87,Y$1+1,FALSE)</f>
        <v>132.93792059030136</v>
      </c>
      <c r="Z5" s="22">
        <f ca="1">VLOOKUP($A5,'Proj GC'!$A$68:$AM$87,Z$1+1,FALSE)</f>
        <v>81.545274460534031</v>
      </c>
      <c r="AA5" s="22">
        <f ca="1">VLOOKUP($A5,'Proj GC'!$A$68:$AM$87,AA$1+1,FALSE)</f>
        <v>118.30429950983941</v>
      </c>
      <c r="AB5" s="22">
        <f ca="1">VLOOKUP($A5,'Proj GC'!$A$68:$AM$87,AB$1+1,FALSE)</f>
        <v>65.989047985801463</v>
      </c>
      <c r="AC5" s="22">
        <f ca="1">VLOOKUP($A5,'Proj GC'!$A$68:$AM$87,AC$1+1,FALSE)</f>
        <v>74.420838506251201</v>
      </c>
      <c r="AD5" s="22">
        <f ca="1">VLOOKUP($A5,'Proj GC'!$A$68:$AM$87,AD$1+1,FALSE)</f>
        <v>85.359733549764115</v>
      </c>
      <c r="AE5" s="22">
        <f ca="1">VLOOKUP($A5,'Proj GC'!$A$68:$AM$87,AE$1+1,FALSE)</f>
        <v>190.7742028663846</v>
      </c>
      <c r="AF5" s="22">
        <f ca="1">VLOOKUP($A5,'Proj GC'!$A$68:$AM$87,AF$1+1,FALSE)</f>
        <v>76.787293718383424</v>
      </c>
      <c r="AG5" s="22">
        <f ca="1">VLOOKUP($A5,'Proj GC'!$A$68:$AM$87,AG$1+1,FALSE)</f>
        <v>71.506054596270886</v>
      </c>
      <c r="AH5" s="22">
        <f ca="1">VLOOKUP($A5,'Proj GC'!$A$68:$AM$87,AH$1+1,FALSE)</f>
        <v>77.412802619126921</v>
      </c>
      <c r="AI5" s="22">
        <f>VLOOKUP($A5,'Proj GC'!$A$68:$AM$87,AI$1+1,FALSE)</f>
        <v>98.408971024022676</v>
      </c>
      <c r="AJ5" s="22">
        <f>VLOOKUP($A5,'Proj GC'!$A$68:$AM$87,AJ$1+1,FALSE)</f>
        <v>160.3101298409114</v>
      </c>
      <c r="AK5" s="22">
        <f ca="1">VLOOKUP($A5,'Proj GC'!$A$68:$AM$87,AK$1+1,FALSE)</f>
        <v>88.09212123353997</v>
      </c>
      <c r="AL5" s="22">
        <f ca="1">VLOOKUP($A5,'Proj GC'!$A$68:$AM$87,AL$1+1,FALSE)</f>
        <v>86.85146435573273</v>
      </c>
      <c r="AM5" s="22">
        <f ca="1">VLOOKUP($A5,'Proj GC'!$A$68:$AM$87,AM$1+1,FALSE)</f>
        <v>85.20392222513901</v>
      </c>
      <c r="AN5" s="22">
        <f ca="1">AVERAGE(OFFSET($A5,0,Fixtures!$D$6,1,3))</f>
        <v>107.42511574907321</v>
      </c>
      <c r="AO5" s="22">
        <f ca="1">AVERAGE(OFFSET($A5,0,Fixtures!$D$6,1,6))</f>
        <v>96.83158887485196</v>
      </c>
      <c r="AP5" s="22">
        <f ca="1">AVERAGE(OFFSET($A5,0,Fixtures!$D$6,1,9))</f>
        <v>103.76786259818266</v>
      </c>
      <c r="AQ5" s="22">
        <f ca="1">AVERAGE(OFFSET($A5,0,Fixtures!$D$6,1,12))</f>
        <v>98.436549301922057</v>
      </c>
      <c r="AR5" s="22">
        <f ca="1">IF(OR(Fixtures!$D$6&lt;=0,Fixtures!$D$6&gt;39),AVERAGE(A5:AM5),AVERAGE(OFFSET($A5,0,Fixtures!$D$6,1,39-Fixtures!$D$6)))</f>
        <v>100.10601432989924</v>
      </c>
    </row>
    <row r="6" spans="1:46" x14ac:dyDescent="0.25">
      <c r="A6" s="30" t="s">
        <v>53</v>
      </c>
      <c r="B6" s="22">
        <f ca="1">VLOOKUP($A6,'Proj GC'!$A$68:$AM$87,B$1+1,FALSE)</f>
        <v>90.054954273881165</v>
      </c>
      <c r="C6" s="22">
        <f ca="1">VLOOKUP($A6,'Proj GC'!$A$68:$AM$87,C$1+1,FALSE)</f>
        <v>94.615647645599566</v>
      </c>
      <c r="D6" s="22">
        <f ca="1">VLOOKUP($A6,'Proj GC'!$A$68:$AM$87,D$1+1,FALSE)</f>
        <v>132.93792059030136</v>
      </c>
      <c r="E6" s="22">
        <f ca="1">VLOOKUP($A6,'Proj GC'!$A$68:$AM$87,E$1+1,FALSE)</f>
        <v>85.782010794927189</v>
      </c>
      <c r="F6" s="22">
        <f ca="1">VLOOKUP($A6,'Proj GC'!$A$68:$AM$87,F$1+1,FALSE)</f>
        <v>104.32856322748948</v>
      </c>
      <c r="G6" s="22">
        <f ca="1">VLOOKUP($A6,'Proj GC'!$A$68:$AM$87,G$1+1,FALSE)</f>
        <v>88.09212123353997</v>
      </c>
      <c r="H6" s="22">
        <f ca="1">VLOOKUP($A6,'Proj GC'!$A$68:$AM$87,H$1+1,FALSE)</f>
        <v>71.06028901832677</v>
      </c>
      <c r="I6" s="22">
        <f>VLOOKUP($A6,'Proj GC'!$A$68:$AM$87,I$1+1,FALSE)</f>
        <v>98.408971024022676</v>
      </c>
      <c r="J6" s="22">
        <f ca="1">VLOOKUP($A6,'Proj GC'!$A$68:$AM$87,J$1+1,FALSE)</f>
        <v>156.08798416340557</v>
      </c>
      <c r="K6" s="22">
        <f ca="1">VLOOKUP($A6,'Proj GC'!$A$68:$AM$87,K$1+1,FALSE)</f>
        <v>99.666446562874938</v>
      </c>
      <c r="L6" s="22">
        <f ca="1">VLOOKUP($A6,'Proj GC'!$A$68:$AM$87,L$1+1,FALSE)</f>
        <v>107.79215219638427</v>
      </c>
      <c r="M6" s="22">
        <f ca="1">VLOOKUP($A6,'Proj GC'!$A$68:$AM$87,M$1+1,FALSE)</f>
        <v>143.21694080892806</v>
      </c>
      <c r="N6" s="22">
        <f>VLOOKUP($A6,'Proj GC'!$A$68:$AM$87,N$1+1,FALSE)</f>
        <v>131.16283350620023</v>
      </c>
      <c r="O6" s="22">
        <f ca="1">VLOOKUP($A6,'Proj GC'!$A$68:$AM$87,O$1+1,FALSE)</f>
        <v>90.950879302608726</v>
      </c>
      <c r="P6" s="22">
        <f ca="1">VLOOKUP($A6,'Proj GC'!$A$68:$AM$87,P$1+1,FALSE)</f>
        <v>65.989047985801463</v>
      </c>
      <c r="Q6" s="22">
        <f ca="1">VLOOKUP($A6,'Proj GC'!$A$68:$AM$87,Q$1+1,FALSE)</f>
        <v>93.851136766913072</v>
      </c>
      <c r="R6" s="22">
        <f ca="1">VLOOKUP($A6,'Proj GC'!$A$68:$AM$87,R$1+1,FALSE)</f>
        <v>85.20392222513901</v>
      </c>
      <c r="S6" s="22">
        <f ca="1">VLOOKUP($A6,'Proj GC'!$A$68:$AM$87,S$1+1,FALSE)</f>
        <v>74.420838506251201</v>
      </c>
      <c r="T6" s="22">
        <f>VLOOKUP($A6,'Proj GC'!$A$68:$AM$87,T$1+1,FALSE)</f>
        <v>80.516430837836737</v>
      </c>
      <c r="U6" s="22">
        <f ca="1">VLOOKUP($A6,'Proj GC'!$A$68:$AM$87,U$1+1,FALSE)</f>
        <v>118.30429950983941</v>
      </c>
      <c r="V6" s="22">
        <f ca="1">VLOOKUP($A6,'Proj GC'!$A$68:$AM$87,V$1+1,FALSE)</f>
        <v>86.85146435573273</v>
      </c>
      <c r="W6" s="22">
        <f ca="1">VLOOKUP($A6,'Proj GC'!$A$68:$AM$87,W$1+1,FALSE)</f>
        <v>81.545274460534031</v>
      </c>
      <c r="X6" s="22">
        <f ca="1">VLOOKUP($A6,'Proj GC'!$A$68:$AM$87,X$1+1,FALSE)</f>
        <v>190.7742028663846</v>
      </c>
      <c r="Y6" s="22">
        <f ca="1">VLOOKUP($A6,'Proj GC'!$A$68:$AM$87,Y$1+1,FALSE)</f>
        <v>96.794426871686781</v>
      </c>
      <c r="Z6" s="22">
        <f ca="1">VLOOKUP($A6,'Proj GC'!$A$68:$AM$87,Z$1+1,FALSE)</f>
        <v>77.412802619126921</v>
      </c>
      <c r="AA6" s="22">
        <f ca="1">VLOOKUP($A6,'Proj GC'!$A$68:$AM$87,AA$1+1,FALSE)</f>
        <v>110.06716633474366</v>
      </c>
      <c r="AB6" s="22">
        <f ca="1">VLOOKUP($A6,'Proj GC'!$A$68:$AM$87,AB$1+1,FALSE)</f>
        <v>60.889776959660075</v>
      </c>
      <c r="AC6" s="22">
        <f ca="1">VLOOKUP($A6,'Proj GC'!$A$68:$AM$87,AC$1+1,FALSE)</f>
        <v>104.1381271640588</v>
      </c>
      <c r="AD6" s="22">
        <f ca="1">VLOOKUP($A6,'Proj GC'!$A$68:$AM$87,AD$1+1,FALSE)</f>
        <v>76.787293718383424</v>
      </c>
      <c r="AE6" s="22">
        <f ca="1">VLOOKUP($A6,'Proj GC'!$A$68:$AM$87,AE$1+1,FALSE)</f>
        <v>80.653280871535117</v>
      </c>
      <c r="AF6" s="22">
        <f>VLOOKUP($A6,'Proj GC'!$A$68:$AM$87,AF$1+1,FALSE)</f>
        <v>160.3101298409114</v>
      </c>
      <c r="AG6" s="22">
        <f ca="1">VLOOKUP($A6,'Proj GC'!$A$68:$AM$87,AG$1+1,FALSE)</f>
        <v>74.414355793043498</v>
      </c>
      <c r="AH6" s="22">
        <f ca="1">VLOOKUP($A6,'Proj GC'!$A$68:$AM$87,AH$1+1,FALSE)</f>
        <v>131.74596379558079</v>
      </c>
      <c r="AI6" s="22">
        <f ca="1">VLOOKUP($A6,'Proj GC'!$A$68:$AM$87,AI$1+1,FALSE)</f>
        <v>117.17749702548659</v>
      </c>
      <c r="AJ6" s="22">
        <f ca="1">VLOOKUP($A6,'Proj GC'!$A$68:$AM$87,AJ$1+1,FALSE)</f>
        <v>104.84467986046657</v>
      </c>
      <c r="AK6" s="22">
        <f ca="1">VLOOKUP($A6,'Proj GC'!$A$68:$AM$87,AK$1+1,FALSE)</f>
        <v>108.76738957388292</v>
      </c>
      <c r="AL6" s="22">
        <f ca="1">VLOOKUP($A6,'Proj GC'!$A$68:$AM$87,AL$1+1,FALSE)</f>
        <v>107.66814817432663</v>
      </c>
      <c r="AM6" s="22">
        <f ca="1">VLOOKUP($A6,'Proj GC'!$A$68:$AM$87,AM$1+1,FALSE)</f>
        <v>85.359733549764115</v>
      </c>
      <c r="AN6" s="22">
        <f ca="1">AVERAGE(OFFSET($A6,0,Fixtures!$D$6,1,3))</f>
        <v>121.66047745239943</v>
      </c>
      <c r="AO6" s="22">
        <f ca="1">AVERAGE(OFFSET($A6,0,Fixtures!$D$6,1,6))</f>
        <v>106.67941713594347</v>
      </c>
      <c r="AP6" s="22">
        <f ca="1">AVERAGE(OFFSET($A6,0,Fixtures!$D$6,1,9))</f>
        <v>106.42524524961009</v>
      </c>
      <c r="AQ6" s="22">
        <f ca="1">AVERAGE(OFFSET($A6,0,Fixtures!$D$6,1,12))</f>
        <v>106.76375198838348</v>
      </c>
      <c r="AR6" s="22">
        <f ca="1">IF(OR(Fixtures!$D$6&lt;=0,Fixtures!$D$6&gt;39),AVERAGE(A6:AM6),AVERAGE(OFFSET($A6,0,Fixtures!$D$6,1,39-Fixtures!$D$6)))</f>
        <v>105.48781093869012</v>
      </c>
    </row>
    <row r="7" spans="1:46" x14ac:dyDescent="0.25">
      <c r="A7" s="30" t="s">
        <v>2</v>
      </c>
      <c r="B7" s="22">
        <f ca="1">VLOOKUP($A7,'Proj GC'!$A$68:$AM$87,B$1+1,FALSE)</f>
        <v>81.545274460534031</v>
      </c>
      <c r="C7" s="22">
        <f ca="1">VLOOKUP($A7,'Proj GC'!$A$68:$AM$87,C$1+1,FALSE)</f>
        <v>86.85146435573273</v>
      </c>
      <c r="D7" s="22">
        <f ca="1">VLOOKUP($A7,'Proj GC'!$A$68:$AM$87,D$1+1,FALSE)</f>
        <v>104.32856322748948</v>
      </c>
      <c r="E7" s="22">
        <f ca="1">VLOOKUP($A7,'Proj GC'!$A$68:$AM$87,E$1+1,FALSE)</f>
        <v>76.787293718383424</v>
      </c>
      <c r="F7" s="22">
        <f>VLOOKUP($A7,'Proj GC'!$A$68:$AM$87,F$1+1,FALSE)</f>
        <v>160.3101298409114</v>
      </c>
      <c r="G7" s="22">
        <f ca="1">VLOOKUP($A7,'Proj GC'!$A$68:$AM$87,G$1+1,FALSE)</f>
        <v>85.20392222513901</v>
      </c>
      <c r="H7" s="22">
        <f ca="1">VLOOKUP($A7,'Proj GC'!$A$68:$AM$87,H$1+1,FALSE)</f>
        <v>131.74596379558079</v>
      </c>
      <c r="I7" s="22">
        <f ca="1">VLOOKUP($A7,'Proj GC'!$A$68:$AM$87,I$1+1,FALSE)</f>
        <v>108.76738957388292</v>
      </c>
      <c r="J7" s="22">
        <f ca="1">VLOOKUP($A7,'Proj GC'!$A$68:$AM$87,J$1+1,FALSE)</f>
        <v>143.21694080892806</v>
      </c>
      <c r="K7" s="22">
        <f ca="1">VLOOKUP($A7,'Proj GC'!$A$68:$AM$87,K$1+1,FALSE)</f>
        <v>88.09212123353997</v>
      </c>
      <c r="L7" s="22">
        <f>VLOOKUP($A7,'Proj GC'!$A$68:$AM$87,L$1+1,FALSE)</f>
        <v>98.408971024022676</v>
      </c>
      <c r="M7" s="22">
        <f ca="1">VLOOKUP($A7,'Proj GC'!$A$68:$AM$87,M$1+1,FALSE)</f>
        <v>65.989047985801463</v>
      </c>
      <c r="N7" s="22">
        <f ca="1">VLOOKUP($A7,'Proj GC'!$A$68:$AM$87,N$1+1,FALSE)</f>
        <v>104.84467986046657</v>
      </c>
      <c r="O7" s="22">
        <f ca="1">VLOOKUP($A7,'Proj GC'!$A$68:$AM$87,O$1+1,FALSE)</f>
        <v>156.08798416340557</v>
      </c>
      <c r="P7" s="22">
        <f ca="1">VLOOKUP($A7,'Proj GC'!$A$68:$AM$87,P$1+1,FALSE)</f>
        <v>94.615647645599566</v>
      </c>
      <c r="Q7" s="22">
        <f ca="1">VLOOKUP($A7,'Proj GC'!$A$68:$AM$87,Q$1+1,FALSE)</f>
        <v>96.794426871686781</v>
      </c>
      <c r="R7" s="22">
        <f ca="1">VLOOKUP($A7,'Proj GC'!$A$68:$AM$87,R$1+1,FALSE)</f>
        <v>90.950879302608726</v>
      </c>
      <c r="S7" s="22">
        <f ca="1">VLOOKUP($A7,'Proj GC'!$A$68:$AM$87,S$1+1,FALSE)</f>
        <v>58.504953760585266</v>
      </c>
      <c r="T7" s="22">
        <f ca="1">VLOOKUP($A7,'Proj GC'!$A$68:$AM$87,T$1+1,FALSE)</f>
        <v>132.93792059030136</v>
      </c>
      <c r="U7" s="22">
        <f ca="1">VLOOKUP($A7,'Proj GC'!$A$68:$AM$87,U$1+1,FALSE)</f>
        <v>90.054954273881165</v>
      </c>
      <c r="V7" s="22">
        <f ca="1">VLOOKUP($A7,'Proj GC'!$A$68:$AM$87,V$1+1,FALSE)</f>
        <v>107.79215219638427</v>
      </c>
      <c r="W7" s="22">
        <f ca="1">VLOOKUP($A7,'Proj GC'!$A$68:$AM$87,W$1+1,FALSE)</f>
        <v>107.66814817432663</v>
      </c>
      <c r="X7" s="22">
        <f ca="1">VLOOKUP($A7,'Proj GC'!$A$68:$AM$87,X$1+1,FALSE)</f>
        <v>117.17749702548659</v>
      </c>
      <c r="Y7" s="22">
        <f ca="1">VLOOKUP($A7,'Proj GC'!$A$68:$AM$87,Y$1+1,FALSE)</f>
        <v>110.06716633474366</v>
      </c>
      <c r="Z7" s="22">
        <f ca="1">VLOOKUP($A7,'Proj GC'!$A$68:$AM$87,Z$1+1,FALSE)</f>
        <v>71.06028901832677</v>
      </c>
      <c r="AA7" s="22">
        <f ca="1">VLOOKUP($A7,'Proj GC'!$A$68:$AM$87,AA$1+1,FALSE)</f>
        <v>99.666446562874938</v>
      </c>
      <c r="AB7" s="22">
        <f ca="1">VLOOKUP($A7,'Proj GC'!$A$68:$AM$87,AB$1+1,FALSE)</f>
        <v>71.506054596270886</v>
      </c>
      <c r="AC7" s="22">
        <f ca="1">VLOOKUP($A7,'Proj GC'!$A$68:$AM$87,AC$1+1,FALSE)</f>
        <v>74.414355793043498</v>
      </c>
      <c r="AD7" s="22">
        <f ca="1">VLOOKUP($A7,'Proj GC'!$A$68:$AM$87,AD$1+1,FALSE)</f>
        <v>118.30429950983941</v>
      </c>
      <c r="AE7" s="22">
        <f ca="1">VLOOKUP($A7,'Proj GC'!$A$68:$AM$87,AE$1+1,FALSE)</f>
        <v>77.412802619126921</v>
      </c>
      <c r="AF7" s="22">
        <f ca="1">VLOOKUP($A7,'Proj GC'!$A$68:$AM$87,AF$1+1,FALSE)</f>
        <v>85.782010794927189</v>
      </c>
      <c r="AG7" s="22">
        <f ca="1">VLOOKUP($A7,'Proj GC'!$A$68:$AM$87,AG$1+1,FALSE)</f>
        <v>80.653280871535117</v>
      </c>
      <c r="AH7" s="22">
        <f>VLOOKUP($A7,'Proj GC'!$A$68:$AM$87,AH$1+1,FALSE)</f>
        <v>80.516430837836737</v>
      </c>
      <c r="AI7" s="22">
        <f ca="1">VLOOKUP($A7,'Proj GC'!$A$68:$AM$87,AI$1+1,FALSE)</f>
        <v>190.7742028663846</v>
      </c>
      <c r="AJ7" s="22">
        <f ca="1">VLOOKUP($A7,'Proj GC'!$A$68:$AM$87,AJ$1+1,FALSE)</f>
        <v>93.851136766913072</v>
      </c>
      <c r="AK7" s="22">
        <f ca="1">VLOOKUP($A7,'Proj GC'!$A$68:$AM$87,AK$1+1,FALSE)</f>
        <v>85.359733549764115</v>
      </c>
      <c r="AL7" s="22">
        <f ca="1">VLOOKUP($A7,'Proj GC'!$A$68:$AM$87,AL$1+1,FALSE)</f>
        <v>104.1381271640588</v>
      </c>
      <c r="AM7" s="22">
        <f>VLOOKUP($A7,'Proj GC'!$A$68:$AM$87,AM$1+1,FALSE)</f>
        <v>131.16283350620023</v>
      </c>
      <c r="AN7" s="22">
        <f ca="1">AVERAGE(OFFSET($A7,0,Fixtures!$D$6,1,3))</f>
        <v>99.434984126185668</v>
      </c>
      <c r="AO7" s="22">
        <f ca="1">AVERAGE(OFFSET($A7,0,Fixtures!$D$6,1,6))</f>
        <v>90.648634888457721</v>
      </c>
      <c r="AP7" s="22">
        <f ca="1">AVERAGE(OFFSET($A7,0,Fixtures!$D$6,1,9))</f>
        <v>91.710102472737773</v>
      </c>
      <c r="AQ7" s="22">
        <f ca="1">AVERAGE(OFFSET($A7,0,Fixtures!$D$6,1,12))</f>
        <v>98.111236402533038</v>
      </c>
      <c r="AR7" s="22">
        <f ca="1">IF(OR(Fixtures!$D$6&lt;=0,Fixtures!$D$6&gt;39),AVERAGE(A7:AM7),AVERAGE(OFFSET($A7,0,Fixtures!$D$6,1,39-Fixtures!$D$6)))</f>
        <v>99.490416738583278</v>
      </c>
    </row>
    <row r="8" spans="1:46" x14ac:dyDescent="0.25">
      <c r="A8" s="30" t="s">
        <v>113</v>
      </c>
      <c r="B8" s="22">
        <f>VLOOKUP($A8,'Proj GC'!$A$68:$AM$87,B$1+1,FALSE)</f>
        <v>160.3101298409114</v>
      </c>
      <c r="C8" s="22">
        <f ca="1">VLOOKUP($A8,'Proj GC'!$A$68:$AM$87,C$1+1,FALSE)</f>
        <v>60.889776959660075</v>
      </c>
      <c r="D8" s="22">
        <f ca="1">VLOOKUP($A8,'Proj GC'!$A$68:$AM$87,D$1+1,FALSE)</f>
        <v>117.17749702548659</v>
      </c>
      <c r="E8" s="22">
        <f>VLOOKUP($A8,'Proj GC'!$A$68:$AM$87,E$1+1,FALSE)</f>
        <v>98.408971024022676</v>
      </c>
      <c r="F8" s="22">
        <f ca="1">VLOOKUP($A8,'Proj GC'!$A$68:$AM$87,F$1+1,FALSE)</f>
        <v>156.08798416340557</v>
      </c>
      <c r="G8" s="22">
        <f ca="1">VLOOKUP($A8,'Proj GC'!$A$68:$AM$87,G$1+1,FALSE)</f>
        <v>90.950879302608726</v>
      </c>
      <c r="H8" s="22">
        <f ca="1">VLOOKUP($A8,'Proj GC'!$A$68:$AM$87,H$1+1,FALSE)</f>
        <v>71.506054596270886</v>
      </c>
      <c r="I8" s="22">
        <f ca="1">VLOOKUP($A8,'Proj GC'!$A$68:$AM$87,I$1+1,FALSE)</f>
        <v>85.782010794927189</v>
      </c>
      <c r="J8" s="22">
        <f ca="1">VLOOKUP($A8,'Proj GC'!$A$68:$AM$87,J$1+1,FALSE)</f>
        <v>80.653280871535117</v>
      </c>
      <c r="K8" s="22">
        <f ca="1">VLOOKUP($A8,'Proj GC'!$A$68:$AM$87,K$1+1,FALSE)</f>
        <v>108.76738957388292</v>
      </c>
      <c r="L8" s="22">
        <f ca="1">VLOOKUP($A8,'Proj GC'!$A$68:$AM$87,L$1+1,FALSE)</f>
        <v>104.1381271640588</v>
      </c>
      <c r="M8" s="22">
        <f ca="1">VLOOKUP($A8,'Proj GC'!$A$68:$AM$87,M$1+1,FALSE)</f>
        <v>76.787293718383424</v>
      </c>
      <c r="N8" s="22">
        <f ca="1">VLOOKUP($A8,'Proj GC'!$A$68:$AM$87,N$1+1,FALSE)</f>
        <v>110.06716633474366</v>
      </c>
      <c r="O8" s="22">
        <f ca="1">VLOOKUP($A8,'Proj GC'!$A$68:$AM$87,O$1+1,FALSE)</f>
        <v>81.545274460534031</v>
      </c>
      <c r="P8" s="22">
        <f ca="1">VLOOKUP($A8,'Proj GC'!$A$68:$AM$87,P$1+1,FALSE)</f>
        <v>118.30429950983941</v>
      </c>
      <c r="Q8" s="22">
        <f ca="1">VLOOKUP($A8,'Proj GC'!$A$68:$AM$87,Q$1+1,FALSE)</f>
        <v>77.412802619126921</v>
      </c>
      <c r="R8" s="22">
        <f ca="1">VLOOKUP($A8,'Proj GC'!$A$68:$AM$87,R$1+1,FALSE)</f>
        <v>131.74596379558079</v>
      </c>
      <c r="S8" s="22">
        <f ca="1">VLOOKUP($A8,'Proj GC'!$A$68:$AM$87,S$1+1,FALSE)</f>
        <v>88.09212123353997</v>
      </c>
      <c r="T8" s="22">
        <f ca="1">VLOOKUP($A8,'Proj GC'!$A$68:$AM$87,T$1+1,FALSE)</f>
        <v>104.84467986046657</v>
      </c>
      <c r="U8" s="22">
        <f ca="1">VLOOKUP($A8,'Proj GC'!$A$68:$AM$87,U$1+1,FALSE)</f>
        <v>85.359733549764115</v>
      </c>
      <c r="V8" s="22">
        <f ca="1">VLOOKUP($A8,'Proj GC'!$A$68:$AM$87,V$1+1,FALSE)</f>
        <v>58.504953760585266</v>
      </c>
      <c r="W8" s="22">
        <f ca="1">VLOOKUP($A8,'Proj GC'!$A$68:$AM$87,W$1+1,FALSE)</f>
        <v>132.93792059030136</v>
      </c>
      <c r="X8" s="22">
        <f ca="1">VLOOKUP($A8,'Proj GC'!$A$68:$AM$87,X$1+1,FALSE)</f>
        <v>65.989047985801463</v>
      </c>
      <c r="Y8" s="22">
        <f ca="1">VLOOKUP($A8,'Proj GC'!$A$68:$AM$87,Y$1+1,FALSE)</f>
        <v>104.32856322748948</v>
      </c>
      <c r="Z8" s="22">
        <f ca="1">VLOOKUP($A8,'Proj GC'!$A$68:$AM$87,Z$1+1,FALSE)</f>
        <v>74.420838506251201</v>
      </c>
      <c r="AA8" s="22">
        <f>VLOOKUP($A8,'Proj GC'!$A$68:$AM$87,AA$1+1,FALSE)</f>
        <v>131.16283350620023</v>
      </c>
      <c r="AB8" s="22">
        <f ca="1">VLOOKUP($A8,'Proj GC'!$A$68:$AM$87,AB$1+1,FALSE)</f>
        <v>107.66814817432663</v>
      </c>
      <c r="AC8" s="22">
        <f ca="1">VLOOKUP($A8,'Proj GC'!$A$68:$AM$87,AC$1+1,FALSE)</f>
        <v>107.79215219638427</v>
      </c>
      <c r="AD8" s="22">
        <f ca="1">VLOOKUP($A8,'Proj GC'!$A$68:$AM$87,AD$1+1,FALSE)</f>
        <v>94.615647645599566</v>
      </c>
      <c r="AE8" s="22">
        <f ca="1">VLOOKUP($A8,'Proj GC'!$A$68:$AM$87,AE$1+1,FALSE)</f>
        <v>96.794426871686781</v>
      </c>
      <c r="AF8" s="22">
        <f ca="1">VLOOKUP($A8,'Proj GC'!$A$68:$AM$87,AF$1+1,FALSE)</f>
        <v>90.054954273881165</v>
      </c>
      <c r="AG8" s="22">
        <f ca="1">VLOOKUP($A8,'Proj GC'!$A$68:$AM$87,AG$1+1,FALSE)</f>
        <v>99.666446562874938</v>
      </c>
      <c r="AH8" s="22">
        <f ca="1">VLOOKUP($A8,'Proj GC'!$A$68:$AM$87,AH$1+1,FALSE)</f>
        <v>85.20392222513901</v>
      </c>
      <c r="AI8" s="22">
        <f ca="1">VLOOKUP($A8,'Proj GC'!$A$68:$AM$87,AI$1+1,FALSE)</f>
        <v>93.851136766913072</v>
      </c>
      <c r="AJ8" s="22">
        <f>VLOOKUP($A8,'Proj GC'!$A$68:$AM$87,AJ$1+1,FALSE)</f>
        <v>80.516430837836737</v>
      </c>
      <c r="AK8" s="22">
        <f ca="1">VLOOKUP($A8,'Proj GC'!$A$68:$AM$87,AK$1+1,FALSE)</f>
        <v>143.21694080892806</v>
      </c>
      <c r="AL8" s="22">
        <f ca="1">VLOOKUP($A8,'Proj GC'!$A$68:$AM$87,AL$1+1,FALSE)</f>
        <v>74.414355793043498</v>
      </c>
      <c r="AM8" s="22">
        <f ca="1">VLOOKUP($A8,'Proj GC'!$A$68:$AM$87,AM$1+1,FALSE)</f>
        <v>190.7742028663846</v>
      </c>
      <c r="AN8" s="22">
        <f ca="1">AVERAGE(OFFSET($A8,0,Fixtures!$D$6,1,3))</f>
        <v>81.579483239847377</v>
      </c>
      <c r="AO8" s="22">
        <f ca="1">AVERAGE(OFFSET($A8,0,Fixtures!$D$6,1,6))</f>
        <v>98.560263932742203</v>
      </c>
      <c r="AP8" s="22">
        <f ca="1">AVERAGE(OFFSET($A8,0,Fixtures!$D$6,1,9))</f>
        <v>96.980734709735643</v>
      </c>
      <c r="AQ8" s="22">
        <f ca="1">AVERAGE(OFFSET($A8,0,Fixtures!$D$6,1,12))</f>
        <v>95.962343161878991</v>
      </c>
      <c r="AR8" s="22">
        <f ca="1">IF(OR(Fixtures!$D$6&lt;=0,Fixtures!$D$6&gt;39),AVERAGE(A8:AM8),AVERAGE(OFFSET($A8,0,Fixtures!$D$6,1,39-Fixtures!$D$6)))</f>
        <v>102.52937801554629</v>
      </c>
    </row>
    <row r="9" spans="1:46" x14ac:dyDescent="0.25">
      <c r="A9" s="30" t="s">
        <v>112</v>
      </c>
      <c r="B9" s="22">
        <f ca="1">VLOOKUP($A9,'Proj GC'!$A$68:$AM$87,B$1+1,FALSE)</f>
        <v>80.653280871535117</v>
      </c>
      <c r="C9" s="22">
        <f ca="1">VLOOKUP($A9,'Proj GC'!$A$68:$AM$87,C$1+1,FALSE)</f>
        <v>58.504953760585266</v>
      </c>
      <c r="D9" s="22">
        <f ca="1">VLOOKUP($A9,'Proj GC'!$A$68:$AM$87,D$1+1,FALSE)</f>
        <v>107.79215219638427</v>
      </c>
      <c r="E9" s="22">
        <f ca="1">VLOOKUP($A9,'Proj GC'!$A$68:$AM$87,E$1+1,FALSE)</f>
        <v>143.21694080892806</v>
      </c>
      <c r="F9" s="22">
        <f ca="1">VLOOKUP($A9,'Proj GC'!$A$68:$AM$87,F$1+1,FALSE)</f>
        <v>96.794426871686781</v>
      </c>
      <c r="G9" s="22">
        <f ca="1">VLOOKUP($A9,'Proj GC'!$A$68:$AM$87,G$1+1,FALSE)</f>
        <v>110.06716633474366</v>
      </c>
      <c r="H9" s="22">
        <f>VLOOKUP($A9,'Proj GC'!$A$68:$AM$87,H$1+1,FALSE)</f>
        <v>131.16283350620023</v>
      </c>
      <c r="I9" s="22">
        <f ca="1">VLOOKUP($A9,'Proj GC'!$A$68:$AM$87,I$1+1,FALSE)</f>
        <v>93.851136766913072</v>
      </c>
      <c r="J9" s="22">
        <f ca="1">VLOOKUP($A9,'Proj GC'!$A$68:$AM$87,J$1+1,FALSE)</f>
        <v>81.545274460534031</v>
      </c>
      <c r="K9" s="22">
        <f>VLOOKUP($A9,'Proj GC'!$A$68:$AM$87,K$1+1,FALSE)</f>
        <v>98.408971024022676</v>
      </c>
      <c r="L9" s="22">
        <f ca="1">VLOOKUP($A9,'Proj GC'!$A$68:$AM$87,L$1+1,FALSE)</f>
        <v>74.414355793043498</v>
      </c>
      <c r="M9" s="22">
        <f ca="1">VLOOKUP($A9,'Proj GC'!$A$68:$AM$87,M$1+1,FALSE)</f>
        <v>104.32856322748948</v>
      </c>
      <c r="N9" s="22">
        <f ca="1">VLOOKUP($A9,'Proj GC'!$A$68:$AM$87,N$1+1,FALSE)</f>
        <v>108.76738957388292</v>
      </c>
      <c r="O9" s="22">
        <f ca="1">VLOOKUP($A9,'Proj GC'!$A$68:$AM$87,O$1+1,FALSE)</f>
        <v>107.66814817432663</v>
      </c>
      <c r="P9" s="22">
        <f ca="1">VLOOKUP($A9,'Proj GC'!$A$68:$AM$87,P$1+1,FALSE)</f>
        <v>60.889776959660075</v>
      </c>
      <c r="Q9" s="22">
        <f ca="1">VLOOKUP($A9,'Proj GC'!$A$68:$AM$87,Q$1+1,FALSE)</f>
        <v>86.85146435573273</v>
      </c>
      <c r="R9" s="22">
        <f ca="1">VLOOKUP($A9,'Proj GC'!$A$68:$AM$87,R$1+1,FALSE)</f>
        <v>85.782010794927189</v>
      </c>
      <c r="S9" s="22">
        <f ca="1">VLOOKUP($A9,'Proj GC'!$A$68:$AM$87,S$1+1,FALSE)</f>
        <v>104.1381271640588</v>
      </c>
      <c r="T9" s="22">
        <f ca="1">VLOOKUP($A9,'Proj GC'!$A$68:$AM$87,T$1+1,FALSE)</f>
        <v>76.787293718383424</v>
      </c>
      <c r="U9" s="22">
        <f ca="1">VLOOKUP($A9,'Proj GC'!$A$68:$AM$87,U$1+1,FALSE)</f>
        <v>190.7742028663846</v>
      </c>
      <c r="V9" s="22">
        <f>VLOOKUP($A9,'Proj GC'!$A$68:$AM$87,V$1+1,FALSE)</f>
        <v>160.3101298409114</v>
      </c>
      <c r="W9" s="22">
        <f>VLOOKUP($A9,'Proj GC'!$A$68:$AM$87,W$1+1,FALSE)</f>
        <v>80.516430837836737</v>
      </c>
      <c r="X9" s="22">
        <f ca="1">VLOOKUP($A9,'Proj GC'!$A$68:$AM$87,X$1+1,FALSE)</f>
        <v>99.666446562874938</v>
      </c>
      <c r="Y9" s="22">
        <f ca="1">VLOOKUP($A9,'Proj GC'!$A$68:$AM$87,Y$1+1,FALSE)</f>
        <v>156.08798416340557</v>
      </c>
      <c r="Z9" s="22">
        <f ca="1">VLOOKUP($A9,'Proj GC'!$A$68:$AM$87,Z$1+1,FALSE)</f>
        <v>71.506054596270886</v>
      </c>
      <c r="AA9" s="22">
        <f ca="1">VLOOKUP($A9,'Proj GC'!$A$68:$AM$87,AA$1+1,FALSE)</f>
        <v>65.989047985801463</v>
      </c>
      <c r="AB9" s="22">
        <f ca="1">VLOOKUP($A9,'Proj GC'!$A$68:$AM$87,AB$1+1,FALSE)</f>
        <v>85.20392222513901</v>
      </c>
      <c r="AC9" s="22">
        <f ca="1">VLOOKUP($A9,'Proj GC'!$A$68:$AM$87,AC$1+1,FALSE)</f>
        <v>104.84467986046657</v>
      </c>
      <c r="AD9" s="22">
        <f ca="1">VLOOKUP($A9,'Proj GC'!$A$68:$AM$87,AD$1+1,FALSE)</f>
        <v>71.06028901832677</v>
      </c>
      <c r="AE9" s="22">
        <f ca="1">VLOOKUP($A9,'Proj GC'!$A$68:$AM$87,AE$1+1,FALSE)</f>
        <v>74.420838506251201</v>
      </c>
      <c r="AF9" s="22">
        <f ca="1">VLOOKUP($A9,'Proj GC'!$A$68:$AM$87,AF$1+1,FALSE)</f>
        <v>132.93792059030136</v>
      </c>
      <c r="AG9" s="22">
        <f ca="1">VLOOKUP($A9,'Proj GC'!$A$68:$AM$87,AG$1+1,FALSE)</f>
        <v>85.359733549764115</v>
      </c>
      <c r="AH9" s="22">
        <f ca="1">VLOOKUP($A9,'Proj GC'!$A$68:$AM$87,AH$1+1,FALSE)</f>
        <v>90.950879302608726</v>
      </c>
      <c r="AI9" s="22">
        <f ca="1">VLOOKUP($A9,'Proj GC'!$A$68:$AM$87,AI$1+1,FALSE)</f>
        <v>88.09212123353997</v>
      </c>
      <c r="AJ9" s="22">
        <f ca="1">VLOOKUP($A9,'Proj GC'!$A$68:$AM$87,AJ$1+1,FALSE)</f>
        <v>117.17749702548659</v>
      </c>
      <c r="AK9" s="22">
        <f ca="1">VLOOKUP($A9,'Proj GC'!$A$68:$AM$87,AK$1+1,FALSE)</f>
        <v>131.74596379558079</v>
      </c>
      <c r="AL9" s="22">
        <f ca="1">VLOOKUP($A9,'Proj GC'!$A$68:$AM$87,AL$1+1,FALSE)</f>
        <v>90.054954273881165</v>
      </c>
      <c r="AM9" s="22">
        <f ca="1">VLOOKUP($A9,'Proj GC'!$A$68:$AM$87,AM$1+1,FALSE)</f>
        <v>118.30429950983941</v>
      </c>
      <c r="AN9" s="22">
        <f ca="1">AVERAGE(OFFSET($A9,0,Fixtures!$D$6,1,3))</f>
        <v>109.08682844085047</v>
      </c>
      <c r="AO9" s="22">
        <f ca="1">AVERAGE(OFFSET($A9,0,Fixtures!$D$6,1,6))</f>
        <v>97.216355898993072</v>
      </c>
      <c r="AP9" s="22">
        <f ca="1">AVERAGE(OFFSET($A9,0,Fixtures!$D$6,1,9))</f>
        <v>95.746353723204209</v>
      </c>
      <c r="AQ9" s="22">
        <f ca="1">AVERAGE(OFFSET($A9,0,Fixtures!$D$6,1,12))</f>
        <v>93.843326466229215</v>
      </c>
      <c r="AR9" s="22">
        <f ca="1">IF(OR(Fixtures!$D$6&lt;=0,Fixtures!$D$6&gt;39),AVERAGE(A9:AM9),AVERAGE(OFFSET($A9,0,Fixtures!$D$6,1,39-Fixtures!$D$6)))</f>
        <v>98.962664512471164</v>
      </c>
    </row>
    <row r="10" spans="1:46" x14ac:dyDescent="0.25">
      <c r="A10" s="30" t="s">
        <v>10</v>
      </c>
      <c r="B10" s="22">
        <f ca="1">VLOOKUP($A10,'Proj GC'!$A$68:$AM$87,B$1+1,FALSE)</f>
        <v>90.950879302608726</v>
      </c>
      <c r="C10" s="22">
        <f>VLOOKUP($A10,'Proj GC'!$A$68:$AM$87,C$1+1,FALSE)</f>
        <v>131.16283350620023</v>
      </c>
      <c r="D10" s="22">
        <f ca="1">VLOOKUP($A10,'Proj GC'!$A$68:$AM$87,D$1+1,FALSE)</f>
        <v>104.1381271640588</v>
      </c>
      <c r="E10" s="22">
        <f ca="1">VLOOKUP($A10,'Proj GC'!$A$68:$AM$87,E$1+1,FALSE)</f>
        <v>108.76738957388292</v>
      </c>
      <c r="F10" s="22">
        <f ca="1">VLOOKUP($A10,'Proj GC'!$A$68:$AM$87,F$1+1,FALSE)</f>
        <v>94.615647645599566</v>
      </c>
      <c r="G10" s="22">
        <f ca="1">VLOOKUP($A10,'Proj GC'!$A$68:$AM$87,G$1+1,FALSE)</f>
        <v>65.989047985801463</v>
      </c>
      <c r="H10" s="22">
        <f ca="1">VLOOKUP($A10,'Proj GC'!$A$68:$AM$87,H$1+1,FALSE)</f>
        <v>104.32856322748948</v>
      </c>
      <c r="I10" s="22">
        <f ca="1">VLOOKUP($A10,'Proj GC'!$A$68:$AM$87,I$1+1,FALSE)</f>
        <v>117.17749702548659</v>
      </c>
      <c r="J10" s="22">
        <f ca="1">VLOOKUP($A10,'Proj GC'!$A$68:$AM$87,J$1+1,FALSE)</f>
        <v>107.66814817432663</v>
      </c>
      <c r="K10" s="22">
        <f ca="1">VLOOKUP($A10,'Proj GC'!$A$68:$AM$87,K$1+1,FALSE)</f>
        <v>107.79215219638427</v>
      </c>
      <c r="L10" s="22">
        <f ca="1">VLOOKUP($A10,'Proj GC'!$A$68:$AM$87,L$1+1,FALSE)</f>
        <v>190.7742028663846</v>
      </c>
      <c r="M10" s="22">
        <f ca="1">VLOOKUP($A10,'Proj GC'!$A$68:$AM$87,M$1+1,FALSE)</f>
        <v>90.054954273881165</v>
      </c>
      <c r="N10" s="22">
        <f ca="1">VLOOKUP($A10,'Proj GC'!$A$68:$AM$87,N$1+1,FALSE)</f>
        <v>99.666446562874938</v>
      </c>
      <c r="O10" s="22">
        <f ca="1">VLOOKUP($A10,'Proj GC'!$A$68:$AM$87,O$1+1,FALSE)</f>
        <v>76.787293718383424</v>
      </c>
      <c r="P10" s="22">
        <f ca="1">VLOOKUP($A10,'Proj GC'!$A$68:$AM$87,P$1+1,FALSE)</f>
        <v>71.06028901832677</v>
      </c>
      <c r="Q10" s="22">
        <f ca="1">VLOOKUP($A10,'Proj GC'!$A$68:$AM$87,Q$1+1,FALSE)</f>
        <v>74.420838506251201</v>
      </c>
      <c r="R10" s="22">
        <f>VLOOKUP($A10,'Proj GC'!$A$68:$AM$87,R$1+1,FALSE)</f>
        <v>80.516430837836737</v>
      </c>
      <c r="S10" s="22">
        <f ca="1">VLOOKUP($A10,'Proj GC'!$A$68:$AM$87,S$1+1,FALSE)</f>
        <v>104.84467986046657</v>
      </c>
      <c r="T10" s="22">
        <f ca="1">VLOOKUP($A10,'Proj GC'!$A$68:$AM$87,T$1+1,FALSE)</f>
        <v>143.21694080892806</v>
      </c>
      <c r="U10" s="22">
        <f ca="1">VLOOKUP($A10,'Proj GC'!$A$68:$AM$87,U$1+1,FALSE)</f>
        <v>58.504953760585266</v>
      </c>
      <c r="V10" s="22">
        <f ca="1">VLOOKUP($A10,'Proj GC'!$A$68:$AM$87,V$1+1,FALSE)</f>
        <v>85.359733549764115</v>
      </c>
      <c r="W10" s="22">
        <f ca="1">VLOOKUP($A10,'Proj GC'!$A$68:$AM$87,W$1+1,FALSE)</f>
        <v>131.74596379558079</v>
      </c>
      <c r="X10" s="22">
        <f ca="1">VLOOKUP($A10,'Proj GC'!$A$68:$AM$87,X$1+1,FALSE)</f>
        <v>88.09212123353997</v>
      </c>
      <c r="Y10" s="22">
        <f ca="1">VLOOKUP($A10,'Proj GC'!$A$68:$AM$87,Y$1+1,FALSE)</f>
        <v>71.506054596270886</v>
      </c>
      <c r="Z10" s="22">
        <f>VLOOKUP($A10,'Proj GC'!$A$68:$AM$87,Z$1+1,FALSE)</f>
        <v>160.3101298409114</v>
      </c>
      <c r="AA10" s="22">
        <f ca="1">VLOOKUP($A10,'Proj GC'!$A$68:$AM$87,AA$1+1,FALSE)</f>
        <v>74.414355793043498</v>
      </c>
      <c r="AB10" s="22">
        <f ca="1">VLOOKUP($A10,'Proj GC'!$A$68:$AM$87,AB$1+1,FALSE)</f>
        <v>85.782010794927189</v>
      </c>
      <c r="AC10" s="22">
        <f>VLOOKUP($A10,'Proj GC'!$A$68:$AM$87,AC$1+1,FALSE)</f>
        <v>98.408971024022676</v>
      </c>
      <c r="AD10" s="22">
        <f ca="1">VLOOKUP($A10,'Proj GC'!$A$68:$AM$87,AD$1+1,FALSE)</f>
        <v>60.889776959660075</v>
      </c>
      <c r="AE10" s="22">
        <f ca="1">VLOOKUP($A10,'Proj GC'!$A$68:$AM$87,AE$1+1,FALSE)</f>
        <v>86.85146435573273</v>
      </c>
      <c r="AF10" s="22">
        <f ca="1">VLOOKUP($A10,'Proj GC'!$A$68:$AM$87,AF$1+1,FALSE)</f>
        <v>81.545274460534031</v>
      </c>
      <c r="AG10" s="22">
        <f ca="1">VLOOKUP($A10,'Proj GC'!$A$68:$AM$87,AG$1+1,FALSE)</f>
        <v>93.851136766913072</v>
      </c>
      <c r="AH10" s="22">
        <f ca="1">VLOOKUP($A10,'Proj GC'!$A$68:$AM$87,AH$1+1,FALSE)</f>
        <v>156.08798416340557</v>
      </c>
      <c r="AI10" s="22">
        <f ca="1">VLOOKUP($A10,'Proj GC'!$A$68:$AM$87,AI$1+1,FALSE)</f>
        <v>110.06716633474366</v>
      </c>
      <c r="AJ10" s="22">
        <f ca="1">VLOOKUP($A10,'Proj GC'!$A$68:$AM$87,AJ$1+1,FALSE)</f>
        <v>132.93792059030136</v>
      </c>
      <c r="AK10" s="22">
        <f ca="1">VLOOKUP($A10,'Proj GC'!$A$68:$AM$87,AK$1+1,FALSE)</f>
        <v>85.20392222513901</v>
      </c>
      <c r="AL10" s="22">
        <f ca="1">VLOOKUP($A10,'Proj GC'!$A$68:$AM$87,AL$1+1,FALSE)</f>
        <v>80.653280871535117</v>
      </c>
      <c r="AM10" s="22">
        <f ca="1">VLOOKUP($A10,'Proj GC'!$A$68:$AM$87,AM$1+1,FALSE)</f>
        <v>77.412802619126921</v>
      </c>
      <c r="AN10" s="22">
        <f ca="1">AVERAGE(OFFSET($A10,0,Fixtures!$D$6,1,3))</f>
        <v>106.63610189024075</v>
      </c>
      <c r="AO10" s="22">
        <f ca="1">AVERAGE(OFFSET($A10,0,Fixtures!$D$6,1,6))</f>
        <v>96.418940547119277</v>
      </c>
      <c r="AP10" s="22">
        <f ca="1">AVERAGE(OFFSET($A10,0,Fixtures!$D$6,1,9))</f>
        <v>89.755573228738058</v>
      </c>
      <c r="AQ10" s="22">
        <f ca="1">AVERAGE(OFFSET($A10,0,Fixtures!$D$6,1,12))</f>
        <v>97.317203860308737</v>
      </c>
      <c r="AR10" s="22">
        <f ca="1">IF(OR(Fixtures!$D$6&lt;=0,Fixtures!$D$6&gt;39),AVERAGE(A10:AM10),AVERAGE(OFFSET($A10,0,Fixtures!$D$6,1,39-Fixtures!$D$6)))</f>
        <v>96.500898289362951</v>
      </c>
    </row>
    <row r="11" spans="1:46" x14ac:dyDescent="0.25">
      <c r="A11" s="30" t="s">
        <v>71</v>
      </c>
      <c r="B11" s="22">
        <f ca="1">VLOOKUP($A11,'Proj GC'!$A$68:$AM$87,B$1+1,FALSE)</f>
        <v>85.20392222513901</v>
      </c>
      <c r="C11" s="22">
        <f ca="1">VLOOKUP($A11,'Proj GC'!$A$68:$AM$87,C$1+1,FALSE)</f>
        <v>110.06716633474366</v>
      </c>
      <c r="D11" s="22">
        <f>VLOOKUP($A11,'Proj GC'!$A$68:$AM$87,D$1+1,FALSE)</f>
        <v>80.516430837836737</v>
      </c>
      <c r="E11" s="22">
        <f ca="1">VLOOKUP($A11,'Proj GC'!$A$68:$AM$87,E$1+1,FALSE)</f>
        <v>74.420838506251201</v>
      </c>
      <c r="F11" s="22">
        <f ca="1">VLOOKUP($A11,'Proj GC'!$A$68:$AM$87,F$1+1,FALSE)</f>
        <v>81.545274460534031</v>
      </c>
      <c r="G11" s="22">
        <f ca="1">VLOOKUP($A11,'Proj GC'!$A$68:$AM$87,G$1+1,FALSE)</f>
        <v>190.7742028663846</v>
      </c>
      <c r="H11" s="22">
        <f ca="1">VLOOKUP($A11,'Proj GC'!$A$68:$AM$87,H$1+1,FALSE)</f>
        <v>107.66814817432663</v>
      </c>
      <c r="I11" s="22">
        <f ca="1">VLOOKUP($A11,'Proj GC'!$A$68:$AM$87,I$1+1,FALSE)</f>
        <v>77.412802619126921</v>
      </c>
      <c r="J11" s="22">
        <f ca="1">VLOOKUP($A11,'Proj GC'!$A$68:$AM$87,J$1+1,FALSE)</f>
        <v>104.32856322748948</v>
      </c>
      <c r="K11" s="22">
        <f ca="1">VLOOKUP($A11,'Proj GC'!$A$68:$AM$87,K$1+1,FALSE)</f>
        <v>65.989047985801463</v>
      </c>
      <c r="L11" s="22">
        <f ca="1">VLOOKUP($A11,'Proj GC'!$A$68:$AM$87,L$1+1,FALSE)</f>
        <v>117.17749702548659</v>
      </c>
      <c r="M11" s="22">
        <f ca="1">VLOOKUP($A11,'Proj GC'!$A$68:$AM$87,M$1+1,FALSE)</f>
        <v>86.85146435573273</v>
      </c>
      <c r="N11" s="22">
        <f ca="1">VLOOKUP($A11,'Proj GC'!$A$68:$AM$87,N$1+1,FALSE)</f>
        <v>74.414355793043498</v>
      </c>
      <c r="O11" s="22">
        <f ca="1">VLOOKUP($A11,'Proj GC'!$A$68:$AM$87,O$1+1,FALSE)</f>
        <v>118.30429950983941</v>
      </c>
      <c r="P11" s="22">
        <f ca="1">VLOOKUP($A11,'Proj GC'!$A$68:$AM$87,P$1+1,FALSE)</f>
        <v>131.74596379558079</v>
      </c>
      <c r="Q11" s="22">
        <f ca="1">VLOOKUP($A11,'Proj GC'!$A$68:$AM$87,Q$1+1,FALSE)</f>
        <v>58.504953760585266</v>
      </c>
      <c r="R11" s="22">
        <f>VLOOKUP($A11,'Proj GC'!$A$68:$AM$87,R$1+1,FALSE)</f>
        <v>160.3101298409114</v>
      </c>
      <c r="S11" s="22">
        <f ca="1">VLOOKUP($A11,'Proj GC'!$A$68:$AM$87,S$1+1,FALSE)</f>
        <v>108.76738957388292</v>
      </c>
      <c r="T11" s="22">
        <f ca="1">VLOOKUP($A11,'Proj GC'!$A$68:$AM$87,T$1+1,FALSE)</f>
        <v>94.615647645599566</v>
      </c>
      <c r="U11" s="22">
        <f ca="1">VLOOKUP($A11,'Proj GC'!$A$68:$AM$87,U$1+1,FALSE)</f>
        <v>85.782010794927189</v>
      </c>
      <c r="V11" s="22">
        <f ca="1">VLOOKUP($A11,'Proj GC'!$A$68:$AM$87,V$1+1,FALSE)</f>
        <v>88.09212123353997</v>
      </c>
      <c r="W11" s="22">
        <f ca="1">VLOOKUP($A11,'Proj GC'!$A$68:$AM$87,W$1+1,FALSE)</f>
        <v>80.653280871535117</v>
      </c>
      <c r="X11" s="22">
        <f ca="1">VLOOKUP($A11,'Proj GC'!$A$68:$AM$87,X$1+1,FALSE)</f>
        <v>85.359733549764115</v>
      </c>
      <c r="Y11" s="22">
        <f ca="1">VLOOKUP($A11,'Proj GC'!$A$68:$AM$87,Y$1+1,FALSE)</f>
        <v>104.84467986046657</v>
      </c>
      <c r="Z11" s="22">
        <f ca="1">VLOOKUP($A11,'Proj GC'!$A$68:$AM$87,Z$1+1,FALSE)</f>
        <v>90.054954273881165</v>
      </c>
      <c r="AA11" s="22">
        <f ca="1">VLOOKUP($A11,'Proj GC'!$A$68:$AM$87,AA$1+1,FALSE)</f>
        <v>104.1381271640588</v>
      </c>
      <c r="AB11" s="22">
        <f ca="1">VLOOKUP($A11,'Proj GC'!$A$68:$AM$87,AB$1+1,FALSE)</f>
        <v>132.93792059030136</v>
      </c>
      <c r="AC11" s="22">
        <f>VLOOKUP($A11,'Proj GC'!$A$68:$AM$87,AC$1+1,FALSE)</f>
        <v>131.16283350620023</v>
      </c>
      <c r="AD11" s="22">
        <f ca="1">VLOOKUP($A11,'Proj GC'!$A$68:$AM$87,AD$1+1,FALSE)</f>
        <v>71.506054596270886</v>
      </c>
      <c r="AE11" s="22">
        <f ca="1">VLOOKUP($A11,'Proj GC'!$A$68:$AM$87,AE$1+1,FALSE)</f>
        <v>107.79215219638427</v>
      </c>
      <c r="AF11" s="22">
        <f ca="1">VLOOKUP($A11,'Proj GC'!$A$68:$AM$87,AF$1+1,FALSE)</f>
        <v>90.950879302608726</v>
      </c>
      <c r="AG11" s="22">
        <f ca="1">VLOOKUP($A11,'Proj GC'!$A$68:$AM$87,AG$1+1,FALSE)</f>
        <v>96.794426871686781</v>
      </c>
      <c r="AH11" s="22">
        <f ca="1">VLOOKUP($A11,'Proj GC'!$A$68:$AM$87,AH$1+1,FALSE)</f>
        <v>143.21694080892806</v>
      </c>
      <c r="AI11" s="22">
        <f ca="1">VLOOKUP($A11,'Proj GC'!$A$68:$AM$87,AI$1+1,FALSE)</f>
        <v>71.06028901832677</v>
      </c>
      <c r="AJ11" s="22">
        <f ca="1">VLOOKUP($A11,'Proj GC'!$A$68:$AM$87,AJ$1+1,FALSE)</f>
        <v>60.889776959660075</v>
      </c>
      <c r="AK11" s="22">
        <f>VLOOKUP($A11,'Proj GC'!$A$68:$AM$87,AK$1+1,FALSE)</f>
        <v>98.408971024022676</v>
      </c>
      <c r="AL11" s="22">
        <f ca="1">VLOOKUP($A11,'Proj GC'!$A$68:$AM$87,AL$1+1,FALSE)</f>
        <v>156.08798416340557</v>
      </c>
      <c r="AM11" s="22">
        <f ca="1">VLOOKUP($A11,'Proj GC'!$A$68:$AM$87,AM$1+1,FALSE)</f>
        <v>99.666446562874938</v>
      </c>
      <c r="AN11" s="22">
        <f ca="1">AVERAGE(OFFSET($A11,0,Fixtures!$D$6,1,3))</f>
        <v>93.419789228037288</v>
      </c>
      <c r="AO11" s="22">
        <f ca="1">AVERAGE(OFFSET($A11,0,Fixtures!$D$6,1,6))</f>
        <v>108.08304149077871</v>
      </c>
      <c r="AP11" s="22">
        <f ca="1">AVERAGE(OFFSET($A11,0,Fixtures!$D$6,1,9))</f>
        <v>102.08303722665957</v>
      </c>
      <c r="AQ11" s="22">
        <f ca="1">AVERAGE(OFFSET($A11,0,Fixtures!$D$6,1,12))</f>
        <v>102.48491597823983</v>
      </c>
      <c r="AR11" s="22">
        <f ca="1">IF(OR(Fixtures!$D$6&lt;=0,Fixtures!$D$6&gt;39),AVERAGE(A11:AM11),AVERAGE(OFFSET($A11,0,Fixtures!$D$6,1,39-Fixtures!$D$6)))</f>
        <v>102.80451065305257</v>
      </c>
    </row>
    <row r="12" spans="1:46" s="1" customFormat="1" x14ac:dyDescent="0.25">
      <c r="A12" s="30" t="s">
        <v>63</v>
      </c>
      <c r="B12" s="22">
        <f ca="1">VLOOKUP($A12,'Proj GC'!$A$68:$AM$87,B$1+1,FALSE)</f>
        <v>156.08798416340557</v>
      </c>
      <c r="C12" s="22">
        <f ca="1">VLOOKUP($A12,'Proj GC'!$A$68:$AM$87,C$1+1,FALSE)</f>
        <v>104.1381271640588</v>
      </c>
      <c r="D12" s="22">
        <f ca="1">VLOOKUP($A12,'Proj GC'!$A$68:$AM$87,D$1+1,FALSE)</f>
        <v>93.851136766913072</v>
      </c>
      <c r="E12" s="22">
        <f ca="1">VLOOKUP($A12,'Proj GC'!$A$68:$AM$87,E$1+1,FALSE)</f>
        <v>71.06028901832677</v>
      </c>
      <c r="F12" s="22">
        <f ca="1">VLOOKUP($A12,'Proj GC'!$A$68:$AM$87,F$1+1,FALSE)</f>
        <v>104.84467986046657</v>
      </c>
      <c r="G12" s="22">
        <f ca="1">VLOOKUP($A12,'Proj GC'!$A$68:$AM$87,G$1+1,FALSE)</f>
        <v>108.76738957388292</v>
      </c>
      <c r="H12" s="22">
        <f ca="1">VLOOKUP($A12,'Proj GC'!$A$68:$AM$87,H$1+1,FALSE)</f>
        <v>80.653280871535117</v>
      </c>
      <c r="I12" s="22">
        <f ca="1">VLOOKUP($A12,'Proj GC'!$A$68:$AM$87,I$1+1,FALSE)</f>
        <v>58.504953760585266</v>
      </c>
      <c r="J12" s="22">
        <f ca="1">VLOOKUP($A12,'Proj GC'!$A$68:$AM$87,J$1+1,FALSE)</f>
        <v>110.06716633474366</v>
      </c>
      <c r="K12" s="22">
        <f ca="1">VLOOKUP($A12,'Proj GC'!$A$68:$AM$87,K$1+1,FALSE)</f>
        <v>77.412802619126921</v>
      </c>
      <c r="L12" s="22">
        <f ca="1">VLOOKUP($A12,'Proj GC'!$A$68:$AM$87,L$1+1,FALSE)</f>
        <v>60.889776959660075</v>
      </c>
      <c r="M12" s="22">
        <f ca="1">VLOOKUP($A12,'Proj GC'!$A$68:$AM$87,M$1+1,FALSE)</f>
        <v>90.950879302608726</v>
      </c>
      <c r="N12" s="22">
        <f ca="1">VLOOKUP($A12,'Proj GC'!$A$68:$AM$87,N$1+1,FALSE)</f>
        <v>85.359733549764115</v>
      </c>
      <c r="O12" s="22">
        <f ca="1">VLOOKUP($A12,'Proj GC'!$A$68:$AM$87,O$1+1,FALSE)</f>
        <v>143.21694080892806</v>
      </c>
      <c r="P12" s="22">
        <f ca="1">VLOOKUP($A12,'Proj GC'!$A$68:$AM$87,P$1+1,FALSE)</f>
        <v>107.66814817432663</v>
      </c>
      <c r="Q12" s="22">
        <f ca="1">VLOOKUP($A12,'Proj GC'!$A$68:$AM$87,Q$1+1,FALSE)</f>
        <v>81.545274460534031</v>
      </c>
      <c r="R12" s="22">
        <f ca="1">VLOOKUP($A12,'Proj GC'!$A$68:$AM$87,R$1+1,FALSE)</f>
        <v>118.30429950983941</v>
      </c>
      <c r="S12" s="22">
        <f>VLOOKUP($A12,'Proj GC'!$A$68:$AM$87,S$1+1,FALSE)</f>
        <v>131.16283350620023</v>
      </c>
      <c r="T12" s="22">
        <f ca="1">VLOOKUP($A12,'Proj GC'!$A$68:$AM$87,T$1+1,FALSE)</f>
        <v>71.506054596270886</v>
      </c>
      <c r="U12" s="22">
        <f ca="1">VLOOKUP($A12,'Proj GC'!$A$68:$AM$87,U$1+1,FALSE)</f>
        <v>107.79215219638427</v>
      </c>
      <c r="V12" s="22">
        <f ca="1">VLOOKUP($A12,'Proj GC'!$A$68:$AM$87,V$1+1,FALSE)</f>
        <v>65.989047985801463</v>
      </c>
      <c r="W12" s="22">
        <f ca="1">VLOOKUP($A12,'Proj GC'!$A$68:$AM$87,W$1+1,FALSE)</f>
        <v>94.615647645599566</v>
      </c>
      <c r="X12" s="22">
        <f ca="1">VLOOKUP($A12,'Proj GC'!$A$68:$AM$87,X$1+1,FALSE)</f>
        <v>90.054954273881165</v>
      </c>
      <c r="Y12" s="22">
        <f ca="1">VLOOKUP($A12,'Proj GC'!$A$68:$AM$87,Y$1+1,FALSE)</f>
        <v>131.74596379558079</v>
      </c>
      <c r="Z12" s="22">
        <f ca="1">VLOOKUP($A12,'Proj GC'!$A$68:$AM$87,Z$1+1,FALSE)</f>
        <v>85.20392222513901</v>
      </c>
      <c r="AA12" s="22">
        <f ca="1">VLOOKUP($A12,'Proj GC'!$A$68:$AM$87,AA$1+1,FALSE)</f>
        <v>190.7742028663846</v>
      </c>
      <c r="AB12" s="22">
        <f>VLOOKUP($A12,'Proj GC'!$A$68:$AM$87,AB$1+1,FALSE)</f>
        <v>160.3101298409114</v>
      </c>
      <c r="AC12" s="22">
        <f ca="1">VLOOKUP($A12,'Proj GC'!$A$68:$AM$87,AC$1+1,FALSE)</f>
        <v>96.794426871686781</v>
      </c>
      <c r="AD12" s="22">
        <f ca="1">VLOOKUP($A12,'Proj GC'!$A$68:$AM$87,AD$1+1,FALSE)</f>
        <v>99.666446562874938</v>
      </c>
      <c r="AE12" s="22">
        <f ca="1">VLOOKUP($A12,'Proj GC'!$A$68:$AM$87,AE$1+1,FALSE)</f>
        <v>88.09212123353997</v>
      </c>
      <c r="AF12" s="22">
        <f ca="1">VLOOKUP($A12,'Proj GC'!$A$68:$AM$87,AF$1+1,FALSE)</f>
        <v>104.32856322748948</v>
      </c>
      <c r="AG12" s="22">
        <f ca="1">VLOOKUP($A12,'Proj GC'!$A$68:$AM$87,AG$1+1,FALSE)</f>
        <v>117.17749702548659</v>
      </c>
      <c r="AH12" s="22">
        <f ca="1">VLOOKUP($A12,'Proj GC'!$A$68:$AM$87,AH$1+1,FALSE)</f>
        <v>74.420838506251201</v>
      </c>
      <c r="AI12" s="22">
        <f ca="1">VLOOKUP($A12,'Proj GC'!$A$68:$AM$87,AI$1+1,FALSE)</f>
        <v>74.414355793043498</v>
      </c>
      <c r="AJ12" s="22">
        <f ca="1">VLOOKUP($A12,'Proj GC'!$A$68:$AM$87,AJ$1+1,FALSE)</f>
        <v>86.85146435573273</v>
      </c>
      <c r="AK12" s="22">
        <f ca="1">VLOOKUP($A12,'Proj GC'!$A$68:$AM$87,AK$1+1,FALSE)</f>
        <v>76.787293718383424</v>
      </c>
      <c r="AL12" s="22">
        <f ca="1">VLOOKUP($A12,'Proj GC'!$A$68:$AM$87,AL$1+1,FALSE)</f>
        <v>132.93792059030136</v>
      </c>
      <c r="AM12" s="22">
        <f ca="1">VLOOKUP($A12,'Proj GC'!$A$68:$AM$87,AM$1+1,FALSE)</f>
        <v>85.782010794927189</v>
      </c>
      <c r="AN12" s="22">
        <f ca="1">AVERAGE(OFFSET($A12,0,Fixtures!$D$6,1,3))</f>
        <v>102.33494676486698</v>
      </c>
      <c r="AO12" s="22">
        <f ca="1">AVERAGE(OFFSET($A12,0,Fixtures!$D$6,1,6))</f>
        <v>125.81393331226396</v>
      </c>
      <c r="AP12" s="22">
        <f ca="1">AVERAGE(OFFSET($A12,0,Fixtures!$D$6,1,9))</f>
        <v>116.33008121083202</v>
      </c>
      <c r="AQ12" s="22">
        <f ca="1">AVERAGE(OFFSET($A12,0,Fixtures!$D$6,1,12))</f>
        <v>109.41528518518913</v>
      </c>
      <c r="AR12" s="22">
        <f ca="1">IF(OR(Fixtures!$D$6&lt;=0,Fixtures!$D$6&gt;39),AVERAGE(A12:AM12),AVERAGE(OFFSET($A12,0,Fixtures!$D$6,1,39-Fixtures!$D$6)))</f>
        <v>105.95888198010088</v>
      </c>
      <c r="AT12" s="21"/>
    </row>
    <row r="13" spans="1:46" s="1" customFormat="1" x14ac:dyDescent="0.25">
      <c r="AT13" s="21"/>
    </row>
    <row r="14" spans="1:46" x14ac:dyDescent="0.25">
      <c r="A14" s="31" t="s">
        <v>111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>
        <v>26</v>
      </c>
      <c r="AB14" s="2">
        <v>27</v>
      </c>
      <c r="AC14" s="2">
        <v>28</v>
      </c>
      <c r="AD14" s="2">
        <v>29</v>
      </c>
      <c r="AE14" s="2">
        <v>30</v>
      </c>
      <c r="AF14" s="2">
        <v>31</v>
      </c>
      <c r="AG14" s="2">
        <v>32</v>
      </c>
      <c r="AH14" s="2">
        <v>33</v>
      </c>
      <c r="AI14" s="2">
        <v>34</v>
      </c>
      <c r="AJ14" s="2">
        <v>35</v>
      </c>
      <c r="AK14" s="2">
        <v>36</v>
      </c>
      <c r="AL14" s="2">
        <v>37</v>
      </c>
      <c r="AM14" s="2">
        <v>38</v>
      </c>
      <c r="AN14" s="31" t="s">
        <v>56</v>
      </c>
      <c r="AO14" s="31" t="s">
        <v>57</v>
      </c>
      <c r="AP14" s="31" t="s">
        <v>58</v>
      </c>
      <c r="AQ14" s="31" t="s">
        <v>82</v>
      </c>
      <c r="AR14" s="31" t="s">
        <v>59</v>
      </c>
    </row>
    <row r="15" spans="1:46" x14ac:dyDescent="0.25">
      <c r="A15" s="30" t="s">
        <v>121</v>
      </c>
      <c r="B15" s="22">
        <f t="shared" ref="B15:AM15" ca="1" si="0">MIN(VLOOKUP($A14,$A$2:$AM$12,B$14+1,FALSE),VLOOKUP($A15,$A$2:$AM$12,B$14+1,FALSE))</f>
        <v>93.851136766913072</v>
      </c>
      <c r="C15" s="22">
        <f t="shared" ca="1" si="0"/>
        <v>65.989047985801463</v>
      </c>
      <c r="D15" s="22">
        <f t="shared" ca="1" si="0"/>
        <v>90.054954273881165</v>
      </c>
      <c r="E15" s="22">
        <f t="shared" ca="1" si="0"/>
        <v>71.506054596270886</v>
      </c>
      <c r="F15" s="22">
        <f t="shared" ca="1" si="0"/>
        <v>74.414355793043498</v>
      </c>
      <c r="G15" s="22">
        <f t="shared" ca="1" si="0"/>
        <v>74.420838506251201</v>
      </c>
      <c r="H15" s="22">
        <f t="shared" ca="1" si="0"/>
        <v>74.414355793043498</v>
      </c>
      <c r="I15" s="22">
        <f t="shared" ca="1" si="0"/>
        <v>85.359733549764115</v>
      </c>
      <c r="J15" s="22">
        <f t="shared" ca="1" si="0"/>
        <v>85.20392222513901</v>
      </c>
      <c r="K15" s="22">
        <f t="shared" ca="1" si="0"/>
        <v>90.054954273881165</v>
      </c>
      <c r="L15" s="22">
        <f t="shared" ca="1" si="0"/>
        <v>71.06028901832677</v>
      </c>
      <c r="M15" s="22">
        <f t="shared" ca="1" si="0"/>
        <v>107.66814817432663</v>
      </c>
      <c r="N15" s="22">
        <f t="shared" ca="1" si="0"/>
        <v>60.889776959660075</v>
      </c>
      <c r="O15" s="22">
        <f t="shared" ca="1" si="0"/>
        <v>132.93792059030136</v>
      </c>
      <c r="P15" s="22">
        <f t="shared" ca="1" si="0"/>
        <v>99.666446562874938</v>
      </c>
      <c r="Q15" s="22">
        <f t="shared" ca="1" si="0"/>
        <v>88.09212123353997</v>
      </c>
      <c r="R15" s="22">
        <f t="shared" ca="1" si="0"/>
        <v>71.506054596270886</v>
      </c>
      <c r="S15" s="22">
        <f t="shared" ca="1" si="0"/>
        <v>77.412802619126921</v>
      </c>
      <c r="T15" s="22">
        <f t="shared" ca="1" si="0"/>
        <v>71.06028901832677</v>
      </c>
      <c r="U15" s="22">
        <f t="shared" ca="1" si="0"/>
        <v>65.989047985801463</v>
      </c>
      <c r="V15" s="22">
        <f t="shared" ca="1" si="0"/>
        <v>90.950879302608726</v>
      </c>
      <c r="W15" s="22">
        <f t="shared" ca="1" si="0"/>
        <v>110.06716633474366</v>
      </c>
      <c r="X15" s="22">
        <f t="shared" ca="1" si="0"/>
        <v>85.782010794927189</v>
      </c>
      <c r="Y15" s="22">
        <f t="shared" ca="1" si="0"/>
        <v>76.787293718383424</v>
      </c>
      <c r="Z15" s="22">
        <f t="shared" ca="1" si="0"/>
        <v>80.653280871535117</v>
      </c>
      <c r="AA15" s="22">
        <f t="shared" ca="1" si="0"/>
        <v>76.787293718383424</v>
      </c>
      <c r="AB15" s="22">
        <f t="shared" ca="1" si="0"/>
        <v>94.615647645599566</v>
      </c>
      <c r="AC15" s="22">
        <f t="shared" ca="1" si="0"/>
        <v>58.504953760585266</v>
      </c>
      <c r="AD15" s="22">
        <f t="shared" ca="1" si="0"/>
        <v>107.66814817432663</v>
      </c>
      <c r="AE15" s="22">
        <f t="shared" ca="1" si="0"/>
        <v>81.545274460534031</v>
      </c>
      <c r="AF15" s="22">
        <f t="shared" ca="1" si="0"/>
        <v>74.420838506251201</v>
      </c>
      <c r="AG15" s="22">
        <f t="shared" ca="1" si="0"/>
        <v>88.09212123353997</v>
      </c>
      <c r="AH15" s="22">
        <f t="shared" ca="1" si="0"/>
        <v>86.85146435573273</v>
      </c>
      <c r="AI15" s="22">
        <f t="shared" ca="1" si="0"/>
        <v>108.76738957388292</v>
      </c>
      <c r="AJ15" s="22">
        <f t="shared" ca="1" si="0"/>
        <v>58.504953760585266</v>
      </c>
      <c r="AK15" s="22">
        <f t="shared" ca="1" si="0"/>
        <v>110.06716633474366</v>
      </c>
      <c r="AL15" s="22">
        <f t="shared" ca="1" si="0"/>
        <v>60.889776959660075</v>
      </c>
      <c r="AM15" s="22">
        <f t="shared" ca="1" si="0"/>
        <v>90.950879302608726</v>
      </c>
      <c r="AN15" s="22">
        <f ca="1">AVERAGE(OFFSET($A15,0,Fixtures!$D$6,1,3))</f>
        <v>81.074195128281914</v>
      </c>
      <c r="AO15" s="22">
        <f ca="1">AVERAGE(OFFSET($A15,0,Fixtures!$D$6,1,6))</f>
        <v>78.855080084902326</v>
      </c>
      <c r="AP15" s="22">
        <f ca="1">AVERAGE(OFFSET($A15,0,Fixtures!$D$6,1,9))</f>
        <v>81.862749072280664</v>
      </c>
      <c r="AQ15" s="22">
        <f ca="1">AVERAGE(OFFSET($A15,0,Fixtures!$D$6,1,12))</f>
        <v>85.039643067806793</v>
      </c>
      <c r="AR15" s="22">
        <f ca="1">IF(OR(Fixtures!$D$6&lt;=0,Fixtures!$D$6&gt;39),AVERAGE(A15:AM15),AVERAGE(OFFSET($A15,0,Fixtures!$D$6,1,39-Fixtures!$D$6)))</f>
        <v>83.805530823204947</v>
      </c>
    </row>
    <row r="16" spans="1:46" x14ac:dyDescent="0.25">
      <c r="A16" s="30" t="s">
        <v>73</v>
      </c>
      <c r="B16" s="22">
        <f ca="1">MIN(VLOOKUP($A14,$A$2:$AM$12,B$14+1,FALSE),VLOOKUP($A16,$A$2:$AM$12,B$14+1,FALSE))</f>
        <v>77.412802619126921</v>
      </c>
      <c r="C16" s="22">
        <f t="shared" ref="C16:AM16" ca="1" si="1">MIN(VLOOKUP($A14,$A$2:$AM$12,C$14+1,FALSE),VLOOKUP($A16,$A$2:$AM$12,C$14+1,FALSE))</f>
        <v>65.989047985801463</v>
      </c>
      <c r="D16" s="22">
        <f t="shared" ca="1" si="1"/>
        <v>90.054954273881165</v>
      </c>
      <c r="E16" s="22">
        <f t="shared" ca="1" si="1"/>
        <v>71.506054596270886</v>
      </c>
      <c r="F16" s="22">
        <f t="shared" ca="1" si="1"/>
        <v>80.516430837836737</v>
      </c>
      <c r="G16" s="22">
        <f t="shared" ca="1" si="1"/>
        <v>99.666446562874938</v>
      </c>
      <c r="H16" s="22">
        <f t="shared" ca="1" si="1"/>
        <v>74.414355793043498</v>
      </c>
      <c r="I16" s="22">
        <f t="shared" ca="1" si="1"/>
        <v>86.85146435573273</v>
      </c>
      <c r="J16" s="22">
        <f t="shared" ca="1" si="1"/>
        <v>71.06028901832677</v>
      </c>
      <c r="K16" s="22">
        <f t="shared" ca="1" si="1"/>
        <v>93.851136766913072</v>
      </c>
      <c r="L16" s="22">
        <f t="shared" ca="1" si="1"/>
        <v>108.76738957388292</v>
      </c>
      <c r="M16" s="22">
        <f t="shared" ca="1" si="1"/>
        <v>74.420838506251201</v>
      </c>
      <c r="N16" s="22">
        <f t="shared" ca="1" si="1"/>
        <v>60.889776959660075</v>
      </c>
      <c r="O16" s="22">
        <f t="shared" ca="1" si="1"/>
        <v>104.32856322748948</v>
      </c>
      <c r="P16" s="22">
        <f t="shared" ca="1" si="1"/>
        <v>71.506054596270886</v>
      </c>
      <c r="Q16" s="22">
        <f t="shared" ca="1" si="1"/>
        <v>107.79215219638427</v>
      </c>
      <c r="R16" s="22">
        <f t="shared" ca="1" si="1"/>
        <v>94.615647645599566</v>
      </c>
      <c r="S16" s="22">
        <f t="shared" ca="1" si="1"/>
        <v>74.414355793043498</v>
      </c>
      <c r="T16" s="22">
        <f t="shared" ca="1" si="1"/>
        <v>71.06028901832677</v>
      </c>
      <c r="U16" s="22">
        <f t="shared" ca="1" si="1"/>
        <v>93.851136766913072</v>
      </c>
      <c r="V16" s="22">
        <f t="shared" ca="1" si="1"/>
        <v>90.950879302608726</v>
      </c>
      <c r="W16" s="22">
        <f t="shared" ca="1" si="1"/>
        <v>76.787293718383424</v>
      </c>
      <c r="X16" s="22">
        <f t="shared" ca="1" si="1"/>
        <v>86.85146435573273</v>
      </c>
      <c r="Y16" s="22">
        <f t="shared" ca="1" si="1"/>
        <v>76.787293718383424</v>
      </c>
      <c r="Z16" s="22">
        <f t="shared" ca="1" si="1"/>
        <v>80.653280871535117</v>
      </c>
      <c r="AA16" s="22">
        <f t="shared" ca="1" si="1"/>
        <v>85.359733549764115</v>
      </c>
      <c r="AB16" s="22">
        <f t="shared" ca="1" si="1"/>
        <v>90.950879302608726</v>
      </c>
      <c r="AC16" s="22">
        <f t="shared" ca="1" si="1"/>
        <v>77.412802619126921</v>
      </c>
      <c r="AD16" s="22">
        <f t="shared" ca="1" si="1"/>
        <v>131.74596379558079</v>
      </c>
      <c r="AE16" s="22">
        <f t="shared" ca="1" si="1"/>
        <v>58.504953760585266</v>
      </c>
      <c r="AF16" s="22">
        <f t="shared" ca="1" si="1"/>
        <v>74.420838506251201</v>
      </c>
      <c r="AG16" s="22">
        <f t="shared" ca="1" si="1"/>
        <v>60.889776959660075</v>
      </c>
      <c r="AH16" s="22">
        <f t="shared" ca="1" si="1"/>
        <v>132.93792059030136</v>
      </c>
      <c r="AI16" s="22">
        <f t="shared" ca="1" si="1"/>
        <v>85.359733549764115</v>
      </c>
      <c r="AJ16" s="22">
        <f t="shared" ca="1" si="1"/>
        <v>58.504953760585266</v>
      </c>
      <c r="AK16" s="22">
        <f t="shared" ca="1" si="1"/>
        <v>110.06716633474366</v>
      </c>
      <c r="AL16" s="22">
        <f t="shared" ca="1" si="1"/>
        <v>81.545274460534031</v>
      </c>
      <c r="AM16" s="22">
        <f t="shared" ca="1" si="1"/>
        <v>98.408971024022676</v>
      </c>
      <c r="AN16" s="22">
        <f ca="1">AVERAGE(OFFSET($A16,0,Fixtures!$D$6,1,3))</f>
        <v>81.430679648550424</v>
      </c>
      <c r="AO16" s="22">
        <f ca="1">AVERAGE(OFFSET($A16,0,Fixtures!$D$6,1,6))</f>
        <v>83.002575736191829</v>
      </c>
      <c r="AP16" s="22">
        <f ca="1">AVERAGE(OFFSET($A16,0,Fixtures!$D$6,1,9))</f>
        <v>84.743023386618702</v>
      </c>
      <c r="AQ16" s="22">
        <f ca="1">AVERAGE(OFFSET($A16,0,Fixtures!$D$6,1,12))</f>
        <v>86.822886798274496</v>
      </c>
      <c r="AR16" s="22">
        <f ca="1">IF(OR(Fixtures!$D$6&lt;=0,Fixtures!$D$6&gt;39),AVERAGE(A16:AM16),AVERAGE(OFFSET($A16,0,Fixtures!$D$6,1,39-Fixtures!$D$6)))</f>
        <v>86.900062947448731</v>
      </c>
    </row>
    <row r="17" spans="1:46" x14ac:dyDescent="0.25">
      <c r="A17" s="30" t="s">
        <v>61</v>
      </c>
      <c r="B17" s="22">
        <f ca="1">MIN(VLOOKUP($A14,$A$2:$AM$12,B$14+1,FALSE),VLOOKUP($A17,$A$2:$AM$12,B$14+1,FALSE))</f>
        <v>96.794426871686781</v>
      </c>
      <c r="C17" s="22">
        <f t="shared" ref="C17:AM17" ca="1" si="2">MIN(VLOOKUP($A14,$A$2:$AM$12,C$14+1,FALSE),VLOOKUP($A17,$A$2:$AM$12,C$14+1,FALSE))</f>
        <v>65.989047985801463</v>
      </c>
      <c r="D17" s="22">
        <f t="shared" ca="1" si="2"/>
        <v>90.054954273881165</v>
      </c>
      <c r="E17" s="22">
        <f t="shared" ca="1" si="2"/>
        <v>71.506054596270886</v>
      </c>
      <c r="F17" s="22">
        <f t="shared" ca="1" si="2"/>
        <v>80.516430837836737</v>
      </c>
      <c r="G17" s="22">
        <f t="shared" ca="1" si="2"/>
        <v>71.06028901832677</v>
      </c>
      <c r="H17" s="22">
        <f t="shared" ca="1" si="2"/>
        <v>74.414355793043498</v>
      </c>
      <c r="I17" s="22">
        <f t="shared" ca="1" si="2"/>
        <v>86.85146435573273</v>
      </c>
      <c r="J17" s="22">
        <f t="shared" ca="1" si="2"/>
        <v>85.20392222513901</v>
      </c>
      <c r="K17" s="22">
        <f t="shared" ca="1" si="2"/>
        <v>117.17749702548659</v>
      </c>
      <c r="L17" s="22">
        <f t="shared" ca="1" si="2"/>
        <v>94.615647645599566</v>
      </c>
      <c r="M17" s="22">
        <f t="shared" ca="1" si="2"/>
        <v>80.516430837836737</v>
      </c>
      <c r="N17" s="22">
        <f t="shared" ca="1" si="2"/>
        <v>60.889776959660075</v>
      </c>
      <c r="O17" s="22">
        <f t="shared" ca="1" si="2"/>
        <v>58.504953760585266</v>
      </c>
      <c r="P17" s="22">
        <f t="shared" ca="1" si="2"/>
        <v>143.21694080892806</v>
      </c>
      <c r="Q17" s="22">
        <f t="shared" ca="1" si="2"/>
        <v>104.32856322748948</v>
      </c>
      <c r="R17" s="22">
        <f t="shared" ca="1" si="2"/>
        <v>60.889776959660075</v>
      </c>
      <c r="S17" s="22">
        <f t="shared" ca="1" si="2"/>
        <v>80.653280871535117</v>
      </c>
      <c r="T17" s="22">
        <f t="shared" ca="1" si="2"/>
        <v>71.06028901832677</v>
      </c>
      <c r="U17" s="22">
        <f t="shared" ca="1" si="2"/>
        <v>93.851136766913072</v>
      </c>
      <c r="V17" s="22">
        <f t="shared" ca="1" si="2"/>
        <v>85.782010794927189</v>
      </c>
      <c r="W17" s="22">
        <f t="shared" ca="1" si="2"/>
        <v>143.21694080892806</v>
      </c>
      <c r="X17" s="22">
        <f t="shared" ca="1" si="2"/>
        <v>104.1381271640588</v>
      </c>
      <c r="Y17" s="22">
        <f t="shared" ca="1" si="2"/>
        <v>76.787293718383424</v>
      </c>
      <c r="Z17" s="22">
        <f t="shared" ca="1" si="2"/>
        <v>80.653280871535117</v>
      </c>
      <c r="AA17" s="22">
        <f t="shared" ca="1" si="2"/>
        <v>85.359733549764115</v>
      </c>
      <c r="AB17" s="22">
        <f t="shared" ca="1" si="2"/>
        <v>65.989047985801463</v>
      </c>
      <c r="AC17" s="22">
        <f t="shared" ca="1" si="2"/>
        <v>74.420838506251201</v>
      </c>
      <c r="AD17" s="22">
        <f t="shared" ca="1" si="2"/>
        <v>85.359733549764115</v>
      </c>
      <c r="AE17" s="22">
        <f t="shared" ca="1" si="2"/>
        <v>117.17749702548659</v>
      </c>
      <c r="AF17" s="22">
        <f t="shared" ca="1" si="2"/>
        <v>74.420838506251201</v>
      </c>
      <c r="AG17" s="22">
        <f t="shared" ca="1" si="2"/>
        <v>71.506054596270886</v>
      </c>
      <c r="AH17" s="22">
        <f t="shared" ca="1" si="2"/>
        <v>77.412802619126921</v>
      </c>
      <c r="AI17" s="22">
        <f t="shared" ca="1" si="2"/>
        <v>98.408971024022676</v>
      </c>
      <c r="AJ17" s="22">
        <f t="shared" ca="1" si="2"/>
        <v>58.504953760585266</v>
      </c>
      <c r="AK17" s="22">
        <f t="shared" ca="1" si="2"/>
        <v>88.09212123353997</v>
      </c>
      <c r="AL17" s="22">
        <f t="shared" ca="1" si="2"/>
        <v>81.545274460534031</v>
      </c>
      <c r="AM17" s="22">
        <f t="shared" ca="1" si="2"/>
        <v>85.20392222513901</v>
      </c>
      <c r="AN17" s="22">
        <f ca="1">AVERAGE(OFFSET($A17,0,Fixtures!$D$6,1,3))</f>
        <v>87.192900584659114</v>
      </c>
      <c r="AO17" s="22">
        <f ca="1">AVERAGE(OFFSET($A17,0,Fixtures!$D$6,1,6))</f>
        <v>81.224720299299022</v>
      </c>
      <c r="AP17" s="22">
        <f ca="1">AVERAGE(OFFSET($A17,0,Fixtures!$D$6,1,9))</f>
        <v>84.922932319699555</v>
      </c>
      <c r="AQ17" s="22">
        <f ca="1">AVERAGE(OFFSET($A17,0,Fixtures!$D$6,1,12))</f>
        <v>84.302851593059714</v>
      </c>
      <c r="AR17" s="22">
        <f ca="1">IF(OR(Fixtures!$D$6&lt;=0,Fixtures!$D$6&gt;39),AVERAGE(A17:AM17),AVERAGE(OFFSET($A17,0,Fixtures!$D$6,1,39-Fixtures!$D$6)))</f>
        <v>82.811280674782168</v>
      </c>
    </row>
    <row r="18" spans="1:46" x14ac:dyDescent="0.25">
      <c r="A18" s="30" t="s">
        <v>53</v>
      </c>
      <c r="B18" s="22">
        <f ca="1">MIN(VLOOKUP($A14,$A$2:$AM$12,B$14+1,FALSE),VLOOKUP($A18,$A$2:$AM$12,B$14+1,FALSE))</f>
        <v>90.054954273881165</v>
      </c>
      <c r="C18" s="22">
        <f t="shared" ref="C18:AM18" ca="1" si="3">MIN(VLOOKUP($A14,$A$2:$AM$12,C$14+1,FALSE),VLOOKUP($A18,$A$2:$AM$12,C$14+1,FALSE))</f>
        <v>65.989047985801463</v>
      </c>
      <c r="D18" s="22">
        <f t="shared" ca="1" si="3"/>
        <v>90.054954273881165</v>
      </c>
      <c r="E18" s="22">
        <f t="shared" ca="1" si="3"/>
        <v>71.506054596270886</v>
      </c>
      <c r="F18" s="22">
        <f t="shared" ca="1" si="3"/>
        <v>80.516430837836737</v>
      </c>
      <c r="G18" s="22">
        <f t="shared" ca="1" si="3"/>
        <v>88.09212123353997</v>
      </c>
      <c r="H18" s="22">
        <f t="shared" ca="1" si="3"/>
        <v>71.06028901832677</v>
      </c>
      <c r="I18" s="22">
        <f t="shared" ca="1" si="3"/>
        <v>86.85146435573273</v>
      </c>
      <c r="J18" s="22">
        <f t="shared" ca="1" si="3"/>
        <v>85.20392222513901</v>
      </c>
      <c r="K18" s="22">
        <f t="shared" ca="1" si="3"/>
        <v>99.666446562874938</v>
      </c>
      <c r="L18" s="22">
        <f t="shared" ca="1" si="3"/>
        <v>107.79215219638427</v>
      </c>
      <c r="M18" s="22">
        <f t="shared" ca="1" si="3"/>
        <v>107.66814817432663</v>
      </c>
      <c r="N18" s="22">
        <f t="shared" ca="1" si="3"/>
        <v>60.889776959660075</v>
      </c>
      <c r="O18" s="22">
        <f t="shared" ca="1" si="3"/>
        <v>90.950879302608726</v>
      </c>
      <c r="P18" s="22">
        <f t="shared" ca="1" si="3"/>
        <v>65.989047985801463</v>
      </c>
      <c r="Q18" s="22">
        <f t="shared" ca="1" si="3"/>
        <v>93.851136766913072</v>
      </c>
      <c r="R18" s="22">
        <f t="shared" ca="1" si="3"/>
        <v>85.20392222513901</v>
      </c>
      <c r="S18" s="22">
        <f t="shared" ca="1" si="3"/>
        <v>74.420838506251201</v>
      </c>
      <c r="T18" s="22">
        <f t="shared" ca="1" si="3"/>
        <v>71.06028901832677</v>
      </c>
      <c r="U18" s="22">
        <f t="shared" ca="1" si="3"/>
        <v>93.851136766913072</v>
      </c>
      <c r="V18" s="22">
        <f t="shared" ca="1" si="3"/>
        <v>86.85146435573273</v>
      </c>
      <c r="W18" s="22">
        <f t="shared" ca="1" si="3"/>
        <v>81.545274460534031</v>
      </c>
      <c r="X18" s="22">
        <f t="shared" ca="1" si="3"/>
        <v>104.1381271640588</v>
      </c>
      <c r="Y18" s="22">
        <f t="shared" ca="1" si="3"/>
        <v>76.787293718383424</v>
      </c>
      <c r="Z18" s="22">
        <f t="shared" ca="1" si="3"/>
        <v>77.412802619126921</v>
      </c>
      <c r="AA18" s="22">
        <f t="shared" ca="1" si="3"/>
        <v>85.359733549764115</v>
      </c>
      <c r="AB18" s="22">
        <f t="shared" ca="1" si="3"/>
        <v>60.889776959660075</v>
      </c>
      <c r="AC18" s="22">
        <f t="shared" ca="1" si="3"/>
        <v>77.412802619126921</v>
      </c>
      <c r="AD18" s="22">
        <f t="shared" ca="1" si="3"/>
        <v>76.787293718383424</v>
      </c>
      <c r="AE18" s="22">
        <f t="shared" ca="1" si="3"/>
        <v>80.653280871535117</v>
      </c>
      <c r="AF18" s="22">
        <f t="shared" ca="1" si="3"/>
        <v>74.420838506251201</v>
      </c>
      <c r="AG18" s="22">
        <f t="shared" ca="1" si="3"/>
        <v>74.414355793043498</v>
      </c>
      <c r="AH18" s="22">
        <f t="shared" ca="1" si="3"/>
        <v>131.74596379558079</v>
      </c>
      <c r="AI18" s="22">
        <f t="shared" ca="1" si="3"/>
        <v>108.76738957388292</v>
      </c>
      <c r="AJ18" s="22">
        <f t="shared" ca="1" si="3"/>
        <v>58.504953760585266</v>
      </c>
      <c r="AK18" s="22">
        <f t="shared" ca="1" si="3"/>
        <v>108.76738957388292</v>
      </c>
      <c r="AL18" s="22">
        <f t="shared" ca="1" si="3"/>
        <v>81.545274460534031</v>
      </c>
      <c r="AM18" s="22">
        <f t="shared" ca="1" si="3"/>
        <v>85.359733549764115</v>
      </c>
      <c r="AN18" s="22">
        <f ca="1">AVERAGE(OFFSET($A18,0,Fixtures!$D$6,1,3))</f>
        <v>86.112741167189711</v>
      </c>
      <c r="AO18" s="22">
        <f ca="1">AVERAGE(OFFSET($A18,0,Fixtures!$D$6,1,6))</f>
        <v>80.333422771686699</v>
      </c>
      <c r="AP18" s="22">
        <f ca="1">AVERAGE(OFFSET($A18,0,Fixtures!$D$6,1,9))</f>
        <v>79.317994414032228</v>
      </c>
      <c r="AQ18" s="22">
        <f ca="1">AVERAGE(OFFSET($A18,0,Fixtures!$D$6,1,12))</f>
        <v>85.732471574066437</v>
      </c>
      <c r="AR18" s="22">
        <f ca="1">IF(OR(Fixtures!$D$6&lt;=0,Fixtures!$D$6&gt;39),AVERAGE(A18:AM18),AVERAGE(OFFSET($A18,0,Fixtures!$D$6,1,39-Fixtures!$D$6)))</f>
        <v>85.185438139597721</v>
      </c>
      <c r="AT18" s="1"/>
    </row>
    <row r="19" spans="1:46" x14ac:dyDescent="0.25">
      <c r="A19" s="30" t="s">
        <v>2</v>
      </c>
      <c r="B19" s="22">
        <f ca="1">MIN(VLOOKUP($A14,$A$2:$AM$12,B$14+1,FALSE),VLOOKUP($A19,$A$2:$AM$12,B$14+1,FALSE))</f>
        <v>81.545274460534031</v>
      </c>
      <c r="C19" s="22">
        <f t="shared" ref="C19:AM19" ca="1" si="4">MIN(VLOOKUP($A14,$A$2:$AM$12,C$14+1,FALSE),VLOOKUP($A19,$A$2:$AM$12,C$14+1,FALSE))</f>
        <v>65.989047985801463</v>
      </c>
      <c r="D19" s="22">
        <f t="shared" ca="1" si="4"/>
        <v>90.054954273881165</v>
      </c>
      <c r="E19" s="22">
        <f t="shared" ca="1" si="4"/>
        <v>71.506054596270886</v>
      </c>
      <c r="F19" s="22">
        <f t="shared" si="4"/>
        <v>80.516430837836737</v>
      </c>
      <c r="G19" s="22">
        <f t="shared" ca="1" si="4"/>
        <v>85.20392222513901</v>
      </c>
      <c r="H19" s="22">
        <f t="shared" ca="1" si="4"/>
        <v>74.414355793043498</v>
      </c>
      <c r="I19" s="22">
        <f t="shared" ca="1" si="4"/>
        <v>86.85146435573273</v>
      </c>
      <c r="J19" s="22">
        <f t="shared" ca="1" si="4"/>
        <v>85.20392222513901</v>
      </c>
      <c r="K19" s="22">
        <f t="shared" ca="1" si="4"/>
        <v>88.09212123353997</v>
      </c>
      <c r="L19" s="22">
        <f t="shared" si="4"/>
        <v>98.408971024022676</v>
      </c>
      <c r="M19" s="22">
        <f t="shared" ca="1" si="4"/>
        <v>65.989047985801463</v>
      </c>
      <c r="N19" s="22">
        <f t="shared" ca="1" si="4"/>
        <v>60.889776959660075</v>
      </c>
      <c r="O19" s="22">
        <f t="shared" ca="1" si="4"/>
        <v>132.93792059030136</v>
      </c>
      <c r="P19" s="22">
        <f t="shared" ca="1" si="4"/>
        <v>94.615647645599566</v>
      </c>
      <c r="Q19" s="22">
        <f t="shared" ca="1" si="4"/>
        <v>96.794426871686781</v>
      </c>
      <c r="R19" s="22">
        <f t="shared" ca="1" si="4"/>
        <v>90.950879302608726</v>
      </c>
      <c r="S19" s="22">
        <f t="shared" ca="1" si="4"/>
        <v>58.504953760585266</v>
      </c>
      <c r="T19" s="22">
        <f t="shared" ca="1" si="4"/>
        <v>71.06028901832677</v>
      </c>
      <c r="U19" s="22">
        <f t="shared" ca="1" si="4"/>
        <v>90.054954273881165</v>
      </c>
      <c r="V19" s="22">
        <f t="shared" ca="1" si="4"/>
        <v>90.950879302608726</v>
      </c>
      <c r="W19" s="22">
        <f t="shared" ca="1" si="4"/>
        <v>107.66814817432663</v>
      </c>
      <c r="X19" s="22">
        <f t="shared" ca="1" si="4"/>
        <v>104.1381271640588</v>
      </c>
      <c r="Y19" s="22">
        <f t="shared" ca="1" si="4"/>
        <v>76.787293718383424</v>
      </c>
      <c r="Z19" s="22">
        <f t="shared" ca="1" si="4"/>
        <v>71.06028901832677</v>
      </c>
      <c r="AA19" s="22">
        <f t="shared" ca="1" si="4"/>
        <v>85.359733549764115</v>
      </c>
      <c r="AB19" s="22">
        <f t="shared" ca="1" si="4"/>
        <v>71.506054596270886</v>
      </c>
      <c r="AC19" s="22">
        <f t="shared" ca="1" si="4"/>
        <v>74.414355793043498</v>
      </c>
      <c r="AD19" s="22">
        <f t="shared" ca="1" si="4"/>
        <v>118.30429950983941</v>
      </c>
      <c r="AE19" s="22">
        <f t="shared" ca="1" si="4"/>
        <v>77.412802619126921</v>
      </c>
      <c r="AF19" s="22">
        <f t="shared" ca="1" si="4"/>
        <v>74.420838506251201</v>
      </c>
      <c r="AG19" s="22">
        <f t="shared" ca="1" si="4"/>
        <v>80.653280871535117</v>
      </c>
      <c r="AH19" s="22">
        <f t="shared" si="4"/>
        <v>80.516430837836737</v>
      </c>
      <c r="AI19" s="22">
        <f t="shared" ca="1" si="4"/>
        <v>108.76738957388292</v>
      </c>
      <c r="AJ19" s="22">
        <f t="shared" ca="1" si="4"/>
        <v>58.504953760585266</v>
      </c>
      <c r="AK19" s="22">
        <f t="shared" ca="1" si="4"/>
        <v>85.359733549764115</v>
      </c>
      <c r="AL19" s="22">
        <f t="shared" ca="1" si="4"/>
        <v>81.545274460534031</v>
      </c>
      <c r="AM19" s="22">
        <f t="shared" si="4"/>
        <v>98.408971024022676</v>
      </c>
      <c r="AN19" s="22">
        <f ca="1">AVERAGE(OFFSET($A19,0,Fixtures!$D$6,1,3))</f>
        <v>83.99523663358967</v>
      </c>
      <c r="AO19" s="22">
        <f ca="1">AVERAGE(OFFSET($A19,0,Fixtures!$D$6,1,6))</f>
        <v>80.54430897330792</v>
      </c>
      <c r="AP19" s="22">
        <f ca="1">AVERAGE(OFFSET($A19,0,Fixtures!$D$6,1,9))</f>
        <v>83.711532719451682</v>
      </c>
      <c r="AQ19" s="22">
        <f ca="1">AVERAGE(OFFSET($A19,0,Fixtures!$D$6,1,12))</f>
        <v>85.278407979860006</v>
      </c>
      <c r="AR19" s="22">
        <f ca="1">IF(OR(Fixtures!$D$6&lt;=0,Fixtures!$D$6&gt;39),AVERAGE(A19:AM19),AVERAGE(OFFSET($A19,0,Fixtures!$D$6,1,39-Fixtures!$D$6)))</f>
        <v>84.197489284576633</v>
      </c>
      <c r="AT19" s="1"/>
    </row>
    <row r="20" spans="1:46" x14ac:dyDescent="0.25">
      <c r="A20" s="30" t="s">
        <v>113</v>
      </c>
      <c r="B20" s="22">
        <f ca="1">MIN(VLOOKUP($A14,$A$2:$AM$12,B$14+1,FALSE),VLOOKUP($A20,$A$2:$AM$12,B$14+1,FALSE))</f>
        <v>104.32856322748948</v>
      </c>
      <c r="C20" s="22">
        <f t="shared" ref="C20:AM20" ca="1" si="5">MIN(VLOOKUP($A14,$A$2:$AM$12,C$14+1,FALSE),VLOOKUP($A20,$A$2:$AM$12,C$14+1,FALSE))</f>
        <v>60.889776959660075</v>
      </c>
      <c r="D20" s="22">
        <f t="shared" ca="1" si="5"/>
        <v>90.054954273881165</v>
      </c>
      <c r="E20" s="22">
        <f t="shared" ca="1" si="5"/>
        <v>71.506054596270886</v>
      </c>
      <c r="F20" s="22">
        <f t="shared" ca="1" si="5"/>
        <v>80.516430837836737</v>
      </c>
      <c r="G20" s="22">
        <f t="shared" ca="1" si="5"/>
        <v>90.950879302608726</v>
      </c>
      <c r="H20" s="22">
        <f t="shared" ca="1" si="5"/>
        <v>71.506054596270886</v>
      </c>
      <c r="I20" s="22">
        <f t="shared" ca="1" si="5"/>
        <v>85.782010794927189</v>
      </c>
      <c r="J20" s="22">
        <f t="shared" ca="1" si="5"/>
        <v>80.653280871535117</v>
      </c>
      <c r="K20" s="22">
        <f t="shared" ca="1" si="5"/>
        <v>108.76738957388292</v>
      </c>
      <c r="L20" s="22">
        <f t="shared" ca="1" si="5"/>
        <v>104.1381271640588</v>
      </c>
      <c r="M20" s="22">
        <f t="shared" ca="1" si="5"/>
        <v>76.787293718383424</v>
      </c>
      <c r="N20" s="22">
        <f t="shared" ca="1" si="5"/>
        <v>60.889776959660075</v>
      </c>
      <c r="O20" s="22">
        <f t="shared" ca="1" si="5"/>
        <v>81.545274460534031</v>
      </c>
      <c r="P20" s="22">
        <f t="shared" ca="1" si="5"/>
        <v>118.30429950983941</v>
      </c>
      <c r="Q20" s="22">
        <f t="shared" ca="1" si="5"/>
        <v>77.412802619126921</v>
      </c>
      <c r="R20" s="22">
        <f t="shared" ca="1" si="5"/>
        <v>94.615647645599566</v>
      </c>
      <c r="S20" s="22">
        <f t="shared" ca="1" si="5"/>
        <v>88.09212123353997</v>
      </c>
      <c r="T20" s="22">
        <f t="shared" ca="1" si="5"/>
        <v>71.06028901832677</v>
      </c>
      <c r="U20" s="22">
        <f t="shared" ca="1" si="5"/>
        <v>85.359733549764115</v>
      </c>
      <c r="V20" s="22">
        <f t="shared" ca="1" si="5"/>
        <v>58.504953760585266</v>
      </c>
      <c r="W20" s="22">
        <f t="shared" ca="1" si="5"/>
        <v>132.93792059030136</v>
      </c>
      <c r="X20" s="22">
        <f t="shared" ca="1" si="5"/>
        <v>65.989047985801463</v>
      </c>
      <c r="Y20" s="22">
        <f t="shared" ca="1" si="5"/>
        <v>76.787293718383424</v>
      </c>
      <c r="Z20" s="22">
        <f t="shared" ca="1" si="5"/>
        <v>74.420838506251201</v>
      </c>
      <c r="AA20" s="22">
        <f t="shared" ca="1" si="5"/>
        <v>85.359733549764115</v>
      </c>
      <c r="AB20" s="22">
        <f t="shared" ca="1" si="5"/>
        <v>107.66814817432663</v>
      </c>
      <c r="AC20" s="22">
        <f t="shared" ca="1" si="5"/>
        <v>77.412802619126921</v>
      </c>
      <c r="AD20" s="22">
        <f t="shared" ca="1" si="5"/>
        <v>94.615647645599566</v>
      </c>
      <c r="AE20" s="22">
        <f t="shared" ca="1" si="5"/>
        <v>96.794426871686781</v>
      </c>
      <c r="AF20" s="22">
        <f t="shared" ca="1" si="5"/>
        <v>74.420838506251201</v>
      </c>
      <c r="AG20" s="22">
        <f t="shared" ca="1" si="5"/>
        <v>88.09212123353997</v>
      </c>
      <c r="AH20" s="22">
        <f t="shared" ca="1" si="5"/>
        <v>85.20392222513901</v>
      </c>
      <c r="AI20" s="22">
        <f t="shared" ca="1" si="5"/>
        <v>93.851136766913072</v>
      </c>
      <c r="AJ20" s="22">
        <f t="shared" ca="1" si="5"/>
        <v>58.504953760585266</v>
      </c>
      <c r="AK20" s="22">
        <f t="shared" ca="1" si="5"/>
        <v>110.06716633474366</v>
      </c>
      <c r="AL20" s="22">
        <f t="shared" ca="1" si="5"/>
        <v>74.414355793043498</v>
      </c>
      <c r="AM20" s="22">
        <f t="shared" ca="1" si="5"/>
        <v>98.408971024022676</v>
      </c>
      <c r="AN20" s="22">
        <f ca="1">AVERAGE(OFFSET($A20,0,Fixtures!$D$6,1,3))</f>
        <v>72.399060070145367</v>
      </c>
      <c r="AO20" s="22">
        <f ca="1">AVERAGE(OFFSET($A20,0,Fixtures!$D$6,1,6))</f>
        <v>81.272977425608971</v>
      </c>
      <c r="AP20" s="22">
        <f ca="1">AVERAGE(OFFSET($A20,0,Fixtures!$D$6,1,9))</f>
        <v>83.718753064132386</v>
      </c>
      <c r="AQ20" s="22">
        <f ca="1">AVERAGE(OFFSET($A20,0,Fixtures!$D$6,1,12))</f>
        <v>85.051329816898615</v>
      </c>
      <c r="AR20" s="22">
        <f ca="1">IF(OR(Fixtures!$D$6&lt;=0,Fixtures!$D$6&gt;39),AVERAGE(A20:AM20),AVERAGE(OFFSET($A20,0,Fixtures!$D$6,1,39-Fixtures!$D$6)))</f>
        <v>85.125712794698671</v>
      </c>
    </row>
    <row r="21" spans="1:46" x14ac:dyDescent="0.25">
      <c r="A21" s="30" t="s">
        <v>112</v>
      </c>
      <c r="B21" s="22">
        <f ca="1">MIN(VLOOKUP($A14,$A$2:$AM$12,B$14+1,FALSE),VLOOKUP($A21,$A$2:$AM$12,B$14+1,FALSE))</f>
        <v>80.653280871535117</v>
      </c>
      <c r="C21" s="22">
        <f t="shared" ref="C21:AM21" ca="1" si="6">MIN(VLOOKUP($A14,$A$2:$AM$12,C$14+1,FALSE),VLOOKUP($A21,$A$2:$AM$12,C$14+1,FALSE))</f>
        <v>58.504953760585266</v>
      </c>
      <c r="D21" s="22">
        <f t="shared" ca="1" si="6"/>
        <v>90.054954273881165</v>
      </c>
      <c r="E21" s="22">
        <f t="shared" ca="1" si="6"/>
        <v>71.506054596270886</v>
      </c>
      <c r="F21" s="22">
        <f t="shared" ca="1" si="6"/>
        <v>80.516430837836737</v>
      </c>
      <c r="G21" s="22">
        <f t="shared" ca="1" si="6"/>
        <v>99.666446562874938</v>
      </c>
      <c r="H21" s="22">
        <f t="shared" ca="1" si="6"/>
        <v>74.414355793043498</v>
      </c>
      <c r="I21" s="22">
        <f t="shared" ca="1" si="6"/>
        <v>86.85146435573273</v>
      </c>
      <c r="J21" s="22">
        <f t="shared" ca="1" si="6"/>
        <v>81.545274460534031</v>
      </c>
      <c r="K21" s="22">
        <f t="shared" ca="1" si="6"/>
        <v>98.408971024022676</v>
      </c>
      <c r="L21" s="22">
        <f t="shared" ca="1" si="6"/>
        <v>74.414355793043498</v>
      </c>
      <c r="M21" s="22">
        <f t="shared" ca="1" si="6"/>
        <v>104.32856322748948</v>
      </c>
      <c r="N21" s="22">
        <f t="shared" ca="1" si="6"/>
        <v>60.889776959660075</v>
      </c>
      <c r="O21" s="22">
        <f t="shared" ca="1" si="6"/>
        <v>107.66814817432663</v>
      </c>
      <c r="P21" s="22">
        <f t="shared" ca="1" si="6"/>
        <v>60.889776959660075</v>
      </c>
      <c r="Q21" s="22">
        <f t="shared" ca="1" si="6"/>
        <v>86.85146435573273</v>
      </c>
      <c r="R21" s="22">
        <f t="shared" ca="1" si="6"/>
        <v>85.782010794927189</v>
      </c>
      <c r="S21" s="22">
        <f t="shared" ca="1" si="6"/>
        <v>96.794426871686781</v>
      </c>
      <c r="T21" s="22">
        <f t="shared" ca="1" si="6"/>
        <v>71.06028901832677</v>
      </c>
      <c r="U21" s="22">
        <f t="shared" ca="1" si="6"/>
        <v>93.851136766913072</v>
      </c>
      <c r="V21" s="22">
        <f t="shared" ca="1" si="6"/>
        <v>90.950879302608726</v>
      </c>
      <c r="W21" s="22">
        <f t="shared" ca="1" si="6"/>
        <v>80.516430837836737</v>
      </c>
      <c r="X21" s="22">
        <f t="shared" ca="1" si="6"/>
        <v>99.666446562874938</v>
      </c>
      <c r="Y21" s="22">
        <f t="shared" ca="1" si="6"/>
        <v>76.787293718383424</v>
      </c>
      <c r="Z21" s="22">
        <f t="shared" ca="1" si="6"/>
        <v>71.506054596270886</v>
      </c>
      <c r="AA21" s="22">
        <f t="shared" ca="1" si="6"/>
        <v>65.989047985801463</v>
      </c>
      <c r="AB21" s="22">
        <f t="shared" ca="1" si="6"/>
        <v>85.20392222513901</v>
      </c>
      <c r="AC21" s="22">
        <f t="shared" ca="1" si="6"/>
        <v>77.412802619126921</v>
      </c>
      <c r="AD21" s="22">
        <f t="shared" ca="1" si="6"/>
        <v>71.06028901832677</v>
      </c>
      <c r="AE21" s="22">
        <f t="shared" ca="1" si="6"/>
        <v>74.420838506251201</v>
      </c>
      <c r="AF21" s="22">
        <f t="shared" ca="1" si="6"/>
        <v>74.420838506251201</v>
      </c>
      <c r="AG21" s="22">
        <f t="shared" ca="1" si="6"/>
        <v>85.359733549764115</v>
      </c>
      <c r="AH21" s="22">
        <f t="shared" ca="1" si="6"/>
        <v>90.950879302608726</v>
      </c>
      <c r="AI21" s="22">
        <f t="shared" ca="1" si="6"/>
        <v>88.09212123353997</v>
      </c>
      <c r="AJ21" s="22">
        <f t="shared" ca="1" si="6"/>
        <v>58.504953760585266</v>
      </c>
      <c r="AK21" s="22">
        <f t="shared" ca="1" si="6"/>
        <v>110.06716633474366</v>
      </c>
      <c r="AL21" s="22">
        <f t="shared" ca="1" si="6"/>
        <v>81.545274460534031</v>
      </c>
      <c r="AM21" s="22">
        <f t="shared" ca="1" si="6"/>
        <v>98.408971024022676</v>
      </c>
      <c r="AN21" s="22">
        <f ca="1">AVERAGE(OFFSET($A21,0,Fixtures!$D$6,1,3))</f>
        <v>82.653264959176411</v>
      </c>
      <c r="AO21" s="22">
        <f ca="1">AVERAGE(OFFSET($A21,0,Fixtures!$D$6,1,6))</f>
        <v>79.427594617932769</v>
      </c>
      <c r="AP21" s="22">
        <f ca="1">AVERAGE(OFFSET($A21,0,Fixtures!$D$6,1,9))</f>
        <v>77.385281526491767</v>
      </c>
      <c r="AQ21" s="22">
        <f ca="1">AVERAGE(OFFSET($A21,0,Fixtures!$D$6,1,12))</f>
        <v>80.072522318694894</v>
      </c>
      <c r="AR21" s="22">
        <f ca="1">IF(OR(Fixtures!$D$6&lt;=0,Fixtures!$D$6&gt;39),AVERAGE(A21:AM21),AVERAGE(OFFSET($A21,0,Fixtures!$D$6,1,39-Fixtures!$D$6)))</f>
        <v>81.837289587764033</v>
      </c>
    </row>
    <row r="22" spans="1:46" x14ac:dyDescent="0.25">
      <c r="A22" s="30" t="s">
        <v>10</v>
      </c>
      <c r="B22" s="22">
        <f ca="1">MIN(VLOOKUP($A14,$A$2:$AM$12,B$14+1,FALSE),VLOOKUP($A22,$A$2:$AM$12,B$14+1,FALSE))</f>
        <v>90.950879302608726</v>
      </c>
      <c r="C22" s="22">
        <f t="shared" ref="C22:AM22" ca="1" si="7">MIN(VLOOKUP($A14,$A$2:$AM$12,C$14+1,FALSE),VLOOKUP($A22,$A$2:$AM$12,C$14+1,FALSE))</f>
        <v>65.989047985801463</v>
      </c>
      <c r="D22" s="22">
        <f t="shared" ca="1" si="7"/>
        <v>90.054954273881165</v>
      </c>
      <c r="E22" s="22">
        <f t="shared" ca="1" si="7"/>
        <v>71.506054596270886</v>
      </c>
      <c r="F22" s="22">
        <f t="shared" ca="1" si="7"/>
        <v>80.516430837836737</v>
      </c>
      <c r="G22" s="22">
        <f t="shared" ca="1" si="7"/>
        <v>65.989047985801463</v>
      </c>
      <c r="H22" s="22">
        <f t="shared" ca="1" si="7"/>
        <v>74.414355793043498</v>
      </c>
      <c r="I22" s="22">
        <f t="shared" ca="1" si="7"/>
        <v>86.85146435573273</v>
      </c>
      <c r="J22" s="22">
        <f t="shared" ca="1" si="7"/>
        <v>85.20392222513901</v>
      </c>
      <c r="K22" s="22">
        <f t="shared" ca="1" si="7"/>
        <v>107.79215219638427</v>
      </c>
      <c r="L22" s="22">
        <f t="shared" ca="1" si="7"/>
        <v>131.16283350620023</v>
      </c>
      <c r="M22" s="22">
        <f t="shared" ca="1" si="7"/>
        <v>90.054954273881165</v>
      </c>
      <c r="N22" s="22">
        <f t="shared" ca="1" si="7"/>
        <v>60.889776959660075</v>
      </c>
      <c r="O22" s="22">
        <f t="shared" ca="1" si="7"/>
        <v>76.787293718383424</v>
      </c>
      <c r="P22" s="22">
        <f t="shared" ca="1" si="7"/>
        <v>71.06028901832677</v>
      </c>
      <c r="Q22" s="22">
        <f t="shared" ca="1" si="7"/>
        <v>74.420838506251201</v>
      </c>
      <c r="R22" s="22">
        <f t="shared" ca="1" si="7"/>
        <v>80.516430837836737</v>
      </c>
      <c r="S22" s="22">
        <f t="shared" ca="1" si="7"/>
        <v>96.794426871686781</v>
      </c>
      <c r="T22" s="22">
        <f t="shared" ca="1" si="7"/>
        <v>71.06028901832677</v>
      </c>
      <c r="U22" s="22">
        <f t="shared" ca="1" si="7"/>
        <v>58.504953760585266</v>
      </c>
      <c r="V22" s="22">
        <f t="shared" ca="1" si="7"/>
        <v>85.359733549764115</v>
      </c>
      <c r="W22" s="22">
        <f t="shared" ca="1" si="7"/>
        <v>131.74596379558079</v>
      </c>
      <c r="X22" s="22">
        <f t="shared" ca="1" si="7"/>
        <v>88.09212123353997</v>
      </c>
      <c r="Y22" s="22">
        <f t="shared" ca="1" si="7"/>
        <v>71.506054596270886</v>
      </c>
      <c r="Z22" s="22">
        <f t="shared" ca="1" si="7"/>
        <v>80.653280871535117</v>
      </c>
      <c r="AA22" s="22">
        <f t="shared" ca="1" si="7"/>
        <v>74.414355793043498</v>
      </c>
      <c r="AB22" s="22">
        <f t="shared" ca="1" si="7"/>
        <v>85.782010794927189</v>
      </c>
      <c r="AC22" s="22">
        <f t="shared" ca="1" si="7"/>
        <v>77.412802619126921</v>
      </c>
      <c r="AD22" s="22">
        <f t="shared" ca="1" si="7"/>
        <v>60.889776959660075</v>
      </c>
      <c r="AE22" s="22">
        <f t="shared" ca="1" si="7"/>
        <v>86.85146435573273</v>
      </c>
      <c r="AF22" s="22">
        <f t="shared" ca="1" si="7"/>
        <v>74.420838506251201</v>
      </c>
      <c r="AG22" s="22">
        <f t="shared" ca="1" si="7"/>
        <v>88.09212123353997</v>
      </c>
      <c r="AH22" s="22">
        <f t="shared" ca="1" si="7"/>
        <v>156.08798416340557</v>
      </c>
      <c r="AI22" s="22">
        <f t="shared" ca="1" si="7"/>
        <v>108.76738957388292</v>
      </c>
      <c r="AJ22" s="22">
        <f t="shared" ca="1" si="7"/>
        <v>58.504953760585266</v>
      </c>
      <c r="AK22" s="22">
        <f t="shared" ca="1" si="7"/>
        <v>85.20392222513901</v>
      </c>
      <c r="AL22" s="22">
        <f t="shared" ca="1" si="7"/>
        <v>80.653280871535117</v>
      </c>
      <c r="AM22" s="22">
        <f t="shared" ca="1" si="7"/>
        <v>77.412802619126921</v>
      </c>
      <c r="AN22" s="22">
        <f ca="1">AVERAGE(OFFSET($A22,0,Fixtures!$D$6,1,3))</f>
        <v>80.083818900448662</v>
      </c>
      <c r="AO22" s="22">
        <f ca="1">AVERAGE(OFFSET($A22,0,Fixtures!$D$6,1,6))</f>
        <v>79.643437651407268</v>
      </c>
      <c r="AP22" s="22">
        <f ca="1">AVERAGE(OFFSET($A22,0,Fixtures!$D$6,1,9))</f>
        <v>77.780300636676387</v>
      </c>
      <c r="AQ22" s="22">
        <f ca="1">AVERAGE(OFFSET($A22,0,Fixtures!$D$6,1,12))</f>
        <v>87.747516725076323</v>
      </c>
      <c r="AR22" s="22">
        <f ca="1">IF(OR(Fixtures!$D$6&lt;=0,Fixtures!$D$6&gt;39),AVERAGE(A22:AM22),AVERAGE(OFFSET($A22,0,Fixtures!$D$6,1,39-Fixtures!$D$6)))</f>
        <v>84.671572511081393</v>
      </c>
    </row>
    <row r="23" spans="1:46" x14ac:dyDescent="0.25">
      <c r="A23" s="30" t="s">
        <v>71</v>
      </c>
      <c r="B23" s="22">
        <f ca="1">MIN(VLOOKUP($A14,$A$2:$AM$12,B$14+1,FALSE),VLOOKUP($A23,$A$2:$AM$12,B$14+1,FALSE))</f>
        <v>85.20392222513901</v>
      </c>
      <c r="C23" s="22">
        <f t="shared" ref="C23:AM23" ca="1" si="8">MIN(VLOOKUP($A14,$A$2:$AM$12,C$14+1,FALSE),VLOOKUP($A23,$A$2:$AM$12,C$14+1,FALSE))</f>
        <v>65.989047985801463</v>
      </c>
      <c r="D23" s="22">
        <f t="shared" ca="1" si="8"/>
        <v>80.516430837836737</v>
      </c>
      <c r="E23" s="22">
        <f t="shared" ca="1" si="8"/>
        <v>71.506054596270886</v>
      </c>
      <c r="F23" s="22">
        <f t="shared" ca="1" si="8"/>
        <v>80.516430837836737</v>
      </c>
      <c r="G23" s="22">
        <f t="shared" ca="1" si="8"/>
        <v>99.666446562874938</v>
      </c>
      <c r="H23" s="22">
        <f t="shared" ca="1" si="8"/>
        <v>74.414355793043498</v>
      </c>
      <c r="I23" s="22">
        <f t="shared" ca="1" si="8"/>
        <v>77.412802619126921</v>
      </c>
      <c r="J23" s="22">
        <f t="shared" ca="1" si="8"/>
        <v>85.20392222513901</v>
      </c>
      <c r="K23" s="22">
        <f t="shared" ca="1" si="8"/>
        <v>65.989047985801463</v>
      </c>
      <c r="L23" s="22">
        <f t="shared" ca="1" si="8"/>
        <v>117.17749702548659</v>
      </c>
      <c r="M23" s="22">
        <f t="shared" ca="1" si="8"/>
        <v>86.85146435573273</v>
      </c>
      <c r="N23" s="22">
        <f t="shared" ca="1" si="8"/>
        <v>60.889776959660075</v>
      </c>
      <c r="O23" s="22">
        <f t="shared" ca="1" si="8"/>
        <v>118.30429950983941</v>
      </c>
      <c r="P23" s="22">
        <f t="shared" ca="1" si="8"/>
        <v>131.74596379558079</v>
      </c>
      <c r="Q23" s="22">
        <f t="shared" ca="1" si="8"/>
        <v>58.504953760585266</v>
      </c>
      <c r="R23" s="22">
        <f t="shared" ca="1" si="8"/>
        <v>94.615647645599566</v>
      </c>
      <c r="S23" s="22">
        <f t="shared" ca="1" si="8"/>
        <v>96.794426871686781</v>
      </c>
      <c r="T23" s="22">
        <f t="shared" ca="1" si="8"/>
        <v>71.06028901832677</v>
      </c>
      <c r="U23" s="22">
        <f t="shared" ca="1" si="8"/>
        <v>85.782010794927189</v>
      </c>
      <c r="V23" s="22">
        <f t="shared" ca="1" si="8"/>
        <v>88.09212123353997</v>
      </c>
      <c r="W23" s="22">
        <f t="shared" ca="1" si="8"/>
        <v>80.653280871535117</v>
      </c>
      <c r="X23" s="22">
        <f t="shared" ca="1" si="8"/>
        <v>85.359733549764115</v>
      </c>
      <c r="Y23" s="22">
        <f t="shared" ca="1" si="8"/>
        <v>76.787293718383424</v>
      </c>
      <c r="Z23" s="22">
        <f t="shared" ca="1" si="8"/>
        <v>80.653280871535117</v>
      </c>
      <c r="AA23" s="22">
        <f t="shared" ca="1" si="8"/>
        <v>85.359733549764115</v>
      </c>
      <c r="AB23" s="22">
        <f t="shared" ca="1" si="8"/>
        <v>118.30429950983941</v>
      </c>
      <c r="AC23" s="22">
        <f t="shared" ca="1" si="8"/>
        <v>77.412802619126921</v>
      </c>
      <c r="AD23" s="22">
        <f t="shared" ca="1" si="8"/>
        <v>71.506054596270886</v>
      </c>
      <c r="AE23" s="22">
        <f t="shared" ca="1" si="8"/>
        <v>107.79215219638427</v>
      </c>
      <c r="AF23" s="22">
        <f t="shared" ca="1" si="8"/>
        <v>74.420838506251201</v>
      </c>
      <c r="AG23" s="22">
        <f t="shared" ca="1" si="8"/>
        <v>88.09212123353997</v>
      </c>
      <c r="AH23" s="22">
        <f t="shared" ca="1" si="8"/>
        <v>143.21694080892806</v>
      </c>
      <c r="AI23" s="22">
        <f t="shared" ca="1" si="8"/>
        <v>71.06028901832677</v>
      </c>
      <c r="AJ23" s="22">
        <f t="shared" ca="1" si="8"/>
        <v>58.504953760585266</v>
      </c>
      <c r="AK23" s="22">
        <f t="shared" ca="1" si="8"/>
        <v>98.408971024022676</v>
      </c>
      <c r="AL23" s="22">
        <f t="shared" ca="1" si="8"/>
        <v>81.545274460534031</v>
      </c>
      <c r="AM23" s="22">
        <f t="shared" ca="1" si="8"/>
        <v>98.408971024022676</v>
      </c>
      <c r="AN23" s="22">
        <f ca="1">AVERAGE(OFFSET($A23,0,Fixtures!$D$6,1,3))</f>
        <v>80.933436046560885</v>
      </c>
      <c r="AO23" s="22">
        <f ca="1">AVERAGE(OFFSET($A23,0,Fixtures!$D$6,1,6))</f>
        <v>87.312857303068839</v>
      </c>
      <c r="AP23" s="22">
        <f ca="1">AVERAGE(OFFSET($A23,0,Fixtures!$D$6,1,9))</f>
        <v>86.399576568591044</v>
      </c>
      <c r="AQ23" s="22">
        <f ca="1">AVERAGE(OFFSET($A23,0,Fixtures!$D$6,1,12))</f>
        <v>89.99712834817619</v>
      </c>
      <c r="AR23" s="22">
        <f ca="1">IF(OR(Fixtures!$D$6&lt;=0,Fixtures!$D$6&gt;39),AVERAGE(A23:AM23),AVERAGE(OFFSET($A23,0,Fixtures!$D$6,1,39-Fixtures!$D$6)))</f>
        <v>88.552106902954947</v>
      </c>
    </row>
    <row r="24" spans="1:46" x14ac:dyDescent="0.25">
      <c r="A24" s="30" t="s">
        <v>63</v>
      </c>
      <c r="B24" s="22">
        <f ca="1">MIN(VLOOKUP($A14,$A$2:$AM$12,B$14+1,FALSE),VLOOKUP($A24,$A$2:$AM$12,B$14+1,FALSE))</f>
        <v>104.32856322748948</v>
      </c>
      <c r="C24" s="22">
        <f t="shared" ref="C24:AM24" ca="1" si="9">MIN(VLOOKUP($A14,$A$2:$AM$12,C$14+1,FALSE),VLOOKUP($A24,$A$2:$AM$12,C$14+1,FALSE))</f>
        <v>65.989047985801463</v>
      </c>
      <c r="D24" s="22">
        <f t="shared" ca="1" si="9"/>
        <v>90.054954273881165</v>
      </c>
      <c r="E24" s="22">
        <f t="shared" ca="1" si="9"/>
        <v>71.06028901832677</v>
      </c>
      <c r="F24" s="22">
        <f t="shared" ca="1" si="9"/>
        <v>80.516430837836737</v>
      </c>
      <c r="G24" s="22">
        <f t="shared" ca="1" si="9"/>
        <v>99.666446562874938</v>
      </c>
      <c r="H24" s="22">
        <f t="shared" ca="1" si="9"/>
        <v>74.414355793043498</v>
      </c>
      <c r="I24" s="22">
        <f t="shared" ca="1" si="9"/>
        <v>58.504953760585266</v>
      </c>
      <c r="J24" s="22">
        <f t="shared" ca="1" si="9"/>
        <v>85.20392222513901</v>
      </c>
      <c r="K24" s="22">
        <f t="shared" ca="1" si="9"/>
        <v>77.412802619126921</v>
      </c>
      <c r="L24" s="22">
        <f t="shared" ca="1" si="9"/>
        <v>60.889776959660075</v>
      </c>
      <c r="M24" s="22">
        <f t="shared" ca="1" si="9"/>
        <v>90.950879302608726</v>
      </c>
      <c r="N24" s="22">
        <f t="shared" ca="1" si="9"/>
        <v>60.889776959660075</v>
      </c>
      <c r="O24" s="22">
        <f t="shared" ca="1" si="9"/>
        <v>132.93792059030136</v>
      </c>
      <c r="P24" s="22">
        <f t="shared" ca="1" si="9"/>
        <v>107.66814817432663</v>
      </c>
      <c r="Q24" s="22">
        <f t="shared" ca="1" si="9"/>
        <v>81.545274460534031</v>
      </c>
      <c r="R24" s="22">
        <f t="shared" ca="1" si="9"/>
        <v>94.615647645599566</v>
      </c>
      <c r="S24" s="22">
        <f t="shared" ca="1" si="9"/>
        <v>96.794426871686781</v>
      </c>
      <c r="T24" s="22">
        <f t="shared" ca="1" si="9"/>
        <v>71.06028901832677</v>
      </c>
      <c r="U24" s="22">
        <f t="shared" ca="1" si="9"/>
        <v>93.851136766913072</v>
      </c>
      <c r="V24" s="22">
        <f t="shared" ca="1" si="9"/>
        <v>65.989047985801463</v>
      </c>
      <c r="W24" s="22">
        <f t="shared" ca="1" si="9"/>
        <v>94.615647645599566</v>
      </c>
      <c r="X24" s="22">
        <f t="shared" ca="1" si="9"/>
        <v>90.054954273881165</v>
      </c>
      <c r="Y24" s="22">
        <f t="shared" ca="1" si="9"/>
        <v>76.787293718383424</v>
      </c>
      <c r="Z24" s="22">
        <f t="shared" ca="1" si="9"/>
        <v>80.653280871535117</v>
      </c>
      <c r="AA24" s="22">
        <f t="shared" ca="1" si="9"/>
        <v>85.359733549764115</v>
      </c>
      <c r="AB24" s="22">
        <f t="shared" ca="1" si="9"/>
        <v>118.30429950983941</v>
      </c>
      <c r="AC24" s="22">
        <f t="shared" ca="1" si="9"/>
        <v>77.412802619126921</v>
      </c>
      <c r="AD24" s="22">
        <f t="shared" ca="1" si="9"/>
        <v>99.666446562874938</v>
      </c>
      <c r="AE24" s="22">
        <f t="shared" ca="1" si="9"/>
        <v>88.09212123353997</v>
      </c>
      <c r="AF24" s="22">
        <f t="shared" ca="1" si="9"/>
        <v>74.420838506251201</v>
      </c>
      <c r="AG24" s="22">
        <f t="shared" ca="1" si="9"/>
        <v>88.09212123353997</v>
      </c>
      <c r="AH24" s="22">
        <f t="shared" ca="1" si="9"/>
        <v>74.420838506251201</v>
      </c>
      <c r="AI24" s="22">
        <f t="shared" ca="1" si="9"/>
        <v>74.414355793043498</v>
      </c>
      <c r="AJ24" s="22">
        <f t="shared" ca="1" si="9"/>
        <v>58.504953760585266</v>
      </c>
      <c r="AK24" s="22">
        <f t="shared" ca="1" si="9"/>
        <v>76.787293718383424</v>
      </c>
      <c r="AL24" s="22">
        <f t="shared" ca="1" si="9"/>
        <v>81.545274460534031</v>
      </c>
      <c r="AM24" s="22">
        <f t="shared" ca="1" si="9"/>
        <v>85.782010794927189</v>
      </c>
      <c r="AN24" s="22">
        <f ca="1">AVERAGE(OFFSET($A24,0,Fixtures!$D$6,1,3))</f>
        <v>82.498509621266564</v>
      </c>
      <c r="AO24" s="22">
        <f ca="1">AVERAGE(OFFSET($A24,0,Fixtures!$D$6,1,6))</f>
        <v>88.095394090421678</v>
      </c>
      <c r="AP24" s="22">
        <f ca="1">AVERAGE(OFFSET($A24,0,Fixtures!$D$6,1,9))</f>
        <v>87.861307871688467</v>
      </c>
      <c r="AQ24" s="22">
        <f ca="1">AVERAGE(OFFSET($A24,0,Fixtures!$D$6,1,12))</f>
        <v>85.639923864835907</v>
      </c>
      <c r="AR24" s="22">
        <f ca="1">IF(OR(Fixtures!$D$6&lt;=0,Fixtures!$D$6&gt;39),AVERAGE(A24:AM24),AVERAGE(OFFSET($A24,0,Fixtures!$D$6,1,39-Fixtures!$D$6)))</f>
        <v>83.143663694528797</v>
      </c>
    </row>
    <row r="26" spans="1:46" x14ac:dyDescent="0.25">
      <c r="A26" s="31" t="s">
        <v>121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  <c r="V26" s="2">
        <v>21</v>
      </c>
      <c r="W26" s="2">
        <v>22</v>
      </c>
      <c r="X26" s="2">
        <v>23</v>
      </c>
      <c r="Y26" s="2">
        <v>24</v>
      </c>
      <c r="Z26" s="2">
        <v>25</v>
      </c>
      <c r="AA26" s="2">
        <v>26</v>
      </c>
      <c r="AB26" s="2">
        <v>27</v>
      </c>
      <c r="AC26" s="2">
        <v>28</v>
      </c>
      <c r="AD26" s="2">
        <v>29</v>
      </c>
      <c r="AE26" s="2">
        <v>30</v>
      </c>
      <c r="AF26" s="2">
        <v>31</v>
      </c>
      <c r="AG26" s="2">
        <v>32</v>
      </c>
      <c r="AH26" s="2">
        <v>33</v>
      </c>
      <c r="AI26" s="2">
        <v>34</v>
      </c>
      <c r="AJ26" s="2">
        <v>35</v>
      </c>
      <c r="AK26" s="2">
        <v>36</v>
      </c>
      <c r="AL26" s="2">
        <v>37</v>
      </c>
      <c r="AM26" s="2">
        <v>38</v>
      </c>
      <c r="AN26" s="31" t="s">
        <v>56</v>
      </c>
      <c r="AO26" s="31" t="s">
        <v>57</v>
      </c>
      <c r="AP26" s="31" t="s">
        <v>58</v>
      </c>
      <c r="AQ26" s="31" t="s">
        <v>82</v>
      </c>
      <c r="AR26" s="31" t="s">
        <v>59</v>
      </c>
    </row>
    <row r="27" spans="1:46" x14ac:dyDescent="0.25">
      <c r="A27" s="30" t="s">
        <v>111</v>
      </c>
      <c r="B27" s="22">
        <f t="shared" ref="B27:AM27" ca="1" si="10">MIN(VLOOKUP($A26,$A$2:$AM$12,B$14+1,FALSE),VLOOKUP($A27,$A$2:$AM$12,B$14+1,FALSE))</f>
        <v>93.851136766913072</v>
      </c>
      <c r="C27" s="22">
        <f t="shared" ca="1" si="10"/>
        <v>65.989047985801463</v>
      </c>
      <c r="D27" s="22">
        <f t="shared" ca="1" si="10"/>
        <v>90.054954273881165</v>
      </c>
      <c r="E27" s="22">
        <f t="shared" ca="1" si="10"/>
        <v>71.506054596270886</v>
      </c>
      <c r="F27" s="22">
        <f t="shared" ca="1" si="10"/>
        <v>74.414355793043498</v>
      </c>
      <c r="G27" s="22">
        <f t="shared" ca="1" si="10"/>
        <v>74.420838506251201</v>
      </c>
      <c r="H27" s="22">
        <f t="shared" ca="1" si="10"/>
        <v>74.414355793043498</v>
      </c>
      <c r="I27" s="22">
        <f t="shared" ca="1" si="10"/>
        <v>85.359733549764115</v>
      </c>
      <c r="J27" s="22">
        <f t="shared" ca="1" si="10"/>
        <v>85.20392222513901</v>
      </c>
      <c r="K27" s="22">
        <f t="shared" ca="1" si="10"/>
        <v>90.054954273881165</v>
      </c>
      <c r="L27" s="22">
        <f t="shared" ca="1" si="10"/>
        <v>71.06028901832677</v>
      </c>
      <c r="M27" s="22">
        <f t="shared" ca="1" si="10"/>
        <v>107.66814817432663</v>
      </c>
      <c r="N27" s="22">
        <f t="shared" ca="1" si="10"/>
        <v>60.889776959660075</v>
      </c>
      <c r="O27" s="22">
        <f t="shared" ca="1" si="10"/>
        <v>132.93792059030136</v>
      </c>
      <c r="P27" s="22">
        <f t="shared" ca="1" si="10"/>
        <v>99.666446562874938</v>
      </c>
      <c r="Q27" s="22">
        <f t="shared" ca="1" si="10"/>
        <v>88.09212123353997</v>
      </c>
      <c r="R27" s="22">
        <f t="shared" ca="1" si="10"/>
        <v>71.506054596270886</v>
      </c>
      <c r="S27" s="22">
        <f t="shared" ca="1" si="10"/>
        <v>77.412802619126921</v>
      </c>
      <c r="T27" s="22">
        <f t="shared" ca="1" si="10"/>
        <v>71.06028901832677</v>
      </c>
      <c r="U27" s="22">
        <f t="shared" ca="1" si="10"/>
        <v>65.989047985801463</v>
      </c>
      <c r="V27" s="22">
        <f t="shared" ca="1" si="10"/>
        <v>90.950879302608726</v>
      </c>
      <c r="W27" s="22">
        <f t="shared" ca="1" si="10"/>
        <v>110.06716633474366</v>
      </c>
      <c r="X27" s="22">
        <f t="shared" ca="1" si="10"/>
        <v>85.782010794927189</v>
      </c>
      <c r="Y27" s="22">
        <f t="shared" ca="1" si="10"/>
        <v>76.787293718383424</v>
      </c>
      <c r="Z27" s="22">
        <f t="shared" ca="1" si="10"/>
        <v>80.653280871535117</v>
      </c>
      <c r="AA27" s="22">
        <f t="shared" ca="1" si="10"/>
        <v>76.787293718383424</v>
      </c>
      <c r="AB27" s="22">
        <f t="shared" ca="1" si="10"/>
        <v>94.615647645599566</v>
      </c>
      <c r="AC27" s="22">
        <f t="shared" ca="1" si="10"/>
        <v>58.504953760585266</v>
      </c>
      <c r="AD27" s="22">
        <f t="shared" ca="1" si="10"/>
        <v>107.66814817432663</v>
      </c>
      <c r="AE27" s="22">
        <f t="shared" ca="1" si="10"/>
        <v>81.545274460534031</v>
      </c>
      <c r="AF27" s="22">
        <f t="shared" ca="1" si="10"/>
        <v>74.420838506251201</v>
      </c>
      <c r="AG27" s="22">
        <f t="shared" ca="1" si="10"/>
        <v>88.09212123353997</v>
      </c>
      <c r="AH27" s="22">
        <f t="shared" ca="1" si="10"/>
        <v>86.85146435573273</v>
      </c>
      <c r="AI27" s="22">
        <f t="shared" ca="1" si="10"/>
        <v>108.76738957388292</v>
      </c>
      <c r="AJ27" s="22">
        <f t="shared" ca="1" si="10"/>
        <v>58.504953760585266</v>
      </c>
      <c r="AK27" s="22">
        <f t="shared" ca="1" si="10"/>
        <v>110.06716633474366</v>
      </c>
      <c r="AL27" s="22">
        <f t="shared" ca="1" si="10"/>
        <v>60.889776959660075</v>
      </c>
      <c r="AM27" s="22">
        <f t="shared" ca="1" si="10"/>
        <v>90.950879302608726</v>
      </c>
      <c r="AN27" s="22">
        <f ca="1">AVERAGE(OFFSET($A27,0,Fixtures!$D$6,1,3))</f>
        <v>81.074195128281914</v>
      </c>
      <c r="AO27" s="22">
        <f ca="1">AVERAGE(OFFSET($A27,0,Fixtures!$D$6,1,6))</f>
        <v>78.855080084902326</v>
      </c>
      <c r="AP27" s="22">
        <f ca="1">AVERAGE(OFFSET($A27,0,Fixtures!$D$6,1,9))</f>
        <v>81.862749072280664</v>
      </c>
      <c r="AQ27" s="22">
        <f ca="1">AVERAGE(OFFSET($A27,0,Fixtures!$D$6,1,12))</f>
        <v>85.039643067806793</v>
      </c>
      <c r="AR27" s="22">
        <f ca="1">IF(OR(Fixtures!$D$6&lt;=0,Fixtures!$D$6&gt;39),AVERAGE(A27:AM27),AVERAGE(OFFSET($A27,0,Fixtures!$D$6,1,39-Fixtures!$D$6)))</f>
        <v>83.805530823204947</v>
      </c>
    </row>
    <row r="28" spans="1:46" x14ac:dyDescent="0.25">
      <c r="A28" s="30" t="s">
        <v>73</v>
      </c>
      <c r="B28" s="22">
        <f ca="1">MIN(VLOOKUP($A26,$A$2:$AM$12,B$14+1,FALSE),VLOOKUP($A28,$A$2:$AM$12,B$14+1,FALSE))</f>
        <v>77.412802619126921</v>
      </c>
      <c r="C28" s="22">
        <f t="shared" ref="C28:AM28" ca="1" si="11">MIN(VLOOKUP($A26,$A$2:$AM$12,C$14+1,FALSE),VLOOKUP($A28,$A$2:$AM$12,C$14+1,FALSE))</f>
        <v>80.516430837836737</v>
      </c>
      <c r="D28" s="22">
        <f t="shared" ca="1" si="11"/>
        <v>96.794426871686781</v>
      </c>
      <c r="E28" s="22">
        <f t="shared" ca="1" si="11"/>
        <v>131.74596379558079</v>
      </c>
      <c r="F28" s="22">
        <f t="shared" ca="1" si="11"/>
        <v>74.414355793043498</v>
      </c>
      <c r="G28" s="22">
        <f t="shared" ca="1" si="11"/>
        <v>74.420838506251201</v>
      </c>
      <c r="H28" s="22">
        <f t="shared" ca="1" si="11"/>
        <v>80.516430837836737</v>
      </c>
      <c r="I28" s="22">
        <f t="shared" ca="1" si="11"/>
        <v>85.359733549764115</v>
      </c>
      <c r="J28" s="22">
        <f t="shared" ca="1" si="11"/>
        <v>71.06028901832677</v>
      </c>
      <c r="K28" s="22">
        <f t="shared" ca="1" si="11"/>
        <v>90.054954273881165</v>
      </c>
      <c r="L28" s="22">
        <f t="shared" ca="1" si="11"/>
        <v>71.06028901832677</v>
      </c>
      <c r="M28" s="22">
        <f t="shared" ca="1" si="11"/>
        <v>74.420838506251201</v>
      </c>
      <c r="N28" s="22">
        <f t="shared" ca="1" si="11"/>
        <v>88.09212123353997</v>
      </c>
      <c r="O28" s="22">
        <f t="shared" ca="1" si="11"/>
        <v>104.32856322748948</v>
      </c>
      <c r="P28" s="22">
        <f t="shared" ca="1" si="11"/>
        <v>71.506054596270886</v>
      </c>
      <c r="Q28" s="22">
        <f t="shared" ca="1" si="11"/>
        <v>88.09212123353997</v>
      </c>
      <c r="R28" s="22">
        <f t="shared" ca="1" si="11"/>
        <v>71.506054596270886</v>
      </c>
      <c r="S28" s="22">
        <f t="shared" ca="1" si="11"/>
        <v>74.414355793043498</v>
      </c>
      <c r="T28" s="22">
        <f t="shared" ca="1" si="11"/>
        <v>81.545274460534031</v>
      </c>
      <c r="U28" s="22">
        <f t="shared" ca="1" si="11"/>
        <v>65.989047985801463</v>
      </c>
      <c r="V28" s="22">
        <f t="shared" ca="1" si="11"/>
        <v>98.408971024022676</v>
      </c>
      <c r="W28" s="22">
        <f t="shared" ca="1" si="11"/>
        <v>76.787293718383424</v>
      </c>
      <c r="X28" s="22">
        <f t="shared" ca="1" si="11"/>
        <v>85.782010794927189</v>
      </c>
      <c r="Y28" s="22">
        <f t="shared" ca="1" si="11"/>
        <v>80.653280871535117</v>
      </c>
      <c r="Z28" s="22">
        <f t="shared" ca="1" si="11"/>
        <v>85.782010794927189</v>
      </c>
      <c r="AA28" s="22">
        <f t="shared" ca="1" si="11"/>
        <v>76.787293718383424</v>
      </c>
      <c r="AB28" s="22">
        <f t="shared" ca="1" si="11"/>
        <v>90.950879302608726</v>
      </c>
      <c r="AC28" s="22">
        <f t="shared" ca="1" si="11"/>
        <v>58.504953760585266</v>
      </c>
      <c r="AD28" s="22">
        <f t="shared" ca="1" si="11"/>
        <v>107.66814817432663</v>
      </c>
      <c r="AE28" s="22">
        <f t="shared" ca="1" si="11"/>
        <v>58.504953760585266</v>
      </c>
      <c r="AF28" s="22">
        <f t="shared" ca="1" si="11"/>
        <v>107.66814817432663</v>
      </c>
      <c r="AG28" s="22">
        <f t="shared" ca="1" si="11"/>
        <v>60.889776959660075</v>
      </c>
      <c r="AH28" s="22">
        <f t="shared" ca="1" si="11"/>
        <v>86.85146435573273</v>
      </c>
      <c r="AI28" s="22">
        <f t="shared" ca="1" si="11"/>
        <v>85.359733549764115</v>
      </c>
      <c r="AJ28" s="22">
        <f t="shared" ca="1" si="11"/>
        <v>107.79215219638427</v>
      </c>
      <c r="AK28" s="22">
        <f t="shared" ca="1" si="11"/>
        <v>118.30429950983941</v>
      </c>
      <c r="AL28" s="22">
        <f t="shared" ca="1" si="11"/>
        <v>60.889776959660075</v>
      </c>
      <c r="AM28" s="22">
        <f t="shared" ca="1" si="11"/>
        <v>90.950879302608726</v>
      </c>
      <c r="AN28" s="22">
        <f ca="1">AVERAGE(OFFSET($A28,0,Fixtures!$D$6,1,3))</f>
        <v>84.072434153796507</v>
      </c>
      <c r="AO28" s="22">
        <f ca="1">AVERAGE(OFFSET($A28,0,Fixtures!$D$6,1,6))</f>
        <v>79.743404873827828</v>
      </c>
      <c r="AP28" s="22">
        <f ca="1">AVERAGE(OFFSET($A28,0,Fixtures!$D$6,1,9))</f>
        <v>83.589075483578398</v>
      </c>
      <c r="AQ28" s="22">
        <f ca="1">AVERAGE(OFFSET($A28,0,Fixtures!$D$6,1,12))</f>
        <v>82.116887851446862</v>
      </c>
      <c r="AR28" s="22">
        <f ca="1">IF(OR(Fixtures!$D$6&lt;=0,Fixtures!$D$6&gt;39),AVERAGE(A28:AM28),AVERAGE(OFFSET($A28,0,Fixtures!$D$6,1,39-Fixtures!$D$6)))</f>
        <v>85.208735136615928</v>
      </c>
    </row>
    <row r="29" spans="1:46" x14ac:dyDescent="0.25">
      <c r="A29" s="30" t="s">
        <v>61</v>
      </c>
      <c r="B29" s="22">
        <f ca="1">MIN(VLOOKUP($A26,$A$2:$AM$12,B$14+1,FALSE),VLOOKUP($A29,$A$2:$AM$12,B$14+1,FALSE))</f>
        <v>93.851136766913072</v>
      </c>
      <c r="C29" s="22">
        <f t="shared" ref="C29:AM29" ca="1" si="12">MIN(VLOOKUP($A26,$A$2:$AM$12,C$14+1,FALSE),VLOOKUP($A29,$A$2:$AM$12,C$14+1,FALSE))</f>
        <v>80.516430837836737</v>
      </c>
      <c r="D29" s="22">
        <f t="shared" ca="1" si="12"/>
        <v>96.794426871686781</v>
      </c>
      <c r="E29" s="22">
        <f t="shared" ca="1" si="12"/>
        <v>131.16283350620023</v>
      </c>
      <c r="F29" s="22">
        <f t="shared" ca="1" si="12"/>
        <v>74.414355793043498</v>
      </c>
      <c r="G29" s="22">
        <f t="shared" ca="1" si="12"/>
        <v>71.06028901832677</v>
      </c>
      <c r="H29" s="22">
        <f t="shared" ca="1" si="12"/>
        <v>104.84467986046657</v>
      </c>
      <c r="I29" s="22">
        <f t="shared" ca="1" si="12"/>
        <v>85.359733549764115</v>
      </c>
      <c r="J29" s="22">
        <f t="shared" ca="1" si="12"/>
        <v>104.84467986046657</v>
      </c>
      <c r="K29" s="22">
        <f t="shared" ca="1" si="12"/>
        <v>90.054954273881165</v>
      </c>
      <c r="L29" s="22">
        <f t="shared" ca="1" si="12"/>
        <v>71.06028901832677</v>
      </c>
      <c r="M29" s="22">
        <f t="shared" ca="1" si="12"/>
        <v>80.516430837836737</v>
      </c>
      <c r="N29" s="22">
        <f t="shared" ca="1" si="12"/>
        <v>93.851136766913072</v>
      </c>
      <c r="O29" s="22">
        <f t="shared" ca="1" si="12"/>
        <v>58.504953760585266</v>
      </c>
      <c r="P29" s="22">
        <f t="shared" ca="1" si="12"/>
        <v>99.666446562874938</v>
      </c>
      <c r="Q29" s="22">
        <f t="shared" ca="1" si="12"/>
        <v>88.09212123353997</v>
      </c>
      <c r="R29" s="22">
        <f t="shared" ca="1" si="12"/>
        <v>60.889776959660075</v>
      </c>
      <c r="S29" s="22">
        <f t="shared" ca="1" si="12"/>
        <v>77.412802619126921</v>
      </c>
      <c r="T29" s="22">
        <f t="shared" ca="1" si="12"/>
        <v>104.32856322748948</v>
      </c>
      <c r="U29" s="22">
        <f t="shared" ca="1" si="12"/>
        <v>65.989047985801463</v>
      </c>
      <c r="V29" s="22">
        <f t="shared" ca="1" si="12"/>
        <v>85.782010794927189</v>
      </c>
      <c r="W29" s="22">
        <f t="shared" ca="1" si="12"/>
        <v>110.06716633474366</v>
      </c>
      <c r="X29" s="22">
        <f t="shared" ca="1" si="12"/>
        <v>85.782010794927189</v>
      </c>
      <c r="Y29" s="22">
        <f t="shared" ca="1" si="12"/>
        <v>80.653280871535117</v>
      </c>
      <c r="Z29" s="22">
        <f t="shared" ca="1" si="12"/>
        <v>81.545274460534031</v>
      </c>
      <c r="AA29" s="22">
        <f t="shared" ca="1" si="12"/>
        <v>76.787293718383424</v>
      </c>
      <c r="AB29" s="22">
        <f t="shared" ca="1" si="12"/>
        <v>65.989047985801463</v>
      </c>
      <c r="AC29" s="22">
        <f t="shared" ca="1" si="12"/>
        <v>58.504953760585266</v>
      </c>
      <c r="AD29" s="22">
        <f t="shared" ca="1" si="12"/>
        <v>85.359733549764115</v>
      </c>
      <c r="AE29" s="22">
        <f t="shared" ca="1" si="12"/>
        <v>81.545274460534031</v>
      </c>
      <c r="AF29" s="22">
        <f t="shared" ca="1" si="12"/>
        <v>76.787293718383424</v>
      </c>
      <c r="AG29" s="22">
        <f t="shared" ca="1" si="12"/>
        <v>71.506054596270886</v>
      </c>
      <c r="AH29" s="22">
        <f t="shared" ca="1" si="12"/>
        <v>77.412802619126921</v>
      </c>
      <c r="AI29" s="22">
        <f t="shared" si="12"/>
        <v>98.408971024022676</v>
      </c>
      <c r="AJ29" s="22">
        <f t="shared" ca="1" si="12"/>
        <v>156.08798416340557</v>
      </c>
      <c r="AK29" s="22">
        <f t="shared" ca="1" si="12"/>
        <v>88.09212123353997</v>
      </c>
      <c r="AL29" s="22">
        <f t="shared" ca="1" si="12"/>
        <v>60.889776959660075</v>
      </c>
      <c r="AM29" s="22">
        <f t="shared" ca="1" si="12"/>
        <v>85.20392222513901</v>
      </c>
      <c r="AN29" s="22">
        <f ca="1">AVERAGE(OFFSET($A29,0,Fixtures!$D$6,1,3))</f>
        <v>82.660188708998774</v>
      </c>
      <c r="AO29" s="22">
        <f ca="1">AVERAGE(OFFSET($A29,0,Fixtures!$D$6,1,6))</f>
        <v>74.876976931961067</v>
      </c>
      <c r="AP29" s="22">
        <f ca="1">AVERAGE(OFFSET($A29,0,Fixtures!$D$6,1,9))</f>
        <v>76.994907035605337</v>
      </c>
      <c r="AQ29" s="22">
        <f ca="1">AVERAGE(OFFSET($A29,0,Fixtures!$D$6,1,12))</f>
        <v>78.356832629989043</v>
      </c>
      <c r="AR29" s="22">
        <f ca="1">IF(OR(Fixtures!$D$6&lt;=0,Fixtures!$D$6&gt;39),AVERAGE(A29:AM29),AVERAGE(OFFSET($A29,0,Fixtures!$D$6,1,39-Fixtures!$D$6)))</f>
        <v>83.159737258850825</v>
      </c>
    </row>
    <row r="30" spans="1:46" x14ac:dyDescent="0.25">
      <c r="A30" s="30" t="s">
        <v>53</v>
      </c>
      <c r="B30" s="22">
        <f ca="1">MIN(VLOOKUP($A26,$A$2:$AM$12,B$14+1,FALSE),VLOOKUP($A30,$A$2:$AM$12,B$14+1,FALSE))</f>
        <v>90.054954273881165</v>
      </c>
      <c r="C30" s="22">
        <f t="shared" ref="C30:AM30" ca="1" si="13">MIN(VLOOKUP($A26,$A$2:$AM$12,C$14+1,FALSE),VLOOKUP($A30,$A$2:$AM$12,C$14+1,FALSE))</f>
        <v>80.516430837836737</v>
      </c>
      <c r="D30" s="22">
        <f t="shared" ca="1" si="13"/>
        <v>96.794426871686781</v>
      </c>
      <c r="E30" s="22">
        <f t="shared" ca="1" si="13"/>
        <v>85.782010794927189</v>
      </c>
      <c r="F30" s="22">
        <f t="shared" ca="1" si="13"/>
        <v>74.414355793043498</v>
      </c>
      <c r="G30" s="22">
        <f t="shared" ca="1" si="13"/>
        <v>74.420838506251201</v>
      </c>
      <c r="H30" s="22">
        <f t="shared" ca="1" si="13"/>
        <v>71.06028901832677</v>
      </c>
      <c r="I30" s="22">
        <f t="shared" ca="1" si="13"/>
        <v>85.359733549764115</v>
      </c>
      <c r="J30" s="22">
        <f t="shared" ca="1" si="13"/>
        <v>104.84467986046657</v>
      </c>
      <c r="K30" s="22">
        <f t="shared" ca="1" si="13"/>
        <v>90.054954273881165</v>
      </c>
      <c r="L30" s="22">
        <f t="shared" ca="1" si="13"/>
        <v>71.06028901832677</v>
      </c>
      <c r="M30" s="22">
        <f t="shared" ca="1" si="13"/>
        <v>132.93792059030136</v>
      </c>
      <c r="N30" s="22">
        <f t="shared" ca="1" si="13"/>
        <v>107.79215219638427</v>
      </c>
      <c r="O30" s="22">
        <f t="shared" ca="1" si="13"/>
        <v>90.950879302608726</v>
      </c>
      <c r="P30" s="22">
        <f t="shared" ca="1" si="13"/>
        <v>65.989047985801463</v>
      </c>
      <c r="Q30" s="22">
        <f t="shared" ca="1" si="13"/>
        <v>88.09212123353997</v>
      </c>
      <c r="R30" s="22">
        <f t="shared" ca="1" si="13"/>
        <v>71.506054596270886</v>
      </c>
      <c r="S30" s="22">
        <f t="shared" ca="1" si="13"/>
        <v>74.420838506251201</v>
      </c>
      <c r="T30" s="22">
        <f t="shared" ca="1" si="13"/>
        <v>80.516430837836737</v>
      </c>
      <c r="U30" s="22">
        <f t="shared" ca="1" si="13"/>
        <v>65.989047985801463</v>
      </c>
      <c r="V30" s="22">
        <f t="shared" ca="1" si="13"/>
        <v>86.85146435573273</v>
      </c>
      <c r="W30" s="22">
        <f t="shared" ca="1" si="13"/>
        <v>81.545274460534031</v>
      </c>
      <c r="X30" s="22">
        <f t="shared" ca="1" si="13"/>
        <v>85.782010794927189</v>
      </c>
      <c r="Y30" s="22">
        <f t="shared" ca="1" si="13"/>
        <v>80.653280871535117</v>
      </c>
      <c r="Z30" s="22">
        <f t="shared" ca="1" si="13"/>
        <v>77.412802619126921</v>
      </c>
      <c r="AA30" s="22">
        <f t="shared" ca="1" si="13"/>
        <v>76.787293718383424</v>
      </c>
      <c r="AB30" s="22">
        <f t="shared" ca="1" si="13"/>
        <v>60.889776959660075</v>
      </c>
      <c r="AC30" s="22">
        <f t="shared" ca="1" si="13"/>
        <v>58.504953760585266</v>
      </c>
      <c r="AD30" s="22">
        <f t="shared" ca="1" si="13"/>
        <v>76.787293718383424</v>
      </c>
      <c r="AE30" s="22">
        <f t="shared" ca="1" si="13"/>
        <v>80.653280871535117</v>
      </c>
      <c r="AF30" s="22">
        <f t="shared" ca="1" si="13"/>
        <v>131.74596379558079</v>
      </c>
      <c r="AG30" s="22">
        <f t="shared" ca="1" si="13"/>
        <v>74.414355793043498</v>
      </c>
      <c r="AH30" s="22">
        <f t="shared" ca="1" si="13"/>
        <v>86.85146435573273</v>
      </c>
      <c r="AI30" s="22">
        <f t="shared" ca="1" si="13"/>
        <v>117.17749702548659</v>
      </c>
      <c r="AJ30" s="22">
        <f t="shared" ca="1" si="13"/>
        <v>104.84467986046657</v>
      </c>
      <c r="AK30" s="22">
        <f t="shared" ca="1" si="13"/>
        <v>108.76738957388292</v>
      </c>
      <c r="AL30" s="22">
        <f t="shared" ca="1" si="13"/>
        <v>60.889776959660075</v>
      </c>
      <c r="AM30" s="22">
        <f t="shared" ca="1" si="13"/>
        <v>85.359733549764115</v>
      </c>
      <c r="AN30" s="22">
        <f ca="1">AVERAGE(OFFSET($A30,0,Fixtures!$D$6,1,3))</f>
        <v>81.282698095196409</v>
      </c>
      <c r="AO30" s="22">
        <f ca="1">AVERAGE(OFFSET($A30,0,Fixtures!$D$6,1,6))</f>
        <v>73.338353120703005</v>
      </c>
      <c r="AP30" s="22">
        <f ca="1">AVERAGE(OFFSET($A30,0,Fixtures!$D$6,1,9))</f>
        <v>81.024073012190826</v>
      </c>
      <c r="AQ30" s="22">
        <f ca="1">AVERAGE(OFFSET($A30,0,Fixtures!$D$6,1,12))</f>
        <v>83.971664523665012</v>
      </c>
      <c r="AR30" s="22">
        <f ca="1">IF(OR(Fixtures!$D$6&lt;=0,Fixtures!$D$6&gt;39),AVERAGE(A30:AM30),AVERAGE(OFFSET($A30,0,Fixtures!$D$6,1,39-Fixtures!$D$6)))</f>
        <v>85.47009713923461</v>
      </c>
    </row>
    <row r="31" spans="1:46" x14ac:dyDescent="0.25">
      <c r="A31" s="30" t="s">
        <v>2</v>
      </c>
      <c r="B31" s="22">
        <f ca="1">MIN(VLOOKUP($A26,$A$2:$AM$12,B$14+1,FALSE),VLOOKUP($A31,$A$2:$AM$12,B$14+1,FALSE))</f>
        <v>81.545274460534031</v>
      </c>
      <c r="C31" s="22">
        <f t="shared" ref="C31:AM31" ca="1" si="14">MIN(VLOOKUP($A26,$A$2:$AM$12,C$14+1,FALSE),VLOOKUP($A31,$A$2:$AM$12,C$14+1,FALSE))</f>
        <v>80.516430837836737</v>
      </c>
      <c r="D31" s="22">
        <f t="shared" ca="1" si="14"/>
        <v>96.794426871686781</v>
      </c>
      <c r="E31" s="22">
        <f t="shared" ca="1" si="14"/>
        <v>76.787293718383424</v>
      </c>
      <c r="F31" s="22">
        <f t="shared" ca="1" si="14"/>
        <v>74.414355793043498</v>
      </c>
      <c r="G31" s="22">
        <f t="shared" ca="1" si="14"/>
        <v>74.420838506251201</v>
      </c>
      <c r="H31" s="22">
        <f t="shared" ca="1" si="14"/>
        <v>131.74596379558079</v>
      </c>
      <c r="I31" s="22">
        <f t="shared" ca="1" si="14"/>
        <v>85.359733549764115</v>
      </c>
      <c r="J31" s="22">
        <f t="shared" ca="1" si="14"/>
        <v>104.84467986046657</v>
      </c>
      <c r="K31" s="22">
        <f t="shared" ca="1" si="14"/>
        <v>88.09212123353997</v>
      </c>
      <c r="L31" s="22">
        <f t="shared" ca="1" si="14"/>
        <v>71.06028901832677</v>
      </c>
      <c r="M31" s="22">
        <f t="shared" ca="1" si="14"/>
        <v>65.989047985801463</v>
      </c>
      <c r="N31" s="22">
        <f t="shared" ca="1" si="14"/>
        <v>104.84467986046657</v>
      </c>
      <c r="O31" s="22">
        <f t="shared" ca="1" si="14"/>
        <v>156.08798416340557</v>
      </c>
      <c r="P31" s="22">
        <f t="shared" ca="1" si="14"/>
        <v>94.615647645599566</v>
      </c>
      <c r="Q31" s="22">
        <f t="shared" ca="1" si="14"/>
        <v>88.09212123353997</v>
      </c>
      <c r="R31" s="22">
        <f t="shared" ca="1" si="14"/>
        <v>71.506054596270886</v>
      </c>
      <c r="S31" s="22">
        <f t="shared" ca="1" si="14"/>
        <v>58.504953760585266</v>
      </c>
      <c r="T31" s="22">
        <f t="shared" ca="1" si="14"/>
        <v>104.32856322748948</v>
      </c>
      <c r="U31" s="22">
        <f t="shared" ca="1" si="14"/>
        <v>65.989047985801463</v>
      </c>
      <c r="V31" s="22">
        <f t="shared" ca="1" si="14"/>
        <v>107.79215219638427</v>
      </c>
      <c r="W31" s="22">
        <f t="shared" ca="1" si="14"/>
        <v>107.66814817432663</v>
      </c>
      <c r="X31" s="22">
        <f t="shared" ca="1" si="14"/>
        <v>85.782010794927189</v>
      </c>
      <c r="Y31" s="22">
        <f t="shared" ca="1" si="14"/>
        <v>80.653280871535117</v>
      </c>
      <c r="Z31" s="22">
        <f t="shared" ca="1" si="14"/>
        <v>71.06028901832677</v>
      </c>
      <c r="AA31" s="22">
        <f t="shared" ca="1" si="14"/>
        <v>76.787293718383424</v>
      </c>
      <c r="AB31" s="22">
        <f t="shared" ca="1" si="14"/>
        <v>71.506054596270886</v>
      </c>
      <c r="AC31" s="22">
        <f t="shared" ca="1" si="14"/>
        <v>58.504953760585266</v>
      </c>
      <c r="AD31" s="22">
        <f t="shared" ca="1" si="14"/>
        <v>107.66814817432663</v>
      </c>
      <c r="AE31" s="22">
        <f t="shared" ca="1" si="14"/>
        <v>77.412802619126921</v>
      </c>
      <c r="AF31" s="22">
        <f t="shared" ca="1" si="14"/>
        <v>85.782010794927189</v>
      </c>
      <c r="AG31" s="22">
        <f t="shared" ca="1" si="14"/>
        <v>80.653280871535117</v>
      </c>
      <c r="AH31" s="22">
        <f t="shared" ca="1" si="14"/>
        <v>80.516430837836737</v>
      </c>
      <c r="AI31" s="22">
        <f t="shared" ca="1" si="14"/>
        <v>131.16283350620023</v>
      </c>
      <c r="AJ31" s="22">
        <f t="shared" ca="1" si="14"/>
        <v>93.851136766913072</v>
      </c>
      <c r="AK31" s="22">
        <f t="shared" ca="1" si="14"/>
        <v>85.359733549764115</v>
      </c>
      <c r="AL31" s="22">
        <f t="shared" ca="1" si="14"/>
        <v>60.889776959660075</v>
      </c>
      <c r="AM31" s="22">
        <f t="shared" ca="1" si="14"/>
        <v>90.950879302608726</v>
      </c>
      <c r="AN31" s="22">
        <f ca="1">AVERAGE(OFFSET($A31,0,Fixtures!$D$6,1,3))</f>
        <v>79.165193561596368</v>
      </c>
      <c r="AO31" s="22">
        <f ca="1">AVERAGE(OFFSET($A31,0,Fixtures!$D$6,1,6))</f>
        <v>74.048980460004771</v>
      </c>
      <c r="AP31" s="22">
        <f ca="1">AVERAGE(OFFSET($A31,0,Fixtures!$D$6,1,9))</f>
        <v>79.461871594267706</v>
      </c>
      <c r="AQ31" s="22">
        <f ca="1">AVERAGE(OFFSET($A31,0,Fixtures!$D$6,1,12))</f>
        <v>83.957449130331781</v>
      </c>
      <c r="AR31" s="22">
        <f ca="1">IF(OR(Fixtures!$D$6&lt;=0,Fixtures!$D$6&gt;39),AVERAGE(A31:AM31),AVERAGE(OFFSET($A31,0,Fixtures!$D$6,1,39-Fixtures!$D$6)))</f>
        <v>83.658807258932953</v>
      </c>
    </row>
    <row r="32" spans="1:46" x14ac:dyDescent="0.25">
      <c r="A32" s="30" t="s">
        <v>113</v>
      </c>
      <c r="B32" s="22">
        <f ca="1">MIN(VLOOKUP($A26,$A$2:$AM$12,B$14+1,FALSE),VLOOKUP($A32,$A$2:$AM$12,B$14+1,FALSE))</f>
        <v>93.851136766913072</v>
      </c>
      <c r="C32" s="22">
        <f t="shared" ref="C32:AM32" ca="1" si="15">MIN(VLOOKUP($A26,$A$2:$AM$12,C$14+1,FALSE),VLOOKUP($A32,$A$2:$AM$12,C$14+1,FALSE))</f>
        <v>60.889776959660075</v>
      </c>
      <c r="D32" s="22">
        <f t="shared" ca="1" si="15"/>
        <v>96.794426871686781</v>
      </c>
      <c r="E32" s="22">
        <f t="shared" ca="1" si="15"/>
        <v>98.408971024022676</v>
      </c>
      <c r="F32" s="22">
        <f t="shared" ca="1" si="15"/>
        <v>74.414355793043498</v>
      </c>
      <c r="G32" s="22">
        <f t="shared" ca="1" si="15"/>
        <v>74.420838506251201</v>
      </c>
      <c r="H32" s="22">
        <f t="shared" ca="1" si="15"/>
        <v>71.506054596270886</v>
      </c>
      <c r="I32" s="22">
        <f t="shared" ca="1" si="15"/>
        <v>85.359733549764115</v>
      </c>
      <c r="J32" s="22">
        <f t="shared" ca="1" si="15"/>
        <v>80.653280871535117</v>
      </c>
      <c r="K32" s="22">
        <f t="shared" ca="1" si="15"/>
        <v>90.054954273881165</v>
      </c>
      <c r="L32" s="22">
        <f t="shared" ca="1" si="15"/>
        <v>71.06028901832677</v>
      </c>
      <c r="M32" s="22">
        <f t="shared" ca="1" si="15"/>
        <v>76.787293718383424</v>
      </c>
      <c r="N32" s="22">
        <f t="shared" ca="1" si="15"/>
        <v>107.79215219638427</v>
      </c>
      <c r="O32" s="22">
        <f t="shared" ca="1" si="15"/>
        <v>81.545274460534031</v>
      </c>
      <c r="P32" s="22">
        <f t="shared" ca="1" si="15"/>
        <v>99.666446562874938</v>
      </c>
      <c r="Q32" s="22">
        <f t="shared" ca="1" si="15"/>
        <v>77.412802619126921</v>
      </c>
      <c r="R32" s="22">
        <f t="shared" ca="1" si="15"/>
        <v>71.506054596270886</v>
      </c>
      <c r="S32" s="22">
        <f t="shared" ca="1" si="15"/>
        <v>77.412802619126921</v>
      </c>
      <c r="T32" s="22">
        <f t="shared" ca="1" si="15"/>
        <v>104.32856322748948</v>
      </c>
      <c r="U32" s="22">
        <f t="shared" ca="1" si="15"/>
        <v>65.989047985801463</v>
      </c>
      <c r="V32" s="22">
        <f t="shared" ca="1" si="15"/>
        <v>58.504953760585266</v>
      </c>
      <c r="W32" s="22">
        <f t="shared" ca="1" si="15"/>
        <v>110.06716633474366</v>
      </c>
      <c r="X32" s="22">
        <f t="shared" ca="1" si="15"/>
        <v>65.989047985801463</v>
      </c>
      <c r="Y32" s="22">
        <f t="shared" ca="1" si="15"/>
        <v>80.653280871535117</v>
      </c>
      <c r="Z32" s="22">
        <f t="shared" ca="1" si="15"/>
        <v>74.420838506251201</v>
      </c>
      <c r="AA32" s="22">
        <f t="shared" ca="1" si="15"/>
        <v>76.787293718383424</v>
      </c>
      <c r="AB32" s="22">
        <f t="shared" ca="1" si="15"/>
        <v>94.615647645599566</v>
      </c>
      <c r="AC32" s="22">
        <f t="shared" ca="1" si="15"/>
        <v>58.504953760585266</v>
      </c>
      <c r="AD32" s="22">
        <f t="shared" ca="1" si="15"/>
        <v>94.615647645599566</v>
      </c>
      <c r="AE32" s="22">
        <f t="shared" ca="1" si="15"/>
        <v>81.545274460534031</v>
      </c>
      <c r="AF32" s="22">
        <f t="shared" ca="1" si="15"/>
        <v>90.054954273881165</v>
      </c>
      <c r="AG32" s="22">
        <f t="shared" ca="1" si="15"/>
        <v>99.666446562874938</v>
      </c>
      <c r="AH32" s="22">
        <f t="shared" ca="1" si="15"/>
        <v>85.20392222513901</v>
      </c>
      <c r="AI32" s="22">
        <f t="shared" ca="1" si="15"/>
        <v>93.851136766913072</v>
      </c>
      <c r="AJ32" s="22">
        <f t="shared" ca="1" si="15"/>
        <v>80.516430837836737</v>
      </c>
      <c r="AK32" s="22">
        <f t="shared" ca="1" si="15"/>
        <v>118.30429950983941</v>
      </c>
      <c r="AL32" s="22">
        <f t="shared" ca="1" si="15"/>
        <v>60.889776959660075</v>
      </c>
      <c r="AM32" s="22">
        <f t="shared" ca="1" si="15"/>
        <v>90.950879302608726</v>
      </c>
      <c r="AN32" s="22">
        <f ca="1">AVERAGE(OFFSET($A32,0,Fixtures!$D$6,1,3))</f>
        <v>73.687722454529251</v>
      </c>
      <c r="AO32" s="22">
        <f ca="1">AVERAGE(OFFSET($A32,0,Fixtures!$D$6,1,6))</f>
        <v>75.161843748026001</v>
      </c>
      <c r="AP32" s="22">
        <f ca="1">AVERAGE(OFFSET($A32,0,Fixtures!$D$6,1,9))</f>
        <v>79.687437652018986</v>
      </c>
      <c r="AQ32" s="22">
        <f ca="1">AVERAGE(OFFSET($A32,0,Fixtures!$D$6,1,12))</f>
        <v>82.992370368591494</v>
      </c>
      <c r="AR32" s="22">
        <f ca="1">IF(OR(Fixtures!$D$6&lt;=0,Fixtures!$D$6&gt;39),AVERAGE(A32:AM32),AVERAGE(OFFSET($A32,0,Fixtures!$D$6,1,39-Fixtures!$D$6)))</f>
        <v>84.16061443956518</v>
      </c>
    </row>
    <row r="33" spans="1:44" x14ac:dyDescent="0.25">
      <c r="A33" s="30" t="s">
        <v>112</v>
      </c>
      <c r="B33" s="22">
        <f ca="1">MIN(VLOOKUP($A26,$A$2:$AM$12,B$14+1,FALSE),VLOOKUP($A33,$A$2:$AM$12,B$14+1,FALSE))</f>
        <v>80.653280871535117</v>
      </c>
      <c r="C33" s="22">
        <f t="shared" ref="C33:AM33" ca="1" si="16">MIN(VLOOKUP($A26,$A$2:$AM$12,C$14+1,FALSE),VLOOKUP($A33,$A$2:$AM$12,C$14+1,FALSE))</f>
        <v>58.504953760585266</v>
      </c>
      <c r="D33" s="22">
        <f t="shared" ca="1" si="16"/>
        <v>96.794426871686781</v>
      </c>
      <c r="E33" s="22">
        <f t="shared" ca="1" si="16"/>
        <v>143.21694080892806</v>
      </c>
      <c r="F33" s="22">
        <f t="shared" ca="1" si="16"/>
        <v>74.414355793043498</v>
      </c>
      <c r="G33" s="22">
        <f t="shared" ca="1" si="16"/>
        <v>74.420838506251201</v>
      </c>
      <c r="H33" s="22">
        <f t="shared" ca="1" si="16"/>
        <v>131.16283350620023</v>
      </c>
      <c r="I33" s="22">
        <f t="shared" ca="1" si="16"/>
        <v>85.359733549764115</v>
      </c>
      <c r="J33" s="22">
        <f t="shared" ca="1" si="16"/>
        <v>81.545274460534031</v>
      </c>
      <c r="K33" s="22">
        <f t="shared" ca="1" si="16"/>
        <v>90.054954273881165</v>
      </c>
      <c r="L33" s="22">
        <f t="shared" ca="1" si="16"/>
        <v>71.06028901832677</v>
      </c>
      <c r="M33" s="22">
        <f t="shared" ca="1" si="16"/>
        <v>104.32856322748948</v>
      </c>
      <c r="N33" s="22">
        <f t="shared" ca="1" si="16"/>
        <v>107.79215219638427</v>
      </c>
      <c r="O33" s="22">
        <f t="shared" ca="1" si="16"/>
        <v>107.66814817432663</v>
      </c>
      <c r="P33" s="22">
        <f t="shared" ca="1" si="16"/>
        <v>60.889776959660075</v>
      </c>
      <c r="Q33" s="22">
        <f t="shared" ca="1" si="16"/>
        <v>86.85146435573273</v>
      </c>
      <c r="R33" s="22">
        <f t="shared" ca="1" si="16"/>
        <v>71.506054596270886</v>
      </c>
      <c r="S33" s="22">
        <f t="shared" ca="1" si="16"/>
        <v>77.412802619126921</v>
      </c>
      <c r="T33" s="22">
        <f t="shared" ca="1" si="16"/>
        <v>76.787293718383424</v>
      </c>
      <c r="U33" s="22">
        <f t="shared" ca="1" si="16"/>
        <v>65.989047985801463</v>
      </c>
      <c r="V33" s="22">
        <f t="shared" ca="1" si="16"/>
        <v>117.17749702548659</v>
      </c>
      <c r="W33" s="22">
        <f t="shared" ca="1" si="16"/>
        <v>80.516430837836737</v>
      </c>
      <c r="X33" s="22">
        <f t="shared" ca="1" si="16"/>
        <v>85.782010794927189</v>
      </c>
      <c r="Y33" s="22">
        <f t="shared" ca="1" si="16"/>
        <v>80.653280871535117</v>
      </c>
      <c r="Z33" s="22">
        <f t="shared" ca="1" si="16"/>
        <v>71.506054596270886</v>
      </c>
      <c r="AA33" s="22">
        <f t="shared" ca="1" si="16"/>
        <v>65.989047985801463</v>
      </c>
      <c r="AB33" s="22">
        <f t="shared" ca="1" si="16"/>
        <v>85.20392222513901</v>
      </c>
      <c r="AC33" s="22">
        <f t="shared" ca="1" si="16"/>
        <v>58.504953760585266</v>
      </c>
      <c r="AD33" s="22">
        <f t="shared" ca="1" si="16"/>
        <v>71.06028901832677</v>
      </c>
      <c r="AE33" s="22">
        <f t="shared" ca="1" si="16"/>
        <v>74.420838506251201</v>
      </c>
      <c r="AF33" s="22">
        <f t="shared" ca="1" si="16"/>
        <v>131.74596379558079</v>
      </c>
      <c r="AG33" s="22">
        <f t="shared" ca="1" si="16"/>
        <v>85.359733549764115</v>
      </c>
      <c r="AH33" s="22">
        <f t="shared" ca="1" si="16"/>
        <v>86.85146435573273</v>
      </c>
      <c r="AI33" s="22">
        <f t="shared" ca="1" si="16"/>
        <v>88.09212123353997</v>
      </c>
      <c r="AJ33" s="22">
        <f t="shared" ca="1" si="16"/>
        <v>117.17749702548659</v>
      </c>
      <c r="AK33" s="22">
        <f t="shared" ca="1" si="16"/>
        <v>118.30429950983941</v>
      </c>
      <c r="AL33" s="22">
        <f t="shared" ca="1" si="16"/>
        <v>60.889776959660075</v>
      </c>
      <c r="AM33" s="22">
        <f t="shared" ca="1" si="16"/>
        <v>90.950879302608726</v>
      </c>
      <c r="AN33" s="22">
        <f ca="1">AVERAGE(OFFSET($A33,0,Fixtures!$D$6,1,3))</f>
        <v>79.313782087577735</v>
      </c>
      <c r="AO33" s="22">
        <f ca="1">AVERAGE(OFFSET($A33,0,Fixtures!$D$6,1,6))</f>
        <v>74.606545039043155</v>
      </c>
      <c r="AP33" s="22">
        <f ca="1">AVERAGE(OFFSET($A33,0,Fixtures!$D$6,1,9))</f>
        <v>80.540706839379752</v>
      </c>
      <c r="AQ33" s="22">
        <f ca="1">AVERAGE(OFFSET($A33,0,Fixtures!$D$6,1,12))</f>
        <v>82.097473391121198</v>
      </c>
      <c r="AR33" s="22">
        <f ca="1">IF(OR(Fixtures!$D$6&lt;=0,Fixtures!$D$6&gt;39),AVERAGE(A33:AM33),AVERAGE(OFFSET($A33,0,Fixtures!$D$6,1,39-Fixtures!$D$6)))</f>
        <v>85.780758343190584</v>
      </c>
    </row>
    <row r="34" spans="1:44" x14ac:dyDescent="0.25">
      <c r="A34" s="30" t="s">
        <v>10</v>
      </c>
      <c r="B34" s="22">
        <f ca="1">MIN(VLOOKUP($A26,$A$2:$AM$12,B$14+1,FALSE),VLOOKUP($A34,$A$2:$AM$12,B$14+1,FALSE))</f>
        <v>90.950879302608726</v>
      </c>
      <c r="C34" s="22">
        <f t="shared" ref="C34:AM34" si="17">MIN(VLOOKUP($A26,$A$2:$AM$12,C$14+1,FALSE),VLOOKUP($A34,$A$2:$AM$12,C$14+1,FALSE))</f>
        <v>80.516430837836737</v>
      </c>
      <c r="D34" s="22">
        <f t="shared" ca="1" si="17"/>
        <v>96.794426871686781</v>
      </c>
      <c r="E34" s="22">
        <f t="shared" ca="1" si="17"/>
        <v>108.76738957388292</v>
      </c>
      <c r="F34" s="22">
        <f t="shared" ca="1" si="17"/>
        <v>74.414355793043498</v>
      </c>
      <c r="G34" s="22">
        <f t="shared" ca="1" si="17"/>
        <v>65.989047985801463</v>
      </c>
      <c r="H34" s="22">
        <f t="shared" ca="1" si="17"/>
        <v>104.32856322748948</v>
      </c>
      <c r="I34" s="22">
        <f t="shared" ca="1" si="17"/>
        <v>85.359733549764115</v>
      </c>
      <c r="J34" s="22">
        <f t="shared" ca="1" si="17"/>
        <v>104.84467986046657</v>
      </c>
      <c r="K34" s="22">
        <f t="shared" ca="1" si="17"/>
        <v>90.054954273881165</v>
      </c>
      <c r="L34" s="22">
        <f t="shared" ca="1" si="17"/>
        <v>71.06028901832677</v>
      </c>
      <c r="M34" s="22">
        <f t="shared" ca="1" si="17"/>
        <v>90.054954273881165</v>
      </c>
      <c r="N34" s="22">
        <f t="shared" ca="1" si="17"/>
        <v>99.666446562874938</v>
      </c>
      <c r="O34" s="22">
        <f t="shared" ca="1" si="17"/>
        <v>76.787293718383424</v>
      </c>
      <c r="P34" s="22">
        <f t="shared" ca="1" si="17"/>
        <v>71.06028901832677</v>
      </c>
      <c r="Q34" s="22">
        <f t="shared" ca="1" si="17"/>
        <v>74.420838506251201</v>
      </c>
      <c r="R34" s="22">
        <f t="shared" ca="1" si="17"/>
        <v>71.506054596270886</v>
      </c>
      <c r="S34" s="22">
        <f t="shared" ca="1" si="17"/>
        <v>77.412802619126921</v>
      </c>
      <c r="T34" s="22">
        <f t="shared" ca="1" si="17"/>
        <v>104.32856322748948</v>
      </c>
      <c r="U34" s="22">
        <f t="shared" ca="1" si="17"/>
        <v>58.504953760585266</v>
      </c>
      <c r="V34" s="22">
        <f t="shared" ca="1" si="17"/>
        <v>85.359733549764115</v>
      </c>
      <c r="W34" s="22">
        <f t="shared" ca="1" si="17"/>
        <v>110.06716633474366</v>
      </c>
      <c r="X34" s="22">
        <f t="shared" ca="1" si="17"/>
        <v>85.782010794927189</v>
      </c>
      <c r="Y34" s="22">
        <f t="shared" ca="1" si="17"/>
        <v>71.506054596270886</v>
      </c>
      <c r="Z34" s="22">
        <f t="shared" si="17"/>
        <v>98.408971024022676</v>
      </c>
      <c r="AA34" s="22">
        <f t="shared" ca="1" si="17"/>
        <v>74.414355793043498</v>
      </c>
      <c r="AB34" s="22">
        <f t="shared" ca="1" si="17"/>
        <v>85.782010794927189</v>
      </c>
      <c r="AC34" s="22">
        <f t="shared" ca="1" si="17"/>
        <v>58.504953760585266</v>
      </c>
      <c r="AD34" s="22">
        <f t="shared" ca="1" si="17"/>
        <v>60.889776959660075</v>
      </c>
      <c r="AE34" s="22">
        <f t="shared" ca="1" si="17"/>
        <v>81.545274460534031</v>
      </c>
      <c r="AF34" s="22">
        <f t="shared" ca="1" si="17"/>
        <v>81.545274460534031</v>
      </c>
      <c r="AG34" s="22">
        <f t="shared" ca="1" si="17"/>
        <v>93.851136766913072</v>
      </c>
      <c r="AH34" s="22">
        <f t="shared" ca="1" si="17"/>
        <v>86.85146435573273</v>
      </c>
      <c r="AI34" s="22">
        <f t="shared" ca="1" si="17"/>
        <v>110.06716633474366</v>
      </c>
      <c r="AJ34" s="22">
        <f t="shared" ca="1" si="17"/>
        <v>132.93792059030136</v>
      </c>
      <c r="AK34" s="22">
        <f t="shared" ca="1" si="17"/>
        <v>85.20392222513901</v>
      </c>
      <c r="AL34" s="22">
        <f t="shared" ca="1" si="17"/>
        <v>60.889776959660075</v>
      </c>
      <c r="AM34" s="22">
        <f t="shared" ca="1" si="17"/>
        <v>77.412802619126921</v>
      </c>
      <c r="AN34" s="22">
        <f ca="1">AVERAGE(OFFSET($A34,0,Fixtures!$D$6,1,3))</f>
        <v>85.232345471740246</v>
      </c>
      <c r="AO34" s="22">
        <f ca="1">AVERAGE(OFFSET($A34,0,Fixtures!$D$6,1,6))</f>
        <v>79.066392793962791</v>
      </c>
      <c r="AP34" s="22">
        <f ca="1">AVERAGE(OFFSET($A34,0,Fixtures!$D$6,1,9))</f>
        <v>77.597631404944991</v>
      </c>
      <c r="AQ34" s="22">
        <f ca="1">AVERAGE(OFFSET($A34,0,Fixtures!$D$6,1,12))</f>
        <v>82.429037508491206</v>
      </c>
      <c r="AR34" s="22">
        <f ca="1">IF(OR(Fixtures!$D$6&lt;=0,Fixtures!$D$6&gt;39),AVERAGE(A34:AM34),AVERAGE(OFFSET($A34,0,Fixtures!$D$6,1,39-Fixtures!$D$6)))</f>
        <v>84.099554531007627</v>
      </c>
    </row>
    <row r="35" spans="1:44" x14ac:dyDescent="0.25">
      <c r="A35" s="30" t="s">
        <v>71</v>
      </c>
      <c r="B35" s="22">
        <f ca="1">MIN(VLOOKUP($A26,$A$2:$AM$12,B$14+1,FALSE),VLOOKUP($A35,$A$2:$AM$12,B$14+1,FALSE))</f>
        <v>85.20392222513901</v>
      </c>
      <c r="C35" s="22">
        <f t="shared" ref="C35:AM35" ca="1" si="18">MIN(VLOOKUP($A26,$A$2:$AM$12,C$14+1,FALSE),VLOOKUP($A35,$A$2:$AM$12,C$14+1,FALSE))</f>
        <v>80.516430837836737</v>
      </c>
      <c r="D35" s="22">
        <f t="shared" ca="1" si="18"/>
        <v>80.516430837836737</v>
      </c>
      <c r="E35" s="22">
        <f t="shared" ca="1" si="18"/>
        <v>74.420838506251201</v>
      </c>
      <c r="F35" s="22">
        <f t="shared" ca="1" si="18"/>
        <v>74.414355793043498</v>
      </c>
      <c r="G35" s="22">
        <f t="shared" ca="1" si="18"/>
        <v>74.420838506251201</v>
      </c>
      <c r="H35" s="22">
        <f t="shared" ca="1" si="18"/>
        <v>107.66814817432663</v>
      </c>
      <c r="I35" s="22">
        <f t="shared" ca="1" si="18"/>
        <v>77.412802619126921</v>
      </c>
      <c r="J35" s="22">
        <f t="shared" ca="1" si="18"/>
        <v>104.32856322748948</v>
      </c>
      <c r="K35" s="22">
        <f t="shared" ca="1" si="18"/>
        <v>65.989047985801463</v>
      </c>
      <c r="L35" s="22">
        <f t="shared" ca="1" si="18"/>
        <v>71.06028901832677</v>
      </c>
      <c r="M35" s="22">
        <f t="shared" ca="1" si="18"/>
        <v>86.85146435573273</v>
      </c>
      <c r="N35" s="22">
        <f t="shared" ca="1" si="18"/>
        <v>74.414355793043498</v>
      </c>
      <c r="O35" s="22">
        <f t="shared" ca="1" si="18"/>
        <v>118.30429950983941</v>
      </c>
      <c r="P35" s="22">
        <f t="shared" ca="1" si="18"/>
        <v>99.666446562874938</v>
      </c>
      <c r="Q35" s="22">
        <f t="shared" ca="1" si="18"/>
        <v>58.504953760585266</v>
      </c>
      <c r="R35" s="22">
        <f t="shared" ca="1" si="18"/>
        <v>71.506054596270886</v>
      </c>
      <c r="S35" s="22">
        <f t="shared" ca="1" si="18"/>
        <v>77.412802619126921</v>
      </c>
      <c r="T35" s="22">
        <f t="shared" ca="1" si="18"/>
        <v>94.615647645599566</v>
      </c>
      <c r="U35" s="22">
        <f t="shared" ca="1" si="18"/>
        <v>65.989047985801463</v>
      </c>
      <c r="V35" s="22">
        <f t="shared" ca="1" si="18"/>
        <v>88.09212123353997</v>
      </c>
      <c r="W35" s="22">
        <f t="shared" ca="1" si="18"/>
        <v>80.653280871535117</v>
      </c>
      <c r="X35" s="22">
        <f t="shared" ca="1" si="18"/>
        <v>85.359733549764115</v>
      </c>
      <c r="Y35" s="22">
        <f t="shared" ca="1" si="18"/>
        <v>80.653280871535117</v>
      </c>
      <c r="Z35" s="22">
        <f t="shared" ca="1" si="18"/>
        <v>90.054954273881165</v>
      </c>
      <c r="AA35" s="22">
        <f t="shared" ca="1" si="18"/>
        <v>76.787293718383424</v>
      </c>
      <c r="AB35" s="22">
        <f t="shared" ca="1" si="18"/>
        <v>94.615647645599566</v>
      </c>
      <c r="AC35" s="22">
        <f t="shared" ca="1" si="18"/>
        <v>58.504953760585266</v>
      </c>
      <c r="AD35" s="22">
        <f t="shared" ca="1" si="18"/>
        <v>71.506054596270886</v>
      </c>
      <c r="AE35" s="22">
        <f t="shared" ca="1" si="18"/>
        <v>81.545274460534031</v>
      </c>
      <c r="AF35" s="22">
        <f t="shared" ca="1" si="18"/>
        <v>90.950879302608726</v>
      </c>
      <c r="AG35" s="22">
        <f t="shared" ca="1" si="18"/>
        <v>96.794426871686781</v>
      </c>
      <c r="AH35" s="22">
        <f t="shared" ca="1" si="18"/>
        <v>86.85146435573273</v>
      </c>
      <c r="AI35" s="22">
        <f t="shared" ca="1" si="18"/>
        <v>71.06028901832677</v>
      </c>
      <c r="AJ35" s="22">
        <f t="shared" ca="1" si="18"/>
        <v>60.889776959660075</v>
      </c>
      <c r="AK35" s="22">
        <f t="shared" ca="1" si="18"/>
        <v>98.408971024022676</v>
      </c>
      <c r="AL35" s="22">
        <f t="shared" ca="1" si="18"/>
        <v>60.889776959660075</v>
      </c>
      <c r="AM35" s="22">
        <f t="shared" ca="1" si="18"/>
        <v>90.950879302608726</v>
      </c>
      <c r="AN35" s="22">
        <f ca="1">AVERAGE(OFFSET($A35,0,Fixtures!$D$6,1,3))</f>
        <v>85.355989565060142</v>
      </c>
      <c r="AO35" s="22">
        <f ca="1">AVERAGE(OFFSET($A35,0,Fixtures!$D$6,1,6))</f>
        <v>80.99597730329144</v>
      </c>
      <c r="AP35" s="22">
        <f ca="1">AVERAGE(OFFSET($A35,0,Fixtures!$D$6,1,9))</f>
        <v>81.108674686573593</v>
      </c>
      <c r="AQ35" s="22">
        <f ca="1">AVERAGE(OFFSET($A35,0,Fixtures!$D$6,1,12))</f>
        <v>82.057021035409051</v>
      </c>
      <c r="AR35" s="22">
        <f ca="1">IF(OR(Fixtures!$D$6&lt;=0,Fixtures!$D$6&gt;39),AVERAGE(A35:AM35),AVERAGE(OFFSET($A35,0,Fixtures!$D$6,1,39-Fixtures!$D$6)))</f>
        <v>80.988978541928773</v>
      </c>
    </row>
    <row r="36" spans="1:44" x14ac:dyDescent="0.25">
      <c r="A36" s="30" t="s">
        <v>63</v>
      </c>
      <c r="B36" s="22">
        <f ca="1">MIN(VLOOKUP($A26,$A$2:$AM$12,B$14+1,FALSE),VLOOKUP($A36,$A$2:$AM$12,B$14+1,FALSE))</f>
        <v>93.851136766913072</v>
      </c>
      <c r="C36" s="22">
        <f t="shared" ref="C36:AM36" ca="1" si="19">MIN(VLOOKUP($A26,$A$2:$AM$12,C$14+1,FALSE),VLOOKUP($A36,$A$2:$AM$12,C$14+1,FALSE))</f>
        <v>80.516430837836737</v>
      </c>
      <c r="D36" s="22">
        <f t="shared" ca="1" si="19"/>
        <v>93.851136766913072</v>
      </c>
      <c r="E36" s="22">
        <f t="shared" ca="1" si="19"/>
        <v>71.06028901832677</v>
      </c>
      <c r="F36" s="22">
        <f t="shared" ca="1" si="19"/>
        <v>74.414355793043498</v>
      </c>
      <c r="G36" s="22">
        <f t="shared" ca="1" si="19"/>
        <v>74.420838506251201</v>
      </c>
      <c r="H36" s="22">
        <f t="shared" ca="1" si="19"/>
        <v>80.653280871535117</v>
      </c>
      <c r="I36" s="22">
        <f t="shared" ca="1" si="19"/>
        <v>58.504953760585266</v>
      </c>
      <c r="J36" s="22">
        <f t="shared" ca="1" si="19"/>
        <v>104.84467986046657</v>
      </c>
      <c r="K36" s="22">
        <f t="shared" ca="1" si="19"/>
        <v>77.412802619126921</v>
      </c>
      <c r="L36" s="22">
        <f t="shared" ca="1" si="19"/>
        <v>60.889776959660075</v>
      </c>
      <c r="M36" s="22">
        <f t="shared" ca="1" si="19"/>
        <v>90.950879302608726</v>
      </c>
      <c r="N36" s="22">
        <f t="shared" ca="1" si="19"/>
        <v>85.359733549764115</v>
      </c>
      <c r="O36" s="22">
        <f t="shared" ca="1" si="19"/>
        <v>143.21694080892806</v>
      </c>
      <c r="P36" s="22">
        <f t="shared" ca="1" si="19"/>
        <v>99.666446562874938</v>
      </c>
      <c r="Q36" s="22">
        <f t="shared" ca="1" si="19"/>
        <v>81.545274460534031</v>
      </c>
      <c r="R36" s="22">
        <f t="shared" ca="1" si="19"/>
        <v>71.506054596270886</v>
      </c>
      <c r="S36" s="22">
        <f t="shared" ca="1" si="19"/>
        <v>77.412802619126921</v>
      </c>
      <c r="T36" s="22">
        <f t="shared" ca="1" si="19"/>
        <v>71.506054596270886</v>
      </c>
      <c r="U36" s="22">
        <f t="shared" ca="1" si="19"/>
        <v>65.989047985801463</v>
      </c>
      <c r="V36" s="22">
        <f t="shared" ca="1" si="19"/>
        <v>65.989047985801463</v>
      </c>
      <c r="W36" s="22">
        <f t="shared" ca="1" si="19"/>
        <v>94.615647645599566</v>
      </c>
      <c r="X36" s="22">
        <f t="shared" ca="1" si="19"/>
        <v>85.782010794927189</v>
      </c>
      <c r="Y36" s="22">
        <f t="shared" ca="1" si="19"/>
        <v>80.653280871535117</v>
      </c>
      <c r="Z36" s="22">
        <f t="shared" ca="1" si="19"/>
        <v>85.20392222513901</v>
      </c>
      <c r="AA36" s="22">
        <f t="shared" ca="1" si="19"/>
        <v>76.787293718383424</v>
      </c>
      <c r="AB36" s="22">
        <f t="shared" ca="1" si="19"/>
        <v>94.615647645599566</v>
      </c>
      <c r="AC36" s="22">
        <f t="shared" ca="1" si="19"/>
        <v>58.504953760585266</v>
      </c>
      <c r="AD36" s="22">
        <f t="shared" ca="1" si="19"/>
        <v>99.666446562874938</v>
      </c>
      <c r="AE36" s="22">
        <f t="shared" ca="1" si="19"/>
        <v>81.545274460534031</v>
      </c>
      <c r="AF36" s="22">
        <f t="shared" ca="1" si="19"/>
        <v>104.32856322748948</v>
      </c>
      <c r="AG36" s="22">
        <f t="shared" ca="1" si="19"/>
        <v>108.76738957388292</v>
      </c>
      <c r="AH36" s="22">
        <f t="shared" ca="1" si="19"/>
        <v>74.420838506251201</v>
      </c>
      <c r="AI36" s="22">
        <f t="shared" ca="1" si="19"/>
        <v>74.414355793043498</v>
      </c>
      <c r="AJ36" s="22">
        <f t="shared" ca="1" si="19"/>
        <v>86.85146435573273</v>
      </c>
      <c r="AK36" s="22">
        <f t="shared" ca="1" si="19"/>
        <v>76.787293718383424</v>
      </c>
      <c r="AL36" s="22">
        <f t="shared" ca="1" si="19"/>
        <v>60.889776959660075</v>
      </c>
      <c r="AM36" s="22">
        <f t="shared" ca="1" si="19"/>
        <v>85.782010794927189</v>
      </c>
      <c r="AN36" s="22">
        <f ca="1">AVERAGE(OFFSET($A36,0,Fixtures!$D$6,1,3))</f>
        <v>83.879737963867115</v>
      </c>
      <c r="AO36" s="22">
        <f ca="1">AVERAGE(OFFSET($A36,0,Fixtures!$D$6,1,6))</f>
        <v>80.257851502694919</v>
      </c>
      <c r="AP36" s="22">
        <f ca="1">AVERAGE(OFFSET($A36,0,Fixtures!$D$6,1,9))</f>
        <v>85.231932585229785</v>
      </c>
      <c r="AQ36" s="22">
        <f ca="1">AVERAGE(OFFSET($A36,0,Fixtures!$D$6,1,12))</f>
        <v>85.390831428353806</v>
      </c>
      <c r="AR36" s="22">
        <f ca="1">IF(OR(Fixtures!$D$6&lt;=0,Fixtures!$D$6&gt;39),AVERAGE(A36:AM36),AVERAGE(OFFSET($A36,0,Fixtures!$D$6,1,39-Fixtures!$D$6)))</f>
        <v>83.437532685559319</v>
      </c>
    </row>
    <row r="38" spans="1:44" x14ac:dyDescent="0.25">
      <c r="A38" s="31" t="s">
        <v>73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>
        <v>13</v>
      </c>
      <c r="O38" s="2">
        <v>14</v>
      </c>
      <c r="P38" s="2">
        <v>15</v>
      </c>
      <c r="Q38" s="2">
        <v>16</v>
      </c>
      <c r="R38" s="2">
        <v>17</v>
      </c>
      <c r="S38" s="2">
        <v>18</v>
      </c>
      <c r="T38" s="2">
        <v>19</v>
      </c>
      <c r="U38" s="2">
        <v>20</v>
      </c>
      <c r="V38" s="2">
        <v>21</v>
      </c>
      <c r="W38" s="2">
        <v>22</v>
      </c>
      <c r="X38" s="2">
        <v>23</v>
      </c>
      <c r="Y38" s="2">
        <v>24</v>
      </c>
      <c r="Z38" s="2">
        <v>25</v>
      </c>
      <c r="AA38" s="2">
        <v>26</v>
      </c>
      <c r="AB38" s="2">
        <v>27</v>
      </c>
      <c r="AC38" s="2">
        <v>28</v>
      </c>
      <c r="AD38" s="2">
        <v>29</v>
      </c>
      <c r="AE38" s="2">
        <v>30</v>
      </c>
      <c r="AF38" s="2">
        <v>31</v>
      </c>
      <c r="AG38" s="2">
        <v>32</v>
      </c>
      <c r="AH38" s="2">
        <v>33</v>
      </c>
      <c r="AI38" s="2">
        <v>34</v>
      </c>
      <c r="AJ38" s="2">
        <v>35</v>
      </c>
      <c r="AK38" s="2">
        <v>36</v>
      </c>
      <c r="AL38" s="2">
        <v>37</v>
      </c>
      <c r="AM38" s="2">
        <v>38</v>
      </c>
      <c r="AN38" s="31" t="s">
        <v>56</v>
      </c>
      <c r="AO38" s="31" t="s">
        <v>57</v>
      </c>
      <c r="AP38" s="31" t="s">
        <v>58</v>
      </c>
      <c r="AQ38" s="31" t="s">
        <v>82</v>
      </c>
      <c r="AR38" s="31" t="s">
        <v>59</v>
      </c>
    </row>
    <row r="39" spans="1:44" x14ac:dyDescent="0.25">
      <c r="A39" s="30" t="s">
        <v>111</v>
      </c>
      <c r="B39" s="22">
        <f t="shared" ref="B39:AM39" ca="1" si="20">MIN(VLOOKUP($A38,$A$2:$AM$12,B$14+1,FALSE),VLOOKUP($A39,$A$2:$AM$12,B$14+1,FALSE))</f>
        <v>77.412802619126921</v>
      </c>
      <c r="C39" s="22">
        <f t="shared" ca="1" si="20"/>
        <v>65.989047985801463</v>
      </c>
      <c r="D39" s="22">
        <f t="shared" ca="1" si="20"/>
        <v>90.054954273881165</v>
      </c>
      <c r="E39" s="22">
        <f t="shared" ca="1" si="20"/>
        <v>71.506054596270886</v>
      </c>
      <c r="F39" s="22">
        <f t="shared" ca="1" si="20"/>
        <v>80.516430837836737</v>
      </c>
      <c r="G39" s="22">
        <f t="shared" ca="1" si="20"/>
        <v>99.666446562874938</v>
      </c>
      <c r="H39" s="22">
        <f t="shared" ca="1" si="20"/>
        <v>74.414355793043498</v>
      </c>
      <c r="I39" s="22">
        <f t="shared" ca="1" si="20"/>
        <v>86.85146435573273</v>
      </c>
      <c r="J39" s="22">
        <f t="shared" ca="1" si="20"/>
        <v>71.06028901832677</v>
      </c>
      <c r="K39" s="22">
        <f t="shared" ca="1" si="20"/>
        <v>93.851136766913072</v>
      </c>
      <c r="L39" s="22">
        <f t="shared" ca="1" si="20"/>
        <v>108.76738957388292</v>
      </c>
      <c r="M39" s="22">
        <f t="shared" ca="1" si="20"/>
        <v>74.420838506251201</v>
      </c>
      <c r="N39" s="22">
        <f t="shared" ca="1" si="20"/>
        <v>60.889776959660075</v>
      </c>
      <c r="O39" s="22">
        <f t="shared" ca="1" si="20"/>
        <v>104.32856322748948</v>
      </c>
      <c r="P39" s="22">
        <f t="shared" ca="1" si="20"/>
        <v>71.506054596270886</v>
      </c>
      <c r="Q39" s="22">
        <f t="shared" ca="1" si="20"/>
        <v>107.79215219638427</v>
      </c>
      <c r="R39" s="22">
        <f t="shared" ca="1" si="20"/>
        <v>94.615647645599566</v>
      </c>
      <c r="S39" s="22">
        <f t="shared" ca="1" si="20"/>
        <v>74.414355793043498</v>
      </c>
      <c r="T39" s="22">
        <f t="shared" ca="1" si="20"/>
        <v>71.06028901832677</v>
      </c>
      <c r="U39" s="22">
        <f t="shared" ca="1" si="20"/>
        <v>93.851136766913072</v>
      </c>
      <c r="V39" s="22">
        <f t="shared" ca="1" si="20"/>
        <v>90.950879302608726</v>
      </c>
      <c r="W39" s="22">
        <f t="shared" ca="1" si="20"/>
        <v>76.787293718383424</v>
      </c>
      <c r="X39" s="22">
        <f t="shared" ca="1" si="20"/>
        <v>86.85146435573273</v>
      </c>
      <c r="Y39" s="22">
        <f t="shared" ca="1" si="20"/>
        <v>76.787293718383424</v>
      </c>
      <c r="Z39" s="22">
        <f t="shared" ca="1" si="20"/>
        <v>80.653280871535117</v>
      </c>
      <c r="AA39" s="22">
        <f t="shared" ca="1" si="20"/>
        <v>85.359733549764115</v>
      </c>
      <c r="AB39" s="22">
        <f t="shared" ca="1" si="20"/>
        <v>90.950879302608726</v>
      </c>
      <c r="AC39" s="22">
        <f t="shared" ca="1" si="20"/>
        <v>77.412802619126921</v>
      </c>
      <c r="AD39" s="22">
        <f t="shared" ca="1" si="20"/>
        <v>131.74596379558079</v>
      </c>
      <c r="AE39" s="22">
        <f t="shared" ca="1" si="20"/>
        <v>58.504953760585266</v>
      </c>
      <c r="AF39" s="22">
        <f t="shared" ca="1" si="20"/>
        <v>74.420838506251201</v>
      </c>
      <c r="AG39" s="22">
        <f t="shared" ca="1" si="20"/>
        <v>60.889776959660075</v>
      </c>
      <c r="AH39" s="22">
        <f t="shared" ca="1" si="20"/>
        <v>132.93792059030136</v>
      </c>
      <c r="AI39" s="22">
        <f t="shared" ca="1" si="20"/>
        <v>85.359733549764115</v>
      </c>
      <c r="AJ39" s="22">
        <f t="shared" ca="1" si="20"/>
        <v>58.504953760585266</v>
      </c>
      <c r="AK39" s="22">
        <f t="shared" ca="1" si="20"/>
        <v>110.06716633474366</v>
      </c>
      <c r="AL39" s="22">
        <f t="shared" ca="1" si="20"/>
        <v>81.545274460534031</v>
      </c>
      <c r="AM39" s="22">
        <f t="shared" ca="1" si="20"/>
        <v>98.408971024022676</v>
      </c>
      <c r="AN39" s="22">
        <f ca="1">AVERAGE(OFFSET($A39,0,Fixtures!$D$6,1,3))</f>
        <v>81.430679648550424</v>
      </c>
      <c r="AO39" s="22">
        <f ca="1">AVERAGE(OFFSET($A39,0,Fixtures!$D$6,1,6))</f>
        <v>83.002575736191829</v>
      </c>
      <c r="AP39" s="22">
        <f ca="1">AVERAGE(OFFSET($A39,0,Fixtures!$D$6,1,9))</f>
        <v>84.743023386618702</v>
      </c>
      <c r="AQ39" s="22">
        <f ca="1">AVERAGE(OFFSET($A39,0,Fixtures!$D$6,1,12))</f>
        <v>86.822886798274496</v>
      </c>
      <c r="AR39" s="22">
        <f ca="1">IF(OR(Fixtures!$D$6&lt;=0,Fixtures!$D$6&gt;39),AVERAGE(A39:AM39),AVERAGE(OFFSET($A39,0,Fixtures!$D$6,1,39-Fixtures!$D$6)))</f>
        <v>86.900062947448731</v>
      </c>
    </row>
    <row r="40" spans="1:44" x14ac:dyDescent="0.25">
      <c r="A40" s="30" t="s">
        <v>121</v>
      </c>
      <c r="B40" s="22">
        <f ca="1">MIN(VLOOKUP($A38,$A$2:$AM$12,B$14+1,FALSE),VLOOKUP($A40,$A$2:$AM$12,B$14+1,FALSE))</f>
        <v>77.412802619126921</v>
      </c>
      <c r="C40" s="22">
        <f t="shared" ref="C40:AM40" ca="1" si="21">MIN(VLOOKUP($A38,$A$2:$AM$12,C$14+1,FALSE),VLOOKUP($A40,$A$2:$AM$12,C$14+1,FALSE))</f>
        <v>80.516430837836737</v>
      </c>
      <c r="D40" s="22">
        <f t="shared" ca="1" si="21"/>
        <v>96.794426871686781</v>
      </c>
      <c r="E40" s="22">
        <f t="shared" ca="1" si="21"/>
        <v>131.74596379558079</v>
      </c>
      <c r="F40" s="22">
        <f t="shared" ca="1" si="21"/>
        <v>74.414355793043498</v>
      </c>
      <c r="G40" s="22">
        <f t="shared" ca="1" si="21"/>
        <v>74.420838506251201</v>
      </c>
      <c r="H40" s="22">
        <f t="shared" ca="1" si="21"/>
        <v>80.516430837836737</v>
      </c>
      <c r="I40" s="22">
        <f t="shared" ca="1" si="21"/>
        <v>85.359733549764115</v>
      </c>
      <c r="J40" s="22">
        <f t="shared" ca="1" si="21"/>
        <v>71.06028901832677</v>
      </c>
      <c r="K40" s="22">
        <f t="shared" ca="1" si="21"/>
        <v>90.054954273881165</v>
      </c>
      <c r="L40" s="22">
        <f t="shared" ca="1" si="21"/>
        <v>71.06028901832677</v>
      </c>
      <c r="M40" s="22">
        <f t="shared" ca="1" si="21"/>
        <v>74.420838506251201</v>
      </c>
      <c r="N40" s="22">
        <f t="shared" ca="1" si="21"/>
        <v>88.09212123353997</v>
      </c>
      <c r="O40" s="22">
        <f t="shared" ca="1" si="21"/>
        <v>104.32856322748948</v>
      </c>
      <c r="P40" s="22">
        <f t="shared" ca="1" si="21"/>
        <v>71.506054596270886</v>
      </c>
      <c r="Q40" s="22">
        <f t="shared" ca="1" si="21"/>
        <v>88.09212123353997</v>
      </c>
      <c r="R40" s="22">
        <f t="shared" ca="1" si="21"/>
        <v>71.506054596270886</v>
      </c>
      <c r="S40" s="22">
        <f t="shared" ca="1" si="21"/>
        <v>74.414355793043498</v>
      </c>
      <c r="T40" s="22">
        <f t="shared" ca="1" si="21"/>
        <v>81.545274460534031</v>
      </c>
      <c r="U40" s="22">
        <f t="shared" ca="1" si="21"/>
        <v>65.989047985801463</v>
      </c>
      <c r="V40" s="22">
        <f t="shared" ca="1" si="21"/>
        <v>98.408971024022676</v>
      </c>
      <c r="W40" s="22">
        <f t="shared" ca="1" si="21"/>
        <v>76.787293718383424</v>
      </c>
      <c r="X40" s="22">
        <f t="shared" ca="1" si="21"/>
        <v>85.782010794927189</v>
      </c>
      <c r="Y40" s="22">
        <f t="shared" ca="1" si="21"/>
        <v>80.653280871535117</v>
      </c>
      <c r="Z40" s="22">
        <f t="shared" ca="1" si="21"/>
        <v>85.782010794927189</v>
      </c>
      <c r="AA40" s="22">
        <f t="shared" ca="1" si="21"/>
        <v>76.787293718383424</v>
      </c>
      <c r="AB40" s="22">
        <f t="shared" ca="1" si="21"/>
        <v>90.950879302608726</v>
      </c>
      <c r="AC40" s="22">
        <f t="shared" ca="1" si="21"/>
        <v>58.504953760585266</v>
      </c>
      <c r="AD40" s="22">
        <f t="shared" ca="1" si="21"/>
        <v>107.66814817432663</v>
      </c>
      <c r="AE40" s="22">
        <f t="shared" ca="1" si="21"/>
        <v>58.504953760585266</v>
      </c>
      <c r="AF40" s="22">
        <f t="shared" ca="1" si="21"/>
        <v>107.66814817432663</v>
      </c>
      <c r="AG40" s="22">
        <f t="shared" ca="1" si="21"/>
        <v>60.889776959660075</v>
      </c>
      <c r="AH40" s="22">
        <f t="shared" ca="1" si="21"/>
        <v>86.85146435573273</v>
      </c>
      <c r="AI40" s="22">
        <f t="shared" ca="1" si="21"/>
        <v>85.359733549764115</v>
      </c>
      <c r="AJ40" s="22">
        <f t="shared" ca="1" si="21"/>
        <v>107.79215219638427</v>
      </c>
      <c r="AK40" s="22">
        <f t="shared" ca="1" si="21"/>
        <v>118.30429950983941</v>
      </c>
      <c r="AL40" s="22">
        <f t="shared" ca="1" si="21"/>
        <v>60.889776959660075</v>
      </c>
      <c r="AM40" s="22">
        <f t="shared" ca="1" si="21"/>
        <v>90.950879302608726</v>
      </c>
      <c r="AN40" s="22">
        <f ca="1">AVERAGE(OFFSET($A40,0,Fixtures!$D$6,1,3))</f>
        <v>84.072434153796507</v>
      </c>
      <c r="AO40" s="22">
        <f ca="1">AVERAGE(OFFSET($A40,0,Fixtures!$D$6,1,6))</f>
        <v>79.743404873827828</v>
      </c>
      <c r="AP40" s="22">
        <f ca="1">AVERAGE(OFFSET($A40,0,Fixtures!$D$6,1,9))</f>
        <v>83.589075483578398</v>
      </c>
      <c r="AQ40" s="22">
        <f ca="1">AVERAGE(OFFSET($A40,0,Fixtures!$D$6,1,12))</f>
        <v>82.116887851446862</v>
      </c>
      <c r="AR40" s="22">
        <f ca="1">IF(OR(Fixtures!$D$6&lt;=0,Fixtures!$D$6&gt;39),AVERAGE(A40:AM40),AVERAGE(OFFSET($A40,0,Fixtures!$D$6,1,39-Fixtures!$D$6)))</f>
        <v>85.208735136615928</v>
      </c>
    </row>
    <row r="41" spans="1:44" x14ac:dyDescent="0.25">
      <c r="A41" s="30" t="s">
        <v>61</v>
      </c>
      <c r="B41" s="22">
        <f ca="1">MIN(VLOOKUP($A38,$A$2:$AM$12,B$14+1,FALSE),VLOOKUP($A41,$A$2:$AM$12,B$14+1,FALSE))</f>
        <v>77.412802619126921</v>
      </c>
      <c r="C41" s="22">
        <f t="shared" ref="C41:AM41" ca="1" si="22">MIN(VLOOKUP($A38,$A$2:$AM$12,C$14+1,FALSE),VLOOKUP($A41,$A$2:$AM$12,C$14+1,FALSE))</f>
        <v>99.666446562874938</v>
      </c>
      <c r="D41" s="22">
        <f t="shared" ca="1" si="22"/>
        <v>107.66814817432663</v>
      </c>
      <c r="E41" s="22">
        <f t="shared" ca="1" si="22"/>
        <v>131.16283350620023</v>
      </c>
      <c r="F41" s="22">
        <f t="shared" ca="1" si="22"/>
        <v>90.054954273881165</v>
      </c>
      <c r="G41" s="22">
        <f t="shared" ca="1" si="22"/>
        <v>71.06028901832677</v>
      </c>
      <c r="H41" s="22">
        <f t="shared" ca="1" si="22"/>
        <v>80.516430837836737</v>
      </c>
      <c r="I41" s="22">
        <f t="shared" ca="1" si="22"/>
        <v>90.054954273881165</v>
      </c>
      <c r="J41" s="22">
        <f t="shared" ca="1" si="22"/>
        <v>71.06028901832677</v>
      </c>
      <c r="K41" s="22">
        <f t="shared" ca="1" si="22"/>
        <v>93.851136766913072</v>
      </c>
      <c r="L41" s="22">
        <f t="shared" ca="1" si="22"/>
        <v>94.615647645599566</v>
      </c>
      <c r="M41" s="22">
        <f t="shared" ca="1" si="22"/>
        <v>74.420838506251201</v>
      </c>
      <c r="N41" s="22">
        <f t="shared" ca="1" si="22"/>
        <v>88.09212123353997</v>
      </c>
      <c r="O41" s="22">
        <f t="shared" ca="1" si="22"/>
        <v>58.504953760585266</v>
      </c>
      <c r="P41" s="22">
        <f t="shared" ca="1" si="22"/>
        <v>71.506054596270886</v>
      </c>
      <c r="Q41" s="22">
        <f t="shared" ca="1" si="22"/>
        <v>104.32856322748948</v>
      </c>
      <c r="R41" s="22">
        <f t="shared" ca="1" si="22"/>
        <v>60.889776959660075</v>
      </c>
      <c r="S41" s="22">
        <f t="shared" ca="1" si="22"/>
        <v>74.414355793043498</v>
      </c>
      <c r="T41" s="22">
        <f t="shared" ca="1" si="22"/>
        <v>81.545274460534031</v>
      </c>
      <c r="U41" s="22">
        <f t="shared" ca="1" si="22"/>
        <v>104.1381271640588</v>
      </c>
      <c r="V41" s="22">
        <f t="shared" ca="1" si="22"/>
        <v>85.782010794927189</v>
      </c>
      <c r="W41" s="22">
        <f t="shared" ca="1" si="22"/>
        <v>76.787293718383424</v>
      </c>
      <c r="X41" s="22">
        <f t="shared" ca="1" si="22"/>
        <v>86.85146435573273</v>
      </c>
      <c r="Y41" s="22">
        <f t="shared" ca="1" si="22"/>
        <v>85.20392222513901</v>
      </c>
      <c r="Z41" s="22">
        <f t="shared" ca="1" si="22"/>
        <v>81.545274460534031</v>
      </c>
      <c r="AA41" s="22">
        <f t="shared" ca="1" si="22"/>
        <v>94.615647645599566</v>
      </c>
      <c r="AB41" s="22">
        <f t="shared" ca="1" si="22"/>
        <v>65.989047985801463</v>
      </c>
      <c r="AC41" s="22">
        <f t="shared" ca="1" si="22"/>
        <v>74.420838506251201</v>
      </c>
      <c r="AD41" s="22">
        <f t="shared" ca="1" si="22"/>
        <v>85.359733549764115</v>
      </c>
      <c r="AE41" s="22">
        <f t="shared" ca="1" si="22"/>
        <v>58.504953760585266</v>
      </c>
      <c r="AF41" s="22">
        <f t="shared" ca="1" si="22"/>
        <v>76.787293718383424</v>
      </c>
      <c r="AG41" s="22">
        <f t="shared" ca="1" si="22"/>
        <v>60.889776959660075</v>
      </c>
      <c r="AH41" s="22">
        <f t="shared" ca="1" si="22"/>
        <v>77.412802619126921</v>
      </c>
      <c r="AI41" s="22">
        <f t="shared" ca="1" si="22"/>
        <v>85.359733549764115</v>
      </c>
      <c r="AJ41" s="22">
        <f t="shared" ca="1" si="22"/>
        <v>107.79215219638427</v>
      </c>
      <c r="AK41" s="22">
        <f t="shared" ca="1" si="22"/>
        <v>88.09212123353997</v>
      </c>
      <c r="AL41" s="22">
        <f t="shared" ca="1" si="22"/>
        <v>86.85146435573273</v>
      </c>
      <c r="AM41" s="22">
        <f t="shared" ca="1" si="22"/>
        <v>85.20392222513901</v>
      </c>
      <c r="AN41" s="22">
        <f ca="1">AVERAGE(OFFSET($A41,0,Fixtures!$D$6,1,3))</f>
        <v>84.533553680468586</v>
      </c>
      <c r="AO41" s="22">
        <f ca="1">AVERAGE(OFFSET($A41,0,Fixtures!$D$6,1,6))</f>
        <v>81.437699196509655</v>
      </c>
      <c r="AP41" s="22">
        <f ca="1">AVERAGE(OFFSET($A41,0,Fixtures!$D$6,1,9))</f>
        <v>78.808686245310085</v>
      </c>
      <c r="AQ41" s="22">
        <f ca="1">AVERAGE(OFFSET($A41,0,Fixtures!$D$6,1,12))</f>
        <v>77.745040778028496</v>
      </c>
      <c r="AR41" s="22">
        <f ca="1">IF(OR(Fixtures!$D$6&lt;=0,Fixtures!$D$6&gt;39),AVERAGE(A41:AM41),AVERAGE(OFFSET($A41,0,Fixtures!$D$6,1,39-Fixtures!$D$6)))</f>
        <v>81.305009334196114</v>
      </c>
    </row>
    <row r="42" spans="1:44" x14ac:dyDescent="0.25">
      <c r="A42" s="30" t="s">
        <v>53</v>
      </c>
      <c r="B42" s="22">
        <f ca="1">MIN(VLOOKUP($A38,$A$2:$AM$12,B$14+1,FALSE),VLOOKUP($A42,$A$2:$AM$12,B$14+1,FALSE))</f>
        <v>77.412802619126921</v>
      </c>
      <c r="C42" s="22">
        <f t="shared" ref="C42:AM42" ca="1" si="23">MIN(VLOOKUP($A38,$A$2:$AM$12,C$14+1,FALSE),VLOOKUP($A42,$A$2:$AM$12,C$14+1,FALSE))</f>
        <v>94.615647645599566</v>
      </c>
      <c r="D42" s="22">
        <f t="shared" ca="1" si="23"/>
        <v>132.93792059030136</v>
      </c>
      <c r="E42" s="22">
        <f t="shared" ca="1" si="23"/>
        <v>85.782010794927189</v>
      </c>
      <c r="F42" s="22">
        <f t="shared" ca="1" si="23"/>
        <v>90.054954273881165</v>
      </c>
      <c r="G42" s="22">
        <f t="shared" ca="1" si="23"/>
        <v>88.09212123353997</v>
      </c>
      <c r="H42" s="22">
        <f t="shared" ca="1" si="23"/>
        <v>71.06028901832677</v>
      </c>
      <c r="I42" s="22">
        <f t="shared" ca="1" si="23"/>
        <v>98.408971024022676</v>
      </c>
      <c r="J42" s="22">
        <f t="shared" ca="1" si="23"/>
        <v>71.06028901832677</v>
      </c>
      <c r="K42" s="22">
        <f t="shared" ca="1" si="23"/>
        <v>93.851136766913072</v>
      </c>
      <c r="L42" s="22">
        <f t="shared" ca="1" si="23"/>
        <v>107.79215219638427</v>
      </c>
      <c r="M42" s="22">
        <f t="shared" ca="1" si="23"/>
        <v>74.420838506251201</v>
      </c>
      <c r="N42" s="22">
        <f t="shared" ca="1" si="23"/>
        <v>88.09212123353997</v>
      </c>
      <c r="O42" s="22">
        <f t="shared" ca="1" si="23"/>
        <v>90.950879302608726</v>
      </c>
      <c r="P42" s="22">
        <f t="shared" ca="1" si="23"/>
        <v>65.989047985801463</v>
      </c>
      <c r="Q42" s="22">
        <f t="shared" ca="1" si="23"/>
        <v>93.851136766913072</v>
      </c>
      <c r="R42" s="22">
        <f t="shared" ca="1" si="23"/>
        <v>85.20392222513901</v>
      </c>
      <c r="S42" s="22">
        <f t="shared" ca="1" si="23"/>
        <v>74.414355793043498</v>
      </c>
      <c r="T42" s="22">
        <f t="shared" ca="1" si="23"/>
        <v>80.516430837836737</v>
      </c>
      <c r="U42" s="22">
        <f t="shared" ca="1" si="23"/>
        <v>104.1381271640588</v>
      </c>
      <c r="V42" s="22">
        <f t="shared" ca="1" si="23"/>
        <v>86.85146435573273</v>
      </c>
      <c r="W42" s="22">
        <f t="shared" ca="1" si="23"/>
        <v>76.787293718383424</v>
      </c>
      <c r="X42" s="22">
        <f t="shared" ca="1" si="23"/>
        <v>86.85146435573273</v>
      </c>
      <c r="Y42" s="22">
        <f t="shared" ca="1" si="23"/>
        <v>85.20392222513901</v>
      </c>
      <c r="Z42" s="22">
        <f t="shared" ca="1" si="23"/>
        <v>77.412802619126921</v>
      </c>
      <c r="AA42" s="22">
        <f t="shared" ca="1" si="23"/>
        <v>94.615647645599566</v>
      </c>
      <c r="AB42" s="22">
        <f t="shared" ca="1" si="23"/>
        <v>60.889776959660075</v>
      </c>
      <c r="AC42" s="22">
        <f t="shared" ca="1" si="23"/>
        <v>104.1381271640588</v>
      </c>
      <c r="AD42" s="22">
        <f t="shared" ca="1" si="23"/>
        <v>76.787293718383424</v>
      </c>
      <c r="AE42" s="22">
        <f t="shared" ca="1" si="23"/>
        <v>58.504953760585266</v>
      </c>
      <c r="AF42" s="22">
        <f t="shared" ca="1" si="23"/>
        <v>107.66814817432663</v>
      </c>
      <c r="AG42" s="22">
        <f t="shared" ca="1" si="23"/>
        <v>60.889776959660075</v>
      </c>
      <c r="AH42" s="22">
        <f t="shared" ca="1" si="23"/>
        <v>131.74596379558079</v>
      </c>
      <c r="AI42" s="22">
        <f t="shared" ca="1" si="23"/>
        <v>85.359733549764115</v>
      </c>
      <c r="AJ42" s="22">
        <f t="shared" ca="1" si="23"/>
        <v>104.84467986046657</v>
      </c>
      <c r="AK42" s="22">
        <f t="shared" ca="1" si="23"/>
        <v>108.76738957388292</v>
      </c>
      <c r="AL42" s="22">
        <f t="shared" ca="1" si="23"/>
        <v>96.794426871686781</v>
      </c>
      <c r="AM42" s="22">
        <f t="shared" ca="1" si="23"/>
        <v>85.359733549764115</v>
      </c>
      <c r="AN42" s="22">
        <f ca="1">AVERAGE(OFFSET($A42,0,Fixtures!$D$6,1,3))</f>
        <v>83.156063066666221</v>
      </c>
      <c r="AO42" s="22">
        <f ca="1">AVERAGE(OFFSET($A42,0,Fixtures!$D$6,1,6))</f>
        <v>84.851956828219514</v>
      </c>
      <c r="AP42" s="22">
        <f ca="1">AVERAGE(OFFSET($A42,0,Fixtures!$D$6,1,9))</f>
        <v>83.563570735845843</v>
      </c>
      <c r="AQ42" s="22">
        <f ca="1">AVERAGE(OFFSET($A42,0,Fixtures!$D$6,1,12))</f>
        <v>85.83896757730146</v>
      </c>
      <c r="AR42" s="22">
        <f ca="1">IF(OR(Fixtures!$D$6&lt;=0,Fixtures!$D$6&gt;39),AVERAGE(A42:AM42),AVERAGE(OFFSET($A42,0,Fixtures!$D$6,1,39-Fixtures!$D$6)))</f>
        <v>89.114615048963614</v>
      </c>
    </row>
    <row r="43" spans="1:44" x14ac:dyDescent="0.25">
      <c r="A43" s="30" t="s">
        <v>2</v>
      </c>
      <c r="B43" s="22">
        <f ca="1">MIN(VLOOKUP($A38,$A$2:$AM$12,B$14+1,FALSE),VLOOKUP($A43,$A$2:$AM$12,B$14+1,FALSE))</f>
        <v>77.412802619126921</v>
      </c>
      <c r="C43" s="22">
        <f t="shared" ref="C43:AM43" ca="1" si="24">MIN(VLOOKUP($A38,$A$2:$AM$12,C$14+1,FALSE),VLOOKUP($A43,$A$2:$AM$12,C$14+1,FALSE))</f>
        <v>86.85146435573273</v>
      </c>
      <c r="D43" s="22">
        <f t="shared" ca="1" si="24"/>
        <v>104.32856322748948</v>
      </c>
      <c r="E43" s="22">
        <f t="shared" ca="1" si="24"/>
        <v>76.787293718383424</v>
      </c>
      <c r="F43" s="22">
        <f t="shared" ca="1" si="24"/>
        <v>90.054954273881165</v>
      </c>
      <c r="G43" s="22">
        <f t="shared" ca="1" si="24"/>
        <v>85.20392222513901</v>
      </c>
      <c r="H43" s="22">
        <f t="shared" ca="1" si="24"/>
        <v>80.516430837836737</v>
      </c>
      <c r="I43" s="22">
        <f t="shared" ca="1" si="24"/>
        <v>99.666446562874938</v>
      </c>
      <c r="J43" s="22">
        <f t="shared" ca="1" si="24"/>
        <v>71.06028901832677</v>
      </c>
      <c r="K43" s="22">
        <f t="shared" ca="1" si="24"/>
        <v>88.09212123353997</v>
      </c>
      <c r="L43" s="22">
        <f t="shared" ca="1" si="24"/>
        <v>98.408971024022676</v>
      </c>
      <c r="M43" s="22">
        <f t="shared" ca="1" si="24"/>
        <v>65.989047985801463</v>
      </c>
      <c r="N43" s="22">
        <f t="shared" ca="1" si="24"/>
        <v>88.09212123353997</v>
      </c>
      <c r="O43" s="22">
        <f t="shared" ca="1" si="24"/>
        <v>104.32856322748948</v>
      </c>
      <c r="P43" s="22">
        <f t="shared" ca="1" si="24"/>
        <v>71.506054596270886</v>
      </c>
      <c r="Q43" s="22">
        <f t="shared" ca="1" si="24"/>
        <v>96.794426871686781</v>
      </c>
      <c r="R43" s="22">
        <f t="shared" ca="1" si="24"/>
        <v>90.950879302608726</v>
      </c>
      <c r="S43" s="22">
        <f t="shared" ca="1" si="24"/>
        <v>58.504953760585266</v>
      </c>
      <c r="T43" s="22">
        <f t="shared" ca="1" si="24"/>
        <v>81.545274460534031</v>
      </c>
      <c r="U43" s="22">
        <f t="shared" ca="1" si="24"/>
        <v>90.054954273881165</v>
      </c>
      <c r="V43" s="22">
        <f t="shared" ca="1" si="24"/>
        <v>98.408971024022676</v>
      </c>
      <c r="W43" s="22">
        <f t="shared" ca="1" si="24"/>
        <v>76.787293718383424</v>
      </c>
      <c r="X43" s="22">
        <f t="shared" ca="1" si="24"/>
        <v>86.85146435573273</v>
      </c>
      <c r="Y43" s="22">
        <f t="shared" ca="1" si="24"/>
        <v>85.20392222513901</v>
      </c>
      <c r="Z43" s="22">
        <f t="shared" ca="1" si="24"/>
        <v>71.06028901832677</v>
      </c>
      <c r="AA43" s="22">
        <f t="shared" ca="1" si="24"/>
        <v>94.615647645599566</v>
      </c>
      <c r="AB43" s="22">
        <f t="shared" ca="1" si="24"/>
        <v>71.506054596270886</v>
      </c>
      <c r="AC43" s="22">
        <f t="shared" ca="1" si="24"/>
        <v>74.414355793043498</v>
      </c>
      <c r="AD43" s="22">
        <f t="shared" ca="1" si="24"/>
        <v>118.30429950983941</v>
      </c>
      <c r="AE43" s="22">
        <f t="shared" ca="1" si="24"/>
        <v>58.504953760585266</v>
      </c>
      <c r="AF43" s="22">
        <f t="shared" ca="1" si="24"/>
        <v>85.782010794927189</v>
      </c>
      <c r="AG43" s="22">
        <f t="shared" ca="1" si="24"/>
        <v>60.889776959660075</v>
      </c>
      <c r="AH43" s="22">
        <f t="shared" ca="1" si="24"/>
        <v>80.516430837836737</v>
      </c>
      <c r="AI43" s="22">
        <f t="shared" ca="1" si="24"/>
        <v>85.359733549764115</v>
      </c>
      <c r="AJ43" s="22">
        <f t="shared" ca="1" si="24"/>
        <v>93.851136766913072</v>
      </c>
      <c r="AK43" s="22">
        <f t="shared" ca="1" si="24"/>
        <v>85.359733549764115</v>
      </c>
      <c r="AL43" s="22">
        <f t="shared" ca="1" si="24"/>
        <v>96.794426871686781</v>
      </c>
      <c r="AM43" s="22">
        <f t="shared" ca="1" si="24"/>
        <v>110.06716633474366</v>
      </c>
      <c r="AN43" s="22">
        <f ca="1">AVERAGE(OFFSET($A43,0,Fixtures!$D$6,1,3))</f>
        <v>81.03855853306618</v>
      </c>
      <c r="AO43" s="22">
        <f ca="1">AVERAGE(OFFSET($A43,0,Fixtures!$D$6,1,6))</f>
        <v>80.608622272352079</v>
      </c>
      <c r="AP43" s="22">
        <f ca="1">AVERAGE(OFFSET($A43,0,Fixtures!$D$6,1,9))</f>
        <v>82.915888633273823</v>
      </c>
      <c r="AQ43" s="22">
        <f ca="1">AVERAGE(OFFSET($A43,0,Fixtures!$D$6,1,12))</f>
        <v>81.084078253893765</v>
      </c>
      <c r="AR43" s="22">
        <f ca="1">IF(OR(Fixtures!$D$6&lt;=0,Fixtures!$D$6&gt;39),AVERAGE(A43:AM43),AVERAGE(OFFSET($A43,0,Fixtures!$D$6,1,39-Fixtures!$D$6)))</f>
        <v>84.942587660614549</v>
      </c>
    </row>
    <row r="44" spans="1:44" x14ac:dyDescent="0.25">
      <c r="A44" s="30" t="s">
        <v>113</v>
      </c>
      <c r="B44" s="22">
        <f ca="1">MIN(VLOOKUP($A38,$A$2:$AM$12,B$14+1,FALSE),VLOOKUP($A44,$A$2:$AM$12,B$14+1,FALSE))</f>
        <v>77.412802619126921</v>
      </c>
      <c r="C44" s="22">
        <f t="shared" ref="C44:AM44" ca="1" si="25">MIN(VLOOKUP($A38,$A$2:$AM$12,C$14+1,FALSE),VLOOKUP($A44,$A$2:$AM$12,C$14+1,FALSE))</f>
        <v>60.889776959660075</v>
      </c>
      <c r="D44" s="22">
        <f t="shared" ca="1" si="25"/>
        <v>117.17749702548659</v>
      </c>
      <c r="E44" s="22">
        <f t="shared" ca="1" si="25"/>
        <v>98.408971024022676</v>
      </c>
      <c r="F44" s="22">
        <f t="shared" ca="1" si="25"/>
        <v>90.054954273881165</v>
      </c>
      <c r="G44" s="22">
        <f t="shared" ca="1" si="25"/>
        <v>90.950879302608726</v>
      </c>
      <c r="H44" s="22">
        <f t="shared" ca="1" si="25"/>
        <v>71.506054596270886</v>
      </c>
      <c r="I44" s="22">
        <f t="shared" ca="1" si="25"/>
        <v>85.782010794927189</v>
      </c>
      <c r="J44" s="22">
        <f t="shared" ca="1" si="25"/>
        <v>71.06028901832677</v>
      </c>
      <c r="K44" s="22">
        <f t="shared" ca="1" si="25"/>
        <v>93.851136766913072</v>
      </c>
      <c r="L44" s="22">
        <f t="shared" ca="1" si="25"/>
        <v>104.1381271640588</v>
      </c>
      <c r="M44" s="22">
        <f t="shared" ca="1" si="25"/>
        <v>74.420838506251201</v>
      </c>
      <c r="N44" s="22">
        <f t="shared" ca="1" si="25"/>
        <v>88.09212123353997</v>
      </c>
      <c r="O44" s="22">
        <f t="shared" ca="1" si="25"/>
        <v>81.545274460534031</v>
      </c>
      <c r="P44" s="22">
        <f t="shared" ca="1" si="25"/>
        <v>71.506054596270886</v>
      </c>
      <c r="Q44" s="22">
        <f t="shared" ca="1" si="25"/>
        <v>77.412802619126921</v>
      </c>
      <c r="R44" s="22">
        <f t="shared" ca="1" si="25"/>
        <v>131.74596379558079</v>
      </c>
      <c r="S44" s="22">
        <f t="shared" ca="1" si="25"/>
        <v>74.414355793043498</v>
      </c>
      <c r="T44" s="22">
        <f t="shared" ca="1" si="25"/>
        <v>81.545274460534031</v>
      </c>
      <c r="U44" s="22">
        <f t="shared" ca="1" si="25"/>
        <v>85.359733549764115</v>
      </c>
      <c r="V44" s="22">
        <f t="shared" ca="1" si="25"/>
        <v>58.504953760585266</v>
      </c>
      <c r="W44" s="22">
        <f t="shared" ca="1" si="25"/>
        <v>76.787293718383424</v>
      </c>
      <c r="X44" s="22">
        <f t="shared" ca="1" si="25"/>
        <v>65.989047985801463</v>
      </c>
      <c r="Y44" s="22">
        <f t="shared" ca="1" si="25"/>
        <v>85.20392222513901</v>
      </c>
      <c r="Z44" s="22">
        <f t="shared" ca="1" si="25"/>
        <v>74.420838506251201</v>
      </c>
      <c r="AA44" s="22">
        <f t="shared" ca="1" si="25"/>
        <v>94.615647645599566</v>
      </c>
      <c r="AB44" s="22">
        <f t="shared" ca="1" si="25"/>
        <v>90.950879302608726</v>
      </c>
      <c r="AC44" s="22">
        <f t="shared" ca="1" si="25"/>
        <v>107.79215219638427</v>
      </c>
      <c r="AD44" s="22">
        <f t="shared" ca="1" si="25"/>
        <v>94.615647645599566</v>
      </c>
      <c r="AE44" s="22">
        <f t="shared" ca="1" si="25"/>
        <v>58.504953760585266</v>
      </c>
      <c r="AF44" s="22">
        <f t="shared" ca="1" si="25"/>
        <v>90.054954273881165</v>
      </c>
      <c r="AG44" s="22">
        <f t="shared" ca="1" si="25"/>
        <v>60.889776959660075</v>
      </c>
      <c r="AH44" s="22">
        <f t="shared" ca="1" si="25"/>
        <v>85.20392222513901</v>
      </c>
      <c r="AI44" s="22">
        <f t="shared" ca="1" si="25"/>
        <v>85.359733549764115</v>
      </c>
      <c r="AJ44" s="22">
        <f t="shared" ca="1" si="25"/>
        <v>80.516430837836737</v>
      </c>
      <c r="AK44" s="22">
        <f t="shared" ca="1" si="25"/>
        <v>143.21694080892806</v>
      </c>
      <c r="AL44" s="22">
        <f t="shared" ca="1" si="25"/>
        <v>74.414355793043498</v>
      </c>
      <c r="AM44" s="22">
        <f t="shared" ca="1" si="25"/>
        <v>110.06716633474366</v>
      </c>
      <c r="AN44" s="22">
        <f ca="1">AVERAGE(OFFSET($A44,0,Fixtures!$D$6,1,3))</f>
        <v>75.204602905730553</v>
      </c>
      <c r="AO44" s="22">
        <f ca="1">AVERAGE(OFFSET($A44,0,Fixtures!$D$6,1,6))</f>
        <v>86.495414643630696</v>
      </c>
      <c r="AP44" s="22">
        <f ca="1">AVERAGE(OFFSET($A44,0,Fixtures!$D$6,1,9))</f>
        <v>84.683115949094471</v>
      </c>
      <c r="AQ44" s="22">
        <f ca="1">AVERAGE(OFFSET($A44,0,Fixtures!$D$6,1,12))</f>
        <v>82.800123023034445</v>
      </c>
      <c r="AR44" s="22">
        <f ca="1">IF(OR(Fixtures!$D$6&lt;=0,Fixtures!$D$6&gt;39),AVERAGE(A44:AM44),AVERAGE(OFFSET($A44,0,Fixtures!$D$6,1,39-Fixtures!$D$6)))</f>
        <v>87.613523128185335</v>
      </c>
    </row>
    <row r="45" spans="1:44" x14ac:dyDescent="0.25">
      <c r="A45" s="30" t="s">
        <v>112</v>
      </c>
      <c r="B45" s="22">
        <f ca="1">MIN(VLOOKUP($A38,$A$2:$AM$12,B$14+1,FALSE),VLOOKUP($A45,$A$2:$AM$12,B$14+1,FALSE))</f>
        <v>77.412802619126921</v>
      </c>
      <c r="C45" s="22">
        <f t="shared" ref="C45:AM45" ca="1" si="26">MIN(VLOOKUP($A38,$A$2:$AM$12,C$14+1,FALSE),VLOOKUP($A45,$A$2:$AM$12,C$14+1,FALSE))</f>
        <v>58.504953760585266</v>
      </c>
      <c r="D45" s="22">
        <f t="shared" ca="1" si="26"/>
        <v>107.79215219638427</v>
      </c>
      <c r="E45" s="22">
        <f t="shared" ca="1" si="26"/>
        <v>131.74596379558079</v>
      </c>
      <c r="F45" s="22">
        <f t="shared" ca="1" si="26"/>
        <v>90.054954273881165</v>
      </c>
      <c r="G45" s="22">
        <f t="shared" ca="1" si="26"/>
        <v>110.06716633474366</v>
      </c>
      <c r="H45" s="22">
        <f t="shared" si="26"/>
        <v>80.516430837836737</v>
      </c>
      <c r="I45" s="22">
        <f t="shared" ca="1" si="26"/>
        <v>93.851136766913072</v>
      </c>
      <c r="J45" s="22">
        <f t="shared" ca="1" si="26"/>
        <v>71.06028901832677</v>
      </c>
      <c r="K45" s="22">
        <f t="shared" ca="1" si="26"/>
        <v>93.851136766913072</v>
      </c>
      <c r="L45" s="22">
        <f t="shared" ca="1" si="26"/>
        <v>74.414355793043498</v>
      </c>
      <c r="M45" s="22">
        <f t="shared" ca="1" si="26"/>
        <v>74.420838506251201</v>
      </c>
      <c r="N45" s="22">
        <f t="shared" ca="1" si="26"/>
        <v>88.09212123353997</v>
      </c>
      <c r="O45" s="22">
        <f t="shared" ca="1" si="26"/>
        <v>104.32856322748948</v>
      </c>
      <c r="P45" s="22">
        <f t="shared" ca="1" si="26"/>
        <v>60.889776959660075</v>
      </c>
      <c r="Q45" s="22">
        <f t="shared" ca="1" si="26"/>
        <v>86.85146435573273</v>
      </c>
      <c r="R45" s="22">
        <f t="shared" ca="1" si="26"/>
        <v>85.782010794927189</v>
      </c>
      <c r="S45" s="22">
        <f t="shared" ca="1" si="26"/>
        <v>74.414355793043498</v>
      </c>
      <c r="T45" s="22">
        <f t="shared" ca="1" si="26"/>
        <v>76.787293718383424</v>
      </c>
      <c r="U45" s="22">
        <f t="shared" ca="1" si="26"/>
        <v>104.1381271640588</v>
      </c>
      <c r="V45" s="22">
        <f t="shared" si="26"/>
        <v>98.408971024022676</v>
      </c>
      <c r="W45" s="22">
        <f t="shared" ca="1" si="26"/>
        <v>76.787293718383424</v>
      </c>
      <c r="X45" s="22">
        <f t="shared" ca="1" si="26"/>
        <v>86.85146435573273</v>
      </c>
      <c r="Y45" s="22">
        <f t="shared" ca="1" si="26"/>
        <v>85.20392222513901</v>
      </c>
      <c r="Z45" s="22">
        <f t="shared" ca="1" si="26"/>
        <v>71.506054596270886</v>
      </c>
      <c r="AA45" s="22">
        <f t="shared" ca="1" si="26"/>
        <v>65.989047985801463</v>
      </c>
      <c r="AB45" s="22">
        <f t="shared" ca="1" si="26"/>
        <v>85.20392222513901</v>
      </c>
      <c r="AC45" s="22">
        <f t="shared" ca="1" si="26"/>
        <v>104.84467986046657</v>
      </c>
      <c r="AD45" s="22">
        <f t="shared" ca="1" si="26"/>
        <v>71.06028901832677</v>
      </c>
      <c r="AE45" s="22">
        <f t="shared" ca="1" si="26"/>
        <v>58.504953760585266</v>
      </c>
      <c r="AF45" s="22">
        <f t="shared" ca="1" si="26"/>
        <v>107.66814817432663</v>
      </c>
      <c r="AG45" s="22">
        <f t="shared" ca="1" si="26"/>
        <v>60.889776959660075</v>
      </c>
      <c r="AH45" s="22">
        <f t="shared" ca="1" si="26"/>
        <v>90.950879302608726</v>
      </c>
      <c r="AI45" s="22">
        <f t="shared" ca="1" si="26"/>
        <v>85.359733549764115</v>
      </c>
      <c r="AJ45" s="22">
        <f t="shared" ca="1" si="26"/>
        <v>107.79215219638427</v>
      </c>
      <c r="AK45" s="22">
        <f t="shared" ca="1" si="26"/>
        <v>131.74596379558079</v>
      </c>
      <c r="AL45" s="22">
        <f t="shared" ca="1" si="26"/>
        <v>90.054954273881165</v>
      </c>
      <c r="AM45" s="22">
        <f t="shared" ca="1" si="26"/>
        <v>110.06716633474366</v>
      </c>
      <c r="AN45" s="22">
        <f ca="1">AVERAGE(OFFSET($A45,0,Fixtures!$D$6,1,3))</f>
        <v>81.187147059047547</v>
      </c>
      <c r="AO45" s="22">
        <f ca="1">AVERAGE(OFFSET($A45,0,Fixtures!$D$6,1,6))</f>
        <v>83.266515208091604</v>
      </c>
      <c r="AP45" s="22">
        <f ca="1">AVERAGE(OFFSET($A45,0,Fixtures!$D$6,1,9))</f>
        <v>81.870275800198698</v>
      </c>
      <c r="AQ45" s="22">
        <f ca="1">AVERAGE(OFFSET($A45,0,Fixtures!$D$6,1,12))</f>
        <v>81.169406001151756</v>
      </c>
      <c r="AR45" s="22">
        <f ca="1">IF(OR(Fixtures!$D$6&lt;=0,Fixtures!$D$6&gt;39),AVERAGE(A45:AM45),AVERAGE(OFFSET($A45,0,Fixtures!$D$6,1,39-Fixtures!$D$6)))</f>
        <v>88.355819288400681</v>
      </c>
    </row>
    <row r="46" spans="1:44" x14ac:dyDescent="0.25">
      <c r="A46" s="30" t="s">
        <v>10</v>
      </c>
      <c r="B46" s="22">
        <f ca="1">MIN(VLOOKUP($A38,$A$2:$AM$12,B$14+1,FALSE),VLOOKUP($A46,$A$2:$AM$12,B$14+1,FALSE))</f>
        <v>77.412802619126921</v>
      </c>
      <c r="C46" s="22">
        <f t="shared" ref="C46:AM46" ca="1" si="27">MIN(VLOOKUP($A38,$A$2:$AM$12,C$14+1,FALSE),VLOOKUP($A46,$A$2:$AM$12,C$14+1,FALSE))</f>
        <v>104.84467986046657</v>
      </c>
      <c r="D46" s="22">
        <f t="shared" ca="1" si="27"/>
        <v>104.1381271640588</v>
      </c>
      <c r="E46" s="22">
        <f t="shared" ca="1" si="27"/>
        <v>108.76738957388292</v>
      </c>
      <c r="F46" s="22">
        <f t="shared" ca="1" si="27"/>
        <v>90.054954273881165</v>
      </c>
      <c r="G46" s="22">
        <f t="shared" ca="1" si="27"/>
        <v>65.989047985801463</v>
      </c>
      <c r="H46" s="22">
        <f t="shared" ca="1" si="27"/>
        <v>80.516430837836737</v>
      </c>
      <c r="I46" s="22">
        <f t="shared" ca="1" si="27"/>
        <v>99.666446562874938</v>
      </c>
      <c r="J46" s="22">
        <f t="shared" ca="1" si="27"/>
        <v>71.06028901832677</v>
      </c>
      <c r="K46" s="22">
        <f t="shared" ca="1" si="27"/>
        <v>93.851136766913072</v>
      </c>
      <c r="L46" s="22">
        <f t="shared" ca="1" si="27"/>
        <v>108.76738957388292</v>
      </c>
      <c r="M46" s="22">
        <f t="shared" ca="1" si="27"/>
        <v>74.420838506251201</v>
      </c>
      <c r="N46" s="22">
        <f t="shared" ca="1" si="27"/>
        <v>88.09212123353997</v>
      </c>
      <c r="O46" s="22">
        <f t="shared" ca="1" si="27"/>
        <v>76.787293718383424</v>
      </c>
      <c r="P46" s="22">
        <f t="shared" ca="1" si="27"/>
        <v>71.06028901832677</v>
      </c>
      <c r="Q46" s="22">
        <f t="shared" ca="1" si="27"/>
        <v>74.420838506251201</v>
      </c>
      <c r="R46" s="22">
        <f t="shared" ca="1" si="27"/>
        <v>80.516430837836737</v>
      </c>
      <c r="S46" s="22">
        <f t="shared" ca="1" si="27"/>
        <v>74.414355793043498</v>
      </c>
      <c r="T46" s="22">
        <f t="shared" ca="1" si="27"/>
        <v>81.545274460534031</v>
      </c>
      <c r="U46" s="22">
        <f t="shared" ca="1" si="27"/>
        <v>58.504953760585266</v>
      </c>
      <c r="V46" s="22">
        <f t="shared" ca="1" si="27"/>
        <v>85.359733549764115</v>
      </c>
      <c r="W46" s="22">
        <f t="shared" ca="1" si="27"/>
        <v>76.787293718383424</v>
      </c>
      <c r="X46" s="22">
        <f t="shared" ca="1" si="27"/>
        <v>86.85146435573273</v>
      </c>
      <c r="Y46" s="22">
        <f t="shared" ca="1" si="27"/>
        <v>71.506054596270886</v>
      </c>
      <c r="Z46" s="22">
        <f t="shared" ca="1" si="27"/>
        <v>85.782010794927189</v>
      </c>
      <c r="AA46" s="22">
        <f t="shared" ca="1" si="27"/>
        <v>74.414355793043498</v>
      </c>
      <c r="AB46" s="22">
        <f t="shared" ca="1" si="27"/>
        <v>85.782010794927189</v>
      </c>
      <c r="AC46" s="22">
        <f t="shared" ca="1" si="27"/>
        <v>98.408971024022676</v>
      </c>
      <c r="AD46" s="22">
        <f t="shared" ca="1" si="27"/>
        <v>60.889776959660075</v>
      </c>
      <c r="AE46" s="22">
        <f t="shared" ca="1" si="27"/>
        <v>58.504953760585266</v>
      </c>
      <c r="AF46" s="22">
        <f t="shared" ca="1" si="27"/>
        <v>81.545274460534031</v>
      </c>
      <c r="AG46" s="22">
        <f t="shared" ca="1" si="27"/>
        <v>60.889776959660075</v>
      </c>
      <c r="AH46" s="22">
        <f t="shared" ca="1" si="27"/>
        <v>132.93792059030136</v>
      </c>
      <c r="AI46" s="22">
        <f t="shared" ca="1" si="27"/>
        <v>85.359733549764115</v>
      </c>
      <c r="AJ46" s="22">
        <f t="shared" ca="1" si="27"/>
        <v>107.79215219638427</v>
      </c>
      <c r="AK46" s="22">
        <f t="shared" ca="1" si="27"/>
        <v>85.20392222513901</v>
      </c>
      <c r="AL46" s="22">
        <f t="shared" ca="1" si="27"/>
        <v>80.653280871535117</v>
      </c>
      <c r="AM46" s="22">
        <f t="shared" ca="1" si="27"/>
        <v>77.412802619126921</v>
      </c>
      <c r="AN46" s="22">
        <f ca="1">AVERAGE(OFFSET($A46,0,Fixtures!$D$6,1,3))</f>
        <v>81.37984324897694</v>
      </c>
      <c r="AO46" s="22">
        <f ca="1">AVERAGE(OFFSET($A46,0,Fixtures!$D$6,1,6))</f>
        <v>83.790811226487364</v>
      </c>
      <c r="AP46" s="22">
        <f ca="1">AVERAGE(OFFSET($A46,0,Fixtures!$D$6,1,9))</f>
        <v>78.187208059967077</v>
      </c>
      <c r="AQ46" s="22">
        <f ca="1">AVERAGE(OFFSET($A46,0,Fixtures!$D$6,1,12))</f>
        <v>81.906025303285759</v>
      </c>
      <c r="AR46" s="22">
        <f ca="1">IF(OR(Fixtures!$D$6&lt;=0,Fixtures!$D$6&gt;39),AVERAGE(A46:AM46),AVERAGE(OFFSET($A46,0,Fixtures!$D$6,1,39-Fixtures!$D$6)))</f>
        <v>83.370903846975907</v>
      </c>
    </row>
    <row r="47" spans="1:44" x14ac:dyDescent="0.25">
      <c r="A47" s="30" t="s">
        <v>71</v>
      </c>
      <c r="B47" s="22">
        <f ca="1">MIN(VLOOKUP($A38,$A$2:$AM$12,B$14+1,FALSE),VLOOKUP($A47,$A$2:$AM$12,B$14+1,FALSE))</f>
        <v>77.412802619126921</v>
      </c>
      <c r="C47" s="22">
        <f t="shared" ref="C47:AM47" ca="1" si="28">MIN(VLOOKUP($A38,$A$2:$AM$12,C$14+1,FALSE),VLOOKUP($A47,$A$2:$AM$12,C$14+1,FALSE))</f>
        <v>104.84467986046657</v>
      </c>
      <c r="D47" s="22">
        <f t="shared" ca="1" si="28"/>
        <v>80.516430837836737</v>
      </c>
      <c r="E47" s="22">
        <f t="shared" ca="1" si="28"/>
        <v>74.420838506251201</v>
      </c>
      <c r="F47" s="22">
        <f t="shared" ca="1" si="28"/>
        <v>81.545274460534031</v>
      </c>
      <c r="G47" s="22">
        <f t="shared" ca="1" si="28"/>
        <v>118.30429950983941</v>
      </c>
      <c r="H47" s="22">
        <f t="shared" ca="1" si="28"/>
        <v>80.516430837836737</v>
      </c>
      <c r="I47" s="22">
        <f t="shared" ca="1" si="28"/>
        <v>77.412802619126921</v>
      </c>
      <c r="J47" s="22">
        <f t="shared" ca="1" si="28"/>
        <v>71.06028901832677</v>
      </c>
      <c r="K47" s="22">
        <f t="shared" ca="1" si="28"/>
        <v>65.989047985801463</v>
      </c>
      <c r="L47" s="22">
        <f t="shared" ca="1" si="28"/>
        <v>108.76738957388292</v>
      </c>
      <c r="M47" s="22">
        <f t="shared" ca="1" si="28"/>
        <v>74.420838506251201</v>
      </c>
      <c r="N47" s="22">
        <f t="shared" ca="1" si="28"/>
        <v>74.414355793043498</v>
      </c>
      <c r="O47" s="22">
        <f t="shared" ca="1" si="28"/>
        <v>104.32856322748948</v>
      </c>
      <c r="P47" s="22">
        <f t="shared" ca="1" si="28"/>
        <v>71.506054596270886</v>
      </c>
      <c r="Q47" s="22">
        <f t="shared" ca="1" si="28"/>
        <v>58.504953760585266</v>
      </c>
      <c r="R47" s="22">
        <f t="shared" ca="1" si="28"/>
        <v>143.21694080892806</v>
      </c>
      <c r="S47" s="22">
        <f t="shared" ca="1" si="28"/>
        <v>74.414355793043498</v>
      </c>
      <c r="T47" s="22">
        <f t="shared" ca="1" si="28"/>
        <v>81.545274460534031</v>
      </c>
      <c r="U47" s="22">
        <f t="shared" ca="1" si="28"/>
        <v>85.782010794927189</v>
      </c>
      <c r="V47" s="22">
        <f t="shared" ca="1" si="28"/>
        <v>88.09212123353997</v>
      </c>
      <c r="W47" s="22">
        <f t="shared" ca="1" si="28"/>
        <v>76.787293718383424</v>
      </c>
      <c r="X47" s="22">
        <f t="shared" ca="1" si="28"/>
        <v>85.359733549764115</v>
      </c>
      <c r="Y47" s="22">
        <f t="shared" ca="1" si="28"/>
        <v>85.20392222513901</v>
      </c>
      <c r="Z47" s="22">
        <f t="shared" ca="1" si="28"/>
        <v>85.782010794927189</v>
      </c>
      <c r="AA47" s="22">
        <f t="shared" ca="1" si="28"/>
        <v>94.615647645599566</v>
      </c>
      <c r="AB47" s="22">
        <f t="shared" ca="1" si="28"/>
        <v>90.950879302608726</v>
      </c>
      <c r="AC47" s="22">
        <f t="shared" ca="1" si="28"/>
        <v>117.17749702548659</v>
      </c>
      <c r="AD47" s="22">
        <f t="shared" ca="1" si="28"/>
        <v>71.506054596270886</v>
      </c>
      <c r="AE47" s="22">
        <f t="shared" ca="1" si="28"/>
        <v>58.504953760585266</v>
      </c>
      <c r="AF47" s="22">
        <f t="shared" ca="1" si="28"/>
        <v>90.950879302608726</v>
      </c>
      <c r="AG47" s="22">
        <f t="shared" ca="1" si="28"/>
        <v>60.889776959660075</v>
      </c>
      <c r="AH47" s="22">
        <f t="shared" ca="1" si="28"/>
        <v>132.93792059030136</v>
      </c>
      <c r="AI47" s="22">
        <f t="shared" ca="1" si="28"/>
        <v>71.06028901832677</v>
      </c>
      <c r="AJ47" s="22">
        <f t="shared" ca="1" si="28"/>
        <v>60.889776959660075</v>
      </c>
      <c r="AK47" s="22">
        <f t="shared" ca="1" si="28"/>
        <v>98.408971024022676</v>
      </c>
      <c r="AL47" s="22">
        <f t="shared" ca="1" si="28"/>
        <v>96.794426871686781</v>
      </c>
      <c r="AM47" s="22">
        <f t="shared" ca="1" si="28"/>
        <v>99.666446562874938</v>
      </c>
      <c r="AN47" s="22">
        <f ca="1">AVERAGE(OFFSET($A47,0,Fixtures!$D$6,1,3))</f>
        <v>85.448555523276767</v>
      </c>
      <c r="AO47" s="22">
        <f ca="1">AVERAGE(OFFSET($A47,0,Fixtures!$D$6,1,6))</f>
        <v>93.181615090587528</v>
      </c>
      <c r="AP47" s="22">
        <f ca="1">AVERAGE(OFFSET($A47,0,Fixtures!$D$6,1,9))</f>
        <v>86.672397578110022</v>
      </c>
      <c r="AQ47" s="22">
        <f ca="1">AVERAGE(OFFSET($A47,0,Fixtures!$D$6,1,12))</f>
        <v>87.078297064273201</v>
      </c>
      <c r="AR47" s="22">
        <f ca="1">IF(OR(Fixtures!$D$6&lt;=0,Fixtures!$D$6&gt;39),AVERAGE(A47:AM47),AVERAGE(OFFSET($A47,0,Fixtures!$D$6,1,39-Fixtures!$D$6)))</f>
        <v>87.543699136845177</v>
      </c>
    </row>
    <row r="48" spans="1:44" x14ac:dyDescent="0.25">
      <c r="A48" s="30" t="s">
        <v>63</v>
      </c>
      <c r="B48" s="22">
        <f ca="1">MIN(VLOOKUP($A38,$A$2:$AM$12,B$14+1,FALSE),VLOOKUP($A48,$A$2:$AM$12,B$14+1,FALSE))</f>
        <v>77.412802619126921</v>
      </c>
      <c r="C48" s="22">
        <f t="shared" ref="C48:AM48" ca="1" si="29">MIN(VLOOKUP($A38,$A$2:$AM$12,C$14+1,FALSE),VLOOKUP($A48,$A$2:$AM$12,C$14+1,FALSE))</f>
        <v>104.1381271640588</v>
      </c>
      <c r="D48" s="22">
        <f t="shared" ca="1" si="29"/>
        <v>93.851136766913072</v>
      </c>
      <c r="E48" s="22">
        <f t="shared" ca="1" si="29"/>
        <v>71.06028901832677</v>
      </c>
      <c r="F48" s="22">
        <f t="shared" ca="1" si="29"/>
        <v>90.054954273881165</v>
      </c>
      <c r="G48" s="22">
        <f t="shared" ca="1" si="29"/>
        <v>108.76738957388292</v>
      </c>
      <c r="H48" s="22">
        <f t="shared" ca="1" si="29"/>
        <v>80.516430837836737</v>
      </c>
      <c r="I48" s="22">
        <f t="shared" ca="1" si="29"/>
        <v>58.504953760585266</v>
      </c>
      <c r="J48" s="22">
        <f t="shared" ca="1" si="29"/>
        <v>71.06028901832677</v>
      </c>
      <c r="K48" s="22">
        <f t="shared" ca="1" si="29"/>
        <v>77.412802619126921</v>
      </c>
      <c r="L48" s="22">
        <f t="shared" ca="1" si="29"/>
        <v>60.889776959660075</v>
      </c>
      <c r="M48" s="22">
        <f t="shared" ca="1" si="29"/>
        <v>74.420838506251201</v>
      </c>
      <c r="N48" s="22">
        <f t="shared" ca="1" si="29"/>
        <v>85.359733549764115</v>
      </c>
      <c r="O48" s="22">
        <f t="shared" ca="1" si="29"/>
        <v>104.32856322748948</v>
      </c>
      <c r="P48" s="22">
        <f t="shared" ca="1" si="29"/>
        <v>71.506054596270886</v>
      </c>
      <c r="Q48" s="22">
        <f t="shared" ca="1" si="29"/>
        <v>81.545274460534031</v>
      </c>
      <c r="R48" s="22">
        <f t="shared" ca="1" si="29"/>
        <v>118.30429950983941</v>
      </c>
      <c r="S48" s="22">
        <f t="shared" ca="1" si="29"/>
        <v>74.414355793043498</v>
      </c>
      <c r="T48" s="22">
        <f t="shared" ca="1" si="29"/>
        <v>71.506054596270886</v>
      </c>
      <c r="U48" s="22">
        <f t="shared" ca="1" si="29"/>
        <v>104.1381271640588</v>
      </c>
      <c r="V48" s="22">
        <f t="shared" ca="1" si="29"/>
        <v>65.989047985801463</v>
      </c>
      <c r="W48" s="22">
        <f t="shared" ca="1" si="29"/>
        <v>76.787293718383424</v>
      </c>
      <c r="X48" s="22">
        <f t="shared" ca="1" si="29"/>
        <v>86.85146435573273</v>
      </c>
      <c r="Y48" s="22">
        <f t="shared" ca="1" si="29"/>
        <v>85.20392222513901</v>
      </c>
      <c r="Z48" s="22">
        <f t="shared" ca="1" si="29"/>
        <v>85.20392222513901</v>
      </c>
      <c r="AA48" s="22">
        <f t="shared" ca="1" si="29"/>
        <v>94.615647645599566</v>
      </c>
      <c r="AB48" s="22">
        <f t="shared" ca="1" si="29"/>
        <v>90.950879302608726</v>
      </c>
      <c r="AC48" s="22">
        <f t="shared" ca="1" si="29"/>
        <v>96.794426871686781</v>
      </c>
      <c r="AD48" s="22">
        <f t="shared" ca="1" si="29"/>
        <v>99.666446562874938</v>
      </c>
      <c r="AE48" s="22">
        <f t="shared" ca="1" si="29"/>
        <v>58.504953760585266</v>
      </c>
      <c r="AF48" s="22">
        <f t="shared" ca="1" si="29"/>
        <v>104.32856322748948</v>
      </c>
      <c r="AG48" s="22">
        <f t="shared" ca="1" si="29"/>
        <v>60.889776959660075</v>
      </c>
      <c r="AH48" s="22">
        <f t="shared" ca="1" si="29"/>
        <v>74.420838506251201</v>
      </c>
      <c r="AI48" s="22">
        <f t="shared" ca="1" si="29"/>
        <v>74.414355793043498</v>
      </c>
      <c r="AJ48" s="22">
        <f t="shared" ca="1" si="29"/>
        <v>86.85146435573273</v>
      </c>
      <c r="AK48" s="22">
        <f t="shared" ca="1" si="29"/>
        <v>76.787293718383424</v>
      </c>
      <c r="AL48" s="22">
        <f t="shared" ca="1" si="29"/>
        <v>96.794426871686781</v>
      </c>
      <c r="AM48" s="22">
        <f t="shared" ca="1" si="29"/>
        <v>85.782010794927189</v>
      </c>
      <c r="AN48" s="22">
        <f ca="1">AVERAGE(OFFSET($A48,0,Fixtures!$D$6,1,3))</f>
        <v>85.753102935336926</v>
      </c>
      <c r="AO48" s="22">
        <f ca="1">AVERAGE(OFFSET($A48,0,Fixtures!$D$6,1,6))</f>
        <v>89.936710437650973</v>
      </c>
      <c r="AP48" s="22">
        <f ca="1">AVERAGE(OFFSET($A48,0,Fixtures!$D$6,1,9))</f>
        <v>89.124469575206177</v>
      </c>
      <c r="AQ48" s="22">
        <f ca="1">AVERAGE(OFFSET($A48,0,Fixtures!$D$6,1,12))</f>
        <v>84.320433119650858</v>
      </c>
      <c r="AR48" s="22">
        <f ca="1">IF(OR(Fixtures!$D$6&lt;=0,Fixtures!$D$6&gt;39),AVERAGE(A48:AM48),AVERAGE(OFFSET($A48,0,Fixtures!$D$6,1,39-Fixtures!$D$6)))</f>
        <v>84.878774573533761</v>
      </c>
    </row>
    <row r="50" spans="1:44" x14ac:dyDescent="0.25">
      <c r="A50" s="31" t="s">
        <v>61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  <c r="Q50" s="2">
        <v>16</v>
      </c>
      <c r="R50" s="2">
        <v>17</v>
      </c>
      <c r="S50" s="2">
        <v>18</v>
      </c>
      <c r="T50" s="2">
        <v>19</v>
      </c>
      <c r="U50" s="2">
        <v>20</v>
      </c>
      <c r="V50" s="2">
        <v>21</v>
      </c>
      <c r="W50" s="2">
        <v>22</v>
      </c>
      <c r="X50" s="2">
        <v>23</v>
      </c>
      <c r="Y50" s="2">
        <v>24</v>
      </c>
      <c r="Z50" s="2">
        <v>25</v>
      </c>
      <c r="AA50" s="2">
        <v>26</v>
      </c>
      <c r="AB50" s="2">
        <v>27</v>
      </c>
      <c r="AC50" s="2">
        <v>28</v>
      </c>
      <c r="AD50" s="2">
        <v>29</v>
      </c>
      <c r="AE50" s="2">
        <v>30</v>
      </c>
      <c r="AF50" s="2">
        <v>31</v>
      </c>
      <c r="AG50" s="2">
        <v>32</v>
      </c>
      <c r="AH50" s="2">
        <v>33</v>
      </c>
      <c r="AI50" s="2">
        <v>34</v>
      </c>
      <c r="AJ50" s="2">
        <v>35</v>
      </c>
      <c r="AK50" s="2">
        <v>36</v>
      </c>
      <c r="AL50" s="2">
        <v>37</v>
      </c>
      <c r="AM50" s="2">
        <v>38</v>
      </c>
      <c r="AN50" s="31" t="s">
        <v>56</v>
      </c>
      <c r="AO50" s="31" t="s">
        <v>57</v>
      </c>
      <c r="AP50" s="31" t="s">
        <v>58</v>
      </c>
      <c r="AQ50" s="31" t="s">
        <v>82</v>
      </c>
      <c r="AR50" s="31" t="s">
        <v>59</v>
      </c>
    </row>
    <row r="51" spans="1:44" x14ac:dyDescent="0.25">
      <c r="A51" s="30" t="s">
        <v>111</v>
      </c>
      <c r="B51" s="22">
        <f t="shared" ref="B51:AM51" ca="1" si="30">MIN(VLOOKUP($A50,$A$2:$AM$12,B$14+1,FALSE),VLOOKUP($A51,$A$2:$AM$12,B$14+1,FALSE))</f>
        <v>96.794426871686781</v>
      </c>
      <c r="C51" s="22">
        <f t="shared" ca="1" si="30"/>
        <v>65.989047985801463</v>
      </c>
      <c r="D51" s="22">
        <f t="shared" ca="1" si="30"/>
        <v>90.054954273881165</v>
      </c>
      <c r="E51" s="22">
        <f t="shared" ca="1" si="30"/>
        <v>71.506054596270886</v>
      </c>
      <c r="F51" s="22">
        <f t="shared" ca="1" si="30"/>
        <v>80.516430837836737</v>
      </c>
      <c r="G51" s="22">
        <f t="shared" ca="1" si="30"/>
        <v>71.06028901832677</v>
      </c>
      <c r="H51" s="22">
        <f t="shared" ca="1" si="30"/>
        <v>74.414355793043498</v>
      </c>
      <c r="I51" s="22">
        <f t="shared" ca="1" si="30"/>
        <v>86.85146435573273</v>
      </c>
      <c r="J51" s="22">
        <f t="shared" ca="1" si="30"/>
        <v>85.20392222513901</v>
      </c>
      <c r="K51" s="22">
        <f t="shared" ca="1" si="30"/>
        <v>117.17749702548659</v>
      </c>
      <c r="L51" s="22">
        <f t="shared" ca="1" si="30"/>
        <v>94.615647645599566</v>
      </c>
      <c r="M51" s="22">
        <f t="shared" ca="1" si="30"/>
        <v>80.516430837836737</v>
      </c>
      <c r="N51" s="22">
        <f t="shared" ca="1" si="30"/>
        <v>60.889776959660075</v>
      </c>
      <c r="O51" s="22">
        <f t="shared" ca="1" si="30"/>
        <v>58.504953760585266</v>
      </c>
      <c r="P51" s="22">
        <f t="shared" ca="1" si="30"/>
        <v>143.21694080892806</v>
      </c>
      <c r="Q51" s="22">
        <f t="shared" ca="1" si="30"/>
        <v>104.32856322748948</v>
      </c>
      <c r="R51" s="22">
        <f t="shared" ca="1" si="30"/>
        <v>60.889776959660075</v>
      </c>
      <c r="S51" s="22">
        <f t="shared" ca="1" si="30"/>
        <v>80.653280871535117</v>
      </c>
      <c r="T51" s="22">
        <f t="shared" ca="1" si="30"/>
        <v>71.06028901832677</v>
      </c>
      <c r="U51" s="22">
        <f t="shared" ca="1" si="30"/>
        <v>93.851136766913072</v>
      </c>
      <c r="V51" s="22">
        <f t="shared" ca="1" si="30"/>
        <v>85.782010794927189</v>
      </c>
      <c r="W51" s="22">
        <f t="shared" ca="1" si="30"/>
        <v>143.21694080892806</v>
      </c>
      <c r="X51" s="22">
        <f t="shared" ca="1" si="30"/>
        <v>104.1381271640588</v>
      </c>
      <c r="Y51" s="22">
        <f t="shared" ca="1" si="30"/>
        <v>76.787293718383424</v>
      </c>
      <c r="Z51" s="22">
        <f t="shared" ca="1" si="30"/>
        <v>80.653280871535117</v>
      </c>
      <c r="AA51" s="22">
        <f t="shared" ca="1" si="30"/>
        <v>85.359733549764115</v>
      </c>
      <c r="AB51" s="22">
        <f t="shared" ca="1" si="30"/>
        <v>65.989047985801463</v>
      </c>
      <c r="AC51" s="22">
        <f t="shared" ca="1" si="30"/>
        <v>74.420838506251201</v>
      </c>
      <c r="AD51" s="22">
        <f t="shared" ca="1" si="30"/>
        <v>85.359733549764115</v>
      </c>
      <c r="AE51" s="22">
        <f t="shared" ca="1" si="30"/>
        <v>117.17749702548659</v>
      </c>
      <c r="AF51" s="22">
        <f t="shared" ca="1" si="30"/>
        <v>74.420838506251201</v>
      </c>
      <c r="AG51" s="22">
        <f t="shared" ca="1" si="30"/>
        <v>71.506054596270886</v>
      </c>
      <c r="AH51" s="22">
        <f t="shared" ca="1" si="30"/>
        <v>77.412802619126921</v>
      </c>
      <c r="AI51" s="22">
        <f t="shared" ca="1" si="30"/>
        <v>98.408971024022676</v>
      </c>
      <c r="AJ51" s="22">
        <f t="shared" ca="1" si="30"/>
        <v>58.504953760585266</v>
      </c>
      <c r="AK51" s="22">
        <f t="shared" ca="1" si="30"/>
        <v>88.09212123353997</v>
      </c>
      <c r="AL51" s="22">
        <f t="shared" ca="1" si="30"/>
        <v>81.545274460534031</v>
      </c>
      <c r="AM51" s="22">
        <f t="shared" ca="1" si="30"/>
        <v>85.20392222513901</v>
      </c>
      <c r="AN51" s="22">
        <f ca="1">AVERAGE(OFFSET($A51,0,Fixtures!$D$6,1,3))</f>
        <v>87.192900584659114</v>
      </c>
      <c r="AO51" s="22">
        <f ca="1">AVERAGE(OFFSET($A51,0,Fixtures!$D$6,1,6))</f>
        <v>81.224720299299022</v>
      </c>
      <c r="AP51" s="22">
        <f ca="1">AVERAGE(OFFSET($A51,0,Fixtures!$D$6,1,9))</f>
        <v>84.922932319699555</v>
      </c>
      <c r="AQ51" s="22">
        <f ca="1">AVERAGE(OFFSET($A51,0,Fixtures!$D$6,1,12))</f>
        <v>84.302851593059714</v>
      </c>
      <c r="AR51" s="22">
        <f ca="1">IF(OR(Fixtures!$D$6&lt;=0,Fixtures!$D$6&gt;39),AVERAGE(A51:AM51),AVERAGE(OFFSET($A51,0,Fixtures!$D$6,1,39-Fixtures!$D$6)))</f>
        <v>82.811280674782168</v>
      </c>
    </row>
    <row r="52" spans="1:44" x14ac:dyDescent="0.25">
      <c r="A52" s="30" t="s">
        <v>121</v>
      </c>
      <c r="B52" s="22">
        <f ca="1">MIN(VLOOKUP($A50,$A$2:$AM$12,B$14+1,FALSE),VLOOKUP($A52,$A$2:$AM$12,B$14+1,FALSE))</f>
        <v>93.851136766913072</v>
      </c>
      <c r="C52" s="22">
        <f t="shared" ref="C52:AM52" ca="1" si="31">MIN(VLOOKUP($A50,$A$2:$AM$12,C$14+1,FALSE),VLOOKUP($A52,$A$2:$AM$12,C$14+1,FALSE))</f>
        <v>80.516430837836737</v>
      </c>
      <c r="D52" s="22">
        <f t="shared" ca="1" si="31"/>
        <v>96.794426871686781</v>
      </c>
      <c r="E52" s="22">
        <f t="shared" ca="1" si="31"/>
        <v>131.16283350620023</v>
      </c>
      <c r="F52" s="22">
        <f t="shared" ca="1" si="31"/>
        <v>74.414355793043498</v>
      </c>
      <c r="G52" s="22">
        <f t="shared" ca="1" si="31"/>
        <v>71.06028901832677</v>
      </c>
      <c r="H52" s="22">
        <f t="shared" ca="1" si="31"/>
        <v>104.84467986046657</v>
      </c>
      <c r="I52" s="22">
        <f t="shared" ca="1" si="31"/>
        <v>85.359733549764115</v>
      </c>
      <c r="J52" s="22">
        <f t="shared" ca="1" si="31"/>
        <v>104.84467986046657</v>
      </c>
      <c r="K52" s="22">
        <f t="shared" ca="1" si="31"/>
        <v>90.054954273881165</v>
      </c>
      <c r="L52" s="22">
        <f t="shared" ca="1" si="31"/>
        <v>71.06028901832677</v>
      </c>
      <c r="M52" s="22">
        <f t="shared" ca="1" si="31"/>
        <v>80.516430837836737</v>
      </c>
      <c r="N52" s="22">
        <f t="shared" ca="1" si="31"/>
        <v>93.851136766913072</v>
      </c>
      <c r="O52" s="22">
        <f t="shared" ca="1" si="31"/>
        <v>58.504953760585266</v>
      </c>
      <c r="P52" s="22">
        <f t="shared" ca="1" si="31"/>
        <v>99.666446562874938</v>
      </c>
      <c r="Q52" s="22">
        <f t="shared" ca="1" si="31"/>
        <v>88.09212123353997</v>
      </c>
      <c r="R52" s="22">
        <f t="shared" ca="1" si="31"/>
        <v>60.889776959660075</v>
      </c>
      <c r="S52" s="22">
        <f t="shared" ca="1" si="31"/>
        <v>77.412802619126921</v>
      </c>
      <c r="T52" s="22">
        <f t="shared" ca="1" si="31"/>
        <v>104.32856322748948</v>
      </c>
      <c r="U52" s="22">
        <f t="shared" ca="1" si="31"/>
        <v>65.989047985801463</v>
      </c>
      <c r="V52" s="22">
        <f t="shared" ca="1" si="31"/>
        <v>85.782010794927189</v>
      </c>
      <c r="W52" s="22">
        <f t="shared" ca="1" si="31"/>
        <v>110.06716633474366</v>
      </c>
      <c r="X52" s="22">
        <f t="shared" ca="1" si="31"/>
        <v>85.782010794927189</v>
      </c>
      <c r="Y52" s="22">
        <f t="shared" ca="1" si="31"/>
        <v>80.653280871535117</v>
      </c>
      <c r="Z52" s="22">
        <f t="shared" ca="1" si="31"/>
        <v>81.545274460534031</v>
      </c>
      <c r="AA52" s="22">
        <f t="shared" ca="1" si="31"/>
        <v>76.787293718383424</v>
      </c>
      <c r="AB52" s="22">
        <f t="shared" ca="1" si="31"/>
        <v>65.989047985801463</v>
      </c>
      <c r="AC52" s="22">
        <f t="shared" ca="1" si="31"/>
        <v>58.504953760585266</v>
      </c>
      <c r="AD52" s="22">
        <f t="shared" ca="1" si="31"/>
        <v>85.359733549764115</v>
      </c>
      <c r="AE52" s="22">
        <f t="shared" ca="1" si="31"/>
        <v>81.545274460534031</v>
      </c>
      <c r="AF52" s="22">
        <f t="shared" ca="1" si="31"/>
        <v>76.787293718383424</v>
      </c>
      <c r="AG52" s="22">
        <f t="shared" ca="1" si="31"/>
        <v>71.506054596270886</v>
      </c>
      <c r="AH52" s="22">
        <f t="shared" ca="1" si="31"/>
        <v>77.412802619126921</v>
      </c>
      <c r="AI52" s="22">
        <f t="shared" si="31"/>
        <v>98.408971024022676</v>
      </c>
      <c r="AJ52" s="22">
        <f t="shared" ca="1" si="31"/>
        <v>156.08798416340557</v>
      </c>
      <c r="AK52" s="22">
        <f t="shared" ca="1" si="31"/>
        <v>88.09212123353997</v>
      </c>
      <c r="AL52" s="22">
        <f t="shared" ca="1" si="31"/>
        <v>60.889776959660075</v>
      </c>
      <c r="AM52" s="22">
        <f t="shared" ca="1" si="31"/>
        <v>85.20392222513901</v>
      </c>
      <c r="AN52" s="22">
        <f ca="1">AVERAGE(OFFSET($A52,0,Fixtures!$D$6,1,3))</f>
        <v>82.660188708998774</v>
      </c>
      <c r="AO52" s="22">
        <f ca="1">AVERAGE(OFFSET($A52,0,Fixtures!$D$6,1,6))</f>
        <v>74.876976931961067</v>
      </c>
      <c r="AP52" s="22">
        <f ca="1">AVERAGE(OFFSET($A52,0,Fixtures!$D$6,1,9))</f>
        <v>76.994907035605337</v>
      </c>
      <c r="AQ52" s="22">
        <f ca="1">AVERAGE(OFFSET($A52,0,Fixtures!$D$6,1,12))</f>
        <v>78.356832629989043</v>
      </c>
      <c r="AR52" s="22">
        <f ca="1">IF(OR(Fixtures!$D$6&lt;=0,Fixtures!$D$6&gt;39),AVERAGE(A52:AM52),AVERAGE(OFFSET($A52,0,Fixtures!$D$6,1,39-Fixtures!$D$6)))</f>
        <v>83.159737258850825</v>
      </c>
    </row>
    <row r="53" spans="1:44" x14ac:dyDescent="0.25">
      <c r="A53" s="30" t="s">
        <v>73</v>
      </c>
      <c r="B53" s="22">
        <f ca="1">MIN(VLOOKUP($A50,$A$2:$AM$12,B$14+1,FALSE),VLOOKUP($A53,$A$2:$AM$12,B$14+1,FALSE))</f>
        <v>77.412802619126921</v>
      </c>
      <c r="C53" s="22">
        <f t="shared" ref="C53:AM53" ca="1" si="32">MIN(VLOOKUP($A50,$A$2:$AM$12,C$14+1,FALSE),VLOOKUP($A53,$A$2:$AM$12,C$14+1,FALSE))</f>
        <v>99.666446562874938</v>
      </c>
      <c r="D53" s="22">
        <f t="shared" ca="1" si="32"/>
        <v>107.66814817432663</v>
      </c>
      <c r="E53" s="22">
        <f t="shared" ca="1" si="32"/>
        <v>131.16283350620023</v>
      </c>
      <c r="F53" s="22">
        <f t="shared" ca="1" si="32"/>
        <v>90.054954273881165</v>
      </c>
      <c r="G53" s="22">
        <f t="shared" ca="1" si="32"/>
        <v>71.06028901832677</v>
      </c>
      <c r="H53" s="22">
        <f t="shared" ca="1" si="32"/>
        <v>80.516430837836737</v>
      </c>
      <c r="I53" s="22">
        <f t="shared" ca="1" si="32"/>
        <v>90.054954273881165</v>
      </c>
      <c r="J53" s="22">
        <f t="shared" ca="1" si="32"/>
        <v>71.06028901832677</v>
      </c>
      <c r="K53" s="22">
        <f t="shared" ca="1" si="32"/>
        <v>93.851136766913072</v>
      </c>
      <c r="L53" s="22">
        <f t="shared" ca="1" si="32"/>
        <v>94.615647645599566</v>
      </c>
      <c r="M53" s="22">
        <f t="shared" ca="1" si="32"/>
        <v>74.420838506251201</v>
      </c>
      <c r="N53" s="22">
        <f t="shared" ca="1" si="32"/>
        <v>88.09212123353997</v>
      </c>
      <c r="O53" s="22">
        <f t="shared" ca="1" si="32"/>
        <v>58.504953760585266</v>
      </c>
      <c r="P53" s="22">
        <f t="shared" ca="1" si="32"/>
        <v>71.506054596270886</v>
      </c>
      <c r="Q53" s="22">
        <f t="shared" ca="1" si="32"/>
        <v>104.32856322748948</v>
      </c>
      <c r="R53" s="22">
        <f t="shared" ca="1" si="32"/>
        <v>60.889776959660075</v>
      </c>
      <c r="S53" s="22">
        <f t="shared" ca="1" si="32"/>
        <v>74.414355793043498</v>
      </c>
      <c r="T53" s="22">
        <f t="shared" ca="1" si="32"/>
        <v>81.545274460534031</v>
      </c>
      <c r="U53" s="22">
        <f t="shared" ca="1" si="32"/>
        <v>104.1381271640588</v>
      </c>
      <c r="V53" s="22">
        <f t="shared" ca="1" si="32"/>
        <v>85.782010794927189</v>
      </c>
      <c r="W53" s="22">
        <f t="shared" ca="1" si="32"/>
        <v>76.787293718383424</v>
      </c>
      <c r="X53" s="22">
        <f t="shared" ca="1" si="32"/>
        <v>86.85146435573273</v>
      </c>
      <c r="Y53" s="22">
        <f t="shared" ca="1" si="32"/>
        <v>85.20392222513901</v>
      </c>
      <c r="Z53" s="22">
        <f t="shared" ca="1" si="32"/>
        <v>81.545274460534031</v>
      </c>
      <c r="AA53" s="22">
        <f t="shared" ca="1" si="32"/>
        <v>94.615647645599566</v>
      </c>
      <c r="AB53" s="22">
        <f t="shared" ca="1" si="32"/>
        <v>65.989047985801463</v>
      </c>
      <c r="AC53" s="22">
        <f t="shared" ca="1" si="32"/>
        <v>74.420838506251201</v>
      </c>
      <c r="AD53" s="22">
        <f t="shared" ca="1" si="32"/>
        <v>85.359733549764115</v>
      </c>
      <c r="AE53" s="22">
        <f t="shared" ca="1" si="32"/>
        <v>58.504953760585266</v>
      </c>
      <c r="AF53" s="22">
        <f t="shared" ca="1" si="32"/>
        <v>76.787293718383424</v>
      </c>
      <c r="AG53" s="22">
        <f t="shared" ca="1" si="32"/>
        <v>60.889776959660075</v>
      </c>
      <c r="AH53" s="22">
        <f t="shared" ca="1" si="32"/>
        <v>77.412802619126921</v>
      </c>
      <c r="AI53" s="22">
        <f t="shared" ca="1" si="32"/>
        <v>85.359733549764115</v>
      </c>
      <c r="AJ53" s="22">
        <f t="shared" ca="1" si="32"/>
        <v>107.79215219638427</v>
      </c>
      <c r="AK53" s="22">
        <f t="shared" ca="1" si="32"/>
        <v>88.09212123353997</v>
      </c>
      <c r="AL53" s="22">
        <f t="shared" ca="1" si="32"/>
        <v>86.85146435573273</v>
      </c>
      <c r="AM53" s="22">
        <f t="shared" ca="1" si="32"/>
        <v>85.20392222513901</v>
      </c>
      <c r="AN53" s="22">
        <f ca="1">AVERAGE(OFFSET($A53,0,Fixtures!$D$6,1,3))</f>
        <v>84.533553680468586</v>
      </c>
      <c r="AO53" s="22">
        <f ca="1">AVERAGE(OFFSET($A53,0,Fixtures!$D$6,1,6))</f>
        <v>81.437699196509655</v>
      </c>
      <c r="AP53" s="22">
        <f ca="1">AVERAGE(OFFSET($A53,0,Fixtures!$D$6,1,9))</f>
        <v>78.808686245310085</v>
      </c>
      <c r="AQ53" s="22">
        <f ca="1">AVERAGE(OFFSET($A53,0,Fixtures!$D$6,1,12))</f>
        <v>77.745040778028496</v>
      </c>
      <c r="AR53" s="22">
        <f ca="1">IF(OR(Fixtures!$D$6&lt;=0,Fixtures!$D$6&gt;39),AVERAGE(A53:AM53),AVERAGE(OFFSET($A53,0,Fixtures!$D$6,1,39-Fixtures!$D$6)))</f>
        <v>81.305009334196114</v>
      </c>
    </row>
    <row r="54" spans="1:44" x14ac:dyDescent="0.25">
      <c r="A54" s="30" t="s">
        <v>53</v>
      </c>
      <c r="B54" s="22">
        <f ca="1">MIN(VLOOKUP($A50,$A$2:$AM$12,B$14+1,FALSE),VLOOKUP($A54,$A$2:$AM$12,B$14+1,FALSE))</f>
        <v>90.054954273881165</v>
      </c>
      <c r="C54" s="22">
        <f t="shared" ref="C54:AM54" ca="1" si="33">MIN(VLOOKUP($A50,$A$2:$AM$12,C$14+1,FALSE),VLOOKUP($A54,$A$2:$AM$12,C$14+1,FALSE))</f>
        <v>94.615647645599566</v>
      </c>
      <c r="D54" s="22">
        <f t="shared" ca="1" si="33"/>
        <v>107.66814817432663</v>
      </c>
      <c r="E54" s="22">
        <f t="shared" ca="1" si="33"/>
        <v>85.782010794927189</v>
      </c>
      <c r="F54" s="22">
        <f t="shared" ca="1" si="33"/>
        <v>104.1381271640588</v>
      </c>
      <c r="G54" s="22">
        <f t="shared" ca="1" si="33"/>
        <v>71.06028901832677</v>
      </c>
      <c r="H54" s="22">
        <f t="shared" ca="1" si="33"/>
        <v>71.06028901832677</v>
      </c>
      <c r="I54" s="22">
        <f t="shared" ca="1" si="33"/>
        <v>90.054954273881165</v>
      </c>
      <c r="J54" s="22">
        <f t="shared" ca="1" si="33"/>
        <v>131.74596379558079</v>
      </c>
      <c r="K54" s="22">
        <f t="shared" ca="1" si="33"/>
        <v>99.666446562874938</v>
      </c>
      <c r="L54" s="22">
        <f t="shared" ca="1" si="33"/>
        <v>94.615647645599566</v>
      </c>
      <c r="M54" s="22">
        <f t="shared" ca="1" si="33"/>
        <v>80.516430837836737</v>
      </c>
      <c r="N54" s="22">
        <f t="shared" ca="1" si="33"/>
        <v>93.851136766913072</v>
      </c>
      <c r="O54" s="22">
        <f t="shared" ca="1" si="33"/>
        <v>58.504953760585266</v>
      </c>
      <c r="P54" s="22">
        <f t="shared" ca="1" si="33"/>
        <v>65.989047985801463</v>
      </c>
      <c r="Q54" s="22">
        <f t="shared" ca="1" si="33"/>
        <v>93.851136766913072</v>
      </c>
      <c r="R54" s="22">
        <f t="shared" ca="1" si="33"/>
        <v>60.889776959660075</v>
      </c>
      <c r="S54" s="22">
        <f t="shared" ca="1" si="33"/>
        <v>74.420838506251201</v>
      </c>
      <c r="T54" s="22">
        <f t="shared" ca="1" si="33"/>
        <v>80.516430837836737</v>
      </c>
      <c r="U54" s="22">
        <f t="shared" ca="1" si="33"/>
        <v>108.76738957388292</v>
      </c>
      <c r="V54" s="22">
        <f t="shared" ca="1" si="33"/>
        <v>85.782010794927189</v>
      </c>
      <c r="W54" s="22">
        <f t="shared" ca="1" si="33"/>
        <v>81.545274460534031</v>
      </c>
      <c r="X54" s="22">
        <f t="shared" ca="1" si="33"/>
        <v>107.79215219638427</v>
      </c>
      <c r="Y54" s="22">
        <f t="shared" ca="1" si="33"/>
        <v>96.794426871686781</v>
      </c>
      <c r="Z54" s="22">
        <f t="shared" ca="1" si="33"/>
        <v>77.412802619126921</v>
      </c>
      <c r="AA54" s="22">
        <f t="shared" ca="1" si="33"/>
        <v>110.06716633474366</v>
      </c>
      <c r="AB54" s="22">
        <f t="shared" ca="1" si="33"/>
        <v>60.889776959660075</v>
      </c>
      <c r="AC54" s="22">
        <f t="shared" ca="1" si="33"/>
        <v>74.420838506251201</v>
      </c>
      <c r="AD54" s="22">
        <f t="shared" ca="1" si="33"/>
        <v>76.787293718383424</v>
      </c>
      <c r="AE54" s="22">
        <f t="shared" ca="1" si="33"/>
        <v>80.653280871535117</v>
      </c>
      <c r="AF54" s="22">
        <f t="shared" ca="1" si="33"/>
        <v>76.787293718383424</v>
      </c>
      <c r="AG54" s="22">
        <f t="shared" ca="1" si="33"/>
        <v>71.506054596270886</v>
      </c>
      <c r="AH54" s="22">
        <f t="shared" ca="1" si="33"/>
        <v>77.412802619126921</v>
      </c>
      <c r="AI54" s="22">
        <f t="shared" ca="1" si="33"/>
        <v>98.408971024022676</v>
      </c>
      <c r="AJ54" s="22">
        <f t="shared" ca="1" si="33"/>
        <v>104.84467986046657</v>
      </c>
      <c r="AK54" s="22">
        <f t="shared" ca="1" si="33"/>
        <v>88.09212123353997</v>
      </c>
      <c r="AL54" s="22">
        <f t="shared" ca="1" si="33"/>
        <v>86.85146435573273</v>
      </c>
      <c r="AM54" s="22">
        <f t="shared" ca="1" si="33"/>
        <v>85.20392222513901</v>
      </c>
      <c r="AN54" s="22">
        <f ca="1">AVERAGE(OFFSET($A54,0,Fixtures!$D$6,1,3))</f>
        <v>93.999793895732651</v>
      </c>
      <c r="AO54" s="22">
        <f ca="1">AVERAGE(OFFSET($A54,0,Fixtures!$D$6,1,6))</f>
        <v>87.896193914642154</v>
      </c>
      <c r="AP54" s="22">
        <f ca="1">AVERAGE(OFFSET($A54,0,Fixtures!$D$6,1,9))</f>
        <v>84.622781310683891</v>
      </c>
      <c r="AQ54" s="22">
        <f ca="1">AVERAGE(OFFSET($A54,0,Fixtures!$D$6,1,12))</f>
        <v>84.077738336297969</v>
      </c>
      <c r="AR54" s="22">
        <f ca="1">IF(OR(Fixtures!$D$6&lt;=0,Fixtures!$D$6&gt;39),AVERAGE(A54:AM54),AVERAGE(OFFSET($A54,0,Fixtures!$D$6,1,39-Fixtures!$D$6)))</f>
        <v>85.870315481903361</v>
      </c>
    </row>
    <row r="55" spans="1:44" x14ac:dyDescent="0.25">
      <c r="A55" s="30" t="s">
        <v>2</v>
      </c>
      <c r="B55" s="22">
        <f ca="1">MIN(VLOOKUP($A50,$A$2:$AM$12,B$14+1,FALSE),VLOOKUP($A55,$A$2:$AM$12,B$14+1,FALSE))</f>
        <v>81.545274460534031</v>
      </c>
      <c r="C55" s="22">
        <f t="shared" ref="C55:AM55" ca="1" si="34">MIN(VLOOKUP($A50,$A$2:$AM$12,C$14+1,FALSE),VLOOKUP($A55,$A$2:$AM$12,C$14+1,FALSE))</f>
        <v>86.85146435573273</v>
      </c>
      <c r="D55" s="22">
        <f t="shared" ca="1" si="34"/>
        <v>104.32856322748948</v>
      </c>
      <c r="E55" s="22">
        <f t="shared" ca="1" si="34"/>
        <v>76.787293718383424</v>
      </c>
      <c r="F55" s="22">
        <f t="shared" ca="1" si="34"/>
        <v>104.1381271640588</v>
      </c>
      <c r="G55" s="22">
        <f t="shared" ca="1" si="34"/>
        <v>71.06028901832677</v>
      </c>
      <c r="H55" s="22">
        <f t="shared" ca="1" si="34"/>
        <v>104.84467986046657</v>
      </c>
      <c r="I55" s="22">
        <f t="shared" ca="1" si="34"/>
        <v>90.054954273881165</v>
      </c>
      <c r="J55" s="22">
        <f t="shared" ca="1" si="34"/>
        <v>131.74596379558079</v>
      </c>
      <c r="K55" s="22">
        <f t="shared" ca="1" si="34"/>
        <v>88.09212123353997</v>
      </c>
      <c r="L55" s="22">
        <f t="shared" ca="1" si="34"/>
        <v>94.615647645599566</v>
      </c>
      <c r="M55" s="22">
        <f t="shared" ca="1" si="34"/>
        <v>65.989047985801463</v>
      </c>
      <c r="N55" s="22">
        <f t="shared" ca="1" si="34"/>
        <v>93.851136766913072</v>
      </c>
      <c r="O55" s="22">
        <f t="shared" ca="1" si="34"/>
        <v>58.504953760585266</v>
      </c>
      <c r="P55" s="22">
        <f t="shared" ca="1" si="34"/>
        <v>94.615647645599566</v>
      </c>
      <c r="Q55" s="22">
        <f t="shared" ca="1" si="34"/>
        <v>96.794426871686781</v>
      </c>
      <c r="R55" s="22">
        <f t="shared" ca="1" si="34"/>
        <v>60.889776959660075</v>
      </c>
      <c r="S55" s="22">
        <f t="shared" ca="1" si="34"/>
        <v>58.504953760585266</v>
      </c>
      <c r="T55" s="22">
        <f t="shared" ca="1" si="34"/>
        <v>110.06716633474366</v>
      </c>
      <c r="U55" s="22">
        <f t="shared" ca="1" si="34"/>
        <v>90.054954273881165</v>
      </c>
      <c r="V55" s="22">
        <f t="shared" ca="1" si="34"/>
        <v>85.782010794927189</v>
      </c>
      <c r="W55" s="22">
        <f t="shared" ca="1" si="34"/>
        <v>107.66814817432663</v>
      </c>
      <c r="X55" s="22">
        <f t="shared" ca="1" si="34"/>
        <v>107.79215219638427</v>
      </c>
      <c r="Y55" s="22">
        <f t="shared" ca="1" si="34"/>
        <v>110.06716633474366</v>
      </c>
      <c r="Z55" s="22">
        <f t="shared" ca="1" si="34"/>
        <v>71.06028901832677</v>
      </c>
      <c r="AA55" s="22">
        <f t="shared" ca="1" si="34"/>
        <v>99.666446562874938</v>
      </c>
      <c r="AB55" s="22">
        <f t="shared" ca="1" si="34"/>
        <v>65.989047985801463</v>
      </c>
      <c r="AC55" s="22">
        <f t="shared" ca="1" si="34"/>
        <v>74.414355793043498</v>
      </c>
      <c r="AD55" s="22">
        <f t="shared" ca="1" si="34"/>
        <v>85.359733549764115</v>
      </c>
      <c r="AE55" s="22">
        <f t="shared" ca="1" si="34"/>
        <v>77.412802619126921</v>
      </c>
      <c r="AF55" s="22">
        <f t="shared" ca="1" si="34"/>
        <v>76.787293718383424</v>
      </c>
      <c r="AG55" s="22">
        <f t="shared" ca="1" si="34"/>
        <v>71.506054596270886</v>
      </c>
      <c r="AH55" s="22">
        <f t="shared" ca="1" si="34"/>
        <v>77.412802619126921</v>
      </c>
      <c r="AI55" s="22">
        <f t="shared" ca="1" si="34"/>
        <v>98.408971024022676</v>
      </c>
      <c r="AJ55" s="22">
        <f t="shared" ca="1" si="34"/>
        <v>93.851136766913072</v>
      </c>
      <c r="AK55" s="22">
        <f t="shared" ca="1" si="34"/>
        <v>85.359733549764115</v>
      </c>
      <c r="AL55" s="22">
        <f t="shared" ca="1" si="34"/>
        <v>86.85146435573273</v>
      </c>
      <c r="AM55" s="22">
        <f t="shared" ca="1" si="34"/>
        <v>85.20392222513901</v>
      </c>
      <c r="AN55" s="22">
        <f ca="1">AVERAGE(OFFSET($A55,0,Fixtures!$D$6,1,3))</f>
        <v>96.306535849818246</v>
      </c>
      <c r="AO55" s="22">
        <f ca="1">AVERAGE(OFFSET($A55,0,Fixtures!$D$6,1,6))</f>
        <v>88.16490964852909</v>
      </c>
      <c r="AP55" s="22">
        <f ca="1">AVERAGE(OFFSET($A55,0,Fixtures!$D$6,1,9))</f>
        <v>85.394365308716544</v>
      </c>
      <c r="AQ55" s="22">
        <f ca="1">AVERAGE(OFFSET($A55,0,Fixtures!$D$6,1,12))</f>
        <v>84.656426334822456</v>
      </c>
      <c r="AR55" s="22">
        <f ca="1">IF(OR(Fixtures!$D$6&lt;=0,Fixtures!$D$6&gt;39),AVERAGE(A55:AM55),AVERAGE(OFFSET($A55,0,Fixtures!$D$6,1,39-Fixtures!$D$6)))</f>
        <v>85.446460807213654</v>
      </c>
    </row>
    <row r="56" spans="1:44" x14ac:dyDescent="0.25">
      <c r="A56" s="30" t="s">
        <v>113</v>
      </c>
      <c r="B56" s="22">
        <f ca="1">MIN(VLOOKUP($A50,$A$2:$AM$12,B$14+1,FALSE),VLOOKUP($A56,$A$2:$AM$12,B$14+1,FALSE))</f>
        <v>96.794426871686781</v>
      </c>
      <c r="C56" s="22">
        <f t="shared" ref="C56:AM56" ca="1" si="35">MIN(VLOOKUP($A50,$A$2:$AM$12,C$14+1,FALSE),VLOOKUP($A56,$A$2:$AM$12,C$14+1,FALSE))</f>
        <v>60.889776959660075</v>
      </c>
      <c r="D56" s="22">
        <f t="shared" ca="1" si="35"/>
        <v>107.66814817432663</v>
      </c>
      <c r="E56" s="22">
        <f t="shared" si="35"/>
        <v>98.408971024022676</v>
      </c>
      <c r="F56" s="22">
        <f t="shared" ca="1" si="35"/>
        <v>104.1381271640588</v>
      </c>
      <c r="G56" s="22">
        <f t="shared" ca="1" si="35"/>
        <v>71.06028901832677</v>
      </c>
      <c r="H56" s="22">
        <f t="shared" ca="1" si="35"/>
        <v>71.506054596270886</v>
      </c>
      <c r="I56" s="22">
        <f t="shared" ca="1" si="35"/>
        <v>85.782010794927189</v>
      </c>
      <c r="J56" s="22">
        <f t="shared" ca="1" si="35"/>
        <v>80.653280871535117</v>
      </c>
      <c r="K56" s="22">
        <f t="shared" ca="1" si="35"/>
        <v>108.76738957388292</v>
      </c>
      <c r="L56" s="22">
        <f t="shared" ca="1" si="35"/>
        <v>94.615647645599566</v>
      </c>
      <c r="M56" s="22">
        <f t="shared" ca="1" si="35"/>
        <v>76.787293718383424</v>
      </c>
      <c r="N56" s="22">
        <f t="shared" ca="1" si="35"/>
        <v>93.851136766913072</v>
      </c>
      <c r="O56" s="22">
        <f t="shared" ca="1" si="35"/>
        <v>58.504953760585266</v>
      </c>
      <c r="P56" s="22">
        <f t="shared" ca="1" si="35"/>
        <v>118.30429950983941</v>
      </c>
      <c r="Q56" s="22">
        <f t="shared" ca="1" si="35"/>
        <v>77.412802619126921</v>
      </c>
      <c r="R56" s="22">
        <f t="shared" ca="1" si="35"/>
        <v>60.889776959660075</v>
      </c>
      <c r="S56" s="22">
        <f t="shared" ca="1" si="35"/>
        <v>80.653280871535117</v>
      </c>
      <c r="T56" s="22">
        <f t="shared" ca="1" si="35"/>
        <v>104.84467986046657</v>
      </c>
      <c r="U56" s="22">
        <f t="shared" ca="1" si="35"/>
        <v>85.359733549764115</v>
      </c>
      <c r="V56" s="22">
        <f t="shared" ca="1" si="35"/>
        <v>58.504953760585266</v>
      </c>
      <c r="W56" s="22">
        <f t="shared" ca="1" si="35"/>
        <v>132.93792059030136</v>
      </c>
      <c r="X56" s="22">
        <f t="shared" ca="1" si="35"/>
        <v>65.989047985801463</v>
      </c>
      <c r="Y56" s="22">
        <f t="shared" ca="1" si="35"/>
        <v>104.32856322748948</v>
      </c>
      <c r="Z56" s="22">
        <f t="shared" ca="1" si="35"/>
        <v>74.420838506251201</v>
      </c>
      <c r="AA56" s="22">
        <f t="shared" ca="1" si="35"/>
        <v>118.30429950983941</v>
      </c>
      <c r="AB56" s="22">
        <f t="shared" ca="1" si="35"/>
        <v>65.989047985801463</v>
      </c>
      <c r="AC56" s="22">
        <f t="shared" ca="1" si="35"/>
        <v>74.420838506251201</v>
      </c>
      <c r="AD56" s="22">
        <f t="shared" ca="1" si="35"/>
        <v>85.359733549764115</v>
      </c>
      <c r="AE56" s="22">
        <f t="shared" ca="1" si="35"/>
        <v>96.794426871686781</v>
      </c>
      <c r="AF56" s="22">
        <f t="shared" ca="1" si="35"/>
        <v>76.787293718383424</v>
      </c>
      <c r="AG56" s="22">
        <f t="shared" ca="1" si="35"/>
        <v>71.506054596270886</v>
      </c>
      <c r="AH56" s="22">
        <f t="shared" ca="1" si="35"/>
        <v>77.412802619126921</v>
      </c>
      <c r="AI56" s="22">
        <f t="shared" ca="1" si="35"/>
        <v>93.851136766913072</v>
      </c>
      <c r="AJ56" s="22">
        <f t="shared" si="35"/>
        <v>80.516430837836737</v>
      </c>
      <c r="AK56" s="22">
        <f t="shared" ca="1" si="35"/>
        <v>88.09212123353997</v>
      </c>
      <c r="AL56" s="22">
        <f t="shared" ca="1" si="35"/>
        <v>74.414355793043498</v>
      </c>
      <c r="AM56" s="22">
        <f t="shared" ca="1" si="35"/>
        <v>85.20392222513901</v>
      </c>
      <c r="AN56" s="22">
        <f ca="1">AVERAGE(OFFSET($A56,0,Fixtures!$D$6,1,3))</f>
        <v>81.579483239847377</v>
      </c>
      <c r="AO56" s="22">
        <f ca="1">AVERAGE(OFFSET($A56,0,Fixtures!$D$6,1,6))</f>
        <v>83.908772620239034</v>
      </c>
      <c r="AP56" s="22">
        <f ca="1">AVERAGE(OFFSET($A56,0,Fixtures!$D$6,1,9))</f>
        <v>84.710454429029852</v>
      </c>
      <c r="AQ56" s="22">
        <f ca="1">AVERAGE(OFFSET($A56,0,Fixtures!$D$6,1,12))</f>
        <v>83.763673653631628</v>
      </c>
      <c r="AR56" s="22">
        <f ca="1">IF(OR(Fixtures!$D$6&lt;=0,Fixtures!$D$6&gt;39),AVERAGE(A56:AM56),AVERAGE(OFFSET($A56,0,Fixtures!$D$6,1,39-Fixtures!$D$6)))</f>
        <v>83.336932120821174</v>
      </c>
    </row>
    <row r="57" spans="1:44" x14ac:dyDescent="0.25">
      <c r="A57" s="30" t="s">
        <v>112</v>
      </c>
      <c r="B57" s="22">
        <f ca="1">MIN(VLOOKUP($A50,$A$2:$AM$12,B$14+1,FALSE),VLOOKUP($A57,$A$2:$AM$12,B$14+1,FALSE))</f>
        <v>80.653280871535117</v>
      </c>
      <c r="C57" s="22">
        <f t="shared" ref="C57:AM57" ca="1" si="36">MIN(VLOOKUP($A50,$A$2:$AM$12,C$14+1,FALSE),VLOOKUP($A57,$A$2:$AM$12,C$14+1,FALSE))</f>
        <v>58.504953760585266</v>
      </c>
      <c r="D57" s="22">
        <f t="shared" ca="1" si="36"/>
        <v>107.66814817432663</v>
      </c>
      <c r="E57" s="22">
        <f t="shared" ca="1" si="36"/>
        <v>131.16283350620023</v>
      </c>
      <c r="F57" s="22">
        <f t="shared" ca="1" si="36"/>
        <v>96.794426871686781</v>
      </c>
      <c r="G57" s="22">
        <f t="shared" ca="1" si="36"/>
        <v>71.06028901832677</v>
      </c>
      <c r="H57" s="22">
        <f t="shared" ca="1" si="36"/>
        <v>104.84467986046657</v>
      </c>
      <c r="I57" s="22">
        <f t="shared" ca="1" si="36"/>
        <v>90.054954273881165</v>
      </c>
      <c r="J57" s="22">
        <f t="shared" ca="1" si="36"/>
        <v>81.545274460534031</v>
      </c>
      <c r="K57" s="22">
        <f t="shared" ca="1" si="36"/>
        <v>98.408971024022676</v>
      </c>
      <c r="L57" s="22">
        <f t="shared" ca="1" si="36"/>
        <v>74.414355793043498</v>
      </c>
      <c r="M57" s="22">
        <f t="shared" ca="1" si="36"/>
        <v>80.516430837836737</v>
      </c>
      <c r="N57" s="22">
        <f t="shared" ca="1" si="36"/>
        <v>93.851136766913072</v>
      </c>
      <c r="O57" s="22">
        <f t="shared" ca="1" si="36"/>
        <v>58.504953760585266</v>
      </c>
      <c r="P57" s="22">
        <f t="shared" ca="1" si="36"/>
        <v>60.889776959660075</v>
      </c>
      <c r="Q57" s="22">
        <f t="shared" ca="1" si="36"/>
        <v>86.85146435573273</v>
      </c>
      <c r="R57" s="22">
        <f t="shared" ca="1" si="36"/>
        <v>60.889776959660075</v>
      </c>
      <c r="S57" s="22">
        <f t="shared" ca="1" si="36"/>
        <v>80.653280871535117</v>
      </c>
      <c r="T57" s="22">
        <f t="shared" ca="1" si="36"/>
        <v>76.787293718383424</v>
      </c>
      <c r="U57" s="22">
        <f t="shared" ca="1" si="36"/>
        <v>108.76738957388292</v>
      </c>
      <c r="V57" s="22">
        <f t="shared" ca="1" si="36"/>
        <v>85.782010794927189</v>
      </c>
      <c r="W57" s="22">
        <f t="shared" ca="1" si="36"/>
        <v>80.516430837836737</v>
      </c>
      <c r="X57" s="22">
        <f t="shared" ca="1" si="36"/>
        <v>99.666446562874938</v>
      </c>
      <c r="Y57" s="22">
        <f t="shared" ca="1" si="36"/>
        <v>132.93792059030136</v>
      </c>
      <c r="Z57" s="22">
        <f t="shared" ca="1" si="36"/>
        <v>71.506054596270886</v>
      </c>
      <c r="AA57" s="22">
        <f t="shared" ca="1" si="36"/>
        <v>65.989047985801463</v>
      </c>
      <c r="AB57" s="22">
        <f t="shared" ca="1" si="36"/>
        <v>65.989047985801463</v>
      </c>
      <c r="AC57" s="22">
        <f t="shared" ca="1" si="36"/>
        <v>74.420838506251201</v>
      </c>
      <c r="AD57" s="22">
        <f t="shared" ca="1" si="36"/>
        <v>71.06028901832677</v>
      </c>
      <c r="AE57" s="22">
        <f t="shared" ca="1" si="36"/>
        <v>74.420838506251201</v>
      </c>
      <c r="AF57" s="22">
        <f t="shared" ca="1" si="36"/>
        <v>76.787293718383424</v>
      </c>
      <c r="AG57" s="22">
        <f t="shared" ca="1" si="36"/>
        <v>71.506054596270886</v>
      </c>
      <c r="AH57" s="22">
        <f t="shared" ca="1" si="36"/>
        <v>77.412802619126921</v>
      </c>
      <c r="AI57" s="22">
        <f t="shared" ca="1" si="36"/>
        <v>88.09212123353997</v>
      </c>
      <c r="AJ57" s="22">
        <f t="shared" ca="1" si="36"/>
        <v>117.17749702548659</v>
      </c>
      <c r="AK57" s="22">
        <f t="shared" ca="1" si="36"/>
        <v>88.09212123353997</v>
      </c>
      <c r="AL57" s="22">
        <f t="shared" ca="1" si="36"/>
        <v>86.85146435573273</v>
      </c>
      <c r="AM57" s="22">
        <f t="shared" ca="1" si="36"/>
        <v>85.20392222513901</v>
      </c>
      <c r="AN57" s="22">
        <f ca="1">AVERAGE(OFFSET($A57,0,Fixtures!$D$6,1,3))</f>
        <v>101.37014058314907</v>
      </c>
      <c r="AO57" s="22">
        <f ca="1">AVERAGE(OFFSET($A57,0,Fixtures!$D$6,1,6))</f>
        <v>85.084892704550214</v>
      </c>
      <c r="AP57" s="22">
        <f ca="1">AVERAGE(OFFSET($A57,0,Fixtures!$D$6,1,9))</f>
        <v>81.419753052251423</v>
      </c>
      <c r="AQ57" s="22">
        <f ca="1">AVERAGE(OFFSET($A57,0,Fixtures!$D$6,1,12))</f>
        <v>80.815729659933382</v>
      </c>
      <c r="AR57" s="22">
        <f ca="1">IF(OR(Fixtures!$D$6&lt;=0,Fixtures!$D$6&gt;39),AVERAGE(A57:AM57),AVERAGE(OFFSET($A57,0,Fixtures!$D$6,1,39-Fixtures!$D$6)))</f>
        <v>84.194610047443689</v>
      </c>
    </row>
    <row r="58" spans="1:44" x14ac:dyDescent="0.25">
      <c r="A58" s="30" t="s">
        <v>10</v>
      </c>
      <c r="B58" s="22">
        <f ca="1">MIN(VLOOKUP($A50,$A$2:$AM$12,B$14+1,FALSE),VLOOKUP($A58,$A$2:$AM$12,B$14+1,FALSE))</f>
        <v>90.950879302608726</v>
      </c>
      <c r="C58" s="22">
        <f t="shared" ref="C58:AM58" ca="1" si="37">MIN(VLOOKUP($A50,$A$2:$AM$12,C$14+1,FALSE),VLOOKUP($A58,$A$2:$AM$12,C$14+1,FALSE))</f>
        <v>99.666446562874938</v>
      </c>
      <c r="D58" s="22">
        <f t="shared" ca="1" si="37"/>
        <v>104.1381271640588</v>
      </c>
      <c r="E58" s="22">
        <f t="shared" ca="1" si="37"/>
        <v>108.76738957388292</v>
      </c>
      <c r="F58" s="22">
        <f t="shared" ca="1" si="37"/>
        <v>94.615647645599566</v>
      </c>
      <c r="G58" s="22">
        <f t="shared" ca="1" si="37"/>
        <v>65.989047985801463</v>
      </c>
      <c r="H58" s="22">
        <f t="shared" ca="1" si="37"/>
        <v>104.32856322748948</v>
      </c>
      <c r="I58" s="22">
        <f t="shared" ca="1" si="37"/>
        <v>90.054954273881165</v>
      </c>
      <c r="J58" s="22">
        <f t="shared" ca="1" si="37"/>
        <v>107.66814817432663</v>
      </c>
      <c r="K58" s="22">
        <f t="shared" ca="1" si="37"/>
        <v>107.79215219638427</v>
      </c>
      <c r="L58" s="22">
        <f t="shared" ca="1" si="37"/>
        <v>94.615647645599566</v>
      </c>
      <c r="M58" s="22">
        <f t="shared" ca="1" si="37"/>
        <v>80.516430837836737</v>
      </c>
      <c r="N58" s="22">
        <f t="shared" ca="1" si="37"/>
        <v>93.851136766913072</v>
      </c>
      <c r="O58" s="22">
        <f t="shared" ca="1" si="37"/>
        <v>58.504953760585266</v>
      </c>
      <c r="P58" s="22">
        <f t="shared" ca="1" si="37"/>
        <v>71.06028901832677</v>
      </c>
      <c r="Q58" s="22">
        <f t="shared" ca="1" si="37"/>
        <v>74.420838506251201</v>
      </c>
      <c r="R58" s="22">
        <f t="shared" ca="1" si="37"/>
        <v>60.889776959660075</v>
      </c>
      <c r="S58" s="22">
        <f t="shared" ca="1" si="37"/>
        <v>80.653280871535117</v>
      </c>
      <c r="T58" s="22">
        <f t="shared" ca="1" si="37"/>
        <v>110.06716633474366</v>
      </c>
      <c r="U58" s="22">
        <f t="shared" ca="1" si="37"/>
        <v>58.504953760585266</v>
      </c>
      <c r="V58" s="22">
        <f t="shared" ca="1" si="37"/>
        <v>85.359733549764115</v>
      </c>
      <c r="W58" s="22">
        <f t="shared" ca="1" si="37"/>
        <v>131.74596379558079</v>
      </c>
      <c r="X58" s="22">
        <f t="shared" ca="1" si="37"/>
        <v>88.09212123353997</v>
      </c>
      <c r="Y58" s="22">
        <f t="shared" ca="1" si="37"/>
        <v>71.506054596270886</v>
      </c>
      <c r="Z58" s="22">
        <f t="shared" ca="1" si="37"/>
        <v>81.545274460534031</v>
      </c>
      <c r="AA58" s="22">
        <f t="shared" ca="1" si="37"/>
        <v>74.414355793043498</v>
      </c>
      <c r="AB58" s="22">
        <f t="shared" ca="1" si="37"/>
        <v>65.989047985801463</v>
      </c>
      <c r="AC58" s="22">
        <f t="shared" ca="1" si="37"/>
        <v>74.420838506251201</v>
      </c>
      <c r="AD58" s="22">
        <f t="shared" ca="1" si="37"/>
        <v>60.889776959660075</v>
      </c>
      <c r="AE58" s="22">
        <f t="shared" ca="1" si="37"/>
        <v>86.85146435573273</v>
      </c>
      <c r="AF58" s="22">
        <f t="shared" ca="1" si="37"/>
        <v>76.787293718383424</v>
      </c>
      <c r="AG58" s="22">
        <f t="shared" ca="1" si="37"/>
        <v>71.506054596270886</v>
      </c>
      <c r="AH58" s="22">
        <f t="shared" ca="1" si="37"/>
        <v>77.412802619126921</v>
      </c>
      <c r="AI58" s="22">
        <f t="shared" ca="1" si="37"/>
        <v>98.408971024022676</v>
      </c>
      <c r="AJ58" s="22">
        <f t="shared" ca="1" si="37"/>
        <v>132.93792059030136</v>
      </c>
      <c r="AK58" s="22">
        <f t="shared" ca="1" si="37"/>
        <v>85.20392222513901</v>
      </c>
      <c r="AL58" s="22">
        <f t="shared" ca="1" si="37"/>
        <v>80.653280871535117</v>
      </c>
      <c r="AM58" s="22">
        <f t="shared" ca="1" si="37"/>
        <v>77.412802619126921</v>
      </c>
      <c r="AN58" s="22">
        <f ca="1">AVERAGE(OFFSET($A58,0,Fixtures!$D$6,1,3))</f>
        <v>80.381150096781639</v>
      </c>
      <c r="AO58" s="22">
        <f ca="1">AVERAGE(OFFSET($A58,0,Fixtures!$D$6,1,6))</f>
        <v>75.99461542924017</v>
      </c>
      <c r="AP58" s="22">
        <f ca="1">AVERAGE(OFFSET($A58,0,Fixtures!$D$6,1,9))</f>
        <v>75.6106919565797</v>
      </c>
      <c r="AQ58" s="22">
        <f ca="1">AVERAGE(OFFSET($A58,0,Fixtures!$D$6,1,12))</f>
        <v>77.318671320719815</v>
      </c>
      <c r="AR58" s="22">
        <f ca="1">IF(OR(Fixtures!$D$6&lt;=0,Fixtures!$D$6&gt;39),AVERAGE(A58:AM58),AVERAGE(OFFSET($A58,0,Fixtures!$D$6,1,39-Fixtures!$D$6)))</f>
        <v>81.501998884671266</v>
      </c>
    </row>
    <row r="59" spans="1:44" x14ac:dyDescent="0.25">
      <c r="A59" s="30" t="s">
        <v>71</v>
      </c>
      <c r="B59" s="22">
        <f ca="1">MIN(VLOOKUP($A50,$A$2:$AM$12,B$14+1,FALSE),VLOOKUP($A59,$A$2:$AM$12,B$14+1,FALSE))</f>
        <v>85.20392222513901</v>
      </c>
      <c r="C59" s="22">
        <f t="shared" ref="C59:AM59" ca="1" si="38">MIN(VLOOKUP($A50,$A$2:$AM$12,C$14+1,FALSE),VLOOKUP($A59,$A$2:$AM$12,C$14+1,FALSE))</f>
        <v>99.666446562874938</v>
      </c>
      <c r="D59" s="22">
        <f t="shared" ca="1" si="38"/>
        <v>80.516430837836737</v>
      </c>
      <c r="E59" s="22">
        <f t="shared" ca="1" si="38"/>
        <v>74.420838506251201</v>
      </c>
      <c r="F59" s="22">
        <f t="shared" ca="1" si="38"/>
        <v>81.545274460534031</v>
      </c>
      <c r="G59" s="22">
        <f t="shared" ca="1" si="38"/>
        <v>71.06028901832677</v>
      </c>
      <c r="H59" s="22">
        <f t="shared" ca="1" si="38"/>
        <v>104.84467986046657</v>
      </c>
      <c r="I59" s="22">
        <f t="shared" ca="1" si="38"/>
        <v>77.412802619126921</v>
      </c>
      <c r="J59" s="22">
        <f t="shared" ca="1" si="38"/>
        <v>104.32856322748948</v>
      </c>
      <c r="K59" s="22">
        <f t="shared" ca="1" si="38"/>
        <v>65.989047985801463</v>
      </c>
      <c r="L59" s="22">
        <f t="shared" ca="1" si="38"/>
        <v>94.615647645599566</v>
      </c>
      <c r="M59" s="22">
        <f t="shared" ca="1" si="38"/>
        <v>80.516430837836737</v>
      </c>
      <c r="N59" s="22">
        <f t="shared" ca="1" si="38"/>
        <v>74.414355793043498</v>
      </c>
      <c r="O59" s="22">
        <f t="shared" ca="1" si="38"/>
        <v>58.504953760585266</v>
      </c>
      <c r="P59" s="22">
        <f t="shared" ca="1" si="38"/>
        <v>131.74596379558079</v>
      </c>
      <c r="Q59" s="22">
        <f t="shared" ca="1" si="38"/>
        <v>58.504953760585266</v>
      </c>
      <c r="R59" s="22">
        <f t="shared" ca="1" si="38"/>
        <v>60.889776959660075</v>
      </c>
      <c r="S59" s="22">
        <f t="shared" ca="1" si="38"/>
        <v>80.653280871535117</v>
      </c>
      <c r="T59" s="22">
        <f t="shared" ca="1" si="38"/>
        <v>94.615647645599566</v>
      </c>
      <c r="U59" s="22">
        <f t="shared" ca="1" si="38"/>
        <v>85.782010794927189</v>
      </c>
      <c r="V59" s="22">
        <f t="shared" ca="1" si="38"/>
        <v>85.782010794927189</v>
      </c>
      <c r="W59" s="22">
        <f t="shared" ca="1" si="38"/>
        <v>80.653280871535117</v>
      </c>
      <c r="X59" s="22">
        <f t="shared" ca="1" si="38"/>
        <v>85.359733549764115</v>
      </c>
      <c r="Y59" s="22">
        <f t="shared" ca="1" si="38"/>
        <v>104.84467986046657</v>
      </c>
      <c r="Z59" s="22">
        <f t="shared" ca="1" si="38"/>
        <v>81.545274460534031</v>
      </c>
      <c r="AA59" s="22">
        <f t="shared" ca="1" si="38"/>
        <v>104.1381271640588</v>
      </c>
      <c r="AB59" s="22">
        <f t="shared" ca="1" si="38"/>
        <v>65.989047985801463</v>
      </c>
      <c r="AC59" s="22">
        <f t="shared" ca="1" si="38"/>
        <v>74.420838506251201</v>
      </c>
      <c r="AD59" s="22">
        <f t="shared" ca="1" si="38"/>
        <v>71.506054596270886</v>
      </c>
      <c r="AE59" s="22">
        <f t="shared" ca="1" si="38"/>
        <v>107.79215219638427</v>
      </c>
      <c r="AF59" s="22">
        <f t="shared" ca="1" si="38"/>
        <v>76.787293718383424</v>
      </c>
      <c r="AG59" s="22">
        <f t="shared" ca="1" si="38"/>
        <v>71.506054596270886</v>
      </c>
      <c r="AH59" s="22">
        <f t="shared" ca="1" si="38"/>
        <v>77.412802619126921</v>
      </c>
      <c r="AI59" s="22">
        <f t="shared" ca="1" si="38"/>
        <v>71.06028901832677</v>
      </c>
      <c r="AJ59" s="22">
        <f t="shared" ca="1" si="38"/>
        <v>60.889776959660075</v>
      </c>
      <c r="AK59" s="22">
        <f t="shared" ca="1" si="38"/>
        <v>88.09212123353997</v>
      </c>
      <c r="AL59" s="22">
        <f t="shared" ca="1" si="38"/>
        <v>86.85146435573273</v>
      </c>
      <c r="AM59" s="22">
        <f t="shared" ca="1" si="38"/>
        <v>85.20392222513901</v>
      </c>
      <c r="AN59" s="22">
        <f ca="1">AVERAGE(OFFSET($A59,0,Fixtures!$D$6,1,3))</f>
        <v>90.583229290254906</v>
      </c>
      <c r="AO59" s="22">
        <f ca="1">AVERAGE(OFFSET($A59,0,Fixtures!$D$6,1,6))</f>
        <v>86.049616921146026</v>
      </c>
      <c r="AP59" s="22">
        <f ca="1">AVERAGE(OFFSET($A59,0,Fixtures!$D$6,1,9))</f>
        <v>85.820355781990528</v>
      </c>
      <c r="AQ59" s="22">
        <f ca="1">AVERAGE(OFFSET($A59,0,Fixtures!$D$6,1,12))</f>
        <v>82.696862355969941</v>
      </c>
      <c r="AR59" s="22">
        <f ca="1">IF(OR(Fixtures!$D$6&lt;=0,Fixtures!$D$6&gt;39),AVERAGE(A59:AM59),AVERAGE(OFFSET($A59,0,Fixtures!$D$6,1,39-Fixtures!$D$6)))</f>
        <v>82.08747706535695</v>
      </c>
    </row>
    <row r="60" spans="1:44" x14ac:dyDescent="0.25">
      <c r="A60" s="30" t="s">
        <v>63</v>
      </c>
      <c r="B60" s="22">
        <f ca="1">MIN(VLOOKUP($A50,$A$2:$AM$12,B$14+1,FALSE),VLOOKUP($A60,$A$2:$AM$12,B$14+1,FALSE))</f>
        <v>96.794426871686781</v>
      </c>
      <c r="C60" s="22">
        <f t="shared" ref="C60:AM60" ca="1" si="39">MIN(VLOOKUP($A50,$A$2:$AM$12,C$14+1,FALSE),VLOOKUP($A60,$A$2:$AM$12,C$14+1,FALSE))</f>
        <v>99.666446562874938</v>
      </c>
      <c r="D60" s="22">
        <f t="shared" ca="1" si="39"/>
        <v>93.851136766913072</v>
      </c>
      <c r="E60" s="22">
        <f t="shared" ca="1" si="39"/>
        <v>71.06028901832677</v>
      </c>
      <c r="F60" s="22">
        <f t="shared" ca="1" si="39"/>
        <v>104.1381271640588</v>
      </c>
      <c r="G60" s="22">
        <f t="shared" ca="1" si="39"/>
        <v>71.06028901832677</v>
      </c>
      <c r="H60" s="22">
        <f t="shared" ca="1" si="39"/>
        <v>80.653280871535117</v>
      </c>
      <c r="I60" s="22">
        <f t="shared" ca="1" si="39"/>
        <v>58.504953760585266</v>
      </c>
      <c r="J60" s="22">
        <f t="shared" ca="1" si="39"/>
        <v>110.06716633474366</v>
      </c>
      <c r="K60" s="22">
        <f t="shared" ca="1" si="39"/>
        <v>77.412802619126921</v>
      </c>
      <c r="L60" s="22">
        <f t="shared" ca="1" si="39"/>
        <v>60.889776959660075</v>
      </c>
      <c r="M60" s="22">
        <f t="shared" ca="1" si="39"/>
        <v>80.516430837836737</v>
      </c>
      <c r="N60" s="22">
        <f t="shared" ca="1" si="39"/>
        <v>85.359733549764115</v>
      </c>
      <c r="O60" s="22">
        <f t="shared" ca="1" si="39"/>
        <v>58.504953760585266</v>
      </c>
      <c r="P60" s="22">
        <f t="shared" ca="1" si="39"/>
        <v>107.66814817432663</v>
      </c>
      <c r="Q60" s="22">
        <f t="shared" ca="1" si="39"/>
        <v>81.545274460534031</v>
      </c>
      <c r="R60" s="22">
        <f t="shared" ca="1" si="39"/>
        <v>60.889776959660075</v>
      </c>
      <c r="S60" s="22">
        <f t="shared" ca="1" si="39"/>
        <v>80.653280871535117</v>
      </c>
      <c r="T60" s="22">
        <f t="shared" ca="1" si="39"/>
        <v>71.506054596270886</v>
      </c>
      <c r="U60" s="22">
        <f t="shared" ca="1" si="39"/>
        <v>107.79215219638427</v>
      </c>
      <c r="V60" s="22">
        <f t="shared" ca="1" si="39"/>
        <v>65.989047985801463</v>
      </c>
      <c r="W60" s="22">
        <f t="shared" ca="1" si="39"/>
        <v>94.615647645599566</v>
      </c>
      <c r="X60" s="22">
        <f t="shared" ca="1" si="39"/>
        <v>90.054954273881165</v>
      </c>
      <c r="Y60" s="22">
        <f t="shared" ca="1" si="39"/>
        <v>131.74596379558079</v>
      </c>
      <c r="Z60" s="22">
        <f t="shared" ca="1" si="39"/>
        <v>81.545274460534031</v>
      </c>
      <c r="AA60" s="22">
        <f t="shared" ca="1" si="39"/>
        <v>118.30429950983941</v>
      </c>
      <c r="AB60" s="22">
        <f t="shared" ca="1" si="39"/>
        <v>65.989047985801463</v>
      </c>
      <c r="AC60" s="22">
        <f t="shared" ca="1" si="39"/>
        <v>74.420838506251201</v>
      </c>
      <c r="AD60" s="22">
        <f t="shared" ca="1" si="39"/>
        <v>85.359733549764115</v>
      </c>
      <c r="AE60" s="22">
        <f t="shared" ca="1" si="39"/>
        <v>88.09212123353997</v>
      </c>
      <c r="AF60" s="22">
        <f t="shared" ca="1" si="39"/>
        <v>76.787293718383424</v>
      </c>
      <c r="AG60" s="22">
        <f t="shared" ca="1" si="39"/>
        <v>71.506054596270886</v>
      </c>
      <c r="AH60" s="22">
        <f t="shared" ca="1" si="39"/>
        <v>74.420838506251201</v>
      </c>
      <c r="AI60" s="22">
        <f t="shared" ca="1" si="39"/>
        <v>74.414355793043498</v>
      </c>
      <c r="AJ60" s="22">
        <f t="shared" ca="1" si="39"/>
        <v>86.85146435573273</v>
      </c>
      <c r="AK60" s="22">
        <f t="shared" ca="1" si="39"/>
        <v>76.787293718383424</v>
      </c>
      <c r="AL60" s="22">
        <f t="shared" ca="1" si="39"/>
        <v>86.85146435573273</v>
      </c>
      <c r="AM60" s="22">
        <f t="shared" ca="1" si="39"/>
        <v>85.20392222513901</v>
      </c>
      <c r="AN60" s="22">
        <f ca="1">AVERAGE(OFFSET($A60,0,Fixtures!$D$6,1,3))</f>
        <v>101.11539750999866</v>
      </c>
      <c r="AO60" s="22">
        <f ca="1">AVERAGE(OFFSET($A60,0,Fixtures!$D$6,1,6))</f>
        <v>93.676729755314682</v>
      </c>
      <c r="AP60" s="22">
        <f ca="1">AVERAGE(OFFSET($A60,0,Fixtures!$D$6,1,9))</f>
        <v>90.255503003730624</v>
      </c>
      <c r="AQ60" s="22">
        <f ca="1">AVERAGE(OFFSET($A60,0,Fixtures!$D$6,1,12))</f>
        <v>86.053397994095107</v>
      </c>
      <c r="AR60" s="22">
        <f ca="1">IF(OR(Fixtures!$D$6&lt;=0,Fixtures!$D$6&gt;39),AVERAGE(A60:AM60),AVERAGE(OFFSET($A60,0,Fixtures!$D$6,1,39-Fixtures!$D$6)))</f>
        <v>85.52093253650807</v>
      </c>
    </row>
    <row r="62" spans="1:44" x14ac:dyDescent="0.25">
      <c r="A62" s="31" t="s">
        <v>53</v>
      </c>
      <c r="B62" s="2">
        <v>1</v>
      </c>
      <c r="C62" s="2">
        <v>2</v>
      </c>
      <c r="D62" s="2">
        <v>3</v>
      </c>
      <c r="E62" s="2">
        <v>4</v>
      </c>
      <c r="F62" s="2">
        <v>5</v>
      </c>
      <c r="G62" s="2">
        <v>6</v>
      </c>
      <c r="H62" s="2">
        <v>7</v>
      </c>
      <c r="I62" s="2">
        <v>8</v>
      </c>
      <c r="J62" s="2">
        <v>9</v>
      </c>
      <c r="K62" s="2">
        <v>10</v>
      </c>
      <c r="L62" s="2">
        <v>11</v>
      </c>
      <c r="M62" s="2">
        <v>12</v>
      </c>
      <c r="N62" s="2">
        <v>13</v>
      </c>
      <c r="O62" s="2">
        <v>14</v>
      </c>
      <c r="P62" s="2">
        <v>15</v>
      </c>
      <c r="Q62" s="2">
        <v>16</v>
      </c>
      <c r="R62" s="2">
        <v>17</v>
      </c>
      <c r="S62" s="2">
        <v>18</v>
      </c>
      <c r="T62" s="2">
        <v>19</v>
      </c>
      <c r="U62" s="2">
        <v>20</v>
      </c>
      <c r="V62" s="2">
        <v>21</v>
      </c>
      <c r="W62" s="2">
        <v>22</v>
      </c>
      <c r="X62" s="2">
        <v>23</v>
      </c>
      <c r="Y62" s="2">
        <v>24</v>
      </c>
      <c r="Z62" s="2">
        <v>25</v>
      </c>
      <c r="AA62" s="2">
        <v>26</v>
      </c>
      <c r="AB62" s="2">
        <v>27</v>
      </c>
      <c r="AC62" s="2">
        <v>28</v>
      </c>
      <c r="AD62" s="2">
        <v>29</v>
      </c>
      <c r="AE62" s="2">
        <v>30</v>
      </c>
      <c r="AF62" s="2">
        <v>31</v>
      </c>
      <c r="AG62" s="2">
        <v>32</v>
      </c>
      <c r="AH62" s="2">
        <v>33</v>
      </c>
      <c r="AI62" s="2">
        <v>34</v>
      </c>
      <c r="AJ62" s="2">
        <v>35</v>
      </c>
      <c r="AK62" s="2">
        <v>36</v>
      </c>
      <c r="AL62" s="2">
        <v>37</v>
      </c>
      <c r="AM62" s="2">
        <v>38</v>
      </c>
      <c r="AN62" s="31" t="s">
        <v>56</v>
      </c>
      <c r="AO62" s="31" t="s">
        <v>57</v>
      </c>
      <c r="AP62" s="31" t="s">
        <v>58</v>
      </c>
      <c r="AQ62" s="31" t="s">
        <v>82</v>
      </c>
      <c r="AR62" s="31" t="s">
        <v>59</v>
      </c>
    </row>
    <row r="63" spans="1:44" x14ac:dyDescent="0.25">
      <c r="A63" s="30" t="s">
        <v>111</v>
      </c>
      <c r="B63" s="22">
        <f t="shared" ref="B63:AM63" ca="1" si="40">MIN(VLOOKUP($A62,$A$2:$AM$12,B$14+1,FALSE),VLOOKUP($A63,$A$2:$AM$12,B$14+1,FALSE))</f>
        <v>90.054954273881165</v>
      </c>
      <c r="C63" s="22">
        <f t="shared" ca="1" si="40"/>
        <v>65.989047985801463</v>
      </c>
      <c r="D63" s="22">
        <f t="shared" ca="1" si="40"/>
        <v>90.054954273881165</v>
      </c>
      <c r="E63" s="22">
        <f t="shared" ca="1" si="40"/>
        <v>71.506054596270886</v>
      </c>
      <c r="F63" s="22">
        <f t="shared" ca="1" si="40"/>
        <v>80.516430837836737</v>
      </c>
      <c r="G63" s="22">
        <f t="shared" ca="1" si="40"/>
        <v>88.09212123353997</v>
      </c>
      <c r="H63" s="22">
        <f t="shared" ca="1" si="40"/>
        <v>71.06028901832677</v>
      </c>
      <c r="I63" s="22">
        <f t="shared" ca="1" si="40"/>
        <v>86.85146435573273</v>
      </c>
      <c r="J63" s="22">
        <f t="shared" ca="1" si="40"/>
        <v>85.20392222513901</v>
      </c>
      <c r="K63" s="22">
        <f t="shared" ca="1" si="40"/>
        <v>99.666446562874938</v>
      </c>
      <c r="L63" s="22">
        <f t="shared" ca="1" si="40"/>
        <v>107.79215219638427</v>
      </c>
      <c r="M63" s="22">
        <f t="shared" ca="1" si="40"/>
        <v>107.66814817432663</v>
      </c>
      <c r="N63" s="22">
        <f t="shared" ca="1" si="40"/>
        <v>60.889776959660075</v>
      </c>
      <c r="O63" s="22">
        <f t="shared" ca="1" si="40"/>
        <v>90.950879302608726</v>
      </c>
      <c r="P63" s="22">
        <f t="shared" ca="1" si="40"/>
        <v>65.989047985801463</v>
      </c>
      <c r="Q63" s="22">
        <f t="shared" ca="1" si="40"/>
        <v>93.851136766913072</v>
      </c>
      <c r="R63" s="22">
        <f t="shared" ca="1" si="40"/>
        <v>85.20392222513901</v>
      </c>
      <c r="S63" s="22">
        <f t="shared" ca="1" si="40"/>
        <v>74.420838506251201</v>
      </c>
      <c r="T63" s="22">
        <f t="shared" ca="1" si="40"/>
        <v>71.06028901832677</v>
      </c>
      <c r="U63" s="22">
        <f t="shared" ca="1" si="40"/>
        <v>93.851136766913072</v>
      </c>
      <c r="V63" s="22">
        <f t="shared" ca="1" si="40"/>
        <v>86.85146435573273</v>
      </c>
      <c r="W63" s="22">
        <f t="shared" ca="1" si="40"/>
        <v>81.545274460534031</v>
      </c>
      <c r="X63" s="22">
        <f t="shared" ca="1" si="40"/>
        <v>104.1381271640588</v>
      </c>
      <c r="Y63" s="22">
        <f t="shared" ca="1" si="40"/>
        <v>76.787293718383424</v>
      </c>
      <c r="Z63" s="22">
        <f t="shared" ca="1" si="40"/>
        <v>77.412802619126921</v>
      </c>
      <c r="AA63" s="22">
        <f t="shared" ca="1" si="40"/>
        <v>85.359733549764115</v>
      </c>
      <c r="AB63" s="22">
        <f t="shared" ca="1" si="40"/>
        <v>60.889776959660075</v>
      </c>
      <c r="AC63" s="22">
        <f t="shared" ca="1" si="40"/>
        <v>77.412802619126921</v>
      </c>
      <c r="AD63" s="22">
        <f t="shared" ca="1" si="40"/>
        <v>76.787293718383424</v>
      </c>
      <c r="AE63" s="22">
        <f t="shared" ca="1" si="40"/>
        <v>80.653280871535117</v>
      </c>
      <c r="AF63" s="22">
        <f t="shared" ca="1" si="40"/>
        <v>74.420838506251201</v>
      </c>
      <c r="AG63" s="22">
        <f t="shared" ca="1" si="40"/>
        <v>74.414355793043498</v>
      </c>
      <c r="AH63" s="22">
        <f t="shared" ca="1" si="40"/>
        <v>131.74596379558079</v>
      </c>
      <c r="AI63" s="22">
        <f t="shared" ca="1" si="40"/>
        <v>108.76738957388292</v>
      </c>
      <c r="AJ63" s="22">
        <f t="shared" ca="1" si="40"/>
        <v>58.504953760585266</v>
      </c>
      <c r="AK63" s="22">
        <f t="shared" ca="1" si="40"/>
        <v>108.76738957388292</v>
      </c>
      <c r="AL63" s="22">
        <f t="shared" ca="1" si="40"/>
        <v>81.545274460534031</v>
      </c>
      <c r="AM63" s="22">
        <f t="shared" ca="1" si="40"/>
        <v>85.359733549764115</v>
      </c>
      <c r="AN63" s="22">
        <f ca="1">AVERAGE(OFFSET($A63,0,Fixtures!$D$6,1,3))</f>
        <v>86.112741167189711</v>
      </c>
      <c r="AO63" s="22">
        <f ca="1">AVERAGE(OFFSET($A63,0,Fixtures!$D$6,1,6))</f>
        <v>80.333422771686699</v>
      </c>
      <c r="AP63" s="22">
        <f ca="1">AVERAGE(OFFSET($A63,0,Fixtures!$D$6,1,9))</f>
        <v>79.317994414032228</v>
      </c>
      <c r="AQ63" s="22">
        <f ca="1">AVERAGE(OFFSET($A63,0,Fixtures!$D$6,1,12))</f>
        <v>85.732471574066437</v>
      </c>
      <c r="AR63" s="22">
        <f ca="1">IF(OR(Fixtures!$D$6&lt;=0,Fixtures!$D$6&gt;39),AVERAGE(A63:AM63),AVERAGE(OFFSET($A63,0,Fixtures!$D$6,1,39-Fixtures!$D$6)))</f>
        <v>85.185438139597721</v>
      </c>
    </row>
    <row r="64" spans="1:44" x14ac:dyDescent="0.25">
      <c r="A64" s="30" t="s">
        <v>121</v>
      </c>
      <c r="B64" s="22">
        <f ca="1">MIN(VLOOKUP($A62,$A$2:$AM$12,B$14+1,FALSE),VLOOKUP($A64,$A$2:$AM$12,B$14+1,FALSE))</f>
        <v>90.054954273881165</v>
      </c>
      <c r="C64" s="22">
        <f t="shared" ref="C64:AM64" ca="1" si="41">MIN(VLOOKUP($A62,$A$2:$AM$12,C$14+1,FALSE),VLOOKUP($A64,$A$2:$AM$12,C$14+1,FALSE))</f>
        <v>80.516430837836737</v>
      </c>
      <c r="D64" s="22">
        <f t="shared" ca="1" si="41"/>
        <v>96.794426871686781</v>
      </c>
      <c r="E64" s="22">
        <f t="shared" ca="1" si="41"/>
        <v>85.782010794927189</v>
      </c>
      <c r="F64" s="22">
        <f t="shared" ca="1" si="41"/>
        <v>74.414355793043498</v>
      </c>
      <c r="G64" s="22">
        <f t="shared" ca="1" si="41"/>
        <v>74.420838506251201</v>
      </c>
      <c r="H64" s="22">
        <f t="shared" ca="1" si="41"/>
        <v>71.06028901832677</v>
      </c>
      <c r="I64" s="22">
        <f t="shared" ca="1" si="41"/>
        <v>85.359733549764115</v>
      </c>
      <c r="J64" s="22">
        <f t="shared" ca="1" si="41"/>
        <v>104.84467986046657</v>
      </c>
      <c r="K64" s="22">
        <f t="shared" ca="1" si="41"/>
        <v>90.054954273881165</v>
      </c>
      <c r="L64" s="22">
        <f t="shared" ca="1" si="41"/>
        <v>71.06028901832677</v>
      </c>
      <c r="M64" s="22">
        <f t="shared" ca="1" si="41"/>
        <v>132.93792059030136</v>
      </c>
      <c r="N64" s="22">
        <f t="shared" ca="1" si="41"/>
        <v>107.79215219638427</v>
      </c>
      <c r="O64" s="22">
        <f t="shared" ca="1" si="41"/>
        <v>90.950879302608726</v>
      </c>
      <c r="P64" s="22">
        <f t="shared" ca="1" si="41"/>
        <v>65.989047985801463</v>
      </c>
      <c r="Q64" s="22">
        <f t="shared" ca="1" si="41"/>
        <v>88.09212123353997</v>
      </c>
      <c r="R64" s="22">
        <f t="shared" ca="1" si="41"/>
        <v>71.506054596270886</v>
      </c>
      <c r="S64" s="22">
        <f t="shared" ca="1" si="41"/>
        <v>74.420838506251201</v>
      </c>
      <c r="T64" s="22">
        <f t="shared" ca="1" si="41"/>
        <v>80.516430837836737</v>
      </c>
      <c r="U64" s="22">
        <f t="shared" ca="1" si="41"/>
        <v>65.989047985801463</v>
      </c>
      <c r="V64" s="22">
        <f t="shared" ca="1" si="41"/>
        <v>86.85146435573273</v>
      </c>
      <c r="W64" s="22">
        <f t="shared" ca="1" si="41"/>
        <v>81.545274460534031</v>
      </c>
      <c r="X64" s="22">
        <f t="shared" ca="1" si="41"/>
        <v>85.782010794927189</v>
      </c>
      <c r="Y64" s="22">
        <f t="shared" ca="1" si="41"/>
        <v>80.653280871535117</v>
      </c>
      <c r="Z64" s="22">
        <f t="shared" ca="1" si="41"/>
        <v>77.412802619126921</v>
      </c>
      <c r="AA64" s="22">
        <f t="shared" ca="1" si="41"/>
        <v>76.787293718383424</v>
      </c>
      <c r="AB64" s="22">
        <f t="shared" ca="1" si="41"/>
        <v>60.889776959660075</v>
      </c>
      <c r="AC64" s="22">
        <f t="shared" ca="1" si="41"/>
        <v>58.504953760585266</v>
      </c>
      <c r="AD64" s="22">
        <f t="shared" ca="1" si="41"/>
        <v>76.787293718383424</v>
      </c>
      <c r="AE64" s="22">
        <f t="shared" ca="1" si="41"/>
        <v>80.653280871535117</v>
      </c>
      <c r="AF64" s="22">
        <f t="shared" ca="1" si="41"/>
        <v>131.74596379558079</v>
      </c>
      <c r="AG64" s="22">
        <f t="shared" ca="1" si="41"/>
        <v>74.414355793043498</v>
      </c>
      <c r="AH64" s="22">
        <f t="shared" ca="1" si="41"/>
        <v>86.85146435573273</v>
      </c>
      <c r="AI64" s="22">
        <f t="shared" ca="1" si="41"/>
        <v>117.17749702548659</v>
      </c>
      <c r="AJ64" s="22">
        <f t="shared" ca="1" si="41"/>
        <v>104.84467986046657</v>
      </c>
      <c r="AK64" s="22">
        <f t="shared" ca="1" si="41"/>
        <v>108.76738957388292</v>
      </c>
      <c r="AL64" s="22">
        <f t="shared" ca="1" si="41"/>
        <v>60.889776959660075</v>
      </c>
      <c r="AM64" s="22">
        <f t="shared" ca="1" si="41"/>
        <v>85.359733549764115</v>
      </c>
      <c r="AN64" s="22">
        <f ca="1">AVERAGE(OFFSET($A64,0,Fixtures!$D$6,1,3))</f>
        <v>81.282698095196409</v>
      </c>
      <c r="AO64" s="22">
        <f ca="1">AVERAGE(OFFSET($A64,0,Fixtures!$D$6,1,6))</f>
        <v>73.338353120703005</v>
      </c>
      <c r="AP64" s="22">
        <f ca="1">AVERAGE(OFFSET($A64,0,Fixtures!$D$6,1,9))</f>
        <v>81.024073012190826</v>
      </c>
      <c r="AQ64" s="22">
        <f ca="1">AVERAGE(OFFSET($A64,0,Fixtures!$D$6,1,12))</f>
        <v>83.971664523665012</v>
      </c>
      <c r="AR64" s="22">
        <f ca="1">IF(OR(Fixtures!$D$6&lt;=0,Fixtures!$D$6&gt;39),AVERAGE(A64:AM64),AVERAGE(OFFSET($A64,0,Fixtures!$D$6,1,39-Fixtures!$D$6)))</f>
        <v>85.47009713923461</v>
      </c>
    </row>
    <row r="65" spans="1:44" x14ac:dyDescent="0.25">
      <c r="A65" s="30" t="s">
        <v>73</v>
      </c>
      <c r="B65" s="22">
        <f ca="1">MIN(VLOOKUP($A62,$A$2:$AM$12,B$14+1,FALSE),VLOOKUP($A65,$A$2:$AM$12,B$14+1,FALSE))</f>
        <v>77.412802619126921</v>
      </c>
      <c r="C65" s="22">
        <f t="shared" ref="C65:AM65" ca="1" si="42">MIN(VLOOKUP($A62,$A$2:$AM$12,C$14+1,FALSE),VLOOKUP($A65,$A$2:$AM$12,C$14+1,FALSE))</f>
        <v>94.615647645599566</v>
      </c>
      <c r="D65" s="22">
        <f t="shared" ca="1" si="42"/>
        <v>132.93792059030136</v>
      </c>
      <c r="E65" s="22">
        <f t="shared" ca="1" si="42"/>
        <v>85.782010794927189</v>
      </c>
      <c r="F65" s="22">
        <f t="shared" ca="1" si="42"/>
        <v>90.054954273881165</v>
      </c>
      <c r="G65" s="22">
        <f t="shared" ca="1" si="42"/>
        <v>88.09212123353997</v>
      </c>
      <c r="H65" s="22">
        <f t="shared" ca="1" si="42"/>
        <v>71.06028901832677</v>
      </c>
      <c r="I65" s="22">
        <f t="shared" ca="1" si="42"/>
        <v>98.408971024022676</v>
      </c>
      <c r="J65" s="22">
        <f t="shared" ca="1" si="42"/>
        <v>71.06028901832677</v>
      </c>
      <c r="K65" s="22">
        <f t="shared" ca="1" si="42"/>
        <v>93.851136766913072</v>
      </c>
      <c r="L65" s="22">
        <f t="shared" ca="1" si="42"/>
        <v>107.79215219638427</v>
      </c>
      <c r="M65" s="22">
        <f t="shared" ca="1" si="42"/>
        <v>74.420838506251201</v>
      </c>
      <c r="N65" s="22">
        <f t="shared" ca="1" si="42"/>
        <v>88.09212123353997</v>
      </c>
      <c r="O65" s="22">
        <f t="shared" ca="1" si="42"/>
        <v>90.950879302608726</v>
      </c>
      <c r="P65" s="22">
        <f t="shared" ca="1" si="42"/>
        <v>65.989047985801463</v>
      </c>
      <c r="Q65" s="22">
        <f t="shared" ca="1" si="42"/>
        <v>93.851136766913072</v>
      </c>
      <c r="R65" s="22">
        <f t="shared" ca="1" si="42"/>
        <v>85.20392222513901</v>
      </c>
      <c r="S65" s="22">
        <f t="shared" ca="1" si="42"/>
        <v>74.414355793043498</v>
      </c>
      <c r="T65" s="22">
        <f t="shared" ca="1" si="42"/>
        <v>80.516430837836737</v>
      </c>
      <c r="U65" s="22">
        <f t="shared" ca="1" si="42"/>
        <v>104.1381271640588</v>
      </c>
      <c r="V65" s="22">
        <f t="shared" ca="1" si="42"/>
        <v>86.85146435573273</v>
      </c>
      <c r="W65" s="22">
        <f t="shared" ca="1" si="42"/>
        <v>76.787293718383424</v>
      </c>
      <c r="X65" s="22">
        <f t="shared" ca="1" si="42"/>
        <v>86.85146435573273</v>
      </c>
      <c r="Y65" s="22">
        <f t="shared" ca="1" si="42"/>
        <v>85.20392222513901</v>
      </c>
      <c r="Z65" s="22">
        <f t="shared" ca="1" si="42"/>
        <v>77.412802619126921</v>
      </c>
      <c r="AA65" s="22">
        <f t="shared" ca="1" si="42"/>
        <v>94.615647645599566</v>
      </c>
      <c r="AB65" s="22">
        <f t="shared" ca="1" si="42"/>
        <v>60.889776959660075</v>
      </c>
      <c r="AC65" s="22">
        <f t="shared" ca="1" si="42"/>
        <v>104.1381271640588</v>
      </c>
      <c r="AD65" s="22">
        <f t="shared" ca="1" si="42"/>
        <v>76.787293718383424</v>
      </c>
      <c r="AE65" s="22">
        <f t="shared" ca="1" si="42"/>
        <v>58.504953760585266</v>
      </c>
      <c r="AF65" s="22">
        <f t="shared" ca="1" si="42"/>
        <v>107.66814817432663</v>
      </c>
      <c r="AG65" s="22">
        <f t="shared" ca="1" si="42"/>
        <v>60.889776959660075</v>
      </c>
      <c r="AH65" s="22">
        <f t="shared" ca="1" si="42"/>
        <v>131.74596379558079</v>
      </c>
      <c r="AI65" s="22">
        <f t="shared" ca="1" si="42"/>
        <v>85.359733549764115</v>
      </c>
      <c r="AJ65" s="22">
        <f t="shared" ca="1" si="42"/>
        <v>104.84467986046657</v>
      </c>
      <c r="AK65" s="22">
        <f t="shared" ca="1" si="42"/>
        <v>108.76738957388292</v>
      </c>
      <c r="AL65" s="22">
        <f t="shared" ca="1" si="42"/>
        <v>96.794426871686781</v>
      </c>
      <c r="AM65" s="22">
        <f t="shared" ca="1" si="42"/>
        <v>85.359733549764115</v>
      </c>
      <c r="AN65" s="22">
        <f ca="1">AVERAGE(OFFSET($A65,0,Fixtures!$D$6,1,3))</f>
        <v>83.156063066666221</v>
      </c>
      <c r="AO65" s="22">
        <f ca="1">AVERAGE(OFFSET($A65,0,Fixtures!$D$6,1,6))</f>
        <v>84.851956828219514</v>
      </c>
      <c r="AP65" s="22">
        <f ca="1">AVERAGE(OFFSET($A65,0,Fixtures!$D$6,1,9))</f>
        <v>83.563570735845843</v>
      </c>
      <c r="AQ65" s="22">
        <f ca="1">AVERAGE(OFFSET($A65,0,Fixtures!$D$6,1,12))</f>
        <v>85.83896757730146</v>
      </c>
      <c r="AR65" s="22">
        <f ca="1">IF(OR(Fixtures!$D$6&lt;=0,Fixtures!$D$6&gt;39),AVERAGE(A65:AM65),AVERAGE(OFFSET($A65,0,Fixtures!$D$6,1,39-Fixtures!$D$6)))</f>
        <v>89.114615048963614</v>
      </c>
    </row>
    <row r="66" spans="1:44" x14ac:dyDescent="0.25">
      <c r="A66" s="30" t="s">
        <v>61</v>
      </c>
      <c r="B66" s="22">
        <f ca="1">MIN(VLOOKUP($A62,$A$2:$AM$12,B$14+1,FALSE),VLOOKUP($A66,$A$2:$AM$12,B$14+1,FALSE))</f>
        <v>90.054954273881165</v>
      </c>
      <c r="C66" s="22">
        <f t="shared" ref="C66:AM66" ca="1" si="43">MIN(VLOOKUP($A62,$A$2:$AM$12,C$14+1,FALSE),VLOOKUP($A66,$A$2:$AM$12,C$14+1,FALSE))</f>
        <v>94.615647645599566</v>
      </c>
      <c r="D66" s="22">
        <f t="shared" ca="1" si="43"/>
        <v>107.66814817432663</v>
      </c>
      <c r="E66" s="22">
        <f t="shared" ca="1" si="43"/>
        <v>85.782010794927189</v>
      </c>
      <c r="F66" s="22">
        <f t="shared" ca="1" si="43"/>
        <v>104.1381271640588</v>
      </c>
      <c r="G66" s="22">
        <f t="shared" ca="1" si="43"/>
        <v>71.06028901832677</v>
      </c>
      <c r="H66" s="22">
        <f t="shared" ca="1" si="43"/>
        <v>71.06028901832677</v>
      </c>
      <c r="I66" s="22">
        <f t="shared" ca="1" si="43"/>
        <v>90.054954273881165</v>
      </c>
      <c r="J66" s="22">
        <f t="shared" ca="1" si="43"/>
        <v>131.74596379558079</v>
      </c>
      <c r="K66" s="22">
        <f t="shared" ca="1" si="43"/>
        <v>99.666446562874938</v>
      </c>
      <c r="L66" s="22">
        <f t="shared" ca="1" si="43"/>
        <v>94.615647645599566</v>
      </c>
      <c r="M66" s="22">
        <f t="shared" ca="1" si="43"/>
        <v>80.516430837836737</v>
      </c>
      <c r="N66" s="22">
        <f t="shared" ca="1" si="43"/>
        <v>93.851136766913072</v>
      </c>
      <c r="O66" s="22">
        <f t="shared" ca="1" si="43"/>
        <v>58.504953760585266</v>
      </c>
      <c r="P66" s="22">
        <f t="shared" ca="1" si="43"/>
        <v>65.989047985801463</v>
      </c>
      <c r="Q66" s="22">
        <f t="shared" ca="1" si="43"/>
        <v>93.851136766913072</v>
      </c>
      <c r="R66" s="22">
        <f t="shared" ca="1" si="43"/>
        <v>60.889776959660075</v>
      </c>
      <c r="S66" s="22">
        <f t="shared" ca="1" si="43"/>
        <v>74.420838506251201</v>
      </c>
      <c r="T66" s="22">
        <f t="shared" ca="1" si="43"/>
        <v>80.516430837836737</v>
      </c>
      <c r="U66" s="22">
        <f t="shared" ca="1" si="43"/>
        <v>108.76738957388292</v>
      </c>
      <c r="V66" s="22">
        <f t="shared" ca="1" si="43"/>
        <v>85.782010794927189</v>
      </c>
      <c r="W66" s="22">
        <f t="shared" ca="1" si="43"/>
        <v>81.545274460534031</v>
      </c>
      <c r="X66" s="22">
        <f t="shared" ca="1" si="43"/>
        <v>107.79215219638427</v>
      </c>
      <c r="Y66" s="22">
        <f t="shared" ca="1" si="43"/>
        <v>96.794426871686781</v>
      </c>
      <c r="Z66" s="22">
        <f t="shared" ca="1" si="43"/>
        <v>77.412802619126921</v>
      </c>
      <c r="AA66" s="22">
        <f t="shared" ca="1" si="43"/>
        <v>110.06716633474366</v>
      </c>
      <c r="AB66" s="22">
        <f t="shared" ca="1" si="43"/>
        <v>60.889776959660075</v>
      </c>
      <c r="AC66" s="22">
        <f t="shared" ca="1" si="43"/>
        <v>74.420838506251201</v>
      </c>
      <c r="AD66" s="22">
        <f t="shared" ca="1" si="43"/>
        <v>76.787293718383424</v>
      </c>
      <c r="AE66" s="22">
        <f t="shared" ca="1" si="43"/>
        <v>80.653280871535117</v>
      </c>
      <c r="AF66" s="22">
        <f t="shared" ca="1" si="43"/>
        <v>76.787293718383424</v>
      </c>
      <c r="AG66" s="22">
        <f t="shared" ca="1" si="43"/>
        <v>71.506054596270886</v>
      </c>
      <c r="AH66" s="22">
        <f t="shared" ca="1" si="43"/>
        <v>77.412802619126921</v>
      </c>
      <c r="AI66" s="22">
        <f t="shared" ca="1" si="43"/>
        <v>98.408971024022676</v>
      </c>
      <c r="AJ66" s="22">
        <f t="shared" ca="1" si="43"/>
        <v>104.84467986046657</v>
      </c>
      <c r="AK66" s="22">
        <f t="shared" ca="1" si="43"/>
        <v>88.09212123353997</v>
      </c>
      <c r="AL66" s="22">
        <f t="shared" ca="1" si="43"/>
        <v>86.85146435573273</v>
      </c>
      <c r="AM66" s="22">
        <f t="shared" ca="1" si="43"/>
        <v>85.20392222513901</v>
      </c>
      <c r="AN66" s="22">
        <f ca="1">AVERAGE(OFFSET($A66,0,Fixtures!$D$6,1,3))</f>
        <v>93.999793895732651</v>
      </c>
      <c r="AO66" s="22">
        <f ca="1">AVERAGE(OFFSET($A66,0,Fixtures!$D$6,1,6))</f>
        <v>87.896193914642154</v>
      </c>
      <c r="AP66" s="22">
        <f ca="1">AVERAGE(OFFSET($A66,0,Fixtures!$D$6,1,9))</f>
        <v>84.622781310683891</v>
      </c>
      <c r="AQ66" s="22">
        <f ca="1">AVERAGE(OFFSET($A66,0,Fixtures!$D$6,1,12))</f>
        <v>84.077738336297969</v>
      </c>
      <c r="AR66" s="22">
        <f ca="1">IF(OR(Fixtures!$D$6&lt;=0,Fixtures!$D$6&gt;39),AVERAGE(A66:AM66),AVERAGE(OFFSET($A66,0,Fixtures!$D$6,1,39-Fixtures!$D$6)))</f>
        <v>85.870315481903361</v>
      </c>
    </row>
    <row r="67" spans="1:44" x14ac:dyDescent="0.25">
      <c r="A67" s="30" t="s">
        <v>2</v>
      </c>
      <c r="B67" s="22">
        <f ca="1">MIN(VLOOKUP($A62,$A$2:$AM$12,B$14+1,FALSE),VLOOKUP($A67,$A$2:$AM$12,B$14+1,FALSE))</f>
        <v>81.545274460534031</v>
      </c>
      <c r="C67" s="22">
        <f t="shared" ref="C67:AM67" ca="1" si="44">MIN(VLOOKUP($A62,$A$2:$AM$12,C$14+1,FALSE),VLOOKUP($A67,$A$2:$AM$12,C$14+1,FALSE))</f>
        <v>86.85146435573273</v>
      </c>
      <c r="D67" s="22">
        <f t="shared" ca="1" si="44"/>
        <v>104.32856322748948</v>
      </c>
      <c r="E67" s="22">
        <f t="shared" ca="1" si="44"/>
        <v>76.787293718383424</v>
      </c>
      <c r="F67" s="22">
        <f t="shared" ca="1" si="44"/>
        <v>104.32856322748948</v>
      </c>
      <c r="G67" s="22">
        <f t="shared" ca="1" si="44"/>
        <v>85.20392222513901</v>
      </c>
      <c r="H67" s="22">
        <f t="shared" ca="1" si="44"/>
        <v>71.06028901832677</v>
      </c>
      <c r="I67" s="22">
        <f t="shared" ca="1" si="44"/>
        <v>98.408971024022676</v>
      </c>
      <c r="J67" s="22">
        <f t="shared" ca="1" si="44"/>
        <v>143.21694080892806</v>
      </c>
      <c r="K67" s="22">
        <f t="shared" ca="1" si="44"/>
        <v>88.09212123353997</v>
      </c>
      <c r="L67" s="22">
        <f t="shared" ca="1" si="44"/>
        <v>98.408971024022676</v>
      </c>
      <c r="M67" s="22">
        <f t="shared" ca="1" si="44"/>
        <v>65.989047985801463</v>
      </c>
      <c r="N67" s="22">
        <f t="shared" ca="1" si="44"/>
        <v>104.84467986046657</v>
      </c>
      <c r="O67" s="22">
        <f t="shared" ca="1" si="44"/>
        <v>90.950879302608726</v>
      </c>
      <c r="P67" s="22">
        <f t="shared" ca="1" si="44"/>
        <v>65.989047985801463</v>
      </c>
      <c r="Q67" s="22">
        <f t="shared" ca="1" si="44"/>
        <v>93.851136766913072</v>
      </c>
      <c r="R67" s="22">
        <f t="shared" ca="1" si="44"/>
        <v>85.20392222513901</v>
      </c>
      <c r="S67" s="22">
        <f t="shared" ca="1" si="44"/>
        <v>58.504953760585266</v>
      </c>
      <c r="T67" s="22">
        <f t="shared" ca="1" si="44"/>
        <v>80.516430837836737</v>
      </c>
      <c r="U67" s="22">
        <f t="shared" ca="1" si="44"/>
        <v>90.054954273881165</v>
      </c>
      <c r="V67" s="22">
        <f t="shared" ca="1" si="44"/>
        <v>86.85146435573273</v>
      </c>
      <c r="W67" s="22">
        <f t="shared" ca="1" si="44"/>
        <v>81.545274460534031</v>
      </c>
      <c r="X67" s="22">
        <f t="shared" ca="1" si="44"/>
        <v>117.17749702548659</v>
      </c>
      <c r="Y67" s="22">
        <f t="shared" ca="1" si="44"/>
        <v>96.794426871686781</v>
      </c>
      <c r="Z67" s="22">
        <f t="shared" ca="1" si="44"/>
        <v>71.06028901832677</v>
      </c>
      <c r="AA67" s="22">
        <f t="shared" ca="1" si="44"/>
        <v>99.666446562874938</v>
      </c>
      <c r="AB67" s="22">
        <f t="shared" ca="1" si="44"/>
        <v>60.889776959660075</v>
      </c>
      <c r="AC67" s="22">
        <f t="shared" ca="1" si="44"/>
        <v>74.414355793043498</v>
      </c>
      <c r="AD67" s="22">
        <f t="shared" ca="1" si="44"/>
        <v>76.787293718383424</v>
      </c>
      <c r="AE67" s="22">
        <f t="shared" ca="1" si="44"/>
        <v>77.412802619126921</v>
      </c>
      <c r="AF67" s="22">
        <f t="shared" ca="1" si="44"/>
        <v>85.782010794927189</v>
      </c>
      <c r="AG67" s="22">
        <f t="shared" ca="1" si="44"/>
        <v>74.414355793043498</v>
      </c>
      <c r="AH67" s="22">
        <f t="shared" ca="1" si="44"/>
        <v>80.516430837836737</v>
      </c>
      <c r="AI67" s="22">
        <f t="shared" ca="1" si="44"/>
        <v>117.17749702548659</v>
      </c>
      <c r="AJ67" s="22">
        <f t="shared" ca="1" si="44"/>
        <v>93.851136766913072</v>
      </c>
      <c r="AK67" s="22">
        <f t="shared" ca="1" si="44"/>
        <v>85.359733549764115</v>
      </c>
      <c r="AL67" s="22">
        <f t="shared" ca="1" si="44"/>
        <v>104.1381271640588</v>
      </c>
      <c r="AM67" s="22">
        <f t="shared" ca="1" si="44"/>
        <v>85.359733549764115</v>
      </c>
      <c r="AN67" s="22">
        <f ca="1">AVERAGE(OFFSET($A67,0,Fixtures!$D$6,1,3))</f>
        <v>95.010737638500061</v>
      </c>
      <c r="AO67" s="22">
        <f ca="1">AVERAGE(OFFSET($A67,0,Fixtures!$D$6,1,6))</f>
        <v>86.667132038513117</v>
      </c>
      <c r="AP67" s="22">
        <f ca="1">AVERAGE(OFFSET($A67,0,Fixtures!$D$6,1,9))</f>
        <v>84.442766595946239</v>
      </c>
      <c r="AQ67" s="22">
        <f ca="1">AVERAGE(OFFSET($A67,0,Fixtures!$D$6,1,12))</f>
        <v>86.00776525165692</v>
      </c>
      <c r="AR67" s="22">
        <f ca="1">IF(OR(Fixtures!$D$6&lt;=0,Fixtures!$D$6&gt;39),AVERAGE(A67:AM67),AVERAGE(OFFSET($A67,0,Fixtures!$D$6,1,39-Fixtures!$D$6)))</f>
        <v>87.550119628148948</v>
      </c>
    </row>
    <row r="68" spans="1:44" x14ac:dyDescent="0.25">
      <c r="A68" s="30" t="s">
        <v>113</v>
      </c>
      <c r="B68" s="22">
        <f ca="1">MIN(VLOOKUP($A62,$A$2:$AM$12,B$14+1,FALSE),VLOOKUP($A68,$A$2:$AM$12,B$14+1,FALSE))</f>
        <v>90.054954273881165</v>
      </c>
      <c r="C68" s="22">
        <f t="shared" ref="C68:AM68" ca="1" si="45">MIN(VLOOKUP($A62,$A$2:$AM$12,C$14+1,FALSE),VLOOKUP($A68,$A$2:$AM$12,C$14+1,FALSE))</f>
        <v>60.889776959660075</v>
      </c>
      <c r="D68" s="22">
        <f t="shared" ca="1" si="45"/>
        <v>117.17749702548659</v>
      </c>
      <c r="E68" s="22">
        <f t="shared" ca="1" si="45"/>
        <v>85.782010794927189</v>
      </c>
      <c r="F68" s="22">
        <f t="shared" ca="1" si="45"/>
        <v>104.32856322748948</v>
      </c>
      <c r="G68" s="22">
        <f t="shared" ca="1" si="45"/>
        <v>88.09212123353997</v>
      </c>
      <c r="H68" s="22">
        <f t="shared" ca="1" si="45"/>
        <v>71.06028901832677</v>
      </c>
      <c r="I68" s="22">
        <f t="shared" ca="1" si="45"/>
        <v>85.782010794927189</v>
      </c>
      <c r="J68" s="22">
        <f t="shared" ca="1" si="45"/>
        <v>80.653280871535117</v>
      </c>
      <c r="K68" s="22">
        <f t="shared" ca="1" si="45"/>
        <v>99.666446562874938</v>
      </c>
      <c r="L68" s="22">
        <f t="shared" ca="1" si="45"/>
        <v>104.1381271640588</v>
      </c>
      <c r="M68" s="22">
        <f t="shared" ca="1" si="45"/>
        <v>76.787293718383424</v>
      </c>
      <c r="N68" s="22">
        <f t="shared" ca="1" si="45"/>
        <v>110.06716633474366</v>
      </c>
      <c r="O68" s="22">
        <f t="shared" ca="1" si="45"/>
        <v>81.545274460534031</v>
      </c>
      <c r="P68" s="22">
        <f t="shared" ca="1" si="45"/>
        <v>65.989047985801463</v>
      </c>
      <c r="Q68" s="22">
        <f t="shared" ca="1" si="45"/>
        <v>77.412802619126921</v>
      </c>
      <c r="R68" s="22">
        <f t="shared" ca="1" si="45"/>
        <v>85.20392222513901</v>
      </c>
      <c r="S68" s="22">
        <f t="shared" ca="1" si="45"/>
        <v>74.420838506251201</v>
      </c>
      <c r="T68" s="22">
        <f t="shared" ca="1" si="45"/>
        <v>80.516430837836737</v>
      </c>
      <c r="U68" s="22">
        <f t="shared" ca="1" si="45"/>
        <v>85.359733549764115</v>
      </c>
      <c r="V68" s="22">
        <f t="shared" ca="1" si="45"/>
        <v>58.504953760585266</v>
      </c>
      <c r="W68" s="22">
        <f t="shared" ca="1" si="45"/>
        <v>81.545274460534031</v>
      </c>
      <c r="X68" s="22">
        <f t="shared" ca="1" si="45"/>
        <v>65.989047985801463</v>
      </c>
      <c r="Y68" s="22">
        <f t="shared" ca="1" si="45"/>
        <v>96.794426871686781</v>
      </c>
      <c r="Z68" s="22">
        <f t="shared" ca="1" si="45"/>
        <v>74.420838506251201</v>
      </c>
      <c r="AA68" s="22">
        <f t="shared" ca="1" si="45"/>
        <v>110.06716633474366</v>
      </c>
      <c r="AB68" s="22">
        <f t="shared" ca="1" si="45"/>
        <v>60.889776959660075</v>
      </c>
      <c r="AC68" s="22">
        <f t="shared" ca="1" si="45"/>
        <v>104.1381271640588</v>
      </c>
      <c r="AD68" s="22">
        <f t="shared" ca="1" si="45"/>
        <v>76.787293718383424</v>
      </c>
      <c r="AE68" s="22">
        <f t="shared" ca="1" si="45"/>
        <v>80.653280871535117</v>
      </c>
      <c r="AF68" s="22">
        <f t="shared" ca="1" si="45"/>
        <v>90.054954273881165</v>
      </c>
      <c r="AG68" s="22">
        <f t="shared" ca="1" si="45"/>
        <v>74.414355793043498</v>
      </c>
      <c r="AH68" s="22">
        <f t="shared" ca="1" si="45"/>
        <v>85.20392222513901</v>
      </c>
      <c r="AI68" s="22">
        <f t="shared" ca="1" si="45"/>
        <v>93.851136766913072</v>
      </c>
      <c r="AJ68" s="22">
        <f t="shared" ca="1" si="45"/>
        <v>80.516430837836737</v>
      </c>
      <c r="AK68" s="22">
        <f t="shared" ca="1" si="45"/>
        <v>108.76738957388292</v>
      </c>
      <c r="AL68" s="22">
        <f t="shared" ca="1" si="45"/>
        <v>74.414355793043498</v>
      </c>
      <c r="AM68" s="22">
        <f t="shared" ca="1" si="45"/>
        <v>85.359733549764115</v>
      </c>
      <c r="AN68" s="22">
        <f ca="1">AVERAGE(OFFSET($A68,0,Fixtures!$D$6,1,3))</f>
        <v>79.068104454579824</v>
      </c>
      <c r="AO68" s="22">
        <f ca="1">AVERAGE(OFFSET($A68,0,Fixtures!$D$6,1,6))</f>
        <v>85.383230637033662</v>
      </c>
      <c r="AP68" s="22">
        <f ca="1">AVERAGE(OFFSET($A68,0,Fixtures!$D$6,1,9))</f>
        <v>84.42165696511131</v>
      </c>
      <c r="AQ68" s="22">
        <f ca="1">AVERAGE(OFFSET($A68,0,Fixtures!$D$6,1,12))</f>
        <v>84.438693955924776</v>
      </c>
      <c r="AR68" s="22">
        <f ca="1">IF(OR(Fixtures!$D$6&lt;=0,Fixtures!$D$6&gt;39),AVERAGE(A68:AM68),AVERAGE(OFFSET($A68,0,Fixtures!$D$6,1,39-Fixtures!$D$6)))</f>
        <v>85.145139826601536</v>
      </c>
    </row>
    <row r="69" spans="1:44" x14ac:dyDescent="0.25">
      <c r="A69" s="30" t="s">
        <v>112</v>
      </c>
      <c r="B69" s="22">
        <f ca="1">MIN(VLOOKUP($A62,$A$2:$AM$12,B$14+1,FALSE),VLOOKUP($A69,$A$2:$AM$12,B$14+1,FALSE))</f>
        <v>80.653280871535117</v>
      </c>
      <c r="C69" s="22">
        <f t="shared" ref="C69:AM69" ca="1" si="46">MIN(VLOOKUP($A62,$A$2:$AM$12,C$14+1,FALSE),VLOOKUP($A69,$A$2:$AM$12,C$14+1,FALSE))</f>
        <v>58.504953760585266</v>
      </c>
      <c r="D69" s="22">
        <f t="shared" ca="1" si="46"/>
        <v>107.79215219638427</v>
      </c>
      <c r="E69" s="22">
        <f t="shared" ca="1" si="46"/>
        <v>85.782010794927189</v>
      </c>
      <c r="F69" s="22">
        <f t="shared" ca="1" si="46"/>
        <v>96.794426871686781</v>
      </c>
      <c r="G69" s="22">
        <f t="shared" ca="1" si="46"/>
        <v>88.09212123353997</v>
      </c>
      <c r="H69" s="22">
        <f t="shared" ca="1" si="46"/>
        <v>71.06028901832677</v>
      </c>
      <c r="I69" s="22">
        <f t="shared" ca="1" si="46"/>
        <v>93.851136766913072</v>
      </c>
      <c r="J69" s="22">
        <f t="shared" ca="1" si="46"/>
        <v>81.545274460534031</v>
      </c>
      <c r="K69" s="22">
        <f t="shared" ca="1" si="46"/>
        <v>98.408971024022676</v>
      </c>
      <c r="L69" s="22">
        <f t="shared" ca="1" si="46"/>
        <v>74.414355793043498</v>
      </c>
      <c r="M69" s="22">
        <f t="shared" ca="1" si="46"/>
        <v>104.32856322748948</v>
      </c>
      <c r="N69" s="22">
        <f t="shared" ca="1" si="46"/>
        <v>108.76738957388292</v>
      </c>
      <c r="O69" s="22">
        <f t="shared" ca="1" si="46"/>
        <v>90.950879302608726</v>
      </c>
      <c r="P69" s="22">
        <f t="shared" ca="1" si="46"/>
        <v>60.889776959660075</v>
      </c>
      <c r="Q69" s="22">
        <f t="shared" ca="1" si="46"/>
        <v>86.85146435573273</v>
      </c>
      <c r="R69" s="22">
        <f t="shared" ca="1" si="46"/>
        <v>85.20392222513901</v>
      </c>
      <c r="S69" s="22">
        <f t="shared" ca="1" si="46"/>
        <v>74.420838506251201</v>
      </c>
      <c r="T69" s="22">
        <f t="shared" ca="1" si="46"/>
        <v>76.787293718383424</v>
      </c>
      <c r="U69" s="22">
        <f t="shared" ca="1" si="46"/>
        <v>118.30429950983941</v>
      </c>
      <c r="V69" s="22">
        <f t="shared" ca="1" si="46"/>
        <v>86.85146435573273</v>
      </c>
      <c r="W69" s="22">
        <f t="shared" ca="1" si="46"/>
        <v>80.516430837836737</v>
      </c>
      <c r="X69" s="22">
        <f t="shared" ca="1" si="46"/>
        <v>99.666446562874938</v>
      </c>
      <c r="Y69" s="22">
        <f t="shared" ca="1" si="46"/>
        <v>96.794426871686781</v>
      </c>
      <c r="Z69" s="22">
        <f t="shared" ca="1" si="46"/>
        <v>71.506054596270886</v>
      </c>
      <c r="AA69" s="22">
        <f t="shared" ca="1" si="46"/>
        <v>65.989047985801463</v>
      </c>
      <c r="AB69" s="22">
        <f t="shared" ca="1" si="46"/>
        <v>60.889776959660075</v>
      </c>
      <c r="AC69" s="22">
        <f t="shared" ca="1" si="46"/>
        <v>104.1381271640588</v>
      </c>
      <c r="AD69" s="22">
        <f t="shared" ca="1" si="46"/>
        <v>71.06028901832677</v>
      </c>
      <c r="AE69" s="22">
        <f t="shared" ca="1" si="46"/>
        <v>74.420838506251201</v>
      </c>
      <c r="AF69" s="22">
        <f t="shared" ca="1" si="46"/>
        <v>132.93792059030136</v>
      </c>
      <c r="AG69" s="22">
        <f t="shared" ca="1" si="46"/>
        <v>74.414355793043498</v>
      </c>
      <c r="AH69" s="22">
        <f t="shared" ca="1" si="46"/>
        <v>90.950879302608726</v>
      </c>
      <c r="AI69" s="22">
        <f t="shared" ca="1" si="46"/>
        <v>88.09212123353997</v>
      </c>
      <c r="AJ69" s="22">
        <f t="shared" ca="1" si="46"/>
        <v>104.84467986046657</v>
      </c>
      <c r="AK69" s="22">
        <f t="shared" ca="1" si="46"/>
        <v>108.76738957388292</v>
      </c>
      <c r="AL69" s="22">
        <f t="shared" ca="1" si="46"/>
        <v>90.054954273881165</v>
      </c>
      <c r="AM69" s="22">
        <f t="shared" ca="1" si="46"/>
        <v>85.359733549764115</v>
      </c>
      <c r="AN69" s="22">
        <f ca="1">AVERAGE(OFFSET($A69,0,Fixtures!$D$6,1,3))</f>
        <v>89.322309343610868</v>
      </c>
      <c r="AO69" s="22">
        <f ca="1">AVERAGE(OFFSET($A69,0,Fixtures!$D$6,1,6))</f>
        <v>83.163980023392156</v>
      </c>
      <c r="AP69" s="22">
        <f ca="1">AVERAGE(OFFSET($A69,0,Fixtures!$D$6,1,9))</f>
        <v>86.378103139470255</v>
      </c>
      <c r="AQ69" s="22">
        <f ca="1">AVERAGE(OFFSET($A69,0,Fixtures!$D$6,1,12))</f>
        <v>85.905023715368714</v>
      </c>
      <c r="AR69" s="22">
        <f ca="1">IF(OR(Fixtures!$D$6&lt;=0,Fixtures!$D$6&gt;39),AVERAGE(A69:AM69),AVERAGE(OFFSET($A69,0,Fixtures!$D$6,1,39-Fixtures!$D$6)))</f>
        <v>88.7429401151512</v>
      </c>
    </row>
    <row r="70" spans="1:44" x14ac:dyDescent="0.25">
      <c r="A70" s="30" t="s">
        <v>10</v>
      </c>
      <c r="B70" s="22">
        <f ca="1">MIN(VLOOKUP($A62,$A$2:$AM$12,B$14+1,FALSE),VLOOKUP($A70,$A$2:$AM$12,B$14+1,FALSE))</f>
        <v>90.054954273881165</v>
      </c>
      <c r="C70" s="22">
        <f t="shared" ref="C70:AM70" ca="1" si="47">MIN(VLOOKUP($A62,$A$2:$AM$12,C$14+1,FALSE),VLOOKUP($A70,$A$2:$AM$12,C$14+1,FALSE))</f>
        <v>94.615647645599566</v>
      </c>
      <c r="D70" s="22">
        <f t="shared" ca="1" si="47"/>
        <v>104.1381271640588</v>
      </c>
      <c r="E70" s="22">
        <f t="shared" ca="1" si="47"/>
        <v>85.782010794927189</v>
      </c>
      <c r="F70" s="22">
        <f t="shared" ca="1" si="47"/>
        <v>94.615647645599566</v>
      </c>
      <c r="G70" s="22">
        <f t="shared" ca="1" si="47"/>
        <v>65.989047985801463</v>
      </c>
      <c r="H70" s="22">
        <f t="shared" ca="1" si="47"/>
        <v>71.06028901832677</v>
      </c>
      <c r="I70" s="22">
        <f t="shared" ca="1" si="47"/>
        <v>98.408971024022676</v>
      </c>
      <c r="J70" s="22">
        <f t="shared" ca="1" si="47"/>
        <v>107.66814817432663</v>
      </c>
      <c r="K70" s="22">
        <f t="shared" ca="1" si="47"/>
        <v>99.666446562874938</v>
      </c>
      <c r="L70" s="22">
        <f t="shared" ca="1" si="47"/>
        <v>107.79215219638427</v>
      </c>
      <c r="M70" s="22">
        <f t="shared" ca="1" si="47"/>
        <v>90.054954273881165</v>
      </c>
      <c r="N70" s="22">
        <f t="shared" ca="1" si="47"/>
        <v>99.666446562874938</v>
      </c>
      <c r="O70" s="22">
        <f t="shared" ca="1" si="47"/>
        <v>76.787293718383424</v>
      </c>
      <c r="P70" s="22">
        <f t="shared" ca="1" si="47"/>
        <v>65.989047985801463</v>
      </c>
      <c r="Q70" s="22">
        <f t="shared" ca="1" si="47"/>
        <v>74.420838506251201</v>
      </c>
      <c r="R70" s="22">
        <f t="shared" ca="1" si="47"/>
        <v>80.516430837836737</v>
      </c>
      <c r="S70" s="22">
        <f t="shared" ca="1" si="47"/>
        <v>74.420838506251201</v>
      </c>
      <c r="T70" s="22">
        <f t="shared" ca="1" si="47"/>
        <v>80.516430837836737</v>
      </c>
      <c r="U70" s="22">
        <f t="shared" ca="1" si="47"/>
        <v>58.504953760585266</v>
      </c>
      <c r="V70" s="22">
        <f t="shared" ca="1" si="47"/>
        <v>85.359733549764115</v>
      </c>
      <c r="W70" s="22">
        <f t="shared" ca="1" si="47"/>
        <v>81.545274460534031</v>
      </c>
      <c r="X70" s="22">
        <f t="shared" ca="1" si="47"/>
        <v>88.09212123353997</v>
      </c>
      <c r="Y70" s="22">
        <f t="shared" ca="1" si="47"/>
        <v>71.506054596270886</v>
      </c>
      <c r="Z70" s="22">
        <f t="shared" ca="1" si="47"/>
        <v>77.412802619126921</v>
      </c>
      <c r="AA70" s="22">
        <f t="shared" ca="1" si="47"/>
        <v>74.414355793043498</v>
      </c>
      <c r="AB70" s="22">
        <f t="shared" ca="1" si="47"/>
        <v>60.889776959660075</v>
      </c>
      <c r="AC70" s="22">
        <f t="shared" ca="1" si="47"/>
        <v>98.408971024022676</v>
      </c>
      <c r="AD70" s="22">
        <f t="shared" ca="1" si="47"/>
        <v>60.889776959660075</v>
      </c>
      <c r="AE70" s="22">
        <f t="shared" ca="1" si="47"/>
        <v>80.653280871535117</v>
      </c>
      <c r="AF70" s="22">
        <f t="shared" ca="1" si="47"/>
        <v>81.545274460534031</v>
      </c>
      <c r="AG70" s="22">
        <f t="shared" ca="1" si="47"/>
        <v>74.414355793043498</v>
      </c>
      <c r="AH70" s="22">
        <f t="shared" ca="1" si="47"/>
        <v>131.74596379558079</v>
      </c>
      <c r="AI70" s="22">
        <f t="shared" ca="1" si="47"/>
        <v>110.06716633474366</v>
      </c>
      <c r="AJ70" s="22">
        <f t="shared" ca="1" si="47"/>
        <v>104.84467986046657</v>
      </c>
      <c r="AK70" s="22">
        <f t="shared" ca="1" si="47"/>
        <v>85.20392222513901</v>
      </c>
      <c r="AL70" s="22">
        <f t="shared" ca="1" si="47"/>
        <v>80.653280871535117</v>
      </c>
      <c r="AM70" s="22">
        <f t="shared" ca="1" si="47"/>
        <v>77.412802619126921</v>
      </c>
      <c r="AN70" s="22">
        <f ca="1">AVERAGE(OFFSET($A70,0,Fixtures!$D$6,1,3))</f>
        <v>79.003659482979259</v>
      </c>
      <c r="AO70" s="22">
        <f ca="1">AVERAGE(OFFSET($A70,0,Fixtures!$D$6,1,6))</f>
        <v>78.45401370427733</v>
      </c>
      <c r="AP70" s="22">
        <f ca="1">AVERAGE(OFFSET($A70,0,Fixtures!$D$6,1,9))</f>
        <v>77.090268279710358</v>
      </c>
      <c r="AQ70" s="22">
        <f ca="1">AVERAGE(OFFSET($A70,0,Fixtures!$D$6,1,12))</f>
        <v>84.169991703396761</v>
      </c>
      <c r="AR70" s="22">
        <f ca="1">IF(OR(Fixtures!$D$6&lt;=0,Fixtures!$D$6&gt;39),AVERAGE(A70:AM70),AVERAGE(OFFSET($A70,0,Fixtures!$D$6,1,39-Fixtures!$D$6)))</f>
        <v>84.8846616260643</v>
      </c>
    </row>
    <row r="71" spans="1:44" x14ac:dyDescent="0.25">
      <c r="A71" s="30" t="s">
        <v>71</v>
      </c>
      <c r="B71" s="22">
        <f ca="1">MIN(VLOOKUP($A62,$A$2:$AM$12,B$14+1,FALSE),VLOOKUP($A71,$A$2:$AM$12,B$14+1,FALSE))</f>
        <v>85.20392222513901</v>
      </c>
      <c r="C71" s="22">
        <f t="shared" ref="C71:AM71" ca="1" si="48">MIN(VLOOKUP($A62,$A$2:$AM$12,C$14+1,FALSE),VLOOKUP($A71,$A$2:$AM$12,C$14+1,FALSE))</f>
        <v>94.615647645599566</v>
      </c>
      <c r="D71" s="22">
        <f t="shared" ca="1" si="48"/>
        <v>80.516430837836737</v>
      </c>
      <c r="E71" s="22">
        <f t="shared" ca="1" si="48"/>
        <v>74.420838506251201</v>
      </c>
      <c r="F71" s="22">
        <f t="shared" ca="1" si="48"/>
        <v>81.545274460534031</v>
      </c>
      <c r="G71" s="22">
        <f t="shared" ca="1" si="48"/>
        <v>88.09212123353997</v>
      </c>
      <c r="H71" s="22">
        <f t="shared" ca="1" si="48"/>
        <v>71.06028901832677</v>
      </c>
      <c r="I71" s="22">
        <f t="shared" ca="1" si="48"/>
        <v>77.412802619126921</v>
      </c>
      <c r="J71" s="22">
        <f t="shared" ca="1" si="48"/>
        <v>104.32856322748948</v>
      </c>
      <c r="K71" s="22">
        <f t="shared" ca="1" si="48"/>
        <v>65.989047985801463</v>
      </c>
      <c r="L71" s="22">
        <f t="shared" ca="1" si="48"/>
        <v>107.79215219638427</v>
      </c>
      <c r="M71" s="22">
        <f t="shared" ca="1" si="48"/>
        <v>86.85146435573273</v>
      </c>
      <c r="N71" s="22">
        <f t="shared" ca="1" si="48"/>
        <v>74.414355793043498</v>
      </c>
      <c r="O71" s="22">
        <f t="shared" ca="1" si="48"/>
        <v>90.950879302608726</v>
      </c>
      <c r="P71" s="22">
        <f t="shared" ca="1" si="48"/>
        <v>65.989047985801463</v>
      </c>
      <c r="Q71" s="22">
        <f t="shared" ca="1" si="48"/>
        <v>58.504953760585266</v>
      </c>
      <c r="R71" s="22">
        <f t="shared" ca="1" si="48"/>
        <v>85.20392222513901</v>
      </c>
      <c r="S71" s="22">
        <f t="shared" ca="1" si="48"/>
        <v>74.420838506251201</v>
      </c>
      <c r="T71" s="22">
        <f t="shared" ca="1" si="48"/>
        <v>80.516430837836737</v>
      </c>
      <c r="U71" s="22">
        <f t="shared" ca="1" si="48"/>
        <v>85.782010794927189</v>
      </c>
      <c r="V71" s="22">
        <f t="shared" ca="1" si="48"/>
        <v>86.85146435573273</v>
      </c>
      <c r="W71" s="22">
        <f t="shared" ca="1" si="48"/>
        <v>80.653280871535117</v>
      </c>
      <c r="X71" s="22">
        <f t="shared" ca="1" si="48"/>
        <v>85.359733549764115</v>
      </c>
      <c r="Y71" s="22">
        <f t="shared" ca="1" si="48"/>
        <v>96.794426871686781</v>
      </c>
      <c r="Z71" s="22">
        <f t="shared" ca="1" si="48"/>
        <v>77.412802619126921</v>
      </c>
      <c r="AA71" s="22">
        <f t="shared" ca="1" si="48"/>
        <v>104.1381271640588</v>
      </c>
      <c r="AB71" s="22">
        <f t="shared" ca="1" si="48"/>
        <v>60.889776959660075</v>
      </c>
      <c r="AC71" s="22">
        <f t="shared" ca="1" si="48"/>
        <v>104.1381271640588</v>
      </c>
      <c r="AD71" s="22">
        <f t="shared" ca="1" si="48"/>
        <v>71.506054596270886</v>
      </c>
      <c r="AE71" s="22">
        <f t="shared" ca="1" si="48"/>
        <v>80.653280871535117</v>
      </c>
      <c r="AF71" s="22">
        <f t="shared" ca="1" si="48"/>
        <v>90.950879302608726</v>
      </c>
      <c r="AG71" s="22">
        <f t="shared" ca="1" si="48"/>
        <v>74.414355793043498</v>
      </c>
      <c r="AH71" s="22">
        <f t="shared" ca="1" si="48"/>
        <v>131.74596379558079</v>
      </c>
      <c r="AI71" s="22">
        <f t="shared" ca="1" si="48"/>
        <v>71.06028901832677</v>
      </c>
      <c r="AJ71" s="22">
        <f t="shared" ca="1" si="48"/>
        <v>60.889776959660075</v>
      </c>
      <c r="AK71" s="22">
        <f t="shared" ca="1" si="48"/>
        <v>98.408971024022676</v>
      </c>
      <c r="AL71" s="22">
        <f t="shared" ca="1" si="48"/>
        <v>107.66814817432663</v>
      </c>
      <c r="AM71" s="22">
        <f t="shared" ca="1" si="48"/>
        <v>85.359733549764115</v>
      </c>
      <c r="AN71" s="22">
        <f ca="1">AVERAGE(OFFSET($A71,0,Fixtures!$D$6,1,3))</f>
        <v>86.522321013525939</v>
      </c>
      <c r="AO71" s="22">
        <f ca="1">AVERAGE(OFFSET($A71,0,Fixtures!$D$6,1,6))</f>
        <v>88.122165721392591</v>
      </c>
      <c r="AP71" s="22">
        <f ca="1">AVERAGE(OFFSET($A71,0,Fixtures!$D$6,1,9))</f>
        <v>85.760356566530035</v>
      </c>
      <c r="AQ71" s="22">
        <f ca="1">AVERAGE(OFFSET($A71,0,Fixtures!$D$6,1,12))</f>
        <v>87.421984808810109</v>
      </c>
      <c r="AR71" s="22">
        <f ca="1">IF(OR(Fixtures!$D$6&lt;=0,Fixtures!$D$6&gt;39),AVERAGE(A71:AM71),AVERAGE(OFFSET($A71,0,Fixtures!$D$6,1,39-Fixtures!$D$6)))</f>
        <v>87.586902963343434</v>
      </c>
    </row>
    <row r="72" spans="1:44" x14ac:dyDescent="0.25">
      <c r="A72" s="30" t="s">
        <v>63</v>
      </c>
      <c r="B72" s="22">
        <f ca="1">MIN(VLOOKUP($A62,$A$2:$AM$12,B$14+1,FALSE),VLOOKUP($A72,$A$2:$AM$12,B$14+1,FALSE))</f>
        <v>90.054954273881165</v>
      </c>
      <c r="C72" s="22">
        <f t="shared" ref="C72:AM72" ca="1" si="49">MIN(VLOOKUP($A62,$A$2:$AM$12,C$14+1,FALSE),VLOOKUP($A72,$A$2:$AM$12,C$14+1,FALSE))</f>
        <v>94.615647645599566</v>
      </c>
      <c r="D72" s="22">
        <f t="shared" ca="1" si="49"/>
        <v>93.851136766913072</v>
      </c>
      <c r="E72" s="22">
        <f t="shared" ca="1" si="49"/>
        <v>71.06028901832677</v>
      </c>
      <c r="F72" s="22">
        <f t="shared" ca="1" si="49"/>
        <v>104.32856322748948</v>
      </c>
      <c r="G72" s="22">
        <f t="shared" ca="1" si="49"/>
        <v>88.09212123353997</v>
      </c>
      <c r="H72" s="22">
        <f t="shared" ca="1" si="49"/>
        <v>71.06028901832677</v>
      </c>
      <c r="I72" s="22">
        <f t="shared" ca="1" si="49"/>
        <v>58.504953760585266</v>
      </c>
      <c r="J72" s="22">
        <f t="shared" ca="1" si="49"/>
        <v>110.06716633474366</v>
      </c>
      <c r="K72" s="22">
        <f t="shared" ca="1" si="49"/>
        <v>77.412802619126921</v>
      </c>
      <c r="L72" s="22">
        <f t="shared" ca="1" si="49"/>
        <v>60.889776959660075</v>
      </c>
      <c r="M72" s="22">
        <f t="shared" ca="1" si="49"/>
        <v>90.950879302608726</v>
      </c>
      <c r="N72" s="22">
        <f t="shared" ca="1" si="49"/>
        <v>85.359733549764115</v>
      </c>
      <c r="O72" s="22">
        <f t="shared" ca="1" si="49"/>
        <v>90.950879302608726</v>
      </c>
      <c r="P72" s="22">
        <f t="shared" ca="1" si="49"/>
        <v>65.989047985801463</v>
      </c>
      <c r="Q72" s="22">
        <f t="shared" ca="1" si="49"/>
        <v>81.545274460534031</v>
      </c>
      <c r="R72" s="22">
        <f t="shared" ca="1" si="49"/>
        <v>85.20392222513901</v>
      </c>
      <c r="S72" s="22">
        <f t="shared" ca="1" si="49"/>
        <v>74.420838506251201</v>
      </c>
      <c r="T72" s="22">
        <f t="shared" ca="1" si="49"/>
        <v>71.506054596270886</v>
      </c>
      <c r="U72" s="22">
        <f t="shared" ca="1" si="49"/>
        <v>107.79215219638427</v>
      </c>
      <c r="V72" s="22">
        <f t="shared" ca="1" si="49"/>
        <v>65.989047985801463</v>
      </c>
      <c r="W72" s="22">
        <f t="shared" ca="1" si="49"/>
        <v>81.545274460534031</v>
      </c>
      <c r="X72" s="22">
        <f t="shared" ca="1" si="49"/>
        <v>90.054954273881165</v>
      </c>
      <c r="Y72" s="22">
        <f t="shared" ca="1" si="49"/>
        <v>96.794426871686781</v>
      </c>
      <c r="Z72" s="22">
        <f t="shared" ca="1" si="49"/>
        <v>77.412802619126921</v>
      </c>
      <c r="AA72" s="22">
        <f t="shared" ca="1" si="49"/>
        <v>110.06716633474366</v>
      </c>
      <c r="AB72" s="22">
        <f t="shared" ca="1" si="49"/>
        <v>60.889776959660075</v>
      </c>
      <c r="AC72" s="22">
        <f t="shared" ca="1" si="49"/>
        <v>96.794426871686781</v>
      </c>
      <c r="AD72" s="22">
        <f t="shared" ca="1" si="49"/>
        <v>76.787293718383424</v>
      </c>
      <c r="AE72" s="22">
        <f t="shared" ca="1" si="49"/>
        <v>80.653280871535117</v>
      </c>
      <c r="AF72" s="22">
        <f t="shared" ca="1" si="49"/>
        <v>104.32856322748948</v>
      </c>
      <c r="AG72" s="22">
        <f t="shared" ca="1" si="49"/>
        <v>74.414355793043498</v>
      </c>
      <c r="AH72" s="22">
        <f t="shared" ca="1" si="49"/>
        <v>74.420838506251201</v>
      </c>
      <c r="AI72" s="22">
        <f t="shared" ca="1" si="49"/>
        <v>74.414355793043498</v>
      </c>
      <c r="AJ72" s="22">
        <f t="shared" ca="1" si="49"/>
        <v>86.85146435573273</v>
      </c>
      <c r="AK72" s="22">
        <f t="shared" ca="1" si="49"/>
        <v>76.787293718383424</v>
      </c>
      <c r="AL72" s="22">
        <f t="shared" ca="1" si="49"/>
        <v>107.66814817432663</v>
      </c>
      <c r="AM72" s="22">
        <f t="shared" ca="1" si="49"/>
        <v>85.359733549764115</v>
      </c>
      <c r="AN72" s="22">
        <f ca="1">AVERAGE(OFFSET($A72,0,Fixtures!$D$6,1,3))</f>
        <v>88.087394588231632</v>
      </c>
      <c r="AO72" s="22">
        <f ca="1">AVERAGE(OFFSET($A72,0,Fixtures!$D$6,1,6))</f>
        <v>88.668925655130906</v>
      </c>
      <c r="AP72" s="22">
        <f ca="1">AVERAGE(OFFSET($A72,0,Fixtures!$D$6,1,9))</f>
        <v>88.198076860910376</v>
      </c>
      <c r="AQ72" s="22">
        <f ca="1">AVERAGE(OFFSET($A72,0,Fixtures!$D$6,1,12))</f>
        <v>84.752686820044303</v>
      </c>
      <c r="AR72" s="22">
        <f ca="1">IF(OR(Fixtures!$D$6&lt;=0,Fixtures!$D$6&gt;39),AVERAGE(A72:AM72),AVERAGE(OFFSET($A72,0,Fixtures!$D$6,1,39-Fixtures!$D$6)))</f>
        <v>85.856180102421149</v>
      </c>
    </row>
    <row r="74" spans="1:44" x14ac:dyDescent="0.25">
      <c r="A74" s="31" t="s">
        <v>2</v>
      </c>
      <c r="B74" s="2">
        <v>1</v>
      </c>
      <c r="C74" s="2">
        <v>2</v>
      </c>
      <c r="D74" s="2">
        <v>3</v>
      </c>
      <c r="E74" s="2">
        <v>4</v>
      </c>
      <c r="F74" s="2">
        <v>5</v>
      </c>
      <c r="G74" s="2">
        <v>6</v>
      </c>
      <c r="H74" s="2">
        <v>7</v>
      </c>
      <c r="I74" s="2">
        <v>8</v>
      </c>
      <c r="J74" s="2">
        <v>9</v>
      </c>
      <c r="K74" s="2">
        <v>10</v>
      </c>
      <c r="L74" s="2">
        <v>11</v>
      </c>
      <c r="M74" s="2">
        <v>12</v>
      </c>
      <c r="N74" s="2">
        <v>13</v>
      </c>
      <c r="O74" s="2">
        <v>14</v>
      </c>
      <c r="P74" s="2">
        <v>15</v>
      </c>
      <c r="Q74" s="2">
        <v>16</v>
      </c>
      <c r="R74" s="2">
        <v>17</v>
      </c>
      <c r="S74" s="2">
        <v>18</v>
      </c>
      <c r="T74" s="2">
        <v>19</v>
      </c>
      <c r="U74" s="2">
        <v>20</v>
      </c>
      <c r="V74" s="2">
        <v>21</v>
      </c>
      <c r="W74" s="2">
        <v>22</v>
      </c>
      <c r="X74" s="2">
        <v>23</v>
      </c>
      <c r="Y74" s="2">
        <v>24</v>
      </c>
      <c r="Z74" s="2">
        <v>25</v>
      </c>
      <c r="AA74" s="2">
        <v>26</v>
      </c>
      <c r="AB74" s="2">
        <v>27</v>
      </c>
      <c r="AC74" s="2">
        <v>28</v>
      </c>
      <c r="AD74" s="2">
        <v>29</v>
      </c>
      <c r="AE74" s="2">
        <v>30</v>
      </c>
      <c r="AF74" s="2">
        <v>31</v>
      </c>
      <c r="AG74" s="2">
        <v>32</v>
      </c>
      <c r="AH74" s="2">
        <v>33</v>
      </c>
      <c r="AI74" s="2">
        <v>34</v>
      </c>
      <c r="AJ74" s="2">
        <v>35</v>
      </c>
      <c r="AK74" s="2">
        <v>36</v>
      </c>
      <c r="AL74" s="2">
        <v>37</v>
      </c>
      <c r="AM74" s="2">
        <v>38</v>
      </c>
      <c r="AN74" s="31" t="s">
        <v>56</v>
      </c>
      <c r="AO74" s="31" t="s">
        <v>57</v>
      </c>
      <c r="AP74" s="31" t="s">
        <v>58</v>
      </c>
      <c r="AQ74" s="31" t="s">
        <v>82</v>
      </c>
      <c r="AR74" s="31" t="s">
        <v>59</v>
      </c>
    </row>
    <row r="75" spans="1:44" x14ac:dyDescent="0.25">
      <c r="A75" s="30" t="s">
        <v>111</v>
      </c>
      <c r="B75" s="22">
        <f t="shared" ref="B75:AM75" ca="1" si="50">MIN(VLOOKUP($A74,$A$2:$AM$12,B$14+1,FALSE),VLOOKUP($A75,$A$2:$AM$12,B$14+1,FALSE))</f>
        <v>81.545274460534031</v>
      </c>
      <c r="C75" s="22">
        <f t="shared" ca="1" si="50"/>
        <v>65.989047985801463</v>
      </c>
      <c r="D75" s="22">
        <f t="shared" ca="1" si="50"/>
        <v>90.054954273881165</v>
      </c>
      <c r="E75" s="22">
        <f t="shared" ca="1" si="50"/>
        <v>71.506054596270886</v>
      </c>
      <c r="F75" s="22">
        <f t="shared" si="50"/>
        <v>80.516430837836737</v>
      </c>
      <c r="G75" s="22">
        <f t="shared" ca="1" si="50"/>
        <v>85.20392222513901</v>
      </c>
      <c r="H75" s="22">
        <f t="shared" ca="1" si="50"/>
        <v>74.414355793043498</v>
      </c>
      <c r="I75" s="22">
        <f t="shared" ca="1" si="50"/>
        <v>86.85146435573273</v>
      </c>
      <c r="J75" s="22">
        <f t="shared" ca="1" si="50"/>
        <v>85.20392222513901</v>
      </c>
      <c r="K75" s="22">
        <f t="shared" ca="1" si="50"/>
        <v>88.09212123353997</v>
      </c>
      <c r="L75" s="22">
        <f t="shared" si="50"/>
        <v>98.408971024022676</v>
      </c>
      <c r="M75" s="22">
        <f t="shared" ca="1" si="50"/>
        <v>65.989047985801463</v>
      </c>
      <c r="N75" s="22">
        <f t="shared" ca="1" si="50"/>
        <v>60.889776959660075</v>
      </c>
      <c r="O75" s="22">
        <f t="shared" ca="1" si="50"/>
        <v>132.93792059030136</v>
      </c>
      <c r="P75" s="22">
        <f t="shared" ca="1" si="50"/>
        <v>94.615647645599566</v>
      </c>
      <c r="Q75" s="22">
        <f t="shared" ca="1" si="50"/>
        <v>96.794426871686781</v>
      </c>
      <c r="R75" s="22">
        <f t="shared" ca="1" si="50"/>
        <v>90.950879302608726</v>
      </c>
      <c r="S75" s="22">
        <f t="shared" ca="1" si="50"/>
        <v>58.504953760585266</v>
      </c>
      <c r="T75" s="22">
        <f t="shared" ca="1" si="50"/>
        <v>71.06028901832677</v>
      </c>
      <c r="U75" s="22">
        <f t="shared" ca="1" si="50"/>
        <v>90.054954273881165</v>
      </c>
      <c r="V75" s="22">
        <f t="shared" ca="1" si="50"/>
        <v>90.950879302608726</v>
      </c>
      <c r="W75" s="22">
        <f t="shared" ca="1" si="50"/>
        <v>107.66814817432663</v>
      </c>
      <c r="X75" s="22">
        <f t="shared" ca="1" si="50"/>
        <v>104.1381271640588</v>
      </c>
      <c r="Y75" s="22">
        <f t="shared" ca="1" si="50"/>
        <v>76.787293718383424</v>
      </c>
      <c r="Z75" s="22">
        <f t="shared" ca="1" si="50"/>
        <v>71.06028901832677</v>
      </c>
      <c r="AA75" s="22">
        <f t="shared" ca="1" si="50"/>
        <v>85.359733549764115</v>
      </c>
      <c r="AB75" s="22">
        <f t="shared" ca="1" si="50"/>
        <v>71.506054596270886</v>
      </c>
      <c r="AC75" s="22">
        <f t="shared" ca="1" si="50"/>
        <v>74.414355793043498</v>
      </c>
      <c r="AD75" s="22">
        <f t="shared" ca="1" si="50"/>
        <v>118.30429950983941</v>
      </c>
      <c r="AE75" s="22">
        <f t="shared" ca="1" si="50"/>
        <v>77.412802619126921</v>
      </c>
      <c r="AF75" s="22">
        <f t="shared" ca="1" si="50"/>
        <v>74.420838506251201</v>
      </c>
      <c r="AG75" s="22">
        <f t="shared" ca="1" si="50"/>
        <v>80.653280871535117</v>
      </c>
      <c r="AH75" s="22">
        <f t="shared" si="50"/>
        <v>80.516430837836737</v>
      </c>
      <c r="AI75" s="22">
        <f t="shared" ca="1" si="50"/>
        <v>108.76738957388292</v>
      </c>
      <c r="AJ75" s="22">
        <f t="shared" ca="1" si="50"/>
        <v>58.504953760585266</v>
      </c>
      <c r="AK75" s="22">
        <f t="shared" ca="1" si="50"/>
        <v>85.359733549764115</v>
      </c>
      <c r="AL75" s="22">
        <f t="shared" ca="1" si="50"/>
        <v>81.545274460534031</v>
      </c>
      <c r="AM75" s="22">
        <f t="shared" si="50"/>
        <v>98.408971024022676</v>
      </c>
      <c r="AN75" s="22">
        <f ca="1">AVERAGE(OFFSET($A75,0,Fixtures!$D$6,1,3))</f>
        <v>83.99523663358967</v>
      </c>
      <c r="AO75" s="22">
        <f ca="1">AVERAGE(OFFSET($A75,0,Fixtures!$D$6,1,6))</f>
        <v>80.54430897330792</v>
      </c>
      <c r="AP75" s="22">
        <f ca="1">AVERAGE(OFFSET($A75,0,Fixtures!$D$6,1,9))</f>
        <v>83.711532719451682</v>
      </c>
      <c r="AQ75" s="22">
        <f ca="1">AVERAGE(OFFSET($A75,0,Fixtures!$D$6,1,12))</f>
        <v>85.278407979860006</v>
      </c>
      <c r="AR75" s="22">
        <f ca="1">IF(OR(Fixtures!$D$6&lt;=0,Fixtures!$D$6&gt;39),AVERAGE(A75:AM75),AVERAGE(OFFSET($A75,0,Fixtures!$D$6,1,39-Fixtures!$D$6)))</f>
        <v>84.197489284576633</v>
      </c>
    </row>
    <row r="76" spans="1:44" x14ac:dyDescent="0.25">
      <c r="A76" s="30" t="s">
        <v>121</v>
      </c>
      <c r="B76" s="22">
        <f ca="1">MIN(VLOOKUP($A74,$A$2:$AM$12,B$14+1,FALSE),VLOOKUP($A76,$A$2:$AM$12,B$14+1,FALSE))</f>
        <v>81.545274460534031</v>
      </c>
      <c r="C76" s="22">
        <f t="shared" ref="C76:AM76" ca="1" si="51">MIN(VLOOKUP($A74,$A$2:$AM$12,C$14+1,FALSE),VLOOKUP($A76,$A$2:$AM$12,C$14+1,FALSE))</f>
        <v>80.516430837836737</v>
      </c>
      <c r="D76" s="22">
        <f t="shared" ca="1" si="51"/>
        <v>96.794426871686781</v>
      </c>
      <c r="E76" s="22">
        <f t="shared" ca="1" si="51"/>
        <v>76.787293718383424</v>
      </c>
      <c r="F76" s="22">
        <f t="shared" ca="1" si="51"/>
        <v>74.414355793043498</v>
      </c>
      <c r="G76" s="22">
        <f t="shared" ca="1" si="51"/>
        <v>74.420838506251201</v>
      </c>
      <c r="H76" s="22">
        <f t="shared" ca="1" si="51"/>
        <v>131.74596379558079</v>
      </c>
      <c r="I76" s="22">
        <f t="shared" ca="1" si="51"/>
        <v>85.359733549764115</v>
      </c>
      <c r="J76" s="22">
        <f t="shared" ca="1" si="51"/>
        <v>104.84467986046657</v>
      </c>
      <c r="K76" s="22">
        <f t="shared" ca="1" si="51"/>
        <v>88.09212123353997</v>
      </c>
      <c r="L76" s="22">
        <f t="shared" ca="1" si="51"/>
        <v>71.06028901832677</v>
      </c>
      <c r="M76" s="22">
        <f t="shared" ca="1" si="51"/>
        <v>65.989047985801463</v>
      </c>
      <c r="N76" s="22">
        <f t="shared" ca="1" si="51"/>
        <v>104.84467986046657</v>
      </c>
      <c r="O76" s="22">
        <f t="shared" ca="1" si="51"/>
        <v>156.08798416340557</v>
      </c>
      <c r="P76" s="22">
        <f t="shared" ca="1" si="51"/>
        <v>94.615647645599566</v>
      </c>
      <c r="Q76" s="22">
        <f t="shared" ca="1" si="51"/>
        <v>88.09212123353997</v>
      </c>
      <c r="R76" s="22">
        <f t="shared" ca="1" si="51"/>
        <v>71.506054596270886</v>
      </c>
      <c r="S76" s="22">
        <f t="shared" ca="1" si="51"/>
        <v>58.504953760585266</v>
      </c>
      <c r="T76" s="22">
        <f t="shared" ca="1" si="51"/>
        <v>104.32856322748948</v>
      </c>
      <c r="U76" s="22">
        <f t="shared" ca="1" si="51"/>
        <v>65.989047985801463</v>
      </c>
      <c r="V76" s="22">
        <f t="shared" ca="1" si="51"/>
        <v>107.79215219638427</v>
      </c>
      <c r="W76" s="22">
        <f t="shared" ca="1" si="51"/>
        <v>107.66814817432663</v>
      </c>
      <c r="X76" s="22">
        <f t="shared" ca="1" si="51"/>
        <v>85.782010794927189</v>
      </c>
      <c r="Y76" s="22">
        <f t="shared" ca="1" si="51"/>
        <v>80.653280871535117</v>
      </c>
      <c r="Z76" s="22">
        <f t="shared" ca="1" si="51"/>
        <v>71.06028901832677</v>
      </c>
      <c r="AA76" s="22">
        <f t="shared" ca="1" si="51"/>
        <v>76.787293718383424</v>
      </c>
      <c r="AB76" s="22">
        <f t="shared" ca="1" si="51"/>
        <v>71.506054596270886</v>
      </c>
      <c r="AC76" s="22">
        <f t="shared" ca="1" si="51"/>
        <v>58.504953760585266</v>
      </c>
      <c r="AD76" s="22">
        <f t="shared" ca="1" si="51"/>
        <v>107.66814817432663</v>
      </c>
      <c r="AE76" s="22">
        <f t="shared" ca="1" si="51"/>
        <v>77.412802619126921</v>
      </c>
      <c r="AF76" s="22">
        <f t="shared" ca="1" si="51"/>
        <v>85.782010794927189</v>
      </c>
      <c r="AG76" s="22">
        <f t="shared" ca="1" si="51"/>
        <v>80.653280871535117</v>
      </c>
      <c r="AH76" s="22">
        <f t="shared" ca="1" si="51"/>
        <v>80.516430837836737</v>
      </c>
      <c r="AI76" s="22">
        <f t="shared" ca="1" si="51"/>
        <v>131.16283350620023</v>
      </c>
      <c r="AJ76" s="22">
        <f t="shared" ca="1" si="51"/>
        <v>93.851136766913072</v>
      </c>
      <c r="AK76" s="22">
        <f t="shared" ca="1" si="51"/>
        <v>85.359733549764115</v>
      </c>
      <c r="AL76" s="22">
        <f t="shared" ca="1" si="51"/>
        <v>60.889776959660075</v>
      </c>
      <c r="AM76" s="22">
        <f t="shared" ca="1" si="51"/>
        <v>90.950879302608726</v>
      </c>
      <c r="AN76" s="22">
        <f ca="1">AVERAGE(OFFSET($A76,0,Fixtures!$D$6,1,3))</f>
        <v>79.165193561596368</v>
      </c>
      <c r="AO76" s="22">
        <f ca="1">AVERAGE(OFFSET($A76,0,Fixtures!$D$6,1,6))</f>
        <v>74.048980460004771</v>
      </c>
      <c r="AP76" s="22">
        <f ca="1">AVERAGE(OFFSET($A76,0,Fixtures!$D$6,1,9))</f>
        <v>79.461871594267706</v>
      </c>
      <c r="AQ76" s="22">
        <f ca="1">AVERAGE(OFFSET($A76,0,Fixtures!$D$6,1,12))</f>
        <v>83.957449130331781</v>
      </c>
      <c r="AR76" s="22">
        <f ca="1">IF(OR(Fixtures!$D$6&lt;=0,Fixtures!$D$6&gt;39),AVERAGE(A76:AM76),AVERAGE(OFFSET($A76,0,Fixtures!$D$6,1,39-Fixtures!$D$6)))</f>
        <v>83.658807258932953</v>
      </c>
    </row>
    <row r="77" spans="1:44" x14ac:dyDescent="0.25">
      <c r="A77" s="30" t="s">
        <v>73</v>
      </c>
      <c r="B77" s="22">
        <f ca="1">MIN(VLOOKUP($A74,$A$2:$AM$12,B$14+1,FALSE),VLOOKUP($A77,$A$2:$AM$12,B$14+1,FALSE))</f>
        <v>77.412802619126921</v>
      </c>
      <c r="C77" s="22">
        <f t="shared" ref="C77:AM77" ca="1" si="52">MIN(VLOOKUP($A74,$A$2:$AM$12,C$14+1,FALSE),VLOOKUP($A77,$A$2:$AM$12,C$14+1,FALSE))</f>
        <v>86.85146435573273</v>
      </c>
      <c r="D77" s="22">
        <f t="shared" ca="1" si="52"/>
        <v>104.32856322748948</v>
      </c>
      <c r="E77" s="22">
        <f t="shared" ca="1" si="52"/>
        <v>76.787293718383424</v>
      </c>
      <c r="F77" s="22">
        <f t="shared" ca="1" si="52"/>
        <v>90.054954273881165</v>
      </c>
      <c r="G77" s="22">
        <f t="shared" ca="1" si="52"/>
        <v>85.20392222513901</v>
      </c>
      <c r="H77" s="22">
        <f t="shared" ca="1" si="52"/>
        <v>80.516430837836737</v>
      </c>
      <c r="I77" s="22">
        <f t="shared" ca="1" si="52"/>
        <v>99.666446562874938</v>
      </c>
      <c r="J77" s="22">
        <f t="shared" ca="1" si="52"/>
        <v>71.06028901832677</v>
      </c>
      <c r="K77" s="22">
        <f t="shared" ca="1" si="52"/>
        <v>88.09212123353997</v>
      </c>
      <c r="L77" s="22">
        <f t="shared" ca="1" si="52"/>
        <v>98.408971024022676</v>
      </c>
      <c r="M77" s="22">
        <f t="shared" ca="1" si="52"/>
        <v>65.989047985801463</v>
      </c>
      <c r="N77" s="22">
        <f t="shared" ca="1" si="52"/>
        <v>88.09212123353997</v>
      </c>
      <c r="O77" s="22">
        <f t="shared" ca="1" si="52"/>
        <v>104.32856322748948</v>
      </c>
      <c r="P77" s="22">
        <f t="shared" ca="1" si="52"/>
        <v>71.506054596270886</v>
      </c>
      <c r="Q77" s="22">
        <f t="shared" ca="1" si="52"/>
        <v>96.794426871686781</v>
      </c>
      <c r="R77" s="22">
        <f t="shared" ca="1" si="52"/>
        <v>90.950879302608726</v>
      </c>
      <c r="S77" s="22">
        <f t="shared" ca="1" si="52"/>
        <v>58.504953760585266</v>
      </c>
      <c r="T77" s="22">
        <f t="shared" ca="1" si="52"/>
        <v>81.545274460534031</v>
      </c>
      <c r="U77" s="22">
        <f t="shared" ca="1" si="52"/>
        <v>90.054954273881165</v>
      </c>
      <c r="V77" s="22">
        <f t="shared" ca="1" si="52"/>
        <v>98.408971024022676</v>
      </c>
      <c r="W77" s="22">
        <f t="shared" ca="1" si="52"/>
        <v>76.787293718383424</v>
      </c>
      <c r="X77" s="22">
        <f t="shared" ca="1" si="52"/>
        <v>86.85146435573273</v>
      </c>
      <c r="Y77" s="22">
        <f t="shared" ca="1" si="52"/>
        <v>85.20392222513901</v>
      </c>
      <c r="Z77" s="22">
        <f t="shared" ca="1" si="52"/>
        <v>71.06028901832677</v>
      </c>
      <c r="AA77" s="22">
        <f t="shared" ca="1" si="52"/>
        <v>94.615647645599566</v>
      </c>
      <c r="AB77" s="22">
        <f t="shared" ca="1" si="52"/>
        <v>71.506054596270886</v>
      </c>
      <c r="AC77" s="22">
        <f t="shared" ca="1" si="52"/>
        <v>74.414355793043498</v>
      </c>
      <c r="AD77" s="22">
        <f t="shared" ca="1" si="52"/>
        <v>118.30429950983941</v>
      </c>
      <c r="AE77" s="22">
        <f t="shared" ca="1" si="52"/>
        <v>58.504953760585266</v>
      </c>
      <c r="AF77" s="22">
        <f t="shared" ca="1" si="52"/>
        <v>85.782010794927189</v>
      </c>
      <c r="AG77" s="22">
        <f t="shared" ca="1" si="52"/>
        <v>60.889776959660075</v>
      </c>
      <c r="AH77" s="22">
        <f t="shared" ca="1" si="52"/>
        <v>80.516430837836737</v>
      </c>
      <c r="AI77" s="22">
        <f t="shared" ca="1" si="52"/>
        <v>85.359733549764115</v>
      </c>
      <c r="AJ77" s="22">
        <f t="shared" ca="1" si="52"/>
        <v>93.851136766913072</v>
      </c>
      <c r="AK77" s="22">
        <f t="shared" ca="1" si="52"/>
        <v>85.359733549764115</v>
      </c>
      <c r="AL77" s="22">
        <f t="shared" ca="1" si="52"/>
        <v>96.794426871686781</v>
      </c>
      <c r="AM77" s="22">
        <f t="shared" ca="1" si="52"/>
        <v>110.06716633474366</v>
      </c>
      <c r="AN77" s="22">
        <f ca="1">AVERAGE(OFFSET($A77,0,Fixtures!$D$6,1,3))</f>
        <v>81.03855853306618</v>
      </c>
      <c r="AO77" s="22">
        <f ca="1">AVERAGE(OFFSET($A77,0,Fixtures!$D$6,1,6))</f>
        <v>80.608622272352079</v>
      </c>
      <c r="AP77" s="22">
        <f ca="1">AVERAGE(OFFSET($A77,0,Fixtures!$D$6,1,9))</f>
        <v>82.915888633273823</v>
      </c>
      <c r="AQ77" s="22">
        <f ca="1">AVERAGE(OFFSET($A77,0,Fixtures!$D$6,1,12))</f>
        <v>81.084078253893765</v>
      </c>
      <c r="AR77" s="22">
        <f ca="1">IF(OR(Fixtures!$D$6&lt;=0,Fixtures!$D$6&gt;39),AVERAGE(A77:AM77),AVERAGE(OFFSET($A77,0,Fixtures!$D$6,1,39-Fixtures!$D$6)))</f>
        <v>84.942587660614549</v>
      </c>
    </row>
    <row r="78" spans="1:44" x14ac:dyDescent="0.25">
      <c r="A78" s="30" t="s">
        <v>61</v>
      </c>
      <c r="B78" s="22">
        <f ca="1">MIN(VLOOKUP($A74,$A$2:$AM$12,B$14+1,FALSE),VLOOKUP($A78,$A$2:$AM$12,B$14+1,FALSE))</f>
        <v>81.545274460534031</v>
      </c>
      <c r="C78" s="22">
        <f t="shared" ref="C78:AM78" ca="1" si="53">MIN(VLOOKUP($A74,$A$2:$AM$12,C$14+1,FALSE),VLOOKUP($A78,$A$2:$AM$12,C$14+1,FALSE))</f>
        <v>86.85146435573273</v>
      </c>
      <c r="D78" s="22">
        <f t="shared" ca="1" si="53"/>
        <v>104.32856322748948</v>
      </c>
      <c r="E78" s="22">
        <f t="shared" ca="1" si="53"/>
        <v>76.787293718383424</v>
      </c>
      <c r="F78" s="22">
        <f t="shared" ca="1" si="53"/>
        <v>104.1381271640588</v>
      </c>
      <c r="G78" s="22">
        <f t="shared" ca="1" si="53"/>
        <v>71.06028901832677</v>
      </c>
      <c r="H78" s="22">
        <f t="shared" ca="1" si="53"/>
        <v>104.84467986046657</v>
      </c>
      <c r="I78" s="22">
        <f t="shared" ca="1" si="53"/>
        <v>90.054954273881165</v>
      </c>
      <c r="J78" s="22">
        <f t="shared" ca="1" si="53"/>
        <v>131.74596379558079</v>
      </c>
      <c r="K78" s="22">
        <f t="shared" ca="1" si="53"/>
        <v>88.09212123353997</v>
      </c>
      <c r="L78" s="22">
        <f t="shared" ca="1" si="53"/>
        <v>94.615647645599566</v>
      </c>
      <c r="M78" s="22">
        <f t="shared" ca="1" si="53"/>
        <v>65.989047985801463</v>
      </c>
      <c r="N78" s="22">
        <f t="shared" ca="1" si="53"/>
        <v>93.851136766913072</v>
      </c>
      <c r="O78" s="22">
        <f t="shared" ca="1" si="53"/>
        <v>58.504953760585266</v>
      </c>
      <c r="P78" s="22">
        <f t="shared" ca="1" si="53"/>
        <v>94.615647645599566</v>
      </c>
      <c r="Q78" s="22">
        <f t="shared" ca="1" si="53"/>
        <v>96.794426871686781</v>
      </c>
      <c r="R78" s="22">
        <f t="shared" ca="1" si="53"/>
        <v>60.889776959660075</v>
      </c>
      <c r="S78" s="22">
        <f t="shared" ca="1" si="53"/>
        <v>58.504953760585266</v>
      </c>
      <c r="T78" s="22">
        <f t="shared" ca="1" si="53"/>
        <v>110.06716633474366</v>
      </c>
      <c r="U78" s="22">
        <f t="shared" ca="1" si="53"/>
        <v>90.054954273881165</v>
      </c>
      <c r="V78" s="22">
        <f t="shared" ca="1" si="53"/>
        <v>85.782010794927189</v>
      </c>
      <c r="W78" s="22">
        <f t="shared" ca="1" si="53"/>
        <v>107.66814817432663</v>
      </c>
      <c r="X78" s="22">
        <f t="shared" ca="1" si="53"/>
        <v>107.79215219638427</v>
      </c>
      <c r="Y78" s="22">
        <f t="shared" ca="1" si="53"/>
        <v>110.06716633474366</v>
      </c>
      <c r="Z78" s="22">
        <f t="shared" ca="1" si="53"/>
        <v>71.06028901832677</v>
      </c>
      <c r="AA78" s="22">
        <f t="shared" ca="1" si="53"/>
        <v>99.666446562874938</v>
      </c>
      <c r="AB78" s="22">
        <f t="shared" ca="1" si="53"/>
        <v>65.989047985801463</v>
      </c>
      <c r="AC78" s="22">
        <f t="shared" ca="1" si="53"/>
        <v>74.414355793043498</v>
      </c>
      <c r="AD78" s="22">
        <f t="shared" ca="1" si="53"/>
        <v>85.359733549764115</v>
      </c>
      <c r="AE78" s="22">
        <f t="shared" ca="1" si="53"/>
        <v>77.412802619126921</v>
      </c>
      <c r="AF78" s="22">
        <f t="shared" ca="1" si="53"/>
        <v>76.787293718383424</v>
      </c>
      <c r="AG78" s="22">
        <f t="shared" ca="1" si="53"/>
        <v>71.506054596270886</v>
      </c>
      <c r="AH78" s="22">
        <f t="shared" ca="1" si="53"/>
        <v>77.412802619126921</v>
      </c>
      <c r="AI78" s="22">
        <f t="shared" ca="1" si="53"/>
        <v>98.408971024022676</v>
      </c>
      <c r="AJ78" s="22">
        <f t="shared" ca="1" si="53"/>
        <v>93.851136766913072</v>
      </c>
      <c r="AK78" s="22">
        <f t="shared" ca="1" si="53"/>
        <v>85.359733549764115</v>
      </c>
      <c r="AL78" s="22">
        <f t="shared" ca="1" si="53"/>
        <v>86.85146435573273</v>
      </c>
      <c r="AM78" s="22">
        <f t="shared" ca="1" si="53"/>
        <v>85.20392222513901</v>
      </c>
      <c r="AN78" s="22">
        <f ca="1">AVERAGE(OFFSET($A78,0,Fixtures!$D$6,1,3))</f>
        <v>96.306535849818246</v>
      </c>
      <c r="AO78" s="22">
        <f ca="1">AVERAGE(OFFSET($A78,0,Fixtures!$D$6,1,6))</f>
        <v>88.16490964852909</v>
      </c>
      <c r="AP78" s="22">
        <f ca="1">AVERAGE(OFFSET($A78,0,Fixtures!$D$6,1,9))</f>
        <v>85.394365308716544</v>
      </c>
      <c r="AQ78" s="22">
        <f ca="1">AVERAGE(OFFSET($A78,0,Fixtures!$D$6,1,12))</f>
        <v>84.656426334822456</v>
      </c>
      <c r="AR78" s="22">
        <f ca="1">IF(OR(Fixtures!$D$6&lt;=0,Fixtures!$D$6&gt;39),AVERAGE(A78:AM78),AVERAGE(OFFSET($A78,0,Fixtures!$D$6,1,39-Fixtures!$D$6)))</f>
        <v>85.446460807213654</v>
      </c>
    </row>
    <row r="79" spans="1:44" x14ac:dyDescent="0.25">
      <c r="A79" s="30" t="s">
        <v>53</v>
      </c>
      <c r="B79" s="22">
        <f ca="1">MIN(VLOOKUP($A74,$A$2:$AM$12,B$14+1,FALSE),VLOOKUP($A79,$A$2:$AM$12,B$14+1,FALSE))</f>
        <v>81.545274460534031</v>
      </c>
      <c r="C79" s="22">
        <f t="shared" ref="C79:AM79" ca="1" si="54">MIN(VLOOKUP($A74,$A$2:$AM$12,C$14+1,FALSE),VLOOKUP($A79,$A$2:$AM$12,C$14+1,FALSE))</f>
        <v>86.85146435573273</v>
      </c>
      <c r="D79" s="22">
        <f t="shared" ca="1" si="54"/>
        <v>104.32856322748948</v>
      </c>
      <c r="E79" s="22">
        <f t="shared" ca="1" si="54"/>
        <v>76.787293718383424</v>
      </c>
      <c r="F79" s="22">
        <f t="shared" ca="1" si="54"/>
        <v>104.32856322748948</v>
      </c>
      <c r="G79" s="22">
        <f t="shared" ca="1" si="54"/>
        <v>85.20392222513901</v>
      </c>
      <c r="H79" s="22">
        <f t="shared" ca="1" si="54"/>
        <v>71.06028901832677</v>
      </c>
      <c r="I79" s="22">
        <f t="shared" ca="1" si="54"/>
        <v>98.408971024022676</v>
      </c>
      <c r="J79" s="22">
        <f t="shared" ca="1" si="54"/>
        <v>143.21694080892806</v>
      </c>
      <c r="K79" s="22">
        <f t="shared" ca="1" si="54"/>
        <v>88.09212123353997</v>
      </c>
      <c r="L79" s="22">
        <f t="shared" ca="1" si="54"/>
        <v>98.408971024022676</v>
      </c>
      <c r="M79" s="22">
        <f t="shared" ca="1" si="54"/>
        <v>65.989047985801463</v>
      </c>
      <c r="N79" s="22">
        <f t="shared" ca="1" si="54"/>
        <v>104.84467986046657</v>
      </c>
      <c r="O79" s="22">
        <f t="shared" ca="1" si="54"/>
        <v>90.950879302608726</v>
      </c>
      <c r="P79" s="22">
        <f t="shared" ca="1" si="54"/>
        <v>65.989047985801463</v>
      </c>
      <c r="Q79" s="22">
        <f t="shared" ca="1" si="54"/>
        <v>93.851136766913072</v>
      </c>
      <c r="R79" s="22">
        <f t="shared" ca="1" si="54"/>
        <v>85.20392222513901</v>
      </c>
      <c r="S79" s="22">
        <f t="shared" ca="1" si="54"/>
        <v>58.504953760585266</v>
      </c>
      <c r="T79" s="22">
        <f t="shared" ca="1" si="54"/>
        <v>80.516430837836737</v>
      </c>
      <c r="U79" s="22">
        <f t="shared" ca="1" si="54"/>
        <v>90.054954273881165</v>
      </c>
      <c r="V79" s="22">
        <f t="shared" ca="1" si="54"/>
        <v>86.85146435573273</v>
      </c>
      <c r="W79" s="22">
        <f t="shared" ca="1" si="54"/>
        <v>81.545274460534031</v>
      </c>
      <c r="X79" s="22">
        <f t="shared" ca="1" si="54"/>
        <v>117.17749702548659</v>
      </c>
      <c r="Y79" s="22">
        <f t="shared" ca="1" si="54"/>
        <v>96.794426871686781</v>
      </c>
      <c r="Z79" s="22">
        <f t="shared" ca="1" si="54"/>
        <v>71.06028901832677</v>
      </c>
      <c r="AA79" s="22">
        <f t="shared" ca="1" si="54"/>
        <v>99.666446562874938</v>
      </c>
      <c r="AB79" s="22">
        <f t="shared" ca="1" si="54"/>
        <v>60.889776959660075</v>
      </c>
      <c r="AC79" s="22">
        <f t="shared" ca="1" si="54"/>
        <v>74.414355793043498</v>
      </c>
      <c r="AD79" s="22">
        <f t="shared" ca="1" si="54"/>
        <v>76.787293718383424</v>
      </c>
      <c r="AE79" s="22">
        <f t="shared" ca="1" si="54"/>
        <v>77.412802619126921</v>
      </c>
      <c r="AF79" s="22">
        <f t="shared" ca="1" si="54"/>
        <v>85.782010794927189</v>
      </c>
      <c r="AG79" s="22">
        <f t="shared" ca="1" si="54"/>
        <v>74.414355793043498</v>
      </c>
      <c r="AH79" s="22">
        <f t="shared" ca="1" si="54"/>
        <v>80.516430837836737</v>
      </c>
      <c r="AI79" s="22">
        <f t="shared" ca="1" si="54"/>
        <v>117.17749702548659</v>
      </c>
      <c r="AJ79" s="22">
        <f t="shared" ca="1" si="54"/>
        <v>93.851136766913072</v>
      </c>
      <c r="AK79" s="22">
        <f t="shared" ca="1" si="54"/>
        <v>85.359733549764115</v>
      </c>
      <c r="AL79" s="22">
        <f t="shared" ca="1" si="54"/>
        <v>104.1381271640588</v>
      </c>
      <c r="AM79" s="22">
        <f t="shared" ca="1" si="54"/>
        <v>85.359733549764115</v>
      </c>
      <c r="AN79" s="22">
        <f ca="1">AVERAGE(OFFSET($A79,0,Fixtures!$D$6,1,3))</f>
        <v>95.010737638500061</v>
      </c>
      <c r="AO79" s="22">
        <f ca="1">AVERAGE(OFFSET($A79,0,Fixtures!$D$6,1,6))</f>
        <v>86.667132038513117</v>
      </c>
      <c r="AP79" s="22">
        <f ca="1">AVERAGE(OFFSET($A79,0,Fixtures!$D$6,1,9))</f>
        <v>84.442766595946239</v>
      </c>
      <c r="AQ79" s="22">
        <f ca="1">AVERAGE(OFFSET($A79,0,Fixtures!$D$6,1,12))</f>
        <v>86.00776525165692</v>
      </c>
      <c r="AR79" s="22">
        <f ca="1">IF(OR(Fixtures!$D$6&lt;=0,Fixtures!$D$6&gt;39),AVERAGE(A79:AM79),AVERAGE(OFFSET($A79,0,Fixtures!$D$6,1,39-Fixtures!$D$6)))</f>
        <v>87.550119628148948</v>
      </c>
    </row>
    <row r="80" spans="1:44" x14ac:dyDescent="0.25">
      <c r="A80" s="30" t="s">
        <v>113</v>
      </c>
      <c r="B80" s="22">
        <f ca="1">MIN(VLOOKUP($A74,$A$2:$AM$12,B$14+1,FALSE),VLOOKUP($A80,$A$2:$AM$12,B$14+1,FALSE))</f>
        <v>81.545274460534031</v>
      </c>
      <c r="C80" s="22">
        <f t="shared" ref="C80:AM80" ca="1" si="55">MIN(VLOOKUP($A74,$A$2:$AM$12,C$14+1,FALSE),VLOOKUP($A80,$A$2:$AM$12,C$14+1,FALSE))</f>
        <v>60.889776959660075</v>
      </c>
      <c r="D80" s="22">
        <f t="shared" ca="1" si="55"/>
        <v>104.32856322748948</v>
      </c>
      <c r="E80" s="22">
        <f t="shared" ca="1" si="55"/>
        <v>76.787293718383424</v>
      </c>
      <c r="F80" s="22">
        <f t="shared" ca="1" si="55"/>
        <v>156.08798416340557</v>
      </c>
      <c r="G80" s="22">
        <f t="shared" ca="1" si="55"/>
        <v>85.20392222513901</v>
      </c>
      <c r="H80" s="22">
        <f t="shared" ca="1" si="55"/>
        <v>71.506054596270886</v>
      </c>
      <c r="I80" s="22">
        <f t="shared" ca="1" si="55"/>
        <v>85.782010794927189</v>
      </c>
      <c r="J80" s="22">
        <f t="shared" ca="1" si="55"/>
        <v>80.653280871535117</v>
      </c>
      <c r="K80" s="22">
        <f t="shared" ca="1" si="55"/>
        <v>88.09212123353997</v>
      </c>
      <c r="L80" s="22">
        <f t="shared" ca="1" si="55"/>
        <v>98.408971024022676</v>
      </c>
      <c r="M80" s="22">
        <f t="shared" ca="1" si="55"/>
        <v>65.989047985801463</v>
      </c>
      <c r="N80" s="22">
        <f t="shared" ca="1" si="55"/>
        <v>104.84467986046657</v>
      </c>
      <c r="O80" s="22">
        <f t="shared" ca="1" si="55"/>
        <v>81.545274460534031</v>
      </c>
      <c r="P80" s="22">
        <f t="shared" ca="1" si="55"/>
        <v>94.615647645599566</v>
      </c>
      <c r="Q80" s="22">
        <f t="shared" ca="1" si="55"/>
        <v>77.412802619126921</v>
      </c>
      <c r="R80" s="22">
        <f t="shared" ca="1" si="55"/>
        <v>90.950879302608726</v>
      </c>
      <c r="S80" s="22">
        <f t="shared" ca="1" si="55"/>
        <v>58.504953760585266</v>
      </c>
      <c r="T80" s="22">
        <f t="shared" ca="1" si="55"/>
        <v>104.84467986046657</v>
      </c>
      <c r="U80" s="22">
        <f t="shared" ca="1" si="55"/>
        <v>85.359733549764115</v>
      </c>
      <c r="V80" s="22">
        <f t="shared" ca="1" si="55"/>
        <v>58.504953760585266</v>
      </c>
      <c r="W80" s="22">
        <f t="shared" ca="1" si="55"/>
        <v>107.66814817432663</v>
      </c>
      <c r="X80" s="22">
        <f t="shared" ca="1" si="55"/>
        <v>65.989047985801463</v>
      </c>
      <c r="Y80" s="22">
        <f t="shared" ca="1" si="55"/>
        <v>104.32856322748948</v>
      </c>
      <c r="Z80" s="22">
        <f t="shared" ca="1" si="55"/>
        <v>71.06028901832677</v>
      </c>
      <c r="AA80" s="22">
        <f t="shared" ca="1" si="55"/>
        <v>99.666446562874938</v>
      </c>
      <c r="AB80" s="22">
        <f t="shared" ca="1" si="55"/>
        <v>71.506054596270886</v>
      </c>
      <c r="AC80" s="22">
        <f t="shared" ca="1" si="55"/>
        <v>74.414355793043498</v>
      </c>
      <c r="AD80" s="22">
        <f t="shared" ca="1" si="55"/>
        <v>94.615647645599566</v>
      </c>
      <c r="AE80" s="22">
        <f t="shared" ca="1" si="55"/>
        <v>77.412802619126921</v>
      </c>
      <c r="AF80" s="22">
        <f t="shared" ca="1" si="55"/>
        <v>85.782010794927189</v>
      </c>
      <c r="AG80" s="22">
        <f t="shared" ca="1" si="55"/>
        <v>80.653280871535117</v>
      </c>
      <c r="AH80" s="22">
        <f t="shared" ca="1" si="55"/>
        <v>80.516430837836737</v>
      </c>
      <c r="AI80" s="22">
        <f t="shared" ca="1" si="55"/>
        <v>93.851136766913072</v>
      </c>
      <c r="AJ80" s="22">
        <f t="shared" ca="1" si="55"/>
        <v>80.516430837836737</v>
      </c>
      <c r="AK80" s="22">
        <f t="shared" ca="1" si="55"/>
        <v>85.359733549764115</v>
      </c>
      <c r="AL80" s="22">
        <f t="shared" ca="1" si="55"/>
        <v>74.414355793043498</v>
      </c>
      <c r="AM80" s="22">
        <f t="shared" ca="1" si="55"/>
        <v>131.16283350620023</v>
      </c>
      <c r="AN80" s="22">
        <f ca="1">AVERAGE(OFFSET($A80,0,Fixtures!$D$6,1,3))</f>
        <v>80.45930007720591</v>
      </c>
      <c r="AO80" s="22">
        <f ca="1">AVERAGE(OFFSET($A80,0,Fixtures!$D$6,1,6))</f>
        <v>81.160792863967842</v>
      </c>
      <c r="AP80" s="22">
        <f ca="1">AVERAGE(OFFSET($A80,0,Fixtures!$D$6,1,9))</f>
        <v>82.752802027051175</v>
      </c>
      <c r="AQ80" s="22">
        <f ca="1">AVERAGE(OFFSET($A80,0,Fixtures!$D$6,1,12))</f>
        <v>83.316338893312135</v>
      </c>
      <c r="AR80" s="22">
        <f ca="1">IF(OR(Fixtures!$D$6&lt;=0,Fixtures!$D$6&gt;39),AVERAGE(A80:AM80),AVERAGE(OFFSET($A80,0,Fixtures!$D$6,1,39-Fixtures!$D$6)))</f>
        <v>85.703088775411885</v>
      </c>
    </row>
    <row r="81" spans="1:44" x14ac:dyDescent="0.25">
      <c r="A81" s="30" t="s">
        <v>112</v>
      </c>
      <c r="B81" s="22">
        <f ca="1">MIN(VLOOKUP($A74,$A$2:$AM$12,B$14+1,FALSE),VLOOKUP($A81,$A$2:$AM$12,B$14+1,FALSE))</f>
        <v>80.653280871535117</v>
      </c>
      <c r="C81" s="22">
        <f t="shared" ref="C81:AM81" ca="1" si="56">MIN(VLOOKUP($A74,$A$2:$AM$12,C$14+1,FALSE),VLOOKUP($A81,$A$2:$AM$12,C$14+1,FALSE))</f>
        <v>58.504953760585266</v>
      </c>
      <c r="D81" s="22">
        <f t="shared" ca="1" si="56"/>
        <v>104.32856322748948</v>
      </c>
      <c r="E81" s="22">
        <f t="shared" ca="1" si="56"/>
        <v>76.787293718383424</v>
      </c>
      <c r="F81" s="22">
        <f t="shared" ca="1" si="56"/>
        <v>96.794426871686781</v>
      </c>
      <c r="G81" s="22">
        <f t="shared" ca="1" si="56"/>
        <v>85.20392222513901</v>
      </c>
      <c r="H81" s="22">
        <f t="shared" ca="1" si="56"/>
        <v>131.16283350620023</v>
      </c>
      <c r="I81" s="22">
        <f t="shared" ca="1" si="56"/>
        <v>93.851136766913072</v>
      </c>
      <c r="J81" s="22">
        <f t="shared" ca="1" si="56"/>
        <v>81.545274460534031</v>
      </c>
      <c r="K81" s="22">
        <f t="shared" ca="1" si="56"/>
        <v>88.09212123353997</v>
      </c>
      <c r="L81" s="22">
        <f t="shared" ca="1" si="56"/>
        <v>74.414355793043498</v>
      </c>
      <c r="M81" s="22">
        <f t="shared" ca="1" si="56"/>
        <v>65.989047985801463</v>
      </c>
      <c r="N81" s="22">
        <f t="shared" ca="1" si="56"/>
        <v>104.84467986046657</v>
      </c>
      <c r="O81" s="22">
        <f t="shared" ca="1" si="56"/>
        <v>107.66814817432663</v>
      </c>
      <c r="P81" s="22">
        <f t="shared" ca="1" si="56"/>
        <v>60.889776959660075</v>
      </c>
      <c r="Q81" s="22">
        <f t="shared" ca="1" si="56"/>
        <v>86.85146435573273</v>
      </c>
      <c r="R81" s="22">
        <f t="shared" ca="1" si="56"/>
        <v>85.782010794927189</v>
      </c>
      <c r="S81" s="22">
        <f t="shared" ca="1" si="56"/>
        <v>58.504953760585266</v>
      </c>
      <c r="T81" s="22">
        <f t="shared" ca="1" si="56"/>
        <v>76.787293718383424</v>
      </c>
      <c r="U81" s="22">
        <f t="shared" ca="1" si="56"/>
        <v>90.054954273881165</v>
      </c>
      <c r="V81" s="22">
        <f t="shared" ca="1" si="56"/>
        <v>107.79215219638427</v>
      </c>
      <c r="W81" s="22">
        <f t="shared" ca="1" si="56"/>
        <v>80.516430837836737</v>
      </c>
      <c r="X81" s="22">
        <f t="shared" ca="1" si="56"/>
        <v>99.666446562874938</v>
      </c>
      <c r="Y81" s="22">
        <f t="shared" ca="1" si="56"/>
        <v>110.06716633474366</v>
      </c>
      <c r="Z81" s="22">
        <f t="shared" ca="1" si="56"/>
        <v>71.06028901832677</v>
      </c>
      <c r="AA81" s="22">
        <f t="shared" ca="1" si="56"/>
        <v>65.989047985801463</v>
      </c>
      <c r="AB81" s="22">
        <f t="shared" ca="1" si="56"/>
        <v>71.506054596270886</v>
      </c>
      <c r="AC81" s="22">
        <f t="shared" ca="1" si="56"/>
        <v>74.414355793043498</v>
      </c>
      <c r="AD81" s="22">
        <f t="shared" ca="1" si="56"/>
        <v>71.06028901832677</v>
      </c>
      <c r="AE81" s="22">
        <f t="shared" ca="1" si="56"/>
        <v>74.420838506251201</v>
      </c>
      <c r="AF81" s="22">
        <f t="shared" ca="1" si="56"/>
        <v>85.782010794927189</v>
      </c>
      <c r="AG81" s="22">
        <f t="shared" ca="1" si="56"/>
        <v>80.653280871535117</v>
      </c>
      <c r="AH81" s="22">
        <f t="shared" ca="1" si="56"/>
        <v>80.516430837836737</v>
      </c>
      <c r="AI81" s="22">
        <f t="shared" ca="1" si="56"/>
        <v>88.09212123353997</v>
      </c>
      <c r="AJ81" s="22">
        <f t="shared" ca="1" si="56"/>
        <v>93.851136766913072</v>
      </c>
      <c r="AK81" s="22">
        <f t="shared" ca="1" si="56"/>
        <v>85.359733549764115</v>
      </c>
      <c r="AL81" s="22">
        <f t="shared" ca="1" si="56"/>
        <v>90.054954273881165</v>
      </c>
      <c r="AM81" s="22">
        <f t="shared" ca="1" si="56"/>
        <v>118.30429950983941</v>
      </c>
      <c r="AN81" s="22">
        <f ca="1">AVERAGE(OFFSET($A81,0,Fixtures!$D$6,1,3))</f>
        <v>93.597967305315123</v>
      </c>
      <c r="AO81" s="22">
        <f ca="1">AVERAGE(OFFSET($A81,0,Fixtures!$D$6,1,6))</f>
        <v>82.117226715176869</v>
      </c>
      <c r="AP81" s="22">
        <f ca="1">AVERAGE(OFFSET($A81,0,Fixtures!$D$6,1,9))</f>
        <v>80.440722067840696</v>
      </c>
      <c r="AQ81" s="22">
        <f ca="1">AVERAGE(OFFSET($A81,0,Fixtures!$D$6,1,12))</f>
        <v>81.102360962789845</v>
      </c>
      <c r="AR81" s="22">
        <f ca="1">IF(OR(Fixtures!$D$6&lt;=0,Fixtures!$D$6&gt;39),AVERAGE(A81:AM81),AVERAGE(OFFSET($A81,0,Fixtures!$D$6,1,39-Fixtures!$D$6)))</f>
        <v>85.049903478367241</v>
      </c>
    </row>
    <row r="82" spans="1:44" x14ac:dyDescent="0.25">
      <c r="A82" s="30" t="s">
        <v>10</v>
      </c>
      <c r="B82" s="22">
        <f ca="1">MIN(VLOOKUP($A74,$A$2:$AM$12,B$14+1,FALSE),VLOOKUP($A82,$A$2:$AM$12,B$14+1,FALSE))</f>
        <v>81.545274460534031</v>
      </c>
      <c r="C82" s="22">
        <f t="shared" ref="C82:AM82" ca="1" si="57">MIN(VLOOKUP($A74,$A$2:$AM$12,C$14+1,FALSE),VLOOKUP($A82,$A$2:$AM$12,C$14+1,FALSE))</f>
        <v>86.85146435573273</v>
      </c>
      <c r="D82" s="22">
        <f t="shared" ca="1" si="57"/>
        <v>104.1381271640588</v>
      </c>
      <c r="E82" s="22">
        <f t="shared" ca="1" si="57"/>
        <v>76.787293718383424</v>
      </c>
      <c r="F82" s="22">
        <f t="shared" ca="1" si="57"/>
        <v>94.615647645599566</v>
      </c>
      <c r="G82" s="22">
        <f t="shared" ca="1" si="57"/>
        <v>65.989047985801463</v>
      </c>
      <c r="H82" s="22">
        <f t="shared" ca="1" si="57"/>
        <v>104.32856322748948</v>
      </c>
      <c r="I82" s="22">
        <f t="shared" ca="1" si="57"/>
        <v>108.76738957388292</v>
      </c>
      <c r="J82" s="22">
        <f t="shared" ca="1" si="57"/>
        <v>107.66814817432663</v>
      </c>
      <c r="K82" s="22">
        <f t="shared" ca="1" si="57"/>
        <v>88.09212123353997</v>
      </c>
      <c r="L82" s="22">
        <f t="shared" ca="1" si="57"/>
        <v>98.408971024022676</v>
      </c>
      <c r="M82" s="22">
        <f t="shared" ca="1" si="57"/>
        <v>65.989047985801463</v>
      </c>
      <c r="N82" s="22">
        <f t="shared" ca="1" si="57"/>
        <v>99.666446562874938</v>
      </c>
      <c r="O82" s="22">
        <f t="shared" ca="1" si="57"/>
        <v>76.787293718383424</v>
      </c>
      <c r="P82" s="22">
        <f t="shared" ca="1" si="57"/>
        <v>71.06028901832677</v>
      </c>
      <c r="Q82" s="22">
        <f t="shared" ca="1" si="57"/>
        <v>74.420838506251201</v>
      </c>
      <c r="R82" s="22">
        <f t="shared" ca="1" si="57"/>
        <v>80.516430837836737</v>
      </c>
      <c r="S82" s="22">
        <f t="shared" ca="1" si="57"/>
        <v>58.504953760585266</v>
      </c>
      <c r="T82" s="22">
        <f t="shared" ca="1" si="57"/>
        <v>132.93792059030136</v>
      </c>
      <c r="U82" s="22">
        <f t="shared" ca="1" si="57"/>
        <v>58.504953760585266</v>
      </c>
      <c r="V82" s="22">
        <f t="shared" ca="1" si="57"/>
        <v>85.359733549764115</v>
      </c>
      <c r="W82" s="22">
        <f t="shared" ca="1" si="57"/>
        <v>107.66814817432663</v>
      </c>
      <c r="X82" s="22">
        <f t="shared" ca="1" si="57"/>
        <v>88.09212123353997</v>
      </c>
      <c r="Y82" s="22">
        <f t="shared" ca="1" si="57"/>
        <v>71.506054596270886</v>
      </c>
      <c r="Z82" s="22">
        <f t="shared" ca="1" si="57"/>
        <v>71.06028901832677</v>
      </c>
      <c r="AA82" s="22">
        <f t="shared" ca="1" si="57"/>
        <v>74.414355793043498</v>
      </c>
      <c r="AB82" s="22">
        <f t="shared" ca="1" si="57"/>
        <v>71.506054596270886</v>
      </c>
      <c r="AC82" s="22">
        <f t="shared" ca="1" si="57"/>
        <v>74.414355793043498</v>
      </c>
      <c r="AD82" s="22">
        <f t="shared" ca="1" si="57"/>
        <v>60.889776959660075</v>
      </c>
      <c r="AE82" s="22">
        <f t="shared" ca="1" si="57"/>
        <v>77.412802619126921</v>
      </c>
      <c r="AF82" s="22">
        <f t="shared" ca="1" si="57"/>
        <v>81.545274460534031</v>
      </c>
      <c r="AG82" s="22">
        <f t="shared" ca="1" si="57"/>
        <v>80.653280871535117</v>
      </c>
      <c r="AH82" s="22">
        <f t="shared" ca="1" si="57"/>
        <v>80.516430837836737</v>
      </c>
      <c r="AI82" s="22">
        <f t="shared" ca="1" si="57"/>
        <v>110.06716633474366</v>
      </c>
      <c r="AJ82" s="22">
        <f t="shared" ca="1" si="57"/>
        <v>93.851136766913072</v>
      </c>
      <c r="AK82" s="22">
        <f t="shared" ca="1" si="57"/>
        <v>85.20392222513901</v>
      </c>
      <c r="AL82" s="22">
        <f t="shared" ca="1" si="57"/>
        <v>80.653280871535117</v>
      </c>
      <c r="AM82" s="22">
        <f t="shared" ca="1" si="57"/>
        <v>77.412802619126921</v>
      </c>
      <c r="AN82" s="22">
        <f ca="1">AVERAGE(OFFSET($A82,0,Fixtures!$D$6,1,3))</f>
        <v>76.886154949379204</v>
      </c>
      <c r="AO82" s="22">
        <f ca="1">AVERAGE(OFFSET($A82,0,Fixtures!$D$6,1,6))</f>
        <v>75.16553850508258</v>
      </c>
      <c r="AP82" s="22">
        <f ca="1">AVERAGE(OFFSET($A82,0,Fixtures!$D$6,1,9))</f>
        <v>74.537898341090738</v>
      </c>
      <c r="AQ82" s="22">
        <f ca="1">AVERAGE(OFFSET($A82,0,Fixtures!$D$6,1,12))</f>
        <v>78.506496926161006</v>
      </c>
      <c r="AR82" s="22">
        <f ca="1">IF(OR(Fixtures!$D$6&lt;=0,Fixtures!$D$6&gt;39),AVERAGE(A82:AM82),AVERAGE(OFFSET($A82,0,Fixtures!$D$6,1,39-Fixtures!$D$6)))</f>
        <v>79.949944099790386</v>
      </c>
    </row>
    <row r="83" spans="1:44" x14ac:dyDescent="0.25">
      <c r="A83" s="30" t="s">
        <v>71</v>
      </c>
      <c r="B83" s="22">
        <f ca="1">MIN(VLOOKUP($A74,$A$2:$AM$12,B$14+1,FALSE),VLOOKUP($A83,$A$2:$AM$12,B$14+1,FALSE))</f>
        <v>81.545274460534031</v>
      </c>
      <c r="C83" s="22">
        <f t="shared" ref="C83:AM83" ca="1" si="58">MIN(VLOOKUP($A74,$A$2:$AM$12,C$14+1,FALSE),VLOOKUP($A83,$A$2:$AM$12,C$14+1,FALSE))</f>
        <v>86.85146435573273</v>
      </c>
      <c r="D83" s="22">
        <f t="shared" ca="1" si="58"/>
        <v>80.516430837836737</v>
      </c>
      <c r="E83" s="22">
        <f t="shared" ca="1" si="58"/>
        <v>74.420838506251201</v>
      </c>
      <c r="F83" s="22">
        <f t="shared" ca="1" si="58"/>
        <v>81.545274460534031</v>
      </c>
      <c r="G83" s="22">
        <f t="shared" ca="1" si="58"/>
        <v>85.20392222513901</v>
      </c>
      <c r="H83" s="22">
        <f t="shared" ca="1" si="58"/>
        <v>107.66814817432663</v>
      </c>
      <c r="I83" s="22">
        <f t="shared" ca="1" si="58"/>
        <v>77.412802619126921</v>
      </c>
      <c r="J83" s="22">
        <f t="shared" ca="1" si="58"/>
        <v>104.32856322748948</v>
      </c>
      <c r="K83" s="22">
        <f t="shared" ca="1" si="58"/>
        <v>65.989047985801463</v>
      </c>
      <c r="L83" s="22">
        <f t="shared" ca="1" si="58"/>
        <v>98.408971024022676</v>
      </c>
      <c r="M83" s="22">
        <f t="shared" ca="1" si="58"/>
        <v>65.989047985801463</v>
      </c>
      <c r="N83" s="22">
        <f t="shared" ca="1" si="58"/>
        <v>74.414355793043498</v>
      </c>
      <c r="O83" s="22">
        <f t="shared" ca="1" si="58"/>
        <v>118.30429950983941</v>
      </c>
      <c r="P83" s="22">
        <f t="shared" ca="1" si="58"/>
        <v>94.615647645599566</v>
      </c>
      <c r="Q83" s="22">
        <f t="shared" ca="1" si="58"/>
        <v>58.504953760585266</v>
      </c>
      <c r="R83" s="22">
        <f t="shared" ca="1" si="58"/>
        <v>90.950879302608726</v>
      </c>
      <c r="S83" s="22">
        <f t="shared" ca="1" si="58"/>
        <v>58.504953760585266</v>
      </c>
      <c r="T83" s="22">
        <f t="shared" ca="1" si="58"/>
        <v>94.615647645599566</v>
      </c>
      <c r="U83" s="22">
        <f t="shared" ca="1" si="58"/>
        <v>85.782010794927189</v>
      </c>
      <c r="V83" s="22">
        <f t="shared" ca="1" si="58"/>
        <v>88.09212123353997</v>
      </c>
      <c r="W83" s="22">
        <f t="shared" ca="1" si="58"/>
        <v>80.653280871535117</v>
      </c>
      <c r="X83" s="22">
        <f t="shared" ca="1" si="58"/>
        <v>85.359733549764115</v>
      </c>
      <c r="Y83" s="22">
        <f t="shared" ca="1" si="58"/>
        <v>104.84467986046657</v>
      </c>
      <c r="Z83" s="22">
        <f t="shared" ca="1" si="58"/>
        <v>71.06028901832677</v>
      </c>
      <c r="AA83" s="22">
        <f t="shared" ca="1" si="58"/>
        <v>99.666446562874938</v>
      </c>
      <c r="AB83" s="22">
        <f t="shared" ca="1" si="58"/>
        <v>71.506054596270886</v>
      </c>
      <c r="AC83" s="22">
        <f t="shared" ca="1" si="58"/>
        <v>74.414355793043498</v>
      </c>
      <c r="AD83" s="22">
        <f t="shared" ca="1" si="58"/>
        <v>71.506054596270886</v>
      </c>
      <c r="AE83" s="22">
        <f t="shared" ca="1" si="58"/>
        <v>77.412802619126921</v>
      </c>
      <c r="AF83" s="22">
        <f t="shared" ca="1" si="58"/>
        <v>85.782010794927189</v>
      </c>
      <c r="AG83" s="22">
        <f t="shared" ca="1" si="58"/>
        <v>80.653280871535117</v>
      </c>
      <c r="AH83" s="22">
        <f t="shared" ca="1" si="58"/>
        <v>80.516430837836737</v>
      </c>
      <c r="AI83" s="22">
        <f t="shared" ca="1" si="58"/>
        <v>71.06028901832677</v>
      </c>
      <c r="AJ83" s="22">
        <f t="shared" ca="1" si="58"/>
        <v>60.889776959660075</v>
      </c>
      <c r="AK83" s="22">
        <f t="shared" ca="1" si="58"/>
        <v>85.359733549764115</v>
      </c>
      <c r="AL83" s="22">
        <f t="shared" ca="1" si="58"/>
        <v>104.1381271640588</v>
      </c>
      <c r="AM83" s="22">
        <f t="shared" ca="1" si="58"/>
        <v>99.666446562874938</v>
      </c>
      <c r="AN83" s="22">
        <f ca="1">AVERAGE(OFFSET($A83,0,Fixtures!$D$6,1,3))</f>
        <v>87.0882341428525</v>
      </c>
      <c r="AO83" s="22">
        <f ca="1">AVERAGE(OFFSET($A83,0,Fixtures!$D$6,1,6))</f>
        <v>84.475259896791144</v>
      </c>
      <c r="AP83" s="22">
        <f ca="1">AVERAGE(OFFSET($A83,0,Fixtures!$D$6,1,9))</f>
        <v>82.394714154563545</v>
      </c>
      <c r="AQ83" s="22">
        <f ca="1">AVERAGE(OFFSET($A83,0,Fixtures!$D$6,1,12))</f>
        <v>81.148535676564208</v>
      </c>
      <c r="AR83" s="22">
        <f ca="1">IF(OR(Fixtures!$D$6&lt;=0,Fixtures!$D$6&gt;39),AVERAGE(A83:AM83),AVERAGE(OFFSET($A83,0,Fixtures!$D$6,1,39-Fixtures!$D$6)))</f>
        <v>82.739782022195513</v>
      </c>
    </row>
    <row r="84" spans="1:44" x14ac:dyDescent="0.25">
      <c r="A84" s="30" t="s">
        <v>63</v>
      </c>
      <c r="B84" s="22">
        <f ca="1">MIN(VLOOKUP($A74,$A$2:$AM$12,B$14+1,FALSE),VLOOKUP($A84,$A$2:$AM$12,B$14+1,FALSE))</f>
        <v>81.545274460534031</v>
      </c>
      <c r="C84" s="22">
        <f t="shared" ref="C84:AM84" ca="1" si="59">MIN(VLOOKUP($A74,$A$2:$AM$12,C$14+1,FALSE),VLOOKUP($A84,$A$2:$AM$12,C$14+1,FALSE))</f>
        <v>86.85146435573273</v>
      </c>
      <c r="D84" s="22">
        <f t="shared" ca="1" si="59"/>
        <v>93.851136766913072</v>
      </c>
      <c r="E84" s="22">
        <f t="shared" ca="1" si="59"/>
        <v>71.06028901832677</v>
      </c>
      <c r="F84" s="22">
        <f t="shared" ca="1" si="59"/>
        <v>104.84467986046657</v>
      </c>
      <c r="G84" s="22">
        <f t="shared" ca="1" si="59"/>
        <v>85.20392222513901</v>
      </c>
      <c r="H84" s="22">
        <f t="shared" ca="1" si="59"/>
        <v>80.653280871535117</v>
      </c>
      <c r="I84" s="22">
        <f t="shared" ca="1" si="59"/>
        <v>58.504953760585266</v>
      </c>
      <c r="J84" s="22">
        <f t="shared" ca="1" si="59"/>
        <v>110.06716633474366</v>
      </c>
      <c r="K84" s="22">
        <f t="shared" ca="1" si="59"/>
        <v>77.412802619126921</v>
      </c>
      <c r="L84" s="22">
        <f t="shared" ca="1" si="59"/>
        <v>60.889776959660075</v>
      </c>
      <c r="M84" s="22">
        <f t="shared" ca="1" si="59"/>
        <v>65.989047985801463</v>
      </c>
      <c r="N84" s="22">
        <f t="shared" ca="1" si="59"/>
        <v>85.359733549764115</v>
      </c>
      <c r="O84" s="22">
        <f t="shared" ca="1" si="59"/>
        <v>143.21694080892806</v>
      </c>
      <c r="P84" s="22">
        <f t="shared" ca="1" si="59"/>
        <v>94.615647645599566</v>
      </c>
      <c r="Q84" s="22">
        <f t="shared" ca="1" si="59"/>
        <v>81.545274460534031</v>
      </c>
      <c r="R84" s="22">
        <f t="shared" ca="1" si="59"/>
        <v>90.950879302608726</v>
      </c>
      <c r="S84" s="22">
        <f t="shared" ca="1" si="59"/>
        <v>58.504953760585266</v>
      </c>
      <c r="T84" s="22">
        <f t="shared" ca="1" si="59"/>
        <v>71.506054596270886</v>
      </c>
      <c r="U84" s="22">
        <f t="shared" ca="1" si="59"/>
        <v>90.054954273881165</v>
      </c>
      <c r="V84" s="22">
        <f t="shared" ca="1" si="59"/>
        <v>65.989047985801463</v>
      </c>
      <c r="W84" s="22">
        <f t="shared" ca="1" si="59"/>
        <v>94.615647645599566</v>
      </c>
      <c r="X84" s="22">
        <f t="shared" ca="1" si="59"/>
        <v>90.054954273881165</v>
      </c>
      <c r="Y84" s="22">
        <f t="shared" ca="1" si="59"/>
        <v>110.06716633474366</v>
      </c>
      <c r="Z84" s="22">
        <f t="shared" ca="1" si="59"/>
        <v>71.06028901832677</v>
      </c>
      <c r="AA84" s="22">
        <f t="shared" ca="1" si="59"/>
        <v>99.666446562874938</v>
      </c>
      <c r="AB84" s="22">
        <f t="shared" ca="1" si="59"/>
        <v>71.506054596270886</v>
      </c>
      <c r="AC84" s="22">
        <f t="shared" ca="1" si="59"/>
        <v>74.414355793043498</v>
      </c>
      <c r="AD84" s="22">
        <f t="shared" ca="1" si="59"/>
        <v>99.666446562874938</v>
      </c>
      <c r="AE84" s="22">
        <f t="shared" ca="1" si="59"/>
        <v>77.412802619126921</v>
      </c>
      <c r="AF84" s="22">
        <f t="shared" ca="1" si="59"/>
        <v>85.782010794927189</v>
      </c>
      <c r="AG84" s="22">
        <f t="shared" ca="1" si="59"/>
        <v>80.653280871535117</v>
      </c>
      <c r="AH84" s="22">
        <f t="shared" ca="1" si="59"/>
        <v>74.420838506251201</v>
      </c>
      <c r="AI84" s="22">
        <f t="shared" ca="1" si="59"/>
        <v>74.414355793043498</v>
      </c>
      <c r="AJ84" s="22">
        <f t="shared" ca="1" si="59"/>
        <v>86.85146435573273</v>
      </c>
      <c r="AK84" s="22">
        <f t="shared" ca="1" si="59"/>
        <v>76.787293718383424</v>
      </c>
      <c r="AL84" s="22">
        <f t="shared" ca="1" si="59"/>
        <v>104.1381271640588</v>
      </c>
      <c r="AM84" s="22">
        <f t="shared" ca="1" si="59"/>
        <v>85.782010794927189</v>
      </c>
      <c r="AN84" s="22">
        <f ca="1">AVERAGE(OFFSET($A84,0,Fixtures!$D$6,1,3))</f>
        <v>90.394136542317199</v>
      </c>
      <c r="AO84" s="22">
        <f ca="1">AVERAGE(OFFSET($A84,0,Fixtures!$D$6,1,6))</f>
        <v>86.128211096523486</v>
      </c>
      <c r="AP84" s="22">
        <f ca="1">AVERAGE(OFFSET($A84,0,Fixtures!$D$6,1,9))</f>
        <v>86.625614061785555</v>
      </c>
      <c r="AQ84" s="22">
        <f ca="1">AVERAGE(OFFSET($A84,0,Fixtures!$D$6,1,12))</f>
        <v>84.093250143908321</v>
      </c>
      <c r="AR84" s="22">
        <f ca="1">IF(OR(Fixtures!$D$6&lt;=0,Fixtures!$D$6&gt;39),AVERAGE(A84:AM84),AVERAGE(OFFSET($A84,0,Fixtures!$D$6,1,39-Fixtures!$D$6)))</f>
        <v>85.167368610000111</v>
      </c>
    </row>
    <row r="86" spans="1:44" x14ac:dyDescent="0.25">
      <c r="A86" s="31" t="s">
        <v>113</v>
      </c>
      <c r="B86" s="2">
        <v>1</v>
      </c>
      <c r="C86" s="2">
        <v>2</v>
      </c>
      <c r="D86" s="2">
        <v>3</v>
      </c>
      <c r="E86" s="2">
        <v>4</v>
      </c>
      <c r="F86" s="2">
        <v>5</v>
      </c>
      <c r="G86" s="2">
        <v>6</v>
      </c>
      <c r="H86" s="2">
        <v>7</v>
      </c>
      <c r="I86" s="2">
        <v>8</v>
      </c>
      <c r="J86" s="2">
        <v>9</v>
      </c>
      <c r="K86" s="2">
        <v>10</v>
      </c>
      <c r="L86" s="2">
        <v>11</v>
      </c>
      <c r="M86" s="2">
        <v>12</v>
      </c>
      <c r="N86" s="2">
        <v>13</v>
      </c>
      <c r="O86" s="2">
        <v>14</v>
      </c>
      <c r="P86" s="2">
        <v>15</v>
      </c>
      <c r="Q86" s="2">
        <v>16</v>
      </c>
      <c r="R86" s="2">
        <v>17</v>
      </c>
      <c r="S86" s="2">
        <v>18</v>
      </c>
      <c r="T86" s="2">
        <v>19</v>
      </c>
      <c r="U86" s="2">
        <v>20</v>
      </c>
      <c r="V86" s="2">
        <v>21</v>
      </c>
      <c r="W86" s="2">
        <v>22</v>
      </c>
      <c r="X86" s="2">
        <v>23</v>
      </c>
      <c r="Y86" s="2">
        <v>24</v>
      </c>
      <c r="Z86" s="2">
        <v>25</v>
      </c>
      <c r="AA86" s="2">
        <v>26</v>
      </c>
      <c r="AB86" s="2">
        <v>27</v>
      </c>
      <c r="AC86" s="2">
        <v>28</v>
      </c>
      <c r="AD86" s="2">
        <v>29</v>
      </c>
      <c r="AE86" s="2">
        <v>30</v>
      </c>
      <c r="AF86" s="2">
        <v>31</v>
      </c>
      <c r="AG86" s="2">
        <v>32</v>
      </c>
      <c r="AH86" s="2">
        <v>33</v>
      </c>
      <c r="AI86" s="2">
        <v>34</v>
      </c>
      <c r="AJ86" s="2">
        <v>35</v>
      </c>
      <c r="AK86" s="2">
        <v>36</v>
      </c>
      <c r="AL86" s="2">
        <v>37</v>
      </c>
      <c r="AM86" s="2">
        <v>38</v>
      </c>
      <c r="AN86" s="31" t="s">
        <v>56</v>
      </c>
      <c r="AO86" s="31" t="s">
        <v>57</v>
      </c>
      <c r="AP86" s="31" t="s">
        <v>58</v>
      </c>
      <c r="AQ86" s="31" t="s">
        <v>82</v>
      </c>
      <c r="AR86" s="31" t="s">
        <v>59</v>
      </c>
    </row>
    <row r="87" spans="1:44" x14ac:dyDescent="0.25">
      <c r="A87" s="30" t="s">
        <v>111</v>
      </c>
      <c r="B87" s="22">
        <f t="shared" ref="B87:AM87" ca="1" si="60">MIN(VLOOKUP($A86,$A$2:$AM$12,B$14+1,FALSE),VLOOKUP($A87,$A$2:$AM$12,B$14+1,FALSE))</f>
        <v>104.32856322748948</v>
      </c>
      <c r="C87" s="22">
        <f t="shared" ca="1" si="60"/>
        <v>60.889776959660075</v>
      </c>
      <c r="D87" s="22">
        <f t="shared" ca="1" si="60"/>
        <v>90.054954273881165</v>
      </c>
      <c r="E87" s="22">
        <f t="shared" ca="1" si="60"/>
        <v>71.506054596270886</v>
      </c>
      <c r="F87" s="22">
        <f t="shared" ca="1" si="60"/>
        <v>80.516430837836737</v>
      </c>
      <c r="G87" s="22">
        <f t="shared" ca="1" si="60"/>
        <v>90.950879302608726</v>
      </c>
      <c r="H87" s="22">
        <f t="shared" ca="1" si="60"/>
        <v>71.506054596270886</v>
      </c>
      <c r="I87" s="22">
        <f t="shared" ca="1" si="60"/>
        <v>85.782010794927189</v>
      </c>
      <c r="J87" s="22">
        <f t="shared" ca="1" si="60"/>
        <v>80.653280871535117</v>
      </c>
      <c r="K87" s="22">
        <f t="shared" ca="1" si="60"/>
        <v>108.76738957388292</v>
      </c>
      <c r="L87" s="22">
        <f t="shared" ca="1" si="60"/>
        <v>104.1381271640588</v>
      </c>
      <c r="M87" s="22">
        <f t="shared" ca="1" si="60"/>
        <v>76.787293718383424</v>
      </c>
      <c r="N87" s="22">
        <f t="shared" ca="1" si="60"/>
        <v>60.889776959660075</v>
      </c>
      <c r="O87" s="22">
        <f t="shared" ca="1" si="60"/>
        <v>81.545274460534031</v>
      </c>
      <c r="P87" s="22">
        <f t="shared" ca="1" si="60"/>
        <v>118.30429950983941</v>
      </c>
      <c r="Q87" s="22">
        <f t="shared" ca="1" si="60"/>
        <v>77.412802619126921</v>
      </c>
      <c r="R87" s="22">
        <f t="shared" ca="1" si="60"/>
        <v>94.615647645599566</v>
      </c>
      <c r="S87" s="22">
        <f t="shared" ca="1" si="60"/>
        <v>88.09212123353997</v>
      </c>
      <c r="T87" s="22">
        <f t="shared" ca="1" si="60"/>
        <v>71.06028901832677</v>
      </c>
      <c r="U87" s="22">
        <f t="shared" ca="1" si="60"/>
        <v>85.359733549764115</v>
      </c>
      <c r="V87" s="22">
        <f t="shared" ca="1" si="60"/>
        <v>58.504953760585266</v>
      </c>
      <c r="W87" s="22">
        <f t="shared" ca="1" si="60"/>
        <v>132.93792059030136</v>
      </c>
      <c r="X87" s="22">
        <f t="shared" ca="1" si="60"/>
        <v>65.989047985801463</v>
      </c>
      <c r="Y87" s="22">
        <f t="shared" ca="1" si="60"/>
        <v>76.787293718383424</v>
      </c>
      <c r="Z87" s="22">
        <f t="shared" ca="1" si="60"/>
        <v>74.420838506251201</v>
      </c>
      <c r="AA87" s="22">
        <f t="shared" ca="1" si="60"/>
        <v>85.359733549764115</v>
      </c>
      <c r="AB87" s="22">
        <f t="shared" ca="1" si="60"/>
        <v>107.66814817432663</v>
      </c>
      <c r="AC87" s="22">
        <f t="shared" ca="1" si="60"/>
        <v>77.412802619126921</v>
      </c>
      <c r="AD87" s="22">
        <f t="shared" ca="1" si="60"/>
        <v>94.615647645599566</v>
      </c>
      <c r="AE87" s="22">
        <f t="shared" ca="1" si="60"/>
        <v>96.794426871686781</v>
      </c>
      <c r="AF87" s="22">
        <f t="shared" ca="1" si="60"/>
        <v>74.420838506251201</v>
      </c>
      <c r="AG87" s="22">
        <f t="shared" ca="1" si="60"/>
        <v>88.09212123353997</v>
      </c>
      <c r="AH87" s="22">
        <f t="shared" ca="1" si="60"/>
        <v>85.20392222513901</v>
      </c>
      <c r="AI87" s="22">
        <f t="shared" ca="1" si="60"/>
        <v>93.851136766913072</v>
      </c>
      <c r="AJ87" s="22">
        <f t="shared" ca="1" si="60"/>
        <v>58.504953760585266</v>
      </c>
      <c r="AK87" s="22">
        <f t="shared" ca="1" si="60"/>
        <v>110.06716633474366</v>
      </c>
      <c r="AL87" s="22">
        <f t="shared" ca="1" si="60"/>
        <v>74.414355793043498</v>
      </c>
      <c r="AM87" s="22">
        <f t="shared" ca="1" si="60"/>
        <v>98.408971024022676</v>
      </c>
      <c r="AN87" s="22">
        <f ca="1">AVERAGE(OFFSET($A87,0,Fixtures!$D$6,1,3))</f>
        <v>72.399060070145367</v>
      </c>
      <c r="AO87" s="22">
        <f ca="1">AVERAGE(OFFSET($A87,0,Fixtures!$D$6,1,6))</f>
        <v>81.272977425608971</v>
      </c>
      <c r="AP87" s="22">
        <f ca="1">AVERAGE(OFFSET($A87,0,Fixtures!$D$6,1,9))</f>
        <v>83.718753064132386</v>
      </c>
      <c r="AQ87" s="22">
        <f ca="1">AVERAGE(OFFSET($A87,0,Fixtures!$D$6,1,12))</f>
        <v>85.051329816898615</v>
      </c>
      <c r="AR87" s="22">
        <f ca="1">IF(OR(Fixtures!$D$6&lt;=0,Fixtures!$D$6&gt;39),AVERAGE(A87:AM87),AVERAGE(OFFSET($A87,0,Fixtures!$D$6,1,39-Fixtures!$D$6)))</f>
        <v>85.125712794698671</v>
      </c>
    </row>
    <row r="88" spans="1:44" x14ac:dyDescent="0.25">
      <c r="A88" s="30" t="s">
        <v>121</v>
      </c>
      <c r="B88" s="22">
        <f ca="1">MIN(VLOOKUP($A86,$A$2:$AM$12,B$14+1,FALSE),VLOOKUP($A88,$A$2:$AM$12,B$14+1,FALSE))</f>
        <v>93.851136766913072</v>
      </c>
      <c r="C88" s="22">
        <f t="shared" ref="C88:AM88" ca="1" si="61">MIN(VLOOKUP($A86,$A$2:$AM$12,C$14+1,FALSE),VLOOKUP($A88,$A$2:$AM$12,C$14+1,FALSE))</f>
        <v>60.889776959660075</v>
      </c>
      <c r="D88" s="22">
        <f t="shared" ca="1" si="61"/>
        <v>96.794426871686781</v>
      </c>
      <c r="E88" s="22">
        <f t="shared" ca="1" si="61"/>
        <v>98.408971024022676</v>
      </c>
      <c r="F88" s="22">
        <f t="shared" ca="1" si="61"/>
        <v>74.414355793043498</v>
      </c>
      <c r="G88" s="22">
        <f t="shared" ca="1" si="61"/>
        <v>74.420838506251201</v>
      </c>
      <c r="H88" s="22">
        <f t="shared" ca="1" si="61"/>
        <v>71.506054596270886</v>
      </c>
      <c r="I88" s="22">
        <f t="shared" ca="1" si="61"/>
        <v>85.359733549764115</v>
      </c>
      <c r="J88" s="22">
        <f t="shared" ca="1" si="61"/>
        <v>80.653280871535117</v>
      </c>
      <c r="K88" s="22">
        <f t="shared" ca="1" si="61"/>
        <v>90.054954273881165</v>
      </c>
      <c r="L88" s="22">
        <f t="shared" ca="1" si="61"/>
        <v>71.06028901832677</v>
      </c>
      <c r="M88" s="22">
        <f t="shared" ca="1" si="61"/>
        <v>76.787293718383424</v>
      </c>
      <c r="N88" s="22">
        <f t="shared" ca="1" si="61"/>
        <v>107.79215219638427</v>
      </c>
      <c r="O88" s="22">
        <f t="shared" ca="1" si="61"/>
        <v>81.545274460534031</v>
      </c>
      <c r="P88" s="22">
        <f t="shared" ca="1" si="61"/>
        <v>99.666446562874938</v>
      </c>
      <c r="Q88" s="22">
        <f t="shared" ca="1" si="61"/>
        <v>77.412802619126921</v>
      </c>
      <c r="R88" s="22">
        <f t="shared" ca="1" si="61"/>
        <v>71.506054596270886</v>
      </c>
      <c r="S88" s="22">
        <f t="shared" ca="1" si="61"/>
        <v>77.412802619126921</v>
      </c>
      <c r="T88" s="22">
        <f t="shared" ca="1" si="61"/>
        <v>104.32856322748948</v>
      </c>
      <c r="U88" s="22">
        <f t="shared" ca="1" si="61"/>
        <v>65.989047985801463</v>
      </c>
      <c r="V88" s="22">
        <f t="shared" ca="1" si="61"/>
        <v>58.504953760585266</v>
      </c>
      <c r="W88" s="22">
        <f t="shared" ca="1" si="61"/>
        <v>110.06716633474366</v>
      </c>
      <c r="X88" s="22">
        <f t="shared" ca="1" si="61"/>
        <v>65.989047985801463</v>
      </c>
      <c r="Y88" s="22">
        <f t="shared" ca="1" si="61"/>
        <v>80.653280871535117</v>
      </c>
      <c r="Z88" s="22">
        <f t="shared" ca="1" si="61"/>
        <v>74.420838506251201</v>
      </c>
      <c r="AA88" s="22">
        <f t="shared" ca="1" si="61"/>
        <v>76.787293718383424</v>
      </c>
      <c r="AB88" s="22">
        <f t="shared" ca="1" si="61"/>
        <v>94.615647645599566</v>
      </c>
      <c r="AC88" s="22">
        <f t="shared" ca="1" si="61"/>
        <v>58.504953760585266</v>
      </c>
      <c r="AD88" s="22">
        <f t="shared" ca="1" si="61"/>
        <v>94.615647645599566</v>
      </c>
      <c r="AE88" s="22">
        <f t="shared" ca="1" si="61"/>
        <v>81.545274460534031</v>
      </c>
      <c r="AF88" s="22">
        <f t="shared" ca="1" si="61"/>
        <v>90.054954273881165</v>
      </c>
      <c r="AG88" s="22">
        <f t="shared" ca="1" si="61"/>
        <v>99.666446562874938</v>
      </c>
      <c r="AH88" s="22">
        <f t="shared" ca="1" si="61"/>
        <v>85.20392222513901</v>
      </c>
      <c r="AI88" s="22">
        <f t="shared" ca="1" si="61"/>
        <v>93.851136766913072</v>
      </c>
      <c r="AJ88" s="22">
        <f t="shared" ca="1" si="61"/>
        <v>80.516430837836737</v>
      </c>
      <c r="AK88" s="22">
        <f t="shared" ca="1" si="61"/>
        <v>118.30429950983941</v>
      </c>
      <c r="AL88" s="22">
        <f t="shared" ca="1" si="61"/>
        <v>60.889776959660075</v>
      </c>
      <c r="AM88" s="22">
        <f t="shared" ca="1" si="61"/>
        <v>90.950879302608726</v>
      </c>
      <c r="AN88" s="22">
        <f ca="1">AVERAGE(OFFSET($A88,0,Fixtures!$D$6,1,3))</f>
        <v>73.687722454529251</v>
      </c>
      <c r="AO88" s="22">
        <f ca="1">AVERAGE(OFFSET($A88,0,Fixtures!$D$6,1,6))</f>
        <v>75.161843748026001</v>
      </c>
      <c r="AP88" s="22">
        <f ca="1">AVERAGE(OFFSET($A88,0,Fixtures!$D$6,1,9))</f>
        <v>79.687437652018986</v>
      </c>
      <c r="AQ88" s="22">
        <f ca="1">AVERAGE(OFFSET($A88,0,Fixtures!$D$6,1,12))</f>
        <v>82.992370368591494</v>
      </c>
      <c r="AR88" s="22">
        <f ca="1">IF(OR(Fixtures!$D$6&lt;=0,Fixtures!$D$6&gt;39),AVERAGE(A88:AM88),AVERAGE(OFFSET($A88,0,Fixtures!$D$6,1,39-Fixtures!$D$6)))</f>
        <v>84.16061443956518</v>
      </c>
    </row>
    <row r="89" spans="1:44" x14ac:dyDescent="0.25">
      <c r="A89" s="30" t="s">
        <v>73</v>
      </c>
      <c r="B89" s="22">
        <f ca="1">MIN(VLOOKUP($A86,$A$2:$AM$12,B$14+1,FALSE),VLOOKUP($A89,$A$2:$AM$12,B$14+1,FALSE))</f>
        <v>77.412802619126921</v>
      </c>
      <c r="C89" s="22">
        <f t="shared" ref="C89:AM89" ca="1" si="62">MIN(VLOOKUP($A86,$A$2:$AM$12,C$14+1,FALSE),VLOOKUP($A89,$A$2:$AM$12,C$14+1,FALSE))</f>
        <v>60.889776959660075</v>
      </c>
      <c r="D89" s="22">
        <f t="shared" ca="1" si="62"/>
        <v>117.17749702548659</v>
      </c>
      <c r="E89" s="22">
        <f t="shared" ca="1" si="62"/>
        <v>98.408971024022676</v>
      </c>
      <c r="F89" s="22">
        <f t="shared" ca="1" si="62"/>
        <v>90.054954273881165</v>
      </c>
      <c r="G89" s="22">
        <f t="shared" ca="1" si="62"/>
        <v>90.950879302608726</v>
      </c>
      <c r="H89" s="22">
        <f t="shared" ca="1" si="62"/>
        <v>71.506054596270886</v>
      </c>
      <c r="I89" s="22">
        <f t="shared" ca="1" si="62"/>
        <v>85.782010794927189</v>
      </c>
      <c r="J89" s="22">
        <f t="shared" ca="1" si="62"/>
        <v>71.06028901832677</v>
      </c>
      <c r="K89" s="22">
        <f t="shared" ca="1" si="62"/>
        <v>93.851136766913072</v>
      </c>
      <c r="L89" s="22">
        <f t="shared" ca="1" si="62"/>
        <v>104.1381271640588</v>
      </c>
      <c r="M89" s="22">
        <f t="shared" ca="1" si="62"/>
        <v>74.420838506251201</v>
      </c>
      <c r="N89" s="22">
        <f t="shared" ca="1" si="62"/>
        <v>88.09212123353997</v>
      </c>
      <c r="O89" s="22">
        <f t="shared" ca="1" si="62"/>
        <v>81.545274460534031</v>
      </c>
      <c r="P89" s="22">
        <f t="shared" ca="1" si="62"/>
        <v>71.506054596270886</v>
      </c>
      <c r="Q89" s="22">
        <f t="shared" ca="1" si="62"/>
        <v>77.412802619126921</v>
      </c>
      <c r="R89" s="22">
        <f t="shared" ca="1" si="62"/>
        <v>131.74596379558079</v>
      </c>
      <c r="S89" s="22">
        <f t="shared" ca="1" si="62"/>
        <v>74.414355793043498</v>
      </c>
      <c r="T89" s="22">
        <f t="shared" ca="1" si="62"/>
        <v>81.545274460534031</v>
      </c>
      <c r="U89" s="22">
        <f t="shared" ca="1" si="62"/>
        <v>85.359733549764115</v>
      </c>
      <c r="V89" s="22">
        <f t="shared" ca="1" si="62"/>
        <v>58.504953760585266</v>
      </c>
      <c r="W89" s="22">
        <f t="shared" ca="1" si="62"/>
        <v>76.787293718383424</v>
      </c>
      <c r="X89" s="22">
        <f t="shared" ca="1" si="62"/>
        <v>65.989047985801463</v>
      </c>
      <c r="Y89" s="22">
        <f t="shared" ca="1" si="62"/>
        <v>85.20392222513901</v>
      </c>
      <c r="Z89" s="22">
        <f t="shared" ca="1" si="62"/>
        <v>74.420838506251201</v>
      </c>
      <c r="AA89" s="22">
        <f t="shared" ca="1" si="62"/>
        <v>94.615647645599566</v>
      </c>
      <c r="AB89" s="22">
        <f t="shared" ca="1" si="62"/>
        <v>90.950879302608726</v>
      </c>
      <c r="AC89" s="22">
        <f t="shared" ca="1" si="62"/>
        <v>107.79215219638427</v>
      </c>
      <c r="AD89" s="22">
        <f t="shared" ca="1" si="62"/>
        <v>94.615647645599566</v>
      </c>
      <c r="AE89" s="22">
        <f t="shared" ca="1" si="62"/>
        <v>58.504953760585266</v>
      </c>
      <c r="AF89" s="22">
        <f t="shared" ca="1" si="62"/>
        <v>90.054954273881165</v>
      </c>
      <c r="AG89" s="22">
        <f t="shared" ca="1" si="62"/>
        <v>60.889776959660075</v>
      </c>
      <c r="AH89" s="22">
        <f t="shared" ca="1" si="62"/>
        <v>85.20392222513901</v>
      </c>
      <c r="AI89" s="22">
        <f t="shared" ca="1" si="62"/>
        <v>85.359733549764115</v>
      </c>
      <c r="AJ89" s="22">
        <f t="shared" ca="1" si="62"/>
        <v>80.516430837836737</v>
      </c>
      <c r="AK89" s="22">
        <f t="shared" ca="1" si="62"/>
        <v>143.21694080892806</v>
      </c>
      <c r="AL89" s="22">
        <f t="shared" ca="1" si="62"/>
        <v>74.414355793043498</v>
      </c>
      <c r="AM89" s="22">
        <f t="shared" ca="1" si="62"/>
        <v>110.06716633474366</v>
      </c>
      <c r="AN89" s="22">
        <f ca="1">AVERAGE(OFFSET($A89,0,Fixtures!$D$6,1,3))</f>
        <v>75.204602905730553</v>
      </c>
      <c r="AO89" s="22">
        <f ca="1">AVERAGE(OFFSET($A89,0,Fixtures!$D$6,1,6))</f>
        <v>86.495414643630696</v>
      </c>
      <c r="AP89" s="22">
        <f ca="1">AVERAGE(OFFSET($A89,0,Fixtures!$D$6,1,9))</f>
        <v>84.683115949094471</v>
      </c>
      <c r="AQ89" s="22">
        <f ca="1">AVERAGE(OFFSET($A89,0,Fixtures!$D$6,1,12))</f>
        <v>82.800123023034445</v>
      </c>
      <c r="AR89" s="22">
        <f ca="1">IF(OR(Fixtures!$D$6&lt;=0,Fixtures!$D$6&gt;39),AVERAGE(A89:AM89),AVERAGE(OFFSET($A89,0,Fixtures!$D$6,1,39-Fixtures!$D$6)))</f>
        <v>87.613523128185335</v>
      </c>
    </row>
    <row r="90" spans="1:44" x14ac:dyDescent="0.25">
      <c r="A90" s="30" t="s">
        <v>61</v>
      </c>
      <c r="B90" s="22">
        <f ca="1">MIN(VLOOKUP($A86,$A$2:$AM$12,B$14+1,FALSE),VLOOKUP($A90,$A$2:$AM$12,B$14+1,FALSE))</f>
        <v>96.794426871686781</v>
      </c>
      <c r="C90" s="22">
        <f t="shared" ref="C90:AM90" ca="1" si="63">MIN(VLOOKUP($A86,$A$2:$AM$12,C$14+1,FALSE),VLOOKUP($A90,$A$2:$AM$12,C$14+1,FALSE))</f>
        <v>60.889776959660075</v>
      </c>
      <c r="D90" s="22">
        <f t="shared" ca="1" si="63"/>
        <v>107.66814817432663</v>
      </c>
      <c r="E90" s="22">
        <f t="shared" si="63"/>
        <v>98.408971024022676</v>
      </c>
      <c r="F90" s="22">
        <f t="shared" ca="1" si="63"/>
        <v>104.1381271640588</v>
      </c>
      <c r="G90" s="22">
        <f t="shared" ca="1" si="63"/>
        <v>71.06028901832677</v>
      </c>
      <c r="H90" s="22">
        <f t="shared" ca="1" si="63"/>
        <v>71.506054596270886</v>
      </c>
      <c r="I90" s="22">
        <f t="shared" ca="1" si="63"/>
        <v>85.782010794927189</v>
      </c>
      <c r="J90" s="22">
        <f t="shared" ca="1" si="63"/>
        <v>80.653280871535117</v>
      </c>
      <c r="K90" s="22">
        <f t="shared" ca="1" si="63"/>
        <v>108.76738957388292</v>
      </c>
      <c r="L90" s="22">
        <f t="shared" ca="1" si="63"/>
        <v>94.615647645599566</v>
      </c>
      <c r="M90" s="22">
        <f t="shared" ca="1" si="63"/>
        <v>76.787293718383424</v>
      </c>
      <c r="N90" s="22">
        <f t="shared" ca="1" si="63"/>
        <v>93.851136766913072</v>
      </c>
      <c r="O90" s="22">
        <f t="shared" ca="1" si="63"/>
        <v>58.504953760585266</v>
      </c>
      <c r="P90" s="22">
        <f t="shared" ca="1" si="63"/>
        <v>118.30429950983941</v>
      </c>
      <c r="Q90" s="22">
        <f t="shared" ca="1" si="63"/>
        <v>77.412802619126921</v>
      </c>
      <c r="R90" s="22">
        <f t="shared" ca="1" si="63"/>
        <v>60.889776959660075</v>
      </c>
      <c r="S90" s="22">
        <f t="shared" ca="1" si="63"/>
        <v>80.653280871535117</v>
      </c>
      <c r="T90" s="22">
        <f t="shared" ca="1" si="63"/>
        <v>104.84467986046657</v>
      </c>
      <c r="U90" s="22">
        <f t="shared" ca="1" si="63"/>
        <v>85.359733549764115</v>
      </c>
      <c r="V90" s="22">
        <f t="shared" ca="1" si="63"/>
        <v>58.504953760585266</v>
      </c>
      <c r="W90" s="22">
        <f t="shared" ca="1" si="63"/>
        <v>132.93792059030136</v>
      </c>
      <c r="X90" s="22">
        <f t="shared" ca="1" si="63"/>
        <v>65.989047985801463</v>
      </c>
      <c r="Y90" s="22">
        <f t="shared" ca="1" si="63"/>
        <v>104.32856322748948</v>
      </c>
      <c r="Z90" s="22">
        <f t="shared" ca="1" si="63"/>
        <v>74.420838506251201</v>
      </c>
      <c r="AA90" s="22">
        <f t="shared" ca="1" si="63"/>
        <v>118.30429950983941</v>
      </c>
      <c r="AB90" s="22">
        <f t="shared" ca="1" si="63"/>
        <v>65.989047985801463</v>
      </c>
      <c r="AC90" s="22">
        <f t="shared" ca="1" si="63"/>
        <v>74.420838506251201</v>
      </c>
      <c r="AD90" s="22">
        <f t="shared" ca="1" si="63"/>
        <v>85.359733549764115</v>
      </c>
      <c r="AE90" s="22">
        <f t="shared" ca="1" si="63"/>
        <v>96.794426871686781</v>
      </c>
      <c r="AF90" s="22">
        <f t="shared" ca="1" si="63"/>
        <v>76.787293718383424</v>
      </c>
      <c r="AG90" s="22">
        <f t="shared" ca="1" si="63"/>
        <v>71.506054596270886</v>
      </c>
      <c r="AH90" s="22">
        <f t="shared" ca="1" si="63"/>
        <v>77.412802619126921</v>
      </c>
      <c r="AI90" s="22">
        <f t="shared" ca="1" si="63"/>
        <v>93.851136766913072</v>
      </c>
      <c r="AJ90" s="22">
        <f t="shared" si="63"/>
        <v>80.516430837836737</v>
      </c>
      <c r="AK90" s="22">
        <f t="shared" ca="1" si="63"/>
        <v>88.09212123353997</v>
      </c>
      <c r="AL90" s="22">
        <f t="shared" ca="1" si="63"/>
        <v>74.414355793043498</v>
      </c>
      <c r="AM90" s="22">
        <f t="shared" ca="1" si="63"/>
        <v>85.20392222513901</v>
      </c>
      <c r="AN90" s="22">
        <f ca="1">AVERAGE(OFFSET($A90,0,Fixtures!$D$6,1,3))</f>
        <v>81.579483239847377</v>
      </c>
      <c r="AO90" s="22">
        <f ca="1">AVERAGE(OFFSET($A90,0,Fixtures!$D$6,1,6))</f>
        <v>83.908772620239034</v>
      </c>
      <c r="AP90" s="22">
        <f ca="1">AVERAGE(OFFSET($A90,0,Fixtures!$D$6,1,9))</f>
        <v>84.710454429029852</v>
      </c>
      <c r="AQ90" s="22">
        <f ca="1">AVERAGE(OFFSET($A90,0,Fixtures!$D$6,1,12))</f>
        <v>83.763673653631628</v>
      </c>
      <c r="AR90" s="22">
        <f ca="1">IF(OR(Fixtures!$D$6&lt;=0,Fixtures!$D$6&gt;39),AVERAGE(A90:AM90),AVERAGE(OFFSET($A90,0,Fixtures!$D$6,1,39-Fixtures!$D$6)))</f>
        <v>83.336932120821174</v>
      </c>
    </row>
    <row r="91" spans="1:44" x14ac:dyDescent="0.25">
      <c r="A91" s="30" t="s">
        <v>53</v>
      </c>
      <c r="B91" s="22">
        <f ca="1">MIN(VLOOKUP($A86,$A$2:$AM$12,B$14+1,FALSE),VLOOKUP($A91,$A$2:$AM$12,B$14+1,FALSE))</f>
        <v>90.054954273881165</v>
      </c>
      <c r="C91" s="22">
        <f t="shared" ref="C91:AM91" ca="1" si="64">MIN(VLOOKUP($A86,$A$2:$AM$12,C$14+1,FALSE),VLOOKUP($A91,$A$2:$AM$12,C$14+1,FALSE))</f>
        <v>60.889776959660075</v>
      </c>
      <c r="D91" s="22">
        <f t="shared" ca="1" si="64"/>
        <v>117.17749702548659</v>
      </c>
      <c r="E91" s="22">
        <f t="shared" ca="1" si="64"/>
        <v>85.782010794927189</v>
      </c>
      <c r="F91" s="22">
        <f t="shared" ca="1" si="64"/>
        <v>104.32856322748948</v>
      </c>
      <c r="G91" s="22">
        <f t="shared" ca="1" si="64"/>
        <v>88.09212123353997</v>
      </c>
      <c r="H91" s="22">
        <f t="shared" ca="1" si="64"/>
        <v>71.06028901832677</v>
      </c>
      <c r="I91" s="22">
        <f t="shared" ca="1" si="64"/>
        <v>85.782010794927189</v>
      </c>
      <c r="J91" s="22">
        <f t="shared" ca="1" si="64"/>
        <v>80.653280871535117</v>
      </c>
      <c r="K91" s="22">
        <f t="shared" ca="1" si="64"/>
        <v>99.666446562874938</v>
      </c>
      <c r="L91" s="22">
        <f t="shared" ca="1" si="64"/>
        <v>104.1381271640588</v>
      </c>
      <c r="M91" s="22">
        <f t="shared" ca="1" si="64"/>
        <v>76.787293718383424</v>
      </c>
      <c r="N91" s="22">
        <f t="shared" ca="1" si="64"/>
        <v>110.06716633474366</v>
      </c>
      <c r="O91" s="22">
        <f t="shared" ca="1" si="64"/>
        <v>81.545274460534031</v>
      </c>
      <c r="P91" s="22">
        <f t="shared" ca="1" si="64"/>
        <v>65.989047985801463</v>
      </c>
      <c r="Q91" s="22">
        <f t="shared" ca="1" si="64"/>
        <v>77.412802619126921</v>
      </c>
      <c r="R91" s="22">
        <f t="shared" ca="1" si="64"/>
        <v>85.20392222513901</v>
      </c>
      <c r="S91" s="22">
        <f t="shared" ca="1" si="64"/>
        <v>74.420838506251201</v>
      </c>
      <c r="T91" s="22">
        <f t="shared" ca="1" si="64"/>
        <v>80.516430837836737</v>
      </c>
      <c r="U91" s="22">
        <f t="shared" ca="1" si="64"/>
        <v>85.359733549764115</v>
      </c>
      <c r="V91" s="22">
        <f t="shared" ca="1" si="64"/>
        <v>58.504953760585266</v>
      </c>
      <c r="W91" s="22">
        <f t="shared" ca="1" si="64"/>
        <v>81.545274460534031</v>
      </c>
      <c r="X91" s="22">
        <f t="shared" ca="1" si="64"/>
        <v>65.989047985801463</v>
      </c>
      <c r="Y91" s="22">
        <f t="shared" ca="1" si="64"/>
        <v>96.794426871686781</v>
      </c>
      <c r="Z91" s="22">
        <f t="shared" ca="1" si="64"/>
        <v>74.420838506251201</v>
      </c>
      <c r="AA91" s="22">
        <f t="shared" ca="1" si="64"/>
        <v>110.06716633474366</v>
      </c>
      <c r="AB91" s="22">
        <f t="shared" ca="1" si="64"/>
        <v>60.889776959660075</v>
      </c>
      <c r="AC91" s="22">
        <f t="shared" ca="1" si="64"/>
        <v>104.1381271640588</v>
      </c>
      <c r="AD91" s="22">
        <f t="shared" ca="1" si="64"/>
        <v>76.787293718383424</v>
      </c>
      <c r="AE91" s="22">
        <f t="shared" ca="1" si="64"/>
        <v>80.653280871535117</v>
      </c>
      <c r="AF91" s="22">
        <f t="shared" ca="1" si="64"/>
        <v>90.054954273881165</v>
      </c>
      <c r="AG91" s="22">
        <f t="shared" ca="1" si="64"/>
        <v>74.414355793043498</v>
      </c>
      <c r="AH91" s="22">
        <f t="shared" ca="1" si="64"/>
        <v>85.20392222513901</v>
      </c>
      <c r="AI91" s="22">
        <f t="shared" ca="1" si="64"/>
        <v>93.851136766913072</v>
      </c>
      <c r="AJ91" s="22">
        <f t="shared" ca="1" si="64"/>
        <v>80.516430837836737</v>
      </c>
      <c r="AK91" s="22">
        <f t="shared" ca="1" si="64"/>
        <v>108.76738957388292</v>
      </c>
      <c r="AL91" s="22">
        <f t="shared" ca="1" si="64"/>
        <v>74.414355793043498</v>
      </c>
      <c r="AM91" s="22">
        <f t="shared" ca="1" si="64"/>
        <v>85.359733549764115</v>
      </c>
      <c r="AN91" s="22">
        <f ca="1">AVERAGE(OFFSET($A91,0,Fixtures!$D$6,1,3))</f>
        <v>79.068104454579824</v>
      </c>
      <c r="AO91" s="22">
        <f ca="1">AVERAGE(OFFSET($A91,0,Fixtures!$D$6,1,6))</f>
        <v>85.383230637033662</v>
      </c>
      <c r="AP91" s="22">
        <f ca="1">AVERAGE(OFFSET($A91,0,Fixtures!$D$6,1,9))</f>
        <v>84.42165696511131</v>
      </c>
      <c r="AQ91" s="22">
        <f ca="1">AVERAGE(OFFSET($A91,0,Fixtures!$D$6,1,12))</f>
        <v>84.438693955924776</v>
      </c>
      <c r="AR91" s="22">
        <f ca="1">IF(OR(Fixtures!$D$6&lt;=0,Fixtures!$D$6&gt;39),AVERAGE(A91:AM91),AVERAGE(OFFSET($A91,0,Fixtures!$D$6,1,39-Fixtures!$D$6)))</f>
        <v>85.145139826601536</v>
      </c>
    </row>
    <row r="92" spans="1:44" x14ac:dyDescent="0.25">
      <c r="A92" s="30" t="s">
        <v>2</v>
      </c>
      <c r="B92" s="22">
        <f ca="1">MIN(VLOOKUP($A86,$A$2:$AM$12,B$14+1,FALSE),VLOOKUP($A92,$A$2:$AM$12,B$14+1,FALSE))</f>
        <v>81.545274460534031</v>
      </c>
      <c r="C92" s="22">
        <f t="shared" ref="C92:AM92" ca="1" si="65">MIN(VLOOKUP($A86,$A$2:$AM$12,C$14+1,FALSE),VLOOKUP($A92,$A$2:$AM$12,C$14+1,FALSE))</f>
        <v>60.889776959660075</v>
      </c>
      <c r="D92" s="22">
        <f t="shared" ca="1" si="65"/>
        <v>104.32856322748948</v>
      </c>
      <c r="E92" s="22">
        <f t="shared" ca="1" si="65"/>
        <v>76.787293718383424</v>
      </c>
      <c r="F92" s="22">
        <f t="shared" ca="1" si="65"/>
        <v>156.08798416340557</v>
      </c>
      <c r="G92" s="22">
        <f t="shared" ca="1" si="65"/>
        <v>85.20392222513901</v>
      </c>
      <c r="H92" s="22">
        <f t="shared" ca="1" si="65"/>
        <v>71.506054596270886</v>
      </c>
      <c r="I92" s="22">
        <f t="shared" ca="1" si="65"/>
        <v>85.782010794927189</v>
      </c>
      <c r="J92" s="22">
        <f t="shared" ca="1" si="65"/>
        <v>80.653280871535117</v>
      </c>
      <c r="K92" s="22">
        <f t="shared" ca="1" si="65"/>
        <v>88.09212123353997</v>
      </c>
      <c r="L92" s="22">
        <f t="shared" ca="1" si="65"/>
        <v>98.408971024022676</v>
      </c>
      <c r="M92" s="22">
        <f t="shared" ca="1" si="65"/>
        <v>65.989047985801463</v>
      </c>
      <c r="N92" s="22">
        <f t="shared" ca="1" si="65"/>
        <v>104.84467986046657</v>
      </c>
      <c r="O92" s="22">
        <f t="shared" ca="1" si="65"/>
        <v>81.545274460534031</v>
      </c>
      <c r="P92" s="22">
        <f t="shared" ca="1" si="65"/>
        <v>94.615647645599566</v>
      </c>
      <c r="Q92" s="22">
        <f t="shared" ca="1" si="65"/>
        <v>77.412802619126921</v>
      </c>
      <c r="R92" s="22">
        <f t="shared" ca="1" si="65"/>
        <v>90.950879302608726</v>
      </c>
      <c r="S92" s="22">
        <f t="shared" ca="1" si="65"/>
        <v>58.504953760585266</v>
      </c>
      <c r="T92" s="22">
        <f t="shared" ca="1" si="65"/>
        <v>104.84467986046657</v>
      </c>
      <c r="U92" s="22">
        <f t="shared" ca="1" si="65"/>
        <v>85.359733549764115</v>
      </c>
      <c r="V92" s="22">
        <f t="shared" ca="1" si="65"/>
        <v>58.504953760585266</v>
      </c>
      <c r="W92" s="22">
        <f t="shared" ca="1" si="65"/>
        <v>107.66814817432663</v>
      </c>
      <c r="X92" s="22">
        <f t="shared" ca="1" si="65"/>
        <v>65.989047985801463</v>
      </c>
      <c r="Y92" s="22">
        <f t="shared" ca="1" si="65"/>
        <v>104.32856322748948</v>
      </c>
      <c r="Z92" s="22">
        <f t="shared" ca="1" si="65"/>
        <v>71.06028901832677</v>
      </c>
      <c r="AA92" s="22">
        <f t="shared" ca="1" si="65"/>
        <v>99.666446562874938</v>
      </c>
      <c r="AB92" s="22">
        <f t="shared" ca="1" si="65"/>
        <v>71.506054596270886</v>
      </c>
      <c r="AC92" s="22">
        <f t="shared" ca="1" si="65"/>
        <v>74.414355793043498</v>
      </c>
      <c r="AD92" s="22">
        <f t="shared" ca="1" si="65"/>
        <v>94.615647645599566</v>
      </c>
      <c r="AE92" s="22">
        <f t="shared" ca="1" si="65"/>
        <v>77.412802619126921</v>
      </c>
      <c r="AF92" s="22">
        <f t="shared" ca="1" si="65"/>
        <v>85.782010794927189</v>
      </c>
      <c r="AG92" s="22">
        <f t="shared" ca="1" si="65"/>
        <v>80.653280871535117</v>
      </c>
      <c r="AH92" s="22">
        <f t="shared" ca="1" si="65"/>
        <v>80.516430837836737</v>
      </c>
      <c r="AI92" s="22">
        <f t="shared" ca="1" si="65"/>
        <v>93.851136766913072</v>
      </c>
      <c r="AJ92" s="22">
        <f t="shared" ca="1" si="65"/>
        <v>80.516430837836737</v>
      </c>
      <c r="AK92" s="22">
        <f t="shared" ca="1" si="65"/>
        <v>85.359733549764115</v>
      </c>
      <c r="AL92" s="22">
        <f t="shared" ca="1" si="65"/>
        <v>74.414355793043498</v>
      </c>
      <c r="AM92" s="22">
        <f t="shared" ca="1" si="65"/>
        <v>131.16283350620023</v>
      </c>
      <c r="AN92" s="22">
        <f ca="1">AVERAGE(OFFSET($A92,0,Fixtures!$D$6,1,3))</f>
        <v>80.45930007720591</v>
      </c>
      <c r="AO92" s="22">
        <f ca="1">AVERAGE(OFFSET($A92,0,Fixtures!$D$6,1,6))</f>
        <v>81.160792863967842</v>
      </c>
      <c r="AP92" s="22">
        <f ca="1">AVERAGE(OFFSET($A92,0,Fixtures!$D$6,1,9))</f>
        <v>82.752802027051175</v>
      </c>
      <c r="AQ92" s="22">
        <f ca="1">AVERAGE(OFFSET($A92,0,Fixtures!$D$6,1,12))</f>
        <v>83.316338893312135</v>
      </c>
      <c r="AR92" s="22">
        <f ca="1">IF(OR(Fixtures!$D$6&lt;=0,Fixtures!$D$6&gt;39),AVERAGE(A92:AM92),AVERAGE(OFFSET($A92,0,Fixtures!$D$6,1,39-Fixtures!$D$6)))</f>
        <v>85.703088775411885</v>
      </c>
    </row>
    <row r="93" spans="1:44" x14ac:dyDescent="0.25">
      <c r="A93" s="30" t="s">
        <v>112</v>
      </c>
      <c r="B93" s="22">
        <f ca="1">MIN(VLOOKUP($A86,$A$2:$AM$12,B$14+1,FALSE),VLOOKUP($A93,$A$2:$AM$12,B$14+1,FALSE))</f>
        <v>80.653280871535117</v>
      </c>
      <c r="C93" s="22">
        <f t="shared" ref="C93:AM93" ca="1" si="66">MIN(VLOOKUP($A86,$A$2:$AM$12,C$14+1,FALSE),VLOOKUP($A93,$A$2:$AM$12,C$14+1,FALSE))</f>
        <v>58.504953760585266</v>
      </c>
      <c r="D93" s="22">
        <f t="shared" ca="1" si="66"/>
        <v>107.79215219638427</v>
      </c>
      <c r="E93" s="22">
        <f t="shared" ca="1" si="66"/>
        <v>98.408971024022676</v>
      </c>
      <c r="F93" s="22">
        <f t="shared" ca="1" si="66"/>
        <v>96.794426871686781</v>
      </c>
      <c r="G93" s="22">
        <f t="shared" ca="1" si="66"/>
        <v>90.950879302608726</v>
      </c>
      <c r="H93" s="22">
        <f t="shared" ca="1" si="66"/>
        <v>71.506054596270886</v>
      </c>
      <c r="I93" s="22">
        <f t="shared" ca="1" si="66"/>
        <v>85.782010794927189</v>
      </c>
      <c r="J93" s="22">
        <f t="shared" ca="1" si="66"/>
        <v>80.653280871535117</v>
      </c>
      <c r="K93" s="22">
        <f t="shared" ca="1" si="66"/>
        <v>98.408971024022676</v>
      </c>
      <c r="L93" s="22">
        <f t="shared" ca="1" si="66"/>
        <v>74.414355793043498</v>
      </c>
      <c r="M93" s="22">
        <f t="shared" ca="1" si="66"/>
        <v>76.787293718383424</v>
      </c>
      <c r="N93" s="22">
        <f t="shared" ca="1" si="66"/>
        <v>108.76738957388292</v>
      </c>
      <c r="O93" s="22">
        <f t="shared" ca="1" si="66"/>
        <v>81.545274460534031</v>
      </c>
      <c r="P93" s="22">
        <f t="shared" ca="1" si="66"/>
        <v>60.889776959660075</v>
      </c>
      <c r="Q93" s="22">
        <f t="shared" ca="1" si="66"/>
        <v>77.412802619126921</v>
      </c>
      <c r="R93" s="22">
        <f t="shared" ca="1" si="66"/>
        <v>85.782010794927189</v>
      </c>
      <c r="S93" s="22">
        <f t="shared" ca="1" si="66"/>
        <v>88.09212123353997</v>
      </c>
      <c r="T93" s="22">
        <f t="shared" ca="1" si="66"/>
        <v>76.787293718383424</v>
      </c>
      <c r="U93" s="22">
        <f t="shared" ca="1" si="66"/>
        <v>85.359733549764115</v>
      </c>
      <c r="V93" s="22">
        <f t="shared" ca="1" si="66"/>
        <v>58.504953760585266</v>
      </c>
      <c r="W93" s="22">
        <f t="shared" ca="1" si="66"/>
        <v>80.516430837836737</v>
      </c>
      <c r="X93" s="22">
        <f t="shared" ca="1" si="66"/>
        <v>65.989047985801463</v>
      </c>
      <c r="Y93" s="22">
        <f t="shared" ca="1" si="66"/>
        <v>104.32856322748948</v>
      </c>
      <c r="Z93" s="22">
        <f t="shared" ca="1" si="66"/>
        <v>71.506054596270886</v>
      </c>
      <c r="AA93" s="22">
        <f t="shared" ca="1" si="66"/>
        <v>65.989047985801463</v>
      </c>
      <c r="AB93" s="22">
        <f t="shared" ca="1" si="66"/>
        <v>85.20392222513901</v>
      </c>
      <c r="AC93" s="22">
        <f t="shared" ca="1" si="66"/>
        <v>104.84467986046657</v>
      </c>
      <c r="AD93" s="22">
        <f t="shared" ca="1" si="66"/>
        <v>71.06028901832677</v>
      </c>
      <c r="AE93" s="22">
        <f t="shared" ca="1" si="66"/>
        <v>74.420838506251201</v>
      </c>
      <c r="AF93" s="22">
        <f t="shared" ca="1" si="66"/>
        <v>90.054954273881165</v>
      </c>
      <c r="AG93" s="22">
        <f t="shared" ca="1" si="66"/>
        <v>85.359733549764115</v>
      </c>
      <c r="AH93" s="22">
        <f t="shared" ca="1" si="66"/>
        <v>85.20392222513901</v>
      </c>
      <c r="AI93" s="22">
        <f t="shared" ca="1" si="66"/>
        <v>88.09212123353997</v>
      </c>
      <c r="AJ93" s="22">
        <f t="shared" ca="1" si="66"/>
        <v>80.516430837836737</v>
      </c>
      <c r="AK93" s="22">
        <f t="shared" ca="1" si="66"/>
        <v>131.74596379558079</v>
      </c>
      <c r="AL93" s="22">
        <f t="shared" ca="1" si="66"/>
        <v>74.414355793043498</v>
      </c>
      <c r="AM93" s="22">
        <f t="shared" ca="1" si="66"/>
        <v>118.30429950983941</v>
      </c>
      <c r="AN93" s="22">
        <f ca="1">AVERAGE(OFFSET($A93,0,Fixtures!$D$6,1,3))</f>
        <v>80.607888603187277</v>
      </c>
      <c r="AO93" s="22">
        <f ca="1">AVERAGE(OFFSET($A93,0,Fixtures!$D$6,1,6))</f>
        <v>82.97688598016147</v>
      </c>
      <c r="AP93" s="22">
        <f ca="1">AVERAGE(OFFSET($A93,0,Fixtures!$D$6,1,9))</f>
        <v>81.488599742158669</v>
      </c>
      <c r="AQ93" s="22">
        <f ca="1">AVERAGE(OFFSET($A93,0,Fixtures!$D$6,1,12))</f>
        <v>82.671097890655929</v>
      </c>
      <c r="AR93" s="22">
        <f ca="1">IF(OR(Fixtures!$D$6&lt;=0,Fixtures!$D$6&gt;39),AVERAGE(A93:AM93),AVERAGE(OFFSET($A93,0,Fixtures!$D$6,1,39-Fixtures!$D$6)))</f>
        <v>87.314639039010729</v>
      </c>
    </row>
    <row r="94" spans="1:44" x14ac:dyDescent="0.25">
      <c r="A94" s="30" t="s">
        <v>10</v>
      </c>
      <c r="B94" s="22">
        <f ca="1">MIN(VLOOKUP($A86,$A$2:$AM$12,B$14+1,FALSE),VLOOKUP($A94,$A$2:$AM$12,B$14+1,FALSE))</f>
        <v>90.950879302608726</v>
      </c>
      <c r="C94" s="22">
        <f t="shared" ref="C94:AM94" ca="1" si="67">MIN(VLOOKUP($A86,$A$2:$AM$12,C$14+1,FALSE),VLOOKUP($A94,$A$2:$AM$12,C$14+1,FALSE))</f>
        <v>60.889776959660075</v>
      </c>
      <c r="D94" s="22">
        <f t="shared" ca="1" si="67"/>
        <v>104.1381271640588</v>
      </c>
      <c r="E94" s="22">
        <f t="shared" ca="1" si="67"/>
        <v>98.408971024022676</v>
      </c>
      <c r="F94" s="22">
        <f t="shared" ca="1" si="67"/>
        <v>94.615647645599566</v>
      </c>
      <c r="G94" s="22">
        <f t="shared" ca="1" si="67"/>
        <v>65.989047985801463</v>
      </c>
      <c r="H94" s="22">
        <f t="shared" ca="1" si="67"/>
        <v>71.506054596270886</v>
      </c>
      <c r="I94" s="22">
        <f t="shared" ca="1" si="67"/>
        <v>85.782010794927189</v>
      </c>
      <c r="J94" s="22">
        <f t="shared" ca="1" si="67"/>
        <v>80.653280871535117</v>
      </c>
      <c r="K94" s="22">
        <f t="shared" ca="1" si="67"/>
        <v>107.79215219638427</v>
      </c>
      <c r="L94" s="22">
        <f t="shared" ca="1" si="67"/>
        <v>104.1381271640588</v>
      </c>
      <c r="M94" s="22">
        <f t="shared" ca="1" si="67"/>
        <v>76.787293718383424</v>
      </c>
      <c r="N94" s="22">
        <f t="shared" ca="1" si="67"/>
        <v>99.666446562874938</v>
      </c>
      <c r="O94" s="22">
        <f t="shared" ca="1" si="67"/>
        <v>76.787293718383424</v>
      </c>
      <c r="P94" s="22">
        <f t="shared" ca="1" si="67"/>
        <v>71.06028901832677</v>
      </c>
      <c r="Q94" s="22">
        <f t="shared" ca="1" si="67"/>
        <v>74.420838506251201</v>
      </c>
      <c r="R94" s="22">
        <f t="shared" ca="1" si="67"/>
        <v>80.516430837836737</v>
      </c>
      <c r="S94" s="22">
        <f t="shared" ca="1" si="67"/>
        <v>88.09212123353997</v>
      </c>
      <c r="T94" s="22">
        <f t="shared" ca="1" si="67"/>
        <v>104.84467986046657</v>
      </c>
      <c r="U94" s="22">
        <f t="shared" ca="1" si="67"/>
        <v>58.504953760585266</v>
      </c>
      <c r="V94" s="22">
        <f t="shared" ca="1" si="67"/>
        <v>58.504953760585266</v>
      </c>
      <c r="W94" s="22">
        <f t="shared" ca="1" si="67"/>
        <v>131.74596379558079</v>
      </c>
      <c r="X94" s="22">
        <f t="shared" ca="1" si="67"/>
        <v>65.989047985801463</v>
      </c>
      <c r="Y94" s="22">
        <f t="shared" ca="1" si="67"/>
        <v>71.506054596270886</v>
      </c>
      <c r="Z94" s="22">
        <f t="shared" ca="1" si="67"/>
        <v>74.420838506251201</v>
      </c>
      <c r="AA94" s="22">
        <f t="shared" ca="1" si="67"/>
        <v>74.414355793043498</v>
      </c>
      <c r="AB94" s="22">
        <f t="shared" ca="1" si="67"/>
        <v>85.782010794927189</v>
      </c>
      <c r="AC94" s="22">
        <f t="shared" ca="1" si="67"/>
        <v>98.408971024022676</v>
      </c>
      <c r="AD94" s="22">
        <f t="shared" ca="1" si="67"/>
        <v>60.889776959660075</v>
      </c>
      <c r="AE94" s="22">
        <f t="shared" ca="1" si="67"/>
        <v>86.85146435573273</v>
      </c>
      <c r="AF94" s="22">
        <f t="shared" ca="1" si="67"/>
        <v>81.545274460534031</v>
      </c>
      <c r="AG94" s="22">
        <f t="shared" ca="1" si="67"/>
        <v>93.851136766913072</v>
      </c>
      <c r="AH94" s="22">
        <f t="shared" ca="1" si="67"/>
        <v>85.20392222513901</v>
      </c>
      <c r="AI94" s="22">
        <f t="shared" ca="1" si="67"/>
        <v>93.851136766913072</v>
      </c>
      <c r="AJ94" s="22">
        <f t="shared" ca="1" si="67"/>
        <v>80.516430837836737</v>
      </c>
      <c r="AK94" s="22">
        <f t="shared" ca="1" si="67"/>
        <v>85.20392222513901</v>
      </c>
      <c r="AL94" s="22">
        <f t="shared" ca="1" si="67"/>
        <v>74.414355793043498</v>
      </c>
      <c r="AM94" s="22">
        <f t="shared" ca="1" si="67"/>
        <v>77.412802619126921</v>
      </c>
      <c r="AN94" s="22">
        <f ca="1">AVERAGE(OFFSET($A94,0,Fixtures!$D$6,1,3))</f>
        <v>70.638647029441188</v>
      </c>
      <c r="AO94" s="22">
        <f ca="1">AVERAGE(OFFSET($A94,0,Fixtures!$D$6,1,6))</f>
        <v>78.420213116719495</v>
      </c>
      <c r="AP94" s="22">
        <f ca="1">AVERAGE(OFFSET($A94,0,Fixtures!$D$6,1,9))</f>
        <v>77.756421608471527</v>
      </c>
      <c r="AQ94" s="22">
        <f ca="1">AVERAGE(OFFSET($A94,0,Fixtures!$D$6,1,12))</f>
        <v>81.059499186267416</v>
      </c>
      <c r="AR94" s="22">
        <f ca="1">IF(OR(Fixtures!$D$6&lt;=0,Fixtures!$D$6&gt;39),AVERAGE(A94:AM94),AVERAGE(OFFSET($A94,0,Fixtures!$D$6,1,39-Fixtures!$D$6)))</f>
        <v>80.641343856897194</v>
      </c>
    </row>
    <row r="95" spans="1:44" x14ac:dyDescent="0.25">
      <c r="A95" s="30" t="s">
        <v>71</v>
      </c>
      <c r="B95" s="22">
        <f ca="1">MIN(VLOOKUP($A86,$A$2:$AM$12,B$14+1,FALSE),VLOOKUP($A95,$A$2:$AM$12,B$14+1,FALSE))</f>
        <v>85.20392222513901</v>
      </c>
      <c r="C95" s="22">
        <f t="shared" ref="C95:AM95" ca="1" si="68">MIN(VLOOKUP($A86,$A$2:$AM$12,C$14+1,FALSE),VLOOKUP($A95,$A$2:$AM$12,C$14+1,FALSE))</f>
        <v>60.889776959660075</v>
      </c>
      <c r="D95" s="22">
        <f t="shared" ca="1" si="68"/>
        <v>80.516430837836737</v>
      </c>
      <c r="E95" s="22">
        <f t="shared" ca="1" si="68"/>
        <v>74.420838506251201</v>
      </c>
      <c r="F95" s="22">
        <f t="shared" ca="1" si="68"/>
        <v>81.545274460534031</v>
      </c>
      <c r="G95" s="22">
        <f t="shared" ca="1" si="68"/>
        <v>90.950879302608726</v>
      </c>
      <c r="H95" s="22">
        <f t="shared" ca="1" si="68"/>
        <v>71.506054596270886</v>
      </c>
      <c r="I95" s="22">
        <f t="shared" ca="1" si="68"/>
        <v>77.412802619126921</v>
      </c>
      <c r="J95" s="22">
        <f t="shared" ca="1" si="68"/>
        <v>80.653280871535117</v>
      </c>
      <c r="K95" s="22">
        <f t="shared" ca="1" si="68"/>
        <v>65.989047985801463</v>
      </c>
      <c r="L95" s="22">
        <f t="shared" ca="1" si="68"/>
        <v>104.1381271640588</v>
      </c>
      <c r="M95" s="22">
        <f t="shared" ca="1" si="68"/>
        <v>76.787293718383424</v>
      </c>
      <c r="N95" s="22">
        <f t="shared" ca="1" si="68"/>
        <v>74.414355793043498</v>
      </c>
      <c r="O95" s="22">
        <f t="shared" ca="1" si="68"/>
        <v>81.545274460534031</v>
      </c>
      <c r="P95" s="22">
        <f t="shared" ca="1" si="68"/>
        <v>118.30429950983941</v>
      </c>
      <c r="Q95" s="22">
        <f t="shared" ca="1" si="68"/>
        <v>58.504953760585266</v>
      </c>
      <c r="R95" s="22">
        <f t="shared" ca="1" si="68"/>
        <v>131.74596379558079</v>
      </c>
      <c r="S95" s="22">
        <f t="shared" ca="1" si="68"/>
        <v>88.09212123353997</v>
      </c>
      <c r="T95" s="22">
        <f t="shared" ca="1" si="68"/>
        <v>94.615647645599566</v>
      </c>
      <c r="U95" s="22">
        <f t="shared" ca="1" si="68"/>
        <v>85.359733549764115</v>
      </c>
      <c r="V95" s="22">
        <f t="shared" ca="1" si="68"/>
        <v>58.504953760585266</v>
      </c>
      <c r="W95" s="22">
        <f t="shared" ca="1" si="68"/>
        <v>80.653280871535117</v>
      </c>
      <c r="X95" s="22">
        <f t="shared" ca="1" si="68"/>
        <v>65.989047985801463</v>
      </c>
      <c r="Y95" s="22">
        <f t="shared" ca="1" si="68"/>
        <v>104.32856322748948</v>
      </c>
      <c r="Z95" s="22">
        <f t="shared" ca="1" si="68"/>
        <v>74.420838506251201</v>
      </c>
      <c r="AA95" s="22">
        <f t="shared" ca="1" si="68"/>
        <v>104.1381271640588</v>
      </c>
      <c r="AB95" s="22">
        <f t="shared" ca="1" si="68"/>
        <v>107.66814817432663</v>
      </c>
      <c r="AC95" s="22">
        <f t="shared" ca="1" si="68"/>
        <v>107.79215219638427</v>
      </c>
      <c r="AD95" s="22">
        <f t="shared" ca="1" si="68"/>
        <v>71.506054596270886</v>
      </c>
      <c r="AE95" s="22">
        <f t="shared" ca="1" si="68"/>
        <v>96.794426871686781</v>
      </c>
      <c r="AF95" s="22">
        <f t="shared" ca="1" si="68"/>
        <v>90.054954273881165</v>
      </c>
      <c r="AG95" s="22">
        <f t="shared" ca="1" si="68"/>
        <v>96.794426871686781</v>
      </c>
      <c r="AH95" s="22">
        <f t="shared" ca="1" si="68"/>
        <v>85.20392222513901</v>
      </c>
      <c r="AI95" s="22">
        <f t="shared" ca="1" si="68"/>
        <v>71.06028901832677</v>
      </c>
      <c r="AJ95" s="22">
        <f t="shared" ca="1" si="68"/>
        <v>60.889776959660075</v>
      </c>
      <c r="AK95" s="22">
        <f t="shared" ca="1" si="68"/>
        <v>98.408971024022676</v>
      </c>
      <c r="AL95" s="22">
        <f t="shared" ca="1" si="68"/>
        <v>74.414355793043498</v>
      </c>
      <c r="AM95" s="22">
        <f t="shared" ca="1" si="68"/>
        <v>99.666446562874938</v>
      </c>
      <c r="AN95" s="22">
        <f ca="1">AVERAGE(OFFSET($A95,0,Fixtures!$D$6,1,3))</f>
        <v>81.579483239847377</v>
      </c>
      <c r="AO95" s="22">
        <f ca="1">AVERAGE(OFFSET($A95,0,Fixtures!$D$6,1,6))</f>
        <v>94.056146209051974</v>
      </c>
      <c r="AP95" s="22">
        <f ca="1">AVERAGE(OFFSET($A95,0,Fixtures!$D$6,1,9))</f>
        <v>91.410256999572312</v>
      </c>
      <c r="AQ95" s="22">
        <f ca="1">AVERAGE(OFFSET($A95,0,Fixtures!$D$6,1,12))</f>
        <v>89.64591259260861</v>
      </c>
      <c r="AR95" s="22">
        <f ca="1">IF(OR(Fixtures!$D$6&lt;=0,Fixtures!$D$6&gt;39),AVERAGE(A95:AM95),AVERAGE(OFFSET($A95,0,Fixtures!$D$6,1,39-Fixtures!$D$6)))</f>
        <v>88.070656340681538</v>
      </c>
    </row>
    <row r="96" spans="1:44" x14ac:dyDescent="0.25">
      <c r="A96" s="30" t="s">
        <v>63</v>
      </c>
      <c r="B96" s="22">
        <f ca="1">MIN(VLOOKUP($A86,$A$2:$AM$12,B$14+1,FALSE),VLOOKUP($A96,$A$2:$AM$12,B$14+1,FALSE))</f>
        <v>156.08798416340557</v>
      </c>
      <c r="C96" s="22">
        <f t="shared" ref="C96:AM96" ca="1" si="69">MIN(VLOOKUP($A86,$A$2:$AM$12,C$14+1,FALSE),VLOOKUP($A96,$A$2:$AM$12,C$14+1,FALSE))</f>
        <v>60.889776959660075</v>
      </c>
      <c r="D96" s="22">
        <f t="shared" ca="1" si="69"/>
        <v>93.851136766913072</v>
      </c>
      <c r="E96" s="22">
        <f t="shared" ca="1" si="69"/>
        <v>71.06028901832677</v>
      </c>
      <c r="F96" s="22">
        <f t="shared" ca="1" si="69"/>
        <v>104.84467986046657</v>
      </c>
      <c r="G96" s="22">
        <f t="shared" ca="1" si="69"/>
        <v>90.950879302608726</v>
      </c>
      <c r="H96" s="22">
        <f t="shared" ca="1" si="69"/>
        <v>71.506054596270886</v>
      </c>
      <c r="I96" s="22">
        <f t="shared" ca="1" si="69"/>
        <v>58.504953760585266</v>
      </c>
      <c r="J96" s="22">
        <f t="shared" ca="1" si="69"/>
        <v>80.653280871535117</v>
      </c>
      <c r="K96" s="22">
        <f t="shared" ca="1" si="69"/>
        <v>77.412802619126921</v>
      </c>
      <c r="L96" s="22">
        <f t="shared" ca="1" si="69"/>
        <v>60.889776959660075</v>
      </c>
      <c r="M96" s="22">
        <f t="shared" ca="1" si="69"/>
        <v>76.787293718383424</v>
      </c>
      <c r="N96" s="22">
        <f t="shared" ca="1" si="69"/>
        <v>85.359733549764115</v>
      </c>
      <c r="O96" s="22">
        <f t="shared" ca="1" si="69"/>
        <v>81.545274460534031</v>
      </c>
      <c r="P96" s="22">
        <f t="shared" ca="1" si="69"/>
        <v>107.66814817432663</v>
      </c>
      <c r="Q96" s="22">
        <f t="shared" ca="1" si="69"/>
        <v>77.412802619126921</v>
      </c>
      <c r="R96" s="22">
        <f t="shared" ca="1" si="69"/>
        <v>118.30429950983941</v>
      </c>
      <c r="S96" s="22">
        <f t="shared" ca="1" si="69"/>
        <v>88.09212123353997</v>
      </c>
      <c r="T96" s="22">
        <f t="shared" ca="1" si="69"/>
        <v>71.506054596270886</v>
      </c>
      <c r="U96" s="22">
        <f t="shared" ca="1" si="69"/>
        <v>85.359733549764115</v>
      </c>
      <c r="V96" s="22">
        <f t="shared" ca="1" si="69"/>
        <v>58.504953760585266</v>
      </c>
      <c r="W96" s="22">
        <f t="shared" ca="1" si="69"/>
        <v>94.615647645599566</v>
      </c>
      <c r="X96" s="22">
        <f t="shared" ca="1" si="69"/>
        <v>65.989047985801463</v>
      </c>
      <c r="Y96" s="22">
        <f t="shared" ca="1" si="69"/>
        <v>104.32856322748948</v>
      </c>
      <c r="Z96" s="22">
        <f t="shared" ca="1" si="69"/>
        <v>74.420838506251201</v>
      </c>
      <c r="AA96" s="22">
        <f t="shared" ca="1" si="69"/>
        <v>131.16283350620023</v>
      </c>
      <c r="AB96" s="22">
        <f t="shared" ca="1" si="69"/>
        <v>107.66814817432663</v>
      </c>
      <c r="AC96" s="22">
        <f t="shared" ca="1" si="69"/>
        <v>96.794426871686781</v>
      </c>
      <c r="AD96" s="22">
        <f t="shared" ca="1" si="69"/>
        <v>94.615647645599566</v>
      </c>
      <c r="AE96" s="22">
        <f t="shared" ca="1" si="69"/>
        <v>88.09212123353997</v>
      </c>
      <c r="AF96" s="22">
        <f t="shared" ca="1" si="69"/>
        <v>90.054954273881165</v>
      </c>
      <c r="AG96" s="22">
        <f t="shared" ca="1" si="69"/>
        <v>99.666446562874938</v>
      </c>
      <c r="AH96" s="22">
        <f t="shared" ca="1" si="69"/>
        <v>74.420838506251201</v>
      </c>
      <c r="AI96" s="22">
        <f t="shared" ca="1" si="69"/>
        <v>74.414355793043498</v>
      </c>
      <c r="AJ96" s="22">
        <f t="shared" ca="1" si="69"/>
        <v>80.516430837836737</v>
      </c>
      <c r="AK96" s="22">
        <f t="shared" ca="1" si="69"/>
        <v>76.787293718383424</v>
      </c>
      <c r="AL96" s="22">
        <f t="shared" ca="1" si="69"/>
        <v>74.414355793043498</v>
      </c>
      <c r="AM96" s="22">
        <f t="shared" ca="1" si="69"/>
        <v>85.782010794927189</v>
      </c>
      <c r="AN96" s="22">
        <f ca="1">AVERAGE(OFFSET($A96,0,Fixtures!$D$6,1,3))</f>
        <v>81.579483239847377</v>
      </c>
      <c r="AO96" s="22">
        <f ca="1">AVERAGE(OFFSET($A96,0,Fixtures!$D$6,1,6))</f>
        <v>96.727309711959307</v>
      </c>
      <c r="AP96" s="22">
        <f ca="1">AVERAGE(OFFSET($A96,0,Fixtures!$D$6,1,9))</f>
        <v>94.791842380530724</v>
      </c>
      <c r="AQ96" s="22">
        <f ca="1">AVERAGE(OFFSET($A96,0,Fixtures!$D$6,1,12))</f>
        <v>91.802351857245526</v>
      </c>
      <c r="AR96" s="22">
        <f ca="1">IF(OR(Fixtures!$D$6&lt;=0,Fixtures!$D$6&gt;39),AVERAGE(A96:AM96),AVERAGE(OFFSET($A96,0,Fixtures!$D$6,1,39-Fixtures!$D$6)))</f>
        <v>88.695519589446064</v>
      </c>
    </row>
    <row r="98" spans="1:44" x14ac:dyDescent="0.25">
      <c r="A98" s="31" t="s">
        <v>112</v>
      </c>
      <c r="B98" s="2">
        <v>1</v>
      </c>
      <c r="C98" s="2">
        <v>2</v>
      </c>
      <c r="D98" s="2">
        <v>3</v>
      </c>
      <c r="E98" s="2">
        <v>4</v>
      </c>
      <c r="F98" s="2">
        <v>5</v>
      </c>
      <c r="G98" s="2">
        <v>6</v>
      </c>
      <c r="H98" s="2">
        <v>7</v>
      </c>
      <c r="I98" s="2">
        <v>8</v>
      </c>
      <c r="J98" s="2">
        <v>9</v>
      </c>
      <c r="K98" s="2">
        <v>10</v>
      </c>
      <c r="L98" s="2">
        <v>11</v>
      </c>
      <c r="M98" s="2">
        <v>12</v>
      </c>
      <c r="N98" s="2">
        <v>13</v>
      </c>
      <c r="O98" s="2">
        <v>14</v>
      </c>
      <c r="P98" s="2">
        <v>15</v>
      </c>
      <c r="Q98" s="2">
        <v>16</v>
      </c>
      <c r="R98" s="2">
        <v>17</v>
      </c>
      <c r="S98" s="2">
        <v>18</v>
      </c>
      <c r="T98" s="2">
        <v>19</v>
      </c>
      <c r="U98" s="2">
        <v>20</v>
      </c>
      <c r="V98" s="2">
        <v>21</v>
      </c>
      <c r="W98" s="2">
        <v>22</v>
      </c>
      <c r="X98" s="2">
        <v>23</v>
      </c>
      <c r="Y98" s="2">
        <v>24</v>
      </c>
      <c r="Z98" s="2">
        <v>25</v>
      </c>
      <c r="AA98" s="2">
        <v>26</v>
      </c>
      <c r="AB98" s="2">
        <v>27</v>
      </c>
      <c r="AC98" s="2">
        <v>28</v>
      </c>
      <c r="AD98" s="2">
        <v>29</v>
      </c>
      <c r="AE98" s="2">
        <v>30</v>
      </c>
      <c r="AF98" s="2">
        <v>31</v>
      </c>
      <c r="AG98" s="2">
        <v>32</v>
      </c>
      <c r="AH98" s="2">
        <v>33</v>
      </c>
      <c r="AI98" s="2">
        <v>34</v>
      </c>
      <c r="AJ98" s="2">
        <v>35</v>
      </c>
      <c r="AK98" s="2">
        <v>36</v>
      </c>
      <c r="AL98" s="2">
        <v>37</v>
      </c>
      <c r="AM98" s="2">
        <v>38</v>
      </c>
      <c r="AN98" s="31" t="s">
        <v>56</v>
      </c>
      <c r="AO98" s="31" t="s">
        <v>57</v>
      </c>
      <c r="AP98" s="31" t="s">
        <v>58</v>
      </c>
      <c r="AQ98" s="31" t="s">
        <v>82</v>
      </c>
      <c r="AR98" s="31" t="s">
        <v>59</v>
      </c>
    </row>
    <row r="99" spans="1:44" x14ac:dyDescent="0.25">
      <c r="A99" s="30" t="s">
        <v>111</v>
      </c>
      <c r="B99" s="22">
        <f t="shared" ref="B99:AM99" ca="1" si="70">MIN(VLOOKUP($A98,$A$2:$AM$12,B$14+1,FALSE),VLOOKUP($A99,$A$2:$AM$12,B$14+1,FALSE))</f>
        <v>80.653280871535117</v>
      </c>
      <c r="C99" s="22">
        <f t="shared" ca="1" si="70"/>
        <v>58.504953760585266</v>
      </c>
      <c r="D99" s="22">
        <f t="shared" ca="1" si="70"/>
        <v>90.054954273881165</v>
      </c>
      <c r="E99" s="22">
        <f t="shared" ca="1" si="70"/>
        <v>71.506054596270886</v>
      </c>
      <c r="F99" s="22">
        <f t="shared" ca="1" si="70"/>
        <v>80.516430837836737</v>
      </c>
      <c r="G99" s="22">
        <f t="shared" ca="1" si="70"/>
        <v>99.666446562874938</v>
      </c>
      <c r="H99" s="22">
        <f t="shared" ca="1" si="70"/>
        <v>74.414355793043498</v>
      </c>
      <c r="I99" s="22">
        <f t="shared" ca="1" si="70"/>
        <v>86.85146435573273</v>
      </c>
      <c r="J99" s="22">
        <f t="shared" ca="1" si="70"/>
        <v>81.545274460534031</v>
      </c>
      <c r="K99" s="22">
        <f t="shared" ca="1" si="70"/>
        <v>98.408971024022676</v>
      </c>
      <c r="L99" s="22">
        <f t="shared" ca="1" si="70"/>
        <v>74.414355793043498</v>
      </c>
      <c r="M99" s="22">
        <f t="shared" ca="1" si="70"/>
        <v>104.32856322748948</v>
      </c>
      <c r="N99" s="22">
        <f t="shared" ca="1" si="70"/>
        <v>60.889776959660075</v>
      </c>
      <c r="O99" s="22">
        <f t="shared" ca="1" si="70"/>
        <v>107.66814817432663</v>
      </c>
      <c r="P99" s="22">
        <f t="shared" ca="1" si="70"/>
        <v>60.889776959660075</v>
      </c>
      <c r="Q99" s="22">
        <f t="shared" ca="1" si="70"/>
        <v>86.85146435573273</v>
      </c>
      <c r="R99" s="22">
        <f t="shared" ca="1" si="70"/>
        <v>85.782010794927189</v>
      </c>
      <c r="S99" s="22">
        <f t="shared" ca="1" si="70"/>
        <v>96.794426871686781</v>
      </c>
      <c r="T99" s="22">
        <f t="shared" ca="1" si="70"/>
        <v>71.06028901832677</v>
      </c>
      <c r="U99" s="22">
        <f t="shared" ca="1" si="70"/>
        <v>93.851136766913072</v>
      </c>
      <c r="V99" s="22">
        <f t="shared" ca="1" si="70"/>
        <v>90.950879302608726</v>
      </c>
      <c r="W99" s="22">
        <f t="shared" ca="1" si="70"/>
        <v>80.516430837836737</v>
      </c>
      <c r="X99" s="22">
        <f t="shared" ca="1" si="70"/>
        <v>99.666446562874938</v>
      </c>
      <c r="Y99" s="22">
        <f t="shared" ca="1" si="70"/>
        <v>76.787293718383424</v>
      </c>
      <c r="Z99" s="22">
        <f t="shared" ca="1" si="70"/>
        <v>71.506054596270886</v>
      </c>
      <c r="AA99" s="22">
        <f t="shared" ca="1" si="70"/>
        <v>65.989047985801463</v>
      </c>
      <c r="AB99" s="22">
        <f t="shared" ca="1" si="70"/>
        <v>85.20392222513901</v>
      </c>
      <c r="AC99" s="22">
        <f t="shared" ca="1" si="70"/>
        <v>77.412802619126921</v>
      </c>
      <c r="AD99" s="22">
        <f t="shared" ca="1" si="70"/>
        <v>71.06028901832677</v>
      </c>
      <c r="AE99" s="22">
        <f t="shared" ca="1" si="70"/>
        <v>74.420838506251201</v>
      </c>
      <c r="AF99" s="22">
        <f t="shared" ca="1" si="70"/>
        <v>74.420838506251201</v>
      </c>
      <c r="AG99" s="22">
        <f t="shared" ca="1" si="70"/>
        <v>85.359733549764115</v>
      </c>
      <c r="AH99" s="22">
        <f t="shared" ca="1" si="70"/>
        <v>90.950879302608726</v>
      </c>
      <c r="AI99" s="22">
        <f t="shared" ca="1" si="70"/>
        <v>88.09212123353997</v>
      </c>
      <c r="AJ99" s="22">
        <f t="shared" ca="1" si="70"/>
        <v>58.504953760585266</v>
      </c>
      <c r="AK99" s="22">
        <f t="shared" ca="1" si="70"/>
        <v>110.06716633474366</v>
      </c>
      <c r="AL99" s="22">
        <f t="shared" ca="1" si="70"/>
        <v>81.545274460534031</v>
      </c>
      <c r="AM99" s="22">
        <f t="shared" ca="1" si="70"/>
        <v>98.408971024022676</v>
      </c>
      <c r="AN99" s="22">
        <f ca="1">AVERAGE(OFFSET($A99,0,Fixtures!$D$6,1,3))</f>
        <v>82.653264959176411</v>
      </c>
      <c r="AO99" s="22">
        <f ca="1">AVERAGE(OFFSET($A99,0,Fixtures!$D$6,1,6))</f>
        <v>79.427594617932769</v>
      </c>
      <c r="AP99" s="22">
        <f ca="1">AVERAGE(OFFSET($A99,0,Fixtures!$D$6,1,9))</f>
        <v>77.385281526491767</v>
      </c>
      <c r="AQ99" s="22">
        <f ca="1">AVERAGE(OFFSET($A99,0,Fixtures!$D$6,1,12))</f>
        <v>80.072522318694894</v>
      </c>
      <c r="AR99" s="22">
        <f ca="1">IF(OR(Fixtures!$D$6&lt;=0,Fixtures!$D$6&gt;39),AVERAGE(A99:AM99),AVERAGE(OFFSET($A99,0,Fixtures!$D$6,1,39-Fixtures!$D$6)))</f>
        <v>81.837289587764033</v>
      </c>
    </row>
    <row r="100" spans="1:44" x14ac:dyDescent="0.25">
      <c r="A100" s="30" t="s">
        <v>121</v>
      </c>
      <c r="B100" s="22">
        <f ca="1">MIN(VLOOKUP($A98,$A$2:$AM$12,B$14+1,FALSE),VLOOKUP($A100,$A$2:$AM$12,B$14+1,FALSE))</f>
        <v>80.653280871535117</v>
      </c>
      <c r="C100" s="22">
        <f t="shared" ref="C100:AM100" ca="1" si="71">MIN(VLOOKUP($A98,$A$2:$AM$12,C$14+1,FALSE),VLOOKUP($A100,$A$2:$AM$12,C$14+1,FALSE))</f>
        <v>58.504953760585266</v>
      </c>
      <c r="D100" s="22">
        <f t="shared" ca="1" si="71"/>
        <v>96.794426871686781</v>
      </c>
      <c r="E100" s="22">
        <f t="shared" ca="1" si="71"/>
        <v>143.21694080892806</v>
      </c>
      <c r="F100" s="22">
        <f t="shared" ca="1" si="71"/>
        <v>74.414355793043498</v>
      </c>
      <c r="G100" s="22">
        <f t="shared" ca="1" si="71"/>
        <v>74.420838506251201</v>
      </c>
      <c r="H100" s="22">
        <f t="shared" ca="1" si="71"/>
        <v>131.16283350620023</v>
      </c>
      <c r="I100" s="22">
        <f t="shared" ca="1" si="71"/>
        <v>85.359733549764115</v>
      </c>
      <c r="J100" s="22">
        <f t="shared" ca="1" si="71"/>
        <v>81.545274460534031</v>
      </c>
      <c r="K100" s="22">
        <f t="shared" ca="1" si="71"/>
        <v>90.054954273881165</v>
      </c>
      <c r="L100" s="22">
        <f t="shared" ca="1" si="71"/>
        <v>71.06028901832677</v>
      </c>
      <c r="M100" s="22">
        <f t="shared" ca="1" si="71"/>
        <v>104.32856322748948</v>
      </c>
      <c r="N100" s="22">
        <f t="shared" ca="1" si="71"/>
        <v>107.79215219638427</v>
      </c>
      <c r="O100" s="22">
        <f t="shared" ca="1" si="71"/>
        <v>107.66814817432663</v>
      </c>
      <c r="P100" s="22">
        <f t="shared" ca="1" si="71"/>
        <v>60.889776959660075</v>
      </c>
      <c r="Q100" s="22">
        <f t="shared" ca="1" si="71"/>
        <v>86.85146435573273</v>
      </c>
      <c r="R100" s="22">
        <f t="shared" ca="1" si="71"/>
        <v>71.506054596270886</v>
      </c>
      <c r="S100" s="22">
        <f t="shared" ca="1" si="71"/>
        <v>77.412802619126921</v>
      </c>
      <c r="T100" s="22">
        <f t="shared" ca="1" si="71"/>
        <v>76.787293718383424</v>
      </c>
      <c r="U100" s="22">
        <f t="shared" ca="1" si="71"/>
        <v>65.989047985801463</v>
      </c>
      <c r="V100" s="22">
        <f t="shared" ca="1" si="71"/>
        <v>117.17749702548659</v>
      </c>
      <c r="W100" s="22">
        <f t="shared" ca="1" si="71"/>
        <v>80.516430837836737</v>
      </c>
      <c r="X100" s="22">
        <f t="shared" ca="1" si="71"/>
        <v>85.782010794927189</v>
      </c>
      <c r="Y100" s="22">
        <f t="shared" ca="1" si="71"/>
        <v>80.653280871535117</v>
      </c>
      <c r="Z100" s="22">
        <f t="shared" ca="1" si="71"/>
        <v>71.506054596270886</v>
      </c>
      <c r="AA100" s="22">
        <f t="shared" ca="1" si="71"/>
        <v>65.989047985801463</v>
      </c>
      <c r="AB100" s="22">
        <f t="shared" ca="1" si="71"/>
        <v>85.20392222513901</v>
      </c>
      <c r="AC100" s="22">
        <f t="shared" ca="1" si="71"/>
        <v>58.504953760585266</v>
      </c>
      <c r="AD100" s="22">
        <f t="shared" ca="1" si="71"/>
        <v>71.06028901832677</v>
      </c>
      <c r="AE100" s="22">
        <f t="shared" ca="1" si="71"/>
        <v>74.420838506251201</v>
      </c>
      <c r="AF100" s="22">
        <f t="shared" ca="1" si="71"/>
        <v>131.74596379558079</v>
      </c>
      <c r="AG100" s="22">
        <f t="shared" ca="1" si="71"/>
        <v>85.359733549764115</v>
      </c>
      <c r="AH100" s="22">
        <f t="shared" ca="1" si="71"/>
        <v>86.85146435573273</v>
      </c>
      <c r="AI100" s="22">
        <f t="shared" ca="1" si="71"/>
        <v>88.09212123353997</v>
      </c>
      <c r="AJ100" s="22">
        <f t="shared" ca="1" si="71"/>
        <v>117.17749702548659</v>
      </c>
      <c r="AK100" s="22">
        <f t="shared" ca="1" si="71"/>
        <v>118.30429950983941</v>
      </c>
      <c r="AL100" s="22">
        <f t="shared" ca="1" si="71"/>
        <v>60.889776959660075</v>
      </c>
      <c r="AM100" s="22">
        <f t="shared" ca="1" si="71"/>
        <v>90.950879302608726</v>
      </c>
      <c r="AN100" s="22">
        <f ca="1">AVERAGE(OFFSET($A100,0,Fixtures!$D$6,1,3))</f>
        <v>79.313782087577735</v>
      </c>
      <c r="AO100" s="22">
        <f ca="1">AVERAGE(OFFSET($A100,0,Fixtures!$D$6,1,6))</f>
        <v>74.606545039043155</v>
      </c>
      <c r="AP100" s="22">
        <f ca="1">AVERAGE(OFFSET($A100,0,Fixtures!$D$6,1,9))</f>
        <v>80.540706839379752</v>
      </c>
      <c r="AQ100" s="22">
        <f ca="1">AVERAGE(OFFSET($A100,0,Fixtures!$D$6,1,12))</f>
        <v>82.097473391121198</v>
      </c>
      <c r="AR100" s="22">
        <f ca="1">IF(OR(Fixtures!$D$6&lt;=0,Fixtures!$D$6&gt;39),AVERAGE(A100:AM100),AVERAGE(OFFSET($A100,0,Fixtures!$D$6,1,39-Fixtures!$D$6)))</f>
        <v>85.780758343190584</v>
      </c>
    </row>
    <row r="101" spans="1:44" x14ac:dyDescent="0.25">
      <c r="A101" s="30" t="s">
        <v>73</v>
      </c>
      <c r="B101" s="22">
        <f ca="1">MIN(VLOOKUP($A98,$A$2:$AM$12,B$14+1,FALSE),VLOOKUP($A101,$A$2:$AM$12,B$14+1,FALSE))</f>
        <v>77.412802619126921</v>
      </c>
      <c r="C101" s="22">
        <f t="shared" ref="C101:AM101" ca="1" si="72">MIN(VLOOKUP($A98,$A$2:$AM$12,C$14+1,FALSE),VLOOKUP($A101,$A$2:$AM$12,C$14+1,FALSE))</f>
        <v>58.504953760585266</v>
      </c>
      <c r="D101" s="22">
        <f t="shared" ca="1" si="72"/>
        <v>107.79215219638427</v>
      </c>
      <c r="E101" s="22">
        <f t="shared" ca="1" si="72"/>
        <v>131.74596379558079</v>
      </c>
      <c r="F101" s="22">
        <f t="shared" ca="1" si="72"/>
        <v>90.054954273881165</v>
      </c>
      <c r="G101" s="22">
        <f t="shared" ca="1" si="72"/>
        <v>110.06716633474366</v>
      </c>
      <c r="H101" s="22">
        <f t="shared" si="72"/>
        <v>80.516430837836737</v>
      </c>
      <c r="I101" s="22">
        <f t="shared" ca="1" si="72"/>
        <v>93.851136766913072</v>
      </c>
      <c r="J101" s="22">
        <f t="shared" ca="1" si="72"/>
        <v>71.06028901832677</v>
      </c>
      <c r="K101" s="22">
        <f t="shared" ca="1" si="72"/>
        <v>93.851136766913072</v>
      </c>
      <c r="L101" s="22">
        <f t="shared" ca="1" si="72"/>
        <v>74.414355793043498</v>
      </c>
      <c r="M101" s="22">
        <f t="shared" ca="1" si="72"/>
        <v>74.420838506251201</v>
      </c>
      <c r="N101" s="22">
        <f t="shared" ca="1" si="72"/>
        <v>88.09212123353997</v>
      </c>
      <c r="O101" s="22">
        <f t="shared" ca="1" si="72"/>
        <v>104.32856322748948</v>
      </c>
      <c r="P101" s="22">
        <f t="shared" ca="1" si="72"/>
        <v>60.889776959660075</v>
      </c>
      <c r="Q101" s="22">
        <f t="shared" ca="1" si="72"/>
        <v>86.85146435573273</v>
      </c>
      <c r="R101" s="22">
        <f t="shared" ca="1" si="72"/>
        <v>85.782010794927189</v>
      </c>
      <c r="S101" s="22">
        <f t="shared" ca="1" si="72"/>
        <v>74.414355793043498</v>
      </c>
      <c r="T101" s="22">
        <f t="shared" ca="1" si="72"/>
        <v>76.787293718383424</v>
      </c>
      <c r="U101" s="22">
        <f t="shared" ca="1" si="72"/>
        <v>104.1381271640588</v>
      </c>
      <c r="V101" s="22">
        <f t="shared" si="72"/>
        <v>98.408971024022676</v>
      </c>
      <c r="W101" s="22">
        <f t="shared" ca="1" si="72"/>
        <v>76.787293718383424</v>
      </c>
      <c r="X101" s="22">
        <f t="shared" ca="1" si="72"/>
        <v>86.85146435573273</v>
      </c>
      <c r="Y101" s="22">
        <f t="shared" ca="1" si="72"/>
        <v>85.20392222513901</v>
      </c>
      <c r="Z101" s="22">
        <f t="shared" ca="1" si="72"/>
        <v>71.506054596270886</v>
      </c>
      <c r="AA101" s="22">
        <f t="shared" ca="1" si="72"/>
        <v>65.989047985801463</v>
      </c>
      <c r="AB101" s="22">
        <f t="shared" ca="1" si="72"/>
        <v>85.20392222513901</v>
      </c>
      <c r="AC101" s="22">
        <f t="shared" ca="1" si="72"/>
        <v>104.84467986046657</v>
      </c>
      <c r="AD101" s="22">
        <f t="shared" ca="1" si="72"/>
        <v>71.06028901832677</v>
      </c>
      <c r="AE101" s="22">
        <f t="shared" ca="1" si="72"/>
        <v>58.504953760585266</v>
      </c>
      <c r="AF101" s="22">
        <f t="shared" ca="1" si="72"/>
        <v>107.66814817432663</v>
      </c>
      <c r="AG101" s="22">
        <f t="shared" ca="1" si="72"/>
        <v>60.889776959660075</v>
      </c>
      <c r="AH101" s="22">
        <f t="shared" ca="1" si="72"/>
        <v>90.950879302608726</v>
      </c>
      <c r="AI101" s="22">
        <f t="shared" ca="1" si="72"/>
        <v>85.359733549764115</v>
      </c>
      <c r="AJ101" s="22">
        <f t="shared" ca="1" si="72"/>
        <v>107.79215219638427</v>
      </c>
      <c r="AK101" s="22">
        <f t="shared" ca="1" si="72"/>
        <v>131.74596379558079</v>
      </c>
      <c r="AL101" s="22">
        <f t="shared" ca="1" si="72"/>
        <v>90.054954273881165</v>
      </c>
      <c r="AM101" s="22">
        <f t="shared" ca="1" si="72"/>
        <v>110.06716633474366</v>
      </c>
      <c r="AN101" s="22">
        <f ca="1">AVERAGE(OFFSET($A101,0,Fixtures!$D$6,1,3))</f>
        <v>81.187147059047547</v>
      </c>
      <c r="AO101" s="22">
        <f ca="1">AVERAGE(OFFSET($A101,0,Fixtures!$D$6,1,6))</f>
        <v>83.266515208091604</v>
      </c>
      <c r="AP101" s="22">
        <f ca="1">AVERAGE(OFFSET($A101,0,Fixtures!$D$6,1,9))</f>
        <v>81.870275800198698</v>
      </c>
      <c r="AQ101" s="22">
        <f ca="1">AVERAGE(OFFSET($A101,0,Fixtures!$D$6,1,12))</f>
        <v>81.169406001151756</v>
      </c>
      <c r="AR101" s="22">
        <f ca="1">IF(OR(Fixtures!$D$6&lt;=0,Fixtures!$D$6&gt;39),AVERAGE(A101:AM101),AVERAGE(OFFSET($A101,0,Fixtures!$D$6,1,39-Fixtures!$D$6)))</f>
        <v>88.355819288400681</v>
      </c>
    </row>
    <row r="102" spans="1:44" x14ac:dyDescent="0.25">
      <c r="A102" s="30" t="s">
        <v>61</v>
      </c>
      <c r="B102" s="22">
        <f ca="1">MIN(VLOOKUP($A98,$A$2:$AM$12,B$14+1,FALSE),VLOOKUP($A102,$A$2:$AM$12,B$14+1,FALSE))</f>
        <v>80.653280871535117</v>
      </c>
      <c r="C102" s="22">
        <f t="shared" ref="C102:AM102" ca="1" si="73">MIN(VLOOKUP($A98,$A$2:$AM$12,C$14+1,FALSE),VLOOKUP($A102,$A$2:$AM$12,C$14+1,FALSE))</f>
        <v>58.504953760585266</v>
      </c>
      <c r="D102" s="22">
        <f t="shared" ca="1" si="73"/>
        <v>107.66814817432663</v>
      </c>
      <c r="E102" s="22">
        <f t="shared" ca="1" si="73"/>
        <v>131.16283350620023</v>
      </c>
      <c r="F102" s="22">
        <f t="shared" ca="1" si="73"/>
        <v>96.794426871686781</v>
      </c>
      <c r="G102" s="22">
        <f t="shared" ca="1" si="73"/>
        <v>71.06028901832677</v>
      </c>
      <c r="H102" s="22">
        <f t="shared" ca="1" si="73"/>
        <v>104.84467986046657</v>
      </c>
      <c r="I102" s="22">
        <f t="shared" ca="1" si="73"/>
        <v>90.054954273881165</v>
      </c>
      <c r="J102" s="22">
        <f t="shared" ca="1" si="73"/>
        <v>81.545274460534031</v>
      </c>
      <c r="K102" s="22">
        <f t="shared" ca="1" si="73"/>
        <v>98.408971024022676</v>
      </c>
      <c r="L102" s="22">
        <f t="shared" ca="1" si="73"/>
        <v>74.414355793043498</v>
      </c>
      <c r="M102" s="22">
        <f t="shared" ca="1" si="73"/>
        <v>80.516430837836737</v>
      </c>
      <c r="N102" s="22">
        <f t="shared" ca="1" si="73"/>
        <v>93.851136766913072</v>
      </c>
      <c r="O102" s="22">
        <f t="shared" ca="1" si="73"/>
        <v>58.504953760585266</v>
      </c>
      <c r="P102" s="22">
        <f t="shared" ca="1" si="73"/>
        <v>60.889776959660075</v>
      </c>
      <c r="Q102" s="22">
        <f t="shared" ca="1" si="73"/>
        <v>86.85146435573273</v>
      </c>
      <c r="R102" s="22">
        <f t="shared" ca="1" si="73"/>
        <v>60.889776959660075</v>
      </c>
      <c r="S102" s="22">
        <f t="shared" ca="1" si="73"/>
        <v>80.653280871535117</v>
      </c>
      <c r="T102" s="22">
        <f t="shared" ca="1" si="73"/>
        <v>76.787293718383424</v>
      </c>
      <c r="U102" s="22">
        <f t="shared" ca="1" si="73"/>
        <v>108.76738957388292</v>
      </c>
      <c r="V102" s="22">
        <f t="shared" ca="1" si="73"/>
        <v>85.782010794927189</v>
      </c>
      <c r="W102" s="22">
        <f t="shared" ca="1" si="73"/>
        <v>80.516430837836737</v>
      </c>
      <c r="X102" s="22">
        <f t="shared" ca="1" si="73"/>
        <v>99.666446562874938</v>
      </c>
      <c r="Y102" s="22">
        <f t="shared" ca="1" si="73"/>
        <v>132.93792059030136</v>
      </c>
      <c r="Z102" s="22">
        <f t="shared" ca="1" si="73"/>
        <v>71.506054596270886</v>
      </c>
      <c r="AA102" s="22">
        <f t="shared" ca="1" si="73"/>
        <v>65.989047985801463</v>
      </c>
      <c r="AB102" s="22">
        <f t="shared" ca="1" si="73"/>
        <v>65.989047985801463</v>
      </c>
      <c r="AC102" s="22">
        <f t="shared" ca="1" si="73"/>
        <v>74.420838506251201</v>
      </c>
      <c r="AD102" s="22">
        <f t="shared" ca="1" si="73"/>
        <v>71.06028901832677</v>
      </c>
      <c r="AE102" s="22">
        <f t="shared" ca="1" si="73"/>
        <v>74.420838506251201</v>
      </c>
      <c r="AF102" s="22">
        <f t="shared" ca="1" si="73"/>
        <v>76.787293718383424</v>
      </c>
      <c r="AG102" s="22">
        <f t="shared" ca="1" si="73"/>
        <v>71.506054596270886</v>
      </c>
      <c r="AH102" s="22">
        <f t="shared" ca="1" si="73"/>
        <v>77.412802619126921</v>
      </c>
      <c r="AI102" s="22">
        <f t="shared" ca="1" si="73"/>
        <v>88.09212123353997</v>
      </c>
      <c r="AJ102" s="22">
        <f t="shared" ca="1" si="73"/>
        <v>117.17749702548659</v>
      </c>
      <c r="AK102" s="22">
        <f t="shared" ca="1" si="73"/>
        <v>88.09212123353997</v>
      </c>
      <c r="AL102" s="22">
        <f t="shared" ca="1" si="73"/>
        <v>86.85146435573273</v>
      </c>
      <c r="AM102" s="22">
        <f t="shared" ca="1" si="73"/>
        <v>85.20392222513901</v>
      </c>
      <c r="AN102" s="22">
        <f ca="1">AVERAGE(OFFSET($A102,0,Fixtures!$D$6,1,3))</f>
        <v>101.37014058314907</v>
      </c>
      <c r="AO102" s="22">
        <f ca="1">AVERAGE(OFFSET($A102,0,Fixtures!$D$6,1,6))</f>
        <v>85.084892704550214</v>
      </c>
      <c r="AP102" s="22">
        <f ca="1">AVERAGE(OFFSET($A102,0,Fixtures!$D$6,1,9))</f>
        <v>81.419753052251423</v>
      </c>
      <c r="AQ102" s="22">
        <f ca="1">AVERAGE(OFFSET($A102,0,Fixtures!$D$6,1,12))</f>
        <v>80.815729659933382</v>
      </c>
      <c r="AR102" s="22">
        <f ca="1">IF(OR(Fixtures!$D$6&lt;=0,Fixtures!$D$6&gt;39),AVERAGE(A102:AM102),AVERAGE(OFFSET($A102,0,Fixtures!$D$6,1,39-Fixtures!$D$6)))</f>
        <v>84.194610047443689</v>
      </c>
    </row>
    <row r="103" spans="1:44" x14ac:dyDescent="0.25">
      <c r="A103" s="30" t="s">
        <v>53</v>
      </c>
      <c r="B103" s="22">
        <f ca="1">MIN(VLOOKUP($A98,$A$2:$AM$12,B$14+1,FALSE),VLOOKUP($A103,$A$2:$AM$12,B$14+1,FALSE))</f>
        <v>80.653280871535117</v>
      </c>
      <c r="C103" s="22">
        <f t="shared" ref="C103:AM103" ca="1" si="74">MIN(VLOOKUP($A98,$A$2:$AM$12,C$14+1,FALSE),VLOOKUP($A103,$A$2:$AM$12,C$14+1,FALSE))</f>
        <v>58.504953760585266</v>
      </c>
      <c r="D103" s="22">
        <f t="shared" ca="1" si="74"/>
        <v>107.79215219638427</v>
      </c>
      <c r="E103" s="22">
        <f t="shared" ca="1" si="74"/>
        <v>85.782010794927189</v>
      </c>
      <c r="F103" s="22">
        <f t="shared" ca="1" si="74"/>
        <v>96.794426871686781</v>
      </c>
      <c r="G103" s="22">
        <f t="shared" ca="1" si="74"/>
        <v>88.09212123353997</v>
      </c>
      <c r="H103" s="22">
        <f t="shared" ca="1" si="74"/>
        <v>71.06028901832677</v>
      </c>
      <c r="I103" s="22">
        <f t="shared" ca="1" si="74"/>
        <v>93.851136766913072</v>
      </c>
      <c r="J103" s="22">
        <f t="shared" ca="1" si="74"/>
        <v>81.545274460534031</v>
      </c>
      <c r="K103" s="22">
        <f t="shared" ca="1" si="74"/>
        <v>98.408971024022676</v>
      </c>
      <c r="L103" s="22">
        <f t="shared" ca="1" si="74"/>
        <v>74.414355793043498</v>
      </c>
      <c r="M103" s="22">
        <f t="shared" ca="1" si="74"/>
        <v>104.32856322748948</v>
      </c>
      <c r="N103" s="22">
        <f t="shared" ca="1" si="74"/>
        <v>108.76738957388292</v>
      </c>
      <c r="O103" s="22">
        <f t="shared" ca="1" si="74"/>
        <v>90.950879302608726</v>
      </c>
      <c r="P103" s="22">
        <f t="shared" ca="1" si="74"/>
        <v>60.889776959660075</v>
      </c>
      <c r="Q103" s="22">
        <f t="shared" ca="1" si="74"/>
        <v>86.85146435573273</v>
      </c>
      <c r="R103" s="22">
        <f t="shared" ca="1" si="74"/>
        <v>85.20392222513901</v>
      </c>
      <c r="S103" s="22">
        <f t="shared" ca="1" si="74"/>
        <v>74.420838506251201</v>
      </c>
      <c r="T103" s="22">
        <f t="shared" ca="1" si="74"/>
        <v>76.787293718383424</v>
      </c>
      <c r="U103" s="22">
        <f t="shared" ca="1" si="74"/>
        <v>118.30429950983941</v>
      </c>
      <c r="V103" s="22">
        <f t="shared" ca="1" si="74"/>
        <v>86.85146435573273</v>
      </c>
      <c r="W103" s="22">
        <f t="shared" ca="1" si="74"/>
        <v>80.516430837836737</v>
      </c>
      <c r="X103" s="22">
        <f t="shared" ca="1" si="74"/>
        <v>99.666446562874938</v>
      </c>
      <c r="Y103" s="22">
        <f t="shared" ca="1" si="74"/>
        <v>96.794426871686781</v>
      </c>
      <c r="Z103" s="22">
        <f t="shared" ca="1" si="74"/>
        <v>71.506054596270886</v>
      </c>
      <c r="AA103" s="22">
        <f t="shared" ca="1" si="74"/>
        <v>65.989047985801463</v>
      </c>
      <c r="AB103" s="22">
        <f t="shared" ca="1" si="74"/>
        <v>60.889776959660075</v>
      </c>
      <c r="AC103" s="22">
        <f t="shared" ca="1" si="74"/>
        <v>104.1381271640588</v>
      </c>
      <c r="AD103" s="22">
        <f t="shared" ca="1" si="74"/>
        <v>71.06028901832677</v>
      </c>
      <c r="AE103" s="22">
        <f t="shared" ca="1" si="74"/>
        <v>74.420838506251201</v>
      </c>
      <c r="AF103" s="22">
        <f t="shared" ca="1" si="74"/>
        <v>132.93792059030136</v>
      </c>
      <c r="AG103" s="22">
        <f t="shared" ca="1" si="74"/>
        <v>74.414355793043498</v>
      </c>
      <c r="AH103" s="22">
        <f t="shared" ca="1" si="74"/>
        <v>90.950879302608726</v>
      </c>
      <c r="AI103" s="22">
        <f t="shared" ca="1" si="74"/>
        <v>88.09212123353997</v>
      </c>
      <c r="AJ103" s="22">
        <f t="shared" ca="1" si="74"/>
        <v>104.84467986046657</v>
      </c>
      <c r="AK103" s="22">
        <f t="shared" ca="1" si="74"/>
        <v>108.76738957388292</v>
      </c>
      <c r="AL103" s="22">
        <f t="shared" ca="1" si="74"/>
        <v>90.054954273881165</v>
      </c>
      <c r="AM103" s="22">
        <f t="shared" ca="1" si="74"/>
        <v>85.359733549764115</v>
      </c>
      <c r="AN103" s="22">
        <f ca="1">AVERAGE(OFFSET($A103,0,Fixtures!$D$6,1,3))</f>
        <v>89.322309343610868</v>
      </c>
      <c r="AO103" s="22">
        <f ca="1">AVERAGE(OFFSET($A103,0,Fixtures!$D$6,1,6))</f>
        <v>83.163980023392156</v>
      </c>
      <c r="AP103" s="22">
        <f ca="1">AVERAGE(OFFSET($A103,0,Fixtures!$D$6,1,9))</f>
        <v>86.378103139470255</v>
      </c>
      <c r="AQ103" s="22">
        <f ca="1">AVERAGE(OFFSET($A103,0,Fixtures!$D$6,1,12))</f>
        <v>85.905023715368714</v>
      </c>
      <c r="AR103" s="22">
        <f ca="1">IF(OR(Fixtures!$D$6&lt;=0,Fixtures!$D$6&gt;39),AVERAGE(A103:AM103),AVERAGE(OFFSET($A103,0,Fixtures!$D$6,1,39-Fixtures!$D$6)))</f>
        <v>88.7429401151512</v>
      </c>
    </row>
    <row r="104" spans="1:44" x14ac:dyDescent="0.25">
      <c r="A104" s="30" t="s">
        <v>2</v>
      </c>
      <c r="B104" s="22">
        <f ca="1">MIN(VLOOKUP($A98,$A$2:$AM$12,B$14+1,FALSE),VLOOKUP($A104,$A$2:$AM$12,B$14+1,FALSE))</f>
        <v>80.653280871535117</v>
      </c>
      <c r="C104" s="22">
        <f t="shared" ref="C104:AM104" ca="1" si="75">MIN(VLOOKUP($A98,$A$2:$AM$12,C$14+1,FALSE),VLOOKUP($A104,$A$2:$AM$12,C$14+1,FALSE))</f>
        <v>58.504953760585266</v>
      </c>
      <c r="D104" s="22">
        <f t="shared" ca="1" si="75"/>
        <v>104.32856322748948</v>
      </c>
      <c r="E104" s="22">
        <f t="shared" ca="1" si="75"/>
        <v>76.787293718383424</v>
      </c>
      <c r="F104" s="22">
        <f t="shared" ca="1" si="75"/>
        <v>96.794426871686781</v>
      </c>
      <c r="G104" s="22">
        <f t="shared" ca="1" si="75"/>
        <v>85.20392222513901</v>
      </c>
      <c r="H104" s="22">
        <f t="shared" ca="1" si="75"/>
        <v>131.16283350620023</v>
      </c>
      <c r="I104" s="22">
        <f t="shared" ca="1" si="75"/>
        <v>93.851136766913072</v>
      </c>
      <c r="J104" s="22">
        <f t="shared" ca="1" si="75"/>
        <v>81.545274460534031</v>
      </c>
      <c r="K104" s="22">
        <f t="shared" ca="1" si="75"/>
        <v>88.09212123353997</v>
      </c>
      <c r="L104" s="22">
        <f t="shared" ca="1" si="75"/>
        <v>74.414355793043498</v>
      </c>
      <c r="M104" s="22">
        <f t="shared" ca="1" si="75"/>
        <v>65.989047985801463</v>
      </c>
      <c r="N104" s="22">
        <f t="shared" ca="1" si="75"/>
        <v>104.84467986046657</v>
      </c>
      <c r="O104" s="22">
        <f t="shared" ca="1" si="75"/>
        <v>107.66814817432663</v>
      </c>
      <c r="P104" s="22">
        <f t="shared" ca="1" si="75"/>
        <v>60.889776959660075</v>
      </c>
      <c r="Q104" s="22">
        <f t="shared" ca="1" si="75"/>
        <v>86.85146435573273</v>
      </c>
      <c r="R104" s="22">
        <f t="shared" ca="1" si="75"/>
        <v>85.782010794927189</v>
      </c>
      <c r="S104" s="22">
        <f t="shared" ca="1" si="75"/>
        <v>58.504953760585266</v>
      </c>
      <c r="T104" s="22">
        <f t="shared" ca="1" si="75"/>
        <v>76.787293718383424</v>
      </c>
      <c r="U104" s="22">
        <f t="shared" ca="1" si="75"/>
        <v>90.054954273881165</v>
      </c>
      <c r="V104" s="22">
        <f t="shared" ca="1" si="75"/>
        <v>107.79215219638427</v>
      </c>
      <c r="W104" s="22">
        <f t="shared" ca="1" si="75"/>
        <v>80.516430837836737</v>
      </c>
      <c r="X104" s="22">
        <f t="shared" ca="1" si="75"/>
        <v>99.666446562874938</v>
      </c>
      <c r="Y104" s="22">
        <f t="shared" ca="1" si="75"/>
        <v>110.06716633474366</v>
      </c>
      <c r="Z104" s="22">
        <f t="shared" ca="1" si="75"/>
        <v>71.06028901832677</v>
      </c>
      <c r="AA104" s="22">
        <f t="shared" ca="1" si="75"/>
        <v>65.989047985801463</v>
      </c>
      <c r="AB104" s="22">
        <f t="shared" ca="1" si="75"/>
        <v>71.506054596270886</v>
      </c>
      <c r="AC104" s="22">
        <f t="shared" ca="1" si="75"/>
        <v>74.414355793043498</v>
      </c>
      <c r="AD104" s="22">
        <f t="shared" ca="1" si="75"/>
        <v>71.06028901832677</v>
      </c>
      <c r="AE104" s="22">
        <f t="shared" ca="1" si="75"/>
        <v>74.420838506251201</v>
      </c>
      <c r="AF104" s="22">
        <f t="shared" ca="1" si="75"/>
        <v>85.782010794927189</v>
      </c>
      <c r="AG104" s="22">
        <f t="shared" ca="1" si="75"/>
        <v>80.653280871535117</v>
      </c>
      <c r="AH104" s="22">
        <f t="shared" ca="1" si="75"/>
        <v>80.516430837836737</v>
      </c>
      <c r="AI104" s="22">
        <f t="shared" ca="1" si="75"/>
        <v>88.09212123353997</v>
      </c>
      <c r="AJ104" s="22">
        <f t="shared" ca="1" si="75"/>
        <v>93.851136766913072</v>
      </c>
      <c r="AK104" s="22">
        <f t="shared" ca="1" si="75"/>
        <v>85.359733549764115</v>
      </c>
      <c r="AL104" s="22">
        <f t="shared" ca="1" si="75"/>
        <v>90.054954273881165</v>
      </c>
      <c r="AM104" s="22">
        <f t="shared" ca="1" si="75"/>
        <v>118.30429950983941</v>
      </c>
      <c r="AN104" s="22">
        <f ca="1">AVERAGE(OFFSET($A104,0,Fixtures!$D$6,1,3))</f>
        <v>93.597967305315123</v>
      </c>
      <c r="AO104" s="22">
        <f ca="1">AVERAGE(OFFSET($A104,0,Fixtures!$D$6,1,6))</f>
        <v>82.117226715176869</v>
      </c>
      <c r="AP104" s="22">
        <f ca="1">AVERAGE(OFFSET($A104,0,Fixtures!$D$6,1,9))</f>
        <v>80.440722067840696</v>
      </c>
      <c r="AQ104" s="22">
        <f ca="1">AVERAGE(OFFSET($A104,0,Fixtures!$D$6,1,12))</f>
        <v>81.102360962789845</v>
      </c>
      <c r="AR104" s="22">
        <f ca="1">IF(OR(Fixtures!$D$6&lt;=0,Fixtures!$D$6&gt;39),AVERAGE(A104:AM104),AVERAGE(OFFSET($A104,0,Fixtures!$D$6,1,39-Fixtures!$D$6)))</f>
        <v>85.049903478367241</v>
      </c>
    </row>
    <row r="105" spans="1:44" x14ac:dyDescent="0.25">
      <c r="A105" s="30" t="s">
        <v>113</v>
      </c>
      <c r="B105" s="22">
        <f ca="1">MIN(VLOOKUP($A98,$A$2:$AM$12,B$14+1,FALSE),VLOOKUP($A105,$A$2:$AM$12,B$14+1,FALSE))</f>
        <v>80.653280871535117</v>
      </c>
      <c r="C105" s="22">
        <f t="shared" ref="C105:AM105" ca="1" si="76">MIN(VLOOKUP($A98,$A$2:$AM$12,C$14+1,FALSE),VLOOKUP($A105,$A$2:$AM$12,C$14+1,FALSE))</f>
        <v>58.504953760585266</v>
      </c>
      <c r="D105" s="22">
        <f t="shared" ca="1" si="76"/>
        <v>107.79215219638427</v>
      </c>
      <c r="E105" s="22">
        <f t="shared" ca="1" si="76"/>
        <v>98.408971024022676</v>
      </c>
      <c r="F105" s="22">
        <f t="shared" ca="1" si="76"/>
        <v>96.794426871686781</v>
      </c>
      <c r="G105" s="22">
        <f t="shared" ca="1" si="76"/>
        <v>90.950879302608726</v>
      </c>
      <c r="H105" s="22">
        <f t="shared" ca="1" si="76"/>
        <v>71.506054596270886</v>
      </c>
      <c r="I105" s="22">
        <f t="shared" ca="1" si="76"/>
        <v>85.782010794927189</v>
      </c>
      <c r="J105" s="22">
        <f t="shared" ca="1" si="76"/>
        <v>80.653280871535117</v>
      </c>
      <c r="K105" s="22">
        <f t="shared" ca="1" si="76"/>
        <v>98.408971024022676</v>
      </c>
      <c r="L105" s="22">
        <f t="shared" ca="1" si="76"/>
        <v>74.414355793043498</v>
      </c>
      <c r="M105" s="22">
        <f t="shared" ca="1" si="76"/>
        <v>76.787293718383424</v>
      </c>
      <c r="N105" s="22">
        <f t="shared" ca="1" si="76"/>
        <v>108.76738957388292</v>
      </c>
      <c r="O105" s="22">
        <f t="shared" ca="1" si="76"/>
        <v>81.545274460534031</v>
      </c>
      <c r="P105" s="22">
        <f t="shared" ca="1" si="76"/>
        <v>60.889776959660075</v>
      </c>
      <c r="Q105" s="22">
        <f t="shared" ca="1" si="76"/>
        <v>77.412802619126921</v>
      </c>
      <c r="R105" s="22">
        <f t="shared" ca="1" si="76"/>
        <v>85.782010794927189</v>
      </c>
      <c r="S105" s="22">
        <f t="shared" ca="1" si="76"/>
        <v>88.09212123353997</v>
      </c>
      <c r="T105" s="22">
        <f t="shared" ca="1" si="76"/>
        <v>76.787293718383424</v>
      </c>
      <c r="U105" s="22">
        <f t="shared" ca="1" si="76"/>
        <v>85.359733549764115</v>
      </c>
      <c r="V105" s="22">
        <f t="shared" ca="1" si="76"/>
        <v>58.504953760585266</v>
      </c>
      <c r="W105" s="22">
        <f t="shared" ca="1" si="76"/>
        <v>80.516430837836737</v>
      </c>
      <c r="X105" s="22">
        <f t="shared" ca="1" si="76"/>
        <v>65.989047985801463</v>
      </c>
      <c r="Y105" s="22">
        <f t="shared" ca="1" si="76"/>
        <v>104.32856322748948</v>
      </c>
      <c r="Z105" s="22">
        <f t="shared" ca="1" si="76"/>
        <v>71.506054596270886</v>
      </c>
      <c r="AA105" s="22">
        <f t="shared" ca="1" si="76"/>
        <v>65.989047985801463</v>
      </c>
      <c r="AB105" s="22">
        <f t="shared" ca="1" si="76"/>
        <v>85.20392222513901</v>
      </c>
      <c r="AC105" s="22">
        <f t="shared" ca="1" si="76"/>
        <v>104.84467986046657</v>
      </c>
      <c r="AD105" s="22">
        <f t="shared" ca="1" si="76"/>
        <v>71.06028901832677</v>
      </c>
      <c r="AE105" s="22">
        <f t="shared" ca="1" si="76"/>
        <v>74.420838506251201</v>
      </c>
      <c r="AF105" s="22">
        <f t="shared" ca="1" si="76"/>
        <v>90.054954273881165</v>
      </c>
      <c r="AG105" s="22">
        <f t="shared" ca="1" si="76"/>
        <v>85.359733549764115</v>
      </c>
      <c r="AH105" s="22">
        <f t="shared" ca="1" si="76"/>
        <v>85.20392222513901</v>
      </c>
      <c r="AI105" s="22">
        <f t="shared" ca="1" si="76"/>
        <v>88.09212123353997</v>
      </c>
      <c r="AJ105" s="22">
        <f t="shared" ca="1" si="76"/>
        <v>80.516430837836737</v>
      </c>
      <c r="AK105" s="22">
        <f t="shared" ca="1" si="76"/>
        <v>131.74596379558079</v>
      </c>
      <c r="AL105" s="22">
        <f t="shared" ca="1" si="76"/>
        <v>74.414355793043498</v>
      </c>
      <c r="AM105" s="22">
        <f t="shared" ca="1" si="76"/>
        <v>118.30429950983941</v>
      </c>
      <c r="AN105" s="22">
        <f ca="1">AVERAGE(OFFSET($A105,0,Fixtures!$D$6,1,3))</f>
        <v>80.607888603187277</v>
      </c>
      <c r="AO105" s="22">
        <f ca="1">AVERAGE(OFFSET($A105,0,Fixtures!$D$6,1,6))</f>
        <v>82.97688598016147</v>
      </c>
      <c r="AP105" s="22">
        <f ca="1">AVERAGE(OFFSET($A105,0,Fixtures!$D$6,1,9))</f>
        <v>81.488599742158669</v>
      </c>
      <c r="AQ105" s="22">
        <f ca="1">AVERAGE(OFFSET($A105,0,Fixtures!$D$6,1,12))</f>
        <v>82.671097890655929</v>
      </c>
      <c r="AR105" s="22">
        <f ca="1">IF(OR(Fixtures!$D$6&lt;=0,Fixtures!$D$6&gt;39),AVERAGE(A105:AM105),AVERAGE(OFFSET($A105,0,Fixtures!$D$6,1,39-Fixtures!$D$6)))</f>
        <v>87.314639039010729</v>
      </c>
    </row>
    <row r="106" spans="1:44" x14ac:dyDescent="0.25">
      <c r="A106" s="30" t="s">
        <v>10</v>
      </c>
      <c r="B106" s="22">
        <f ca="1">MIN(VLOOKUP($A98,$A$2:$AM$12,B$14+1,FALSE),VLOOKUP($A106,$A$2:$AM$12,B$14+1,FALSE))</f>
        <v>80.653280871535117</v>
      </c>
      <c r="C106" s="22">
        <f t="shared" ref="C106:AM106" ca="1" si="77">MIN(VLOOKUP($A98,$A$2:$AM$12,C$14+1,FALSE),VLOOKUP($A106,$A$2:$AM$12,C$14+1,FALSE))</f>
        <v>58.504953760585266</v>
      </c>
      <c r="D106" s="22">
        <f t="shared" ca="1" si="77"/>
        <v>104.1381271640588</v>
      </c>
      <c r="E106" s="22">
        <f t="shared" ca="1" si="77"/>
        <v>108.76738957388292</v>
      </c>
      <c r="F106" s="22">
        <f t="shared" ca="1" si="77"/>
        <v>94.615647645599566</v>
      </c>
      <c r="G106" s="22">
        <f t="shared" ca="1" si="77"/>
        <v>65.989047985801463</v>
      </c>
      <c r="H106" s="22">
        <f t="shared" ca="1" si="77"/>
        <v>104.32856322748948</v>
      </c>
      <c r="I106" s="22">
        <f t="shared" ca="1" si="77"/>
        <v>93.851136766913072</v>
      </c>
      <c r="J106" s="22">
        <f t="shared" ca="1" si="77"/>
        <v>81.545274460534031</v>
      </c>
      <c r="K106" s="22">
        <f t="shared" ca="1" si="77"/>
        <v>98.408971024022676</v>
      </c>
      <c r="L106" s="22">
        <f t="shared" ca="1" si="77"/>
        <v>74.414355793043498</v>
      </c>
      <c r="M106" s="22">
        <f t="shared" ca="1" si="77"/>
        <v>90.054954273881165</v>
      </c>
      <c r="N106" s="22">
        <f t="shared" ca="1" si="77"/>
        <v>99.666446562874938</v>
      </c>
      <c r="O106" s="22">
        <f t="shared" ca="1" si="77"/>
        <v>76.787293718383424</v>
      </c>
      <c r="P106" s="22">
        <f t="shared" ca="1" si="77"/>
        <v>60.889776959660075</v>
      </c>
      <c r="Q106" s="22">
        <f t="shared" ca="1" si="77"/>
        <v>74.420838506251201</v>
      </c>
      <c r="R106" s="22">
        <f t="shared" ca="1" si="77"/>
        <v>80.516430837836737</v>
      </c>
      <c r="S106" s="22">
        <f t="shared" ca="1" si="77"/>
        <v>104.1381271640588</v>
      </c>
      <c r="T106" s="22">
        <f t="shared" ca="1" si="77"/>
        <v>76.787293718383424</v>
      </c>
      <c r="U106" s="22">
        <f t="shared" ca="1" si="77"/>
        <v>58.504953760585266</v>
      </c>
      <c r="V106" s="22">
        <f t="shared" ca="1" si="77"/>
        <v>85.359733549764115</v>
      </c>
      <c r="W106" s="22">
        <f t="shared" ca="1" si="77"/>
        <v>80.516430837836737</v>
      </c>
      <c r="X106" s="22">
        <f t="shared" ca="1" si="77"/>
        <v>88.09212123353997</v>
      </c>
      <c r="Y106" s="22">
        <f t="shared" ca="1" si="77"/>
        <v>71.506054596270886</v>
      </c>
      <c r="Z106" s="22">
        <f t="shared" ca="1" si="77"/>
        <v>71.506054596270886</v>
      </c>
      <c r="AA106" s="22">
        <f t="shared" ca="1" si="77"/>
        <v>65.989047985801463</v>
      </c>
      <c r="AB106" s="22">
        <f t="shared" ca="1" si="77"/>
        <v>85.20392222513901</v>
      </c>
      <c r="AC106" s="22">
        <f t="shared" ca="1" si="77"/>
        <v>98.408971024022676</v>
      </c>
      <c r="AD106" s="22">
        <f t="shared" ca="1" si="77"/>
        <v>60.889776959660075</v>
      </c>
      <c r="AE106" s="22">
        <f t="shared" ca="1" si="77"/>
        <v>74.420838506251201</v>
      </c>
      <c r="AF106" s="22">
        <f t="shared" ca="1" si="77"/>
        <v>81.545274460534031</v>
      </c>
      <c r="AG106" s="22">
        <f t="shared" ca="1" si="77"/>
        <v>85.359733549764115</v>
      </c>
      <c r="AH106" s="22">
        <f t="shared" ca="1" si="77"/>
        <v>90.950879302608726</v>
      </c>
      <c r="AI106" s="22">
        <f t="shared" ca="1" si="77"/>
        <v>88.09212123353997</v>
      </c>
      <c r="AJ106" s="22">
        <f t="shared" ca="1" si="77"/>
        <v>117.17749702548659</v>
      </c>
      <c r="AK106" s="22">
        <f t="shared" ca="1" si="77"/>
        <v>85.20392222513901</v>
      </c>
      <c r="AL106" s="22">
        <f t="shared" ca="1" si="77"/>
        <v>80.653280871535117</v>
      </c>
      <c r="AM106" s="22">
        <f t="shared" ca="1" si="77"/>
        <v>77.412802619126921</v>
      </c>
      <c r="AN106" s="22">
        <f ca="1">AVERAGE(OFFSET($A106,0,Fixtures!$D$6,1,3))</f>
        <v>77.034743475360585</v>
      </c>
      <c r="AO106" s="22">
        <f ca="1">AVERAGE(OFFSET($A106,0,Fixtures!$D$6,1,6))</f>
        <v>80.11769527684082</v>
      </c>
      <c r="AP106" s="22">
        <f ca="1">AVERAGE(OFFSET($A106,0,Fixtures!$D$6,1,9))</f>
        <v>77.506895731943359</v>
      </c>
      <c r="AQ106" s="22">
        <f ca="1">AVERAGE(OFFSET($A106,0,Fixtures!$D$6,1,12))</f>
        <v>80.163732972783592</v>
      </c>
      <c r="AR106" s="22">
        <f ca="1">IF(OR(Fixtures!$D$6&lt;=0,Fixtures!$D$6&gt;39),AVERAGE(A106:AM106),AVERAGE(OFFSET($A106,0,Fixtures!$D$6,1,39-Fixtures!$D$6)))</f>
        <v>82.650768650918167</v>
      </c>
    </row>
    <row r="107" spans="1:44" x14ac:dyDescent="0.25">
      <c r="A107" s="30" t="s">
        <v>71</v>
      </c>
      <c r="B107" s="22">
        <f ca="1">MIN(VLOOKUP($A98,$A$2:$AM$12,B$14+1,FALSE),VLOOKUP($A107,$A$2:$AM$12,B$14+1,FALSE))</f>
        <v>80.653280871535117</v>
      </c>
      <c r="C107" s="22">
        <f t="shared" ref="C107:AM107" ca="1" si="78">MIN(VLOOKUP($A98,$A$2:$AM$12,C$14+1,FALSE),VLOOKUP($A107,$A$2:$AM$12,C$14+1,FALSE))</f>
        <v>58.504953760585266</v>
      </c>
      <c r="D107" s="22">
        <f t="shared" ca="1" si="78"/>
        <v>80.516430837836737</v>
      </c>
      <c r="E107" s="22">
        <f t="shared" ca="1" si="78"/>
        <v>74.420838506251201</v>
      </c>
      <c r="F107" s="22">
        <f t="shared" ca="1" si="78"/>
        <v>81.545274460534031</v>
      </c>
      <c r="G107" s="22">
        <f t="shared" ca="1" si="78"/>
        <v>110.06716633474366</v>
      </c>
      <c r="H107" s="22">
        <f t="shared" ca="1" si="78"/>
        <v>107.66814817432663</v>
      </c>
      <c r="I107" s="22">
        <f t="shared" ca="1" si="78"/>
        <v>77.412802619126921</v>
      </c>
      <c r="J107" s="22">
        <f t="shared" ca="1" si="78"/>
        <v>81.545274460534031</v>
      </c>
      <c r="K107" s="22">
        <f t="shared" ca="1" si="78"/>
        <v>65.989047985801463</v>
      </c>
      <c r="L107" s="22">
        <f t="shared" ca="1" si="78"/>
        <v>74.414355793043498</v>
      </c>
      <c r="M107" s="22">
        <f t="shared" ca="1" si="78"/>
        <v>86.85146435573273</v>
      </c>
      <c r="N107" s="22">
        <f t="shared" ca="1" si="78"/>
        <v>74.414355793043498</v>
      </c>
      <c r="O107" s="22">
        <f t="shared" ca="1" si="78"/>
        <v>107.66814817432663</v>
      </c>
      <c r="P107" s="22">
        <f t="shared" ca="1" si="78"/>
        <v>60.889776959660075</v>
      </c>
      <c r="Q107" s="22">
        <f t="shared" ca="1" si="78"/>
        <v>58.504953760585266</v>
      </c>
      <c r="R107" s="22">
        <f t="shared" ca="1" si="78"/>
        <v>85.782010794927189</v>
      </c>
      <c r="S107" s="22">
        <f t="shared" ca="1" si="78"/>
        <v>104.1381271640588</v>
      </c>
      <c r="T107" s="22">
        <f t="shared" ca="1" si="78"/>
        <v>76.787293718383424</v>
      </c>
      <c r="U107" s="22">
        <f t="shared" ca="1" si="78"/>
        <v>85.782010794927189</v>
      </c>
      <c r="V107" s="22">
        <f t="shared" ca="1" si="78"/>
        <v>88.09212123353997</v>
      </c>
      <c r="W107" s="22">
        <f t="shared" ca="1" si="78"/>
        <v>80.516430837836737</v>
      </c>
      <c r="X107" s="22">
        <f t="shared" ca="1" si="78"/>
        <v>85.359733549764115</v>
      </c>
      <c r="Y107" s="22">
        <f t="shared" ca="1" si="78"/>
        <v>104.84467986046657</v>
      </c>
      <c r="Z107" s="22">
        <f t="shared" ca="1" si="78"/>
        <v>71.506054596270886</v>
      </c>
      <c r="AA107" s="22">
        <f t="shared" ca="1" si="78"/>
        <v>65.989047985801463</v>
      </c>
      <c r="AB107" s="22">
        <f t="shared" ca="1" si="78"/>
        <v>85.20392222513901</v>
      </c>
      <c r="AC107" s="22">
        <f t="shared" ca="1" si="78"/>
        <v>104.84467986046657</v>
      </c>
      <c r="AD107" s="22">
        <f t="shared" ca="1" si="78"/>
        <v>71.06028901832677</v>
      </c>
      <c r="AE107" s="22">
        <f t="shared" ca="1" si="78"/>
        <v>74.420838506251201</v>
      </c>
      <c r="AF107" s="22">
        <f t="shared" ca="1" si="78"/>
        <v>90.950879302608726</v>
      </c>
      <c r="AG107" s="22">
        <f t="shared" ca="1" si="78"/>
        <v>85.359733549764115</v>
      </c>
      <c r="AH107" s="22">
        <f t="shared" ca="1" si="78"/>
        <v>90.950879302608726</v>
      </c>
      <c r="AI107" s="22">
        <f t="shared" ca="1" si="78"/>
        <v>71.06028901832677</v>
      </c>
      <c r="AJ107" s="22">
        <f t="shared" ca="1" si="78"/>
        <v>60.889776959660075</v>
      </c>
      <c r="AK107" s="22">
        <f t="shared" ca="1" si="78"/>
        <v>98.408971024022676</v>
      </c>
      <c r="AL107" s="22">
        <f t="shared" ca="1" si="78"/>
        <v>90.054954273881165</v>
      </c>
      <c r="AM107" s="22">
        <f t="shared" ca="1" si="78"/>
        <v>99.666446562874938</v>
      </c>
      <c r="AN107" s="22">
        <f ca="1">AVERAGE(OFFSET($A107,0,Fixtures!$D$6,1,3))</f>
        <v>87.236822668833852</v>
      </c>
      <c r="AO107" s="22">
        <f ca="1">AVERAGE(OFFSET($A107,0,Fixtures!$D$6,1,6))</f>
        <v>86.291353012984771</v>
      </c>
      <c r="AP107" s="22">
        <f ca="1">AVERAGE(OFFSET($A107,0,Fixtures!$D$6,1,9))</f>
        <v>83.797791656121717</v>
      </c>
      <c r="AQ107" s="22">
        <f ca="1">AVERAGE(OFFSET($A107,0,Fixtures!$D$6,1,12))</f>
        <v>83.462585564649586</v>
      </c>
      <c r="AR107" s="22">
        <f ca="1">IF(OR(Fixtures!$D$6&lt;=0,Fixtures!$D$6&gt;39),AVERAGE(A107:AM107),AVERAGE(OFFSET($A107,0,Fixtures!$D$6,1,39-Fixtures!$D$6)))</f>
        <v>84.410698474764615</v>
      </c>
    </row>
    <row r="108" spans="1:44" x14ac:dyDescent="0.25">
      <c r="A108" s="30" t="s">
        <v>63</v>
      </c>
      <c r="B108" s="22">
        <f ca="1">MIN(VLOOKUP($A98,$A$2:$AM$12,B$14+1,FALSE),VLOOKUP($A108,$A$2:$AM$12,B$14+1,FALSE))</f>
        <v>80.653280871535117</v>
      </c>
      <c r="C108" s="22">
        <f t="shared" ref="C108:AM108" ca="1" si="79">MIN(VLOOKUP($A98,$A$2:$AM$12,C$14+1,FALSE),VLOOKUP($A108,$A$2:$AM$12,C$14+1,FALSE))</f>
        <v>58.504953760585266</v>
      </c>
      <c r="D108" s="22">
        <f t="shared" ca="1" si="79"/>
        <v>93.851136766913072</v>
      </c>
      <c r="E108" s="22">
        <f t="shared" ca="1" si="79"/>
        <v>71.06028901832677</v>
      </c>
      <c r="F108" s="22">
        <f t="shared" ca="1" si="79"/>
        <v>96.794426871686781</v>
      </c>
      <c r="G108" s="22">
        <f t="shared" ca="1" si="79"/>
        <v>108.76738957388292</v>
      </c>
      <c r="H108" s="22">
        <f t="shared" ca="1" si="79"/>
        <v>80.653280871535117</v>
      </c>
      <c r="I108" s="22">
        <f t="shared" ca="1" si="79"/>
        <v>58.504953760585266</v>
      </c>
      <c r="J108" s="22">
        <f t="shared" ca="1" si="79"/>
        <v>81.545274460534031</v>
      </c>
      <c r="K108" s="22">
        <f t="shared" ca="1" si="79"/>
        <v>77.412802619126921</v>
      </c>
      <c r="L108" s="22">
        <f t="shared" ca="1" si="79"/>
        <v>60.889776959660075</v>
      </c>
      <c r="M108" s="22">
        <f t="shared" ca="1" si="79"/>
        <v>90.950879302608726</v>
      </c>
      <c r="N108" s="22">
        <f t="shared" ca="1" si="79"/>
        <v>85.359733549764115</v>
      </c>
      <c r="O108" s="22">
        <f t="shared" ca="1" si="79"/>
        <v>107.66814817432663</v>
      </c>
      <c r="P108" s="22">
        <f t="shared" ca="1" si="79"/>
        <v>60.889776959660075</v>
      </c>
      <c r="Q108" s="22">
        <f t="shared" ca="1" si="79"/>
        <v>81.545274460534031</v>
      </c>
      <c r="R108" s="22">
        <f t="shared" ca="1" si="79"/>
        <v>85.782010794927189</v>
      </c>
      <c r="S108" s="22">
        <f t="shared" ca="1" si="79"/>
        <v>104.1381271640588</v>
      </c>
      <c r="T108" s="22">
        <f t="shared" ca="1" si="79"/>
        <v>71.506054596270886</v>
      </c>
      <c r="U108" s="22">
        <f t="shared" ca="1" si="79"/>
        <v>107.79215219638427</v>
      </c>
      <c r="V108" s="22">
        <f t="shared" ca="1" si="79"/>
        <v>65.989047985801463</v>
      </c>
      <c r="W108" s="22">
        <f t="shared" ca="1" si="79"/>
        <v>80.516430837836737</v>
      </c>
      <c r="X108" s="22">
        <f t="shared" ca="1" si="79"/>
        <v>90.054954273881165</v>
      </c>
      <c r="Y108" s="22">
        <f t="shared" ca="1" si="79"/>
        <v>131.74596379558079</v>
      </c>
      <c r="Z108" s="22">
        <f t="shared" ca="1" si="79"/>
        <v>71.506054596270886</v>
      </c>
      <c r="AA108" s="22">
        <f t="shared" ca="1" si="79"/>
        <v>65.989047985801463</v>
      </c>
      <c r="AB108" s="22">
        <f t="shared" ca="1" si="79"/>
        <v>85.20392222513901</v>
      </c>
      <c r="AC108" s="22">
        <f t="shared" ca="1" si="79"/>
        <v>96.794426871686781</v>
      </c>
      <c r="AD108" s="22">
        <f t="shared" ca="1" si="79"/>
        <v>71.06028901832677</v>
      </c>
      <c r="AE108" s="22">
        <f t="shared" ca="1" si="79"/>
        <v>74.420838506251201</v>
      </c>
      <c r="AF108" s="22">
        <f t="shared" ca="1" si="79"/>
        <v>104.32856322748948</v>
      </c>
      <c r="AG108" s="22">
        <f t="shared" ca="1" si="79"/>
        <v>85.359733549764115</v>
      </c>
      <c r="AH108" s="22">
        <f t="shared" ca="1" si="79"/>
        <v>74.420838506251201</v>
      </c>
      <c r="AI108" s="22">
        <f t="shared" ca="1" si="79"/>
        <v>74.414355793043498</v>
      </c>
      <c r="AJ108" s="22">
        <f t="shared" ca="1" si="79"/>
        <v>86.85146435573273</v>
      </c>
      <c r="AK108" s="22">
        <f t="shared" ca="1" si="79"/>
        <v>76.787293718383424</v>
      </c>
      <c r="AL108" s="22">
        <f t="shared" ca="1" si="79"/>
        <v>90.054954273881165</v>
      </c>
      <c r="AM108" s="22">
        <f t="shared" ca="1" si="79"/>
        <v>85.782010794927189</v>
      </c>
      <c r="AN108" s="22">
        <f ca="1">AVERAGE(OFFSET($A108,0,Fixtures!$D$6,1,3))</f>
        <v>97.768990888577605</v>
      </c>
      <c r="AO108" s="22">
        <f ca="1">AVERAGE(OFFSET($A108,0,Fixtures!$D$6,1,6))</f>
        <v>90.215728291393347</v>
      </c>
      <c r="AP108" s="22">
        <f ca="1">AVERAGE(OFFSET($A108,0,Fixtures!$D$6,1,9))</f>
        <v>87.900451166714163</v>
      </c>
      <c r="AQ108" s="22">
        <f ca="1">AVERAGE(OFFSET($A108,0,Fixtures!$D$6,1,12))</f>
        <v>85.441582362457197</v>
      </c>
      <c r="AR108" s="22">
        <f ca="1">IF(OR(Fixtures!$D$6&lt;=0,Fixtures!$D$6&gt;39),AVERAGE(A108:AM108),AVERAGE(OFFSET($A108,0,Fixtures!$D$6,1,39-Fixtures!$D$6)))</f>
        <v>85.298419468275668</v>
      </c>
    </row>
    <row r="110" spans="1:44" x14ac:dyDescent="0.25">
      <c r="A110" s="31" t="s">
        <v>10</v>
      </c>
      <c r="B110" s="2">
        <v>1</v>
      </c>
      <c r="C110" s="2">
        <v>2</v>
      </c>
      <c r="D110" s="2">
        <v>3</v>
      </c>
      <c r="E110" s="2">
        <v>4</v>
      </c>
      <c r="F110" s="2">
        <v>5</v>
      </c>
      <c r="G110" s="2">
        <v>6</v>
      </c>
      <c r="H110" s="2">
        <v>7</v>
      </c>
      <c r="I110" s="2">
        <v>8</v>
      </c>
      <c r="J110" s="2">
        <v>9</v>
      </c>
      <c r="K110" s="2">
        <v>10</v>
      </c>
      <c r="L110" s="2">
        <v>11</v>
      </c>
      <c r="M110" s="2">
        <v>12</v>
      </c>
      <c r="N110" s="2">
        <v>13</v>
      </c>
      <c r="O110" s="2">
        <v>14</v>
      </c>
      <c r="P110" s="2">
        <v>15</v>
      </c>
      <c r="Q110" s="2">
        <v>16</v>
      </c>
      <c r="R110" s="2">
        <v>17</v>
      </c>
      <c r="S110" s="2">
        <v>18</v>
      </c>
      <c r="T110" s="2">
        <v>19</v>
      </c>
      <c r="U110" s="2">
        <v>20</v>
      </c>
      <c r="V110" s="2">
        <v>21</v>
      </c>
      <c r="W110" s="2">
        <v>22</v>
      </c>
      <c r="X110" s="2">
        <v>23</v>
      </c>
      <c r="Y110" s="2">
        <v>24</v>
      </c>
      <c r="Z110" s="2">
        <v>25</v>
      </c>
      <c r="AA110" s="2">
        <v>26</v>
      </c>
      <c r="AB110" s="2">
        <v>27</v>
      </c>
      <c r="AC110" s="2">
        <v>28</v>
      </c>
      <c r="AD110" s="2">
        <v>29</v>
      </c>
      <c r="AE110" s="2">
        <v>30</v>
      </c>
      <c r="AF110" s="2">
        <v>31</v>
      </c>
      <c r="AG110" s="2">
        <v>32</v>
      </c>
      <c r="AH110" s="2">
        <v>33</v>
      </c>
      <c r="AI110" s="2">
        <v>34</v>
      </c>
      <c r="AJ110" s="2">
        <v>35</v>
      </c>
      <c r="AK110" s="2">
        <v>36</v>
      </c>
      <c r="AL110" s="2">
        <v>37</v>
      </c>
      <c r="AM110" s="2">
        <v>38</v>
      </c>
      <c r="AN110" s="31" t="s">
        <v>56</v>
      </c>
      <c r="AO110" s="31" t="s">
        <v>57</v>
      </c>
      <c r="AP110" s="31" t="s">
        <v>58</v>
      </c>
      <c r="AQ110" s="31" t="s">
        <v>82</v>
      </c>
      <c r="AR110" s="31" t="s">
        <v>59</v>
      </c>
    </row>
    <row r="111" spans="1:44" x14ac:dyDescent="0.25">
      <c r="A111" s="30" t="s">
        <v>111</v>
      </c>
      <c r="B111" s="22">
        <f t="shared" ref="B111:AM111" ca="1" si="80">MIN(VLOOKUP($A110,$A$2:$AM$12,B$14+1,FALSE),VLOOKUP($A111,$A$2:$AM$12,B$14+1,FALSE))</f>
        <v>90.950879302608726</v>
      </c>
      <c r="C111" s="22">
        <f t="shared" ca="1" si="80"/>
        <v>65.989047985801463</v>
      </c>
      <c r="D111" s="22">
        <f t="shared" ca="1" si="80"/>
        <v>90.054954273881165</v>
      </c>
      <c r="E111" s="22">
        <f t="shared" ca="1" si="80"/>
        <v>71.506054596270886</v>
      </c>
      <c r="F111" s="22">
        <f t="shared" ca="1" si="80"/>
        <v>80.516430837836737</v>
      </c>
      <c r="G111" s="22">
        <f t="shared" ca="1" si="80"/>
        <v>65.989047985801463</v>
      </c>
      <c r="H111" s="22">
        <f t="shared" ca="1" si="80"/>
        <v>74.414355793043498</v>
      </c>
      <c r="I111" s="22">
        <f t="shared" ca="1" si="80"/>
        <v>86.85146435573273</v>
      </c>
      <c r="J111" s="22">
        <f t="shared" ca="1" si="80"/>
        <v>85.20392222513901</v>
      </c>
      <c r="K111" s="22">
        <f t="shared" ca="1" si="80"/>
        <v>107.79215219638427</v>
      </c>
      <c r="L111" s="22">
        <f t="shared" ca="1" si="80"/>
        <v>131.16283350620023</v>
      </c>
      <c r="M111" s="22">
        <f t="shared" ca="1" si="80"/>
        <v>90.054954273881165</v>
      </c>
      <c r="N111" s="22">
        <f t="shared" ca="1" si="80"/>
        <v>60.889776959660075</v>
      </c>
      <c r="O111" s="22">
        <f t="shared" ca="1" si="80"/>
        <v>76.787293718383424</v>
      </c>
      <c r="P111" s="22">
        <f t="shared" ca="1" si="80"/>
        <v>71.06028901832677</v>
      </c>
      <c r="Q111" s="22">
        <f t="shared" ca="1" si="80"/>
        <v>74.420838506251201</v>
      </c>
      <c r="R111" s="22">
        <f t="shared" ca="1" si="80"/>
        <v>80.516430837836737</v>
      </c>
      <c r="S111" s="22">
        <f t="shared" ca="1" si="80"/>
        <v>96.794426871686781</v>
      </c>
      <c r="T111" s="22">
        <f t="shared" ca="1" si="80"/>
        <v>71.06028901832677</v>
      </c>
      <c r="U111" s="22">
        <f t="shared" ca="1" si="80"/>
        <v>58.504953760585266</v>
      </c>
      <c r="V111" s="22">
        <f t="shared" ca="1" si="80"/>
        <v>85.359733549764115</v>
      </c>
      <c r="W111" s="22">
        <f t="shared" ca="1" si="80"/>
        <v>131.74596379558079</v>
      </c>
      <c r="X111" s="22">
        <f t="shared" ca="1" si="80"/>
        <v>88.09212123353997</v>
      </c>
      <c r="Y111" s="22">
        <f t="shared" ca="1" si="80"/>
        <v>71.506054596270886</v>
      </c>
      <c r="Z111" s="22">
        <f t="shared" ca="1" si="80"/>
        <v>80.653280871535117</v>
      </c>
      <c r="AA111" s="22">
        <f t="shared" ca="1" si="80"/>
        <v>74.414355793043498</v>
      </c>
      <c r="AB111" s="22">
        <f t="shared" ca="1" si="80"/>
        <v>85.782010794927189</v>
      </c>
      <c r="AC111" s="22">
        <f t="shared" ca="1" si="80"/>
        <v>77.412802619126921</v>
      </c>
      <c r="AD111" s="22">
        <f t="shared" ca="1" si="80"/>
        <v>60.889776959660075</v>
      </c>
      <c r="AE111" s="22">
        <f t="shared" ca="1" si="80"/>
        <v>86.85146435573273</v>
      </c>
      <c r="AF111" s="22">
        <f t="shared" ca="1" si="80"/>
        <v>74.420838506251201</v>
      </c>
      <c r="AG111" s="22">
        <f t="shared" ca="1" si="80"/>
        <v>88.09212123353997</v>
      </c>
      <c r="AH111" s="22">
        <f t="shared" ca="1" si="80"/>
        <v>156.08798416340557</v>
      </c>
      <c r="AI111" s="22">
        <f t="shared" ca="1" si="80"/>
        <v>108.76738957388292</v>
      </c>
      <c r="AJ111" s="22">
        <f t="shared" ca="1" si="80"/>
        <v>58.504953760585266</v>
      </c>
      <c r="AK111" s="22">
        <f t="shared" ca="1" si="80"/>
        <v>85.20392222513901</v>
      </c>
      <c r="AL111" s="22">
        <f t="shared" ca="1" si="80"/>
        <v>80.653280871535117</v>
      </c>
      <c r="AM111" s="22">
        <f t="shared" ca="1" si="80"/>
        <v>77.412802619126921</v>
      </c>
      <c r="AN111" s="22">
        <f ca="1">AVERAGE(OFFSET($A111,0,Fixtures!$D$6,1,3))</f>
        <v>80.083818900448662</v>
      </c>
      <c r="AO111" s="22">
        <f ca="1">AVERAGE(OFFSET($A111,0,Fixtures!$D$6,1,6))</f>
        <v>79.643437651407268</v>
      </c>
      <c r="AP111" s="22">
        <f ca="1">AVERAGE(OFFSET($A111,0,Fixtures!$D$6,1,9))</f>
        <v>77.780300636676387</v>
      </c>
      <c r="AQ111" s="22">
        <f ca="1">AVERAGE(OFFSET($A111,0,Fixtures!$D$6,1,12))</f>
        <v>87.747516725076323</v>
      </c>
      <c r="AR111" s="22">
        <f ca="1">IF(OR(Fixtures!$D$6&lt;=0,Fixtures!$D$6&gt;39),AVERAGE(A111:AM111),AVERAGE(OFFSET($A111,0,Fixtures!$D$6,1,39-Fixtures!$D$6)))</f>
        <v>84.671572511081393</v>
      </c>
    </row>
    <row r="112" spans="1:44" x14ac:dyDescent="0.25">
      <c r="A112" s="30" t="s">
        <v>121</v>
      </c>
      <c r="B112" s="22">
        <f ca="1">MIN(VLOOKUP($A110,$A$2:$AM$12,B$14+1,FALSE),VLOOKUP($A112,$A$2:$AM$12,B$14+1,FALSE))</f>
        <v>90.950879302608726</v>
      </c>
      <c r="C112" s="22">
        <f t="shared" ref="C112:AM112" si="81">MIN(VLOOKUP($A110,$A$2:$AM$12,C$14+1,FALSE),VLOOKUP($A112,$A$2:$AM$12,C$14+1,FALSE))</f>
        <v>80.516430837836737</v>
      </c>
      <c r="D112" s="22">
        <f t="shared" ca="1" si="81"/>
        <v>96.794426871686781</v>
      </c>
      <c r="E112" s="22">
        <f t="shared" ca="1" si="81"/>
        <v>108.76738957388292</v>
      </c>
      <c r="F112" s="22">
        <f t="shared" ca="1" si="81"/>
        <v>74.414355793043498</v>
      </c>
      <c r="G112" s="22">
        <f t="shared" ca="1" si="81"/>
        <v>65.989047985801463</v>
      </c>
      <c r="H112" s="22">
        <f t="shared" ca="1" si="81"/>
        <v>104.32856322748948</v>
      </c>
      <c r="I112" s="22">
        <f t="shared" ca="1" si="81"/>
        <v>85.359733549764115</v>
      </c>
      <c r="J112" s="22">
        <f t="shared" ca="1" si="81"/>
        <v>104.84467986046657</v>
      </c>
      <c r="K112" s="22">
        <f t="shared" ca="1" si="81"/>
        <v>90.054954273881165</v>
      </c>
      <c r="L112" s="22">
        <f t="shared" ca="1" si="81"/>
        <v>71.06028901832677</v>
      </c>
      <c r="M112" s="22">
        <f t="shared" ca="1" si="81"/>
        <v>90.054954273881165</v>
      </c>
      <c r="N112" s="22">
        <f t="shared" ca="1" si="81"/>
        <v>99.666446562874938</v>
      </c>
      <c r="O112" s="22">
        <f t="shared" ca="1" si="81"/>
        <v>76.787293718383424</v>
      </c>
      <c r="P112" s="22">
        <f t="shared" ca="1" si="81"/>
        <v>71.06028901832677</v>
      </c>
      <c r="Q112" s="22">
        <f t="shared" ca="1" si="81"/>
        <v>74.420838506251201</v>
      </c>
      <c r="R112" s="22">
        <f t="shared" ca="1" si="81"/>
        <v>71.506054596270886</v>
      </c>
      <c r="S112" s="22">
        <f t="shared" ca="1" si="81"/>
        <v>77.412802619126921</v>
      </c>
      <c r="T112" s="22">
        <f t="shared" ca="1" si="81"/>
        <v>104.32856322748948</v>
      </c>
      <c r="U112" s="22">
        <f t="shared" ca="1" si="81"/>
        <v>58.504953760585266</v>
      </c>
      <c r="V112" s="22">
        <f t="shared" ca="1" si="81"/>
        <v>85.359733549764115</v>
      </c>
      <c r="W112" s="22">
        <f t="shared" ca="1" si="81"/>
        <v>110.06716633474366</v>
      </c>
      <c r="X112" s="22">
        <f t="shared" ca="1" si="81"/>
        <v>85.782010794927189</v>
      </c>
      <c r="Y112" s="22">
        <f t="shared" ca="1" si="81"/>
        <v>71.506054596270886</v>
      </c>
      <c r="Z112" s="22">
        <f t="shared" si="81"/>
        <v>98.408971024022676</v>
      </c>
      <c r="AA112" s="22">
        <f t="shared" ca="1" si="81"/>
        <v>74.414355793043498</v>
      </c>
      <c r="AB112" s="22">
        <f t="shared" ca="1" si="81"/>
        <v>85.782010794927189</v>
      </c>
      <c r="AC112" s="22">
        <f t="shared" ca="1" si="81"/>
        <v>58.504953760585266</v>
      </c>
      <c r="AD112" s="22">
        <f t="shared" ca="1" si="81"/>
        <v>60.889776959660075</v>
      </c>
      <c r="AE112" s="22">
        <f t="shared" ca="1" si="81"/>
        <v>81.545274460534031</v>
      </c>
      <c r="AF112" s="22">
        <f t="shared" ca="1" si="81"/>
        <v>81.545274460534031</v>
      </c>
      <c r="AG112" s="22">
        <f t="shared" ca="1" si="81"/>
        <v>93.851136766913072</v>
      </c>
      <c r="AH112" s="22">
        <f t="shared" ca="1" si="81"/>
        <v>86.85146435573273</v>
      </c>
      <c r="AI112" s="22">
        <f t="shared" ca="1" si="81"/>
        <v>110.06716633474366</v>
      </c>
      <c r="AJ112" s="22">
        <f t="shared" ca="1" si="81"/>
        <v>132.93792059030136</v>
      </c>
      <c r="AK112" s="22">
        <f t="shared" ca="1" si="81"/>
        <v>85.20392222513901</v>
      </c>
      <c r="AL112" s="22">
        <f t="shared" ca="1" si="81"/>
        <v>60.889776959660075</v>
      </c>
      <c r="AM112" s="22">
        <f t="shared" ca="1" si="81"/>
        <v>77.412802619126921</v>
      </c>
      <c r="AN112" s="22">
        <f ca="1">AVERAGE(OFFSET($A112,0,Fixtures!$D$6,1,3))</f>
        <v>85.232345471740246</v>
      </c>
      <c r="AO112" s="22">
        <f ca="1">AVERAGE(OFFSET($A112,0,Fixtures!$D$6,1,6))</f>
        <v>79.066392793962791</v>
      </c>
      <c r="AP112" s="22">
        <f ca="1">AVERAGE(OFFSET($A112,0,Fixtures!$D$6,1,9))</f>
        <v>77.597631404944991</v>
      </c>
      <c r="AQ112" s="22">
        <f ca="1">AVERAGE(OFFSET($A112,0,Fixtures!$D$6,1,12))</f>
        <v>82.429037508491206</v>
      </c>
      <c r="AR112" s="22">
        <f ca="1">IF(OR(Fixtures!$D$6&lt;=0,Fixtures!$D$6&gt;39),AVERAGE(A112:AM112),AVERAGE(OFFSET($A112,0,Fixtures!$D$6,1,39-Fixtures!$D$6)))</f>
        <v>84.099554531007627</v>
      </c>
    </row>
    <row r="113" spans="1:44" x14ac:dyDescent="0.25">
      <c r="A113" s="30" t="s">
        <v>73</v>
      </c>
      <c r="B113" s="22">
        <f ca="1">MIN(VLOOKUP($A110,$A$2:$AM$12,B$14+1,FALSE),VLOOKUP($A113,$A$2:$AM$12,B$14+1,FALSE))</f>
        <v>77.412802619126921</v>
      </c>
      <c r="C113" s="22">
        <f t="shared" ref="C113:AM113" ca="1" si="82">MIN(VLOOKUP($A110,$A$2:$AM$12,C$14+1,FALSE),VLOOKUP($A113,$A$2:$AM$12,C$14+1,FALSE))</f>
        <v>104.84467986046657</v>
      </c>
      <c r="D113" s="22">
        <f t="shared" ca="1" si="82"/>
        <v>104.1381271640588</v>
      </c>
      <c r="E113" s="22">
        <f t="shared" ca="1" si="82"/>
        <v>108.76738957388292</v>
      </c>
      <c r="F113" s="22">
        <f t="shared" ca="1" si="82"/>
        <v>90.054954273881165</v>
      </c>
      <c r="G113" s="22">
        <f t="shared" ca="1" si="82"/>
        <v>65.989047985801463</v>
      </c>
      <c r="H113" s="22">
        <f t="shared" ca="1" si="82"/>
        <v>80.516430837836737</v>
      </c>
      <c r="I113" s="22">
        <f t="shared" ca="1" si="82"/>
        <v>99.666446562874938</v>
      </c>
      <c r="J113" s="22">
        <f t="shared" ca="1" si="82"/>
        <v>71.06028901832677</v>
      </c>
      <c r="K113" s="22">
        <f t="shared" ca="1" si="82"/>
        <v>93.851136766913072</v>
      </c>
      <c r="L113" s="22">
        <f t="shared" ca="1" si="82"/>
        <v>108.76738957388292</v>
      </c>
      <c r="M113" s="22">
        <f t="shared" ca="1" si="82"/>
        <v>74.420838506251201</v>
      </c>
      <c r="N113" s="22">
        <f t="shared" ca="1" si="82"/>
        <v>88.09212123353997</v>
      </c>
      <c r="O113" s="22">
        <f t="shared" ca="1" si="82"/>
        <v>76.787293718383424</v>
      </c>
      <c r="P113" s="22">
        <f t="shared" ca="1" si="82"/>
        <v>71.06028901832677</v>
      </c>
      <c r="Q113" s="22">
        <f t="shared" ca="1" si="82"/>
        <v>74.420838506251201</v>
      </c>
      <c r="R113" s="22">
        <f t="shared" ca="1" si="82"/>
        <v>80.516430837836737</v>
      </c>
      <c r="S113" s="22">
        <f t="shared" ca="1" si="82"/>
        <v>74.414355793043498</v>
      </c>
      <c r="T113" s="22">
        <f t="shared" ca="1" si="82"/>
        <v>81.545274460534031</v>
      </c>
      <c r="U113" s="22">
        <f t="shared" ca="1" si="82"/>
        <v>58.504953760585266</v>
      </c>
      <c r="V113" s="22">
        <f t="shared" ca="1" si="82"/>
        <v>85.359733549764115</v>
      </c>
      <c r="W113" s="22">
        <f t="shared" ca="1" si="82"/>
        <v>76.787293718383424</v>
      </c>
      <c r="X113" s="22">
        <f t="shared" ca="1" si="82"/>
        <v>86.85146435573273</v>
      </c>
      <c r="Y113" s="22">
        <f t="shared" ca="1" si="82"/>
        <v>71.506054596270886</v>
      </c>
      <c r="Z113" s="22">
        <f t="shared" ca="1" si="82"/>
        <v>85.782010794927189</v>
      </c>
      <c r="AA113" s="22">
        <f t="shared" ca="1" si="82"/>
        <v>74.414355793043498</v>
      </c>
      <c r="AB113" s="22">
        <f t="shared" ca="1" si="82"/>
        <v>85.782010794927189</v>
      </c>
      <c r="AC113" s="22">
        <f t="shared" ca="1" si="82"/>
        <v>98.408971024022676</v>
      </c>
      <c r="AD113" s="22">
        <f t="shared" ca="1" si="82"/>
        <v>60.889776959660075</v>
      </c>
      <c r="AE113" s="22">
        <f t="shared" ca="1" si="82"/>
        <v>58.504953760585266</v>
      </c>
      <c r="AF113" s="22">
        <f t="shared" ca="1" si="82"/>
        <v>81.545274460534031</v>
      </c>
      <c r="AG113" s="22">
        <f t="shared" ca="1" si="82"/>
        <v>60.889776959660075</v>
      </c>
      <c r="AH113" s="22">
        <f t="shared" ca="1" si="82"/>
        <v>132.93792059030136</v>
      </c>
      <c r="AI113" s="22">
        <f t="shared" ca="1" si="82"/>
        <v>85.359733549764115</v>
      </c>
      <c r="AJ113" s="22">
        <f t="shared" ca="1" si="82"/>
        <v>107.79215219638427</v>
      </c>
      <c r="AK113" s="22">
        <f t="shared" ca="1" si="82"/>
        <v>85.20392222513901</v>
      </c>
      <c r="AL113" s="22">
        <f t="shared" ca="1" si="82"/>
        <v>80.653280871535117</v>
      </c>
      <c r="AM113" s="22">
        <f t="shared" ca="1" si="82"/>
        <v>77.412802619126921</v>
      </c>
      <c r="AN113" s="22">
        <f ca="1">AVERAGE(OFFSET($A113,0,Fixtures!$D$6,1,3))</f>
        <v>81.37984324897694</v>
      </c>
      <c r="AO113" s="22">
        <f ca="1">AVERAGE(OFFSET($A113,0,Fixtures!$D$6,1,6))</f>
        <v>83.790811226487364</v>
      </c>
      <c r="AP113" s="22">
        <f ca="1">AVERAGE(OFFSET($A113,0,Fixtures!$D$6,1,9))</f>
        <v>78.187208059967077</v>
      </c>
      <c r="AQ113" s="22">
        <f ca="1">AVERAGE(OFFSET($A113,0,Fixtures!$D$6,1,12))</f>
        <v>81.906025303285759</v>
      </c>
      <c r="AR113" s="22">
        <f ca="1">IF(OR(Fixtures!$D$6&lt;=0,Fixtures!$D$6&gt;39),AVERAGE(A113:AM113),AVERAGE(OFFSET($A113,0,Fixtures!$D$6,1,39-Fixtures!$D$6)))</f>
        <v>83.370903846975907</v>
      </c>
    </row>
    <row r="114" spans="1:44" x14ac:dyDescent="0.25">
      <c r="A114" s="30" t="s">
        <v>61</v>
      </c>
      <c r="B114" s="22">
        <f ca="1">MIN(VLOOKUP($A110,$A$2:$AM$12,B$14+1,FALSE),VLOOKUP($A114,$A$2:$AM$12,B$14+1,FALSE))</f>
        <v>90.950879302608726</v>
      </c>
      <c r="C114" s="22">
        <f t="shared" ref="C114:AM114" ca="1" si="83">MIN(VLOOKUP($A110,$A$2:$AM$12,C$14+1,FALSE),VLOOKUP($A114,$A$2:$AM$12,C$14+1,FALSE))</f>
        <v>99.666446562874938</v>
      </c>
      <c r="D114" s="22">
        <f t="shared" ca="1" si="83"/>
        <v>104.1381271640588</v>
      </c>
      <c r="E114" s="22">
        <f t="shared" ca="1" si="83"/>
        <v>108.76738957388292</v>
      </c>
      <c r="F114" s="22">
        <f t="shared" ca="1" si="83"/>
        <v>94.615647645599566</v>
      </c>
      <c r="G114" s="22">
        <f t="shared" ca="1" si="83"/>
        <v>65.989047985801463</v>
      </c>
      <c r="H114" s="22">
        <f t="shared" ca="1" si="83"/>
        <v>104.32856322748948</v>
      </c>
      <c r="I114" s="22">
        <f t="shared" ca="1" si="83"/>
        <v>90.054954273881165</v>
      </c>
      <c r="J114" s="22">
        <f t="shared" ca="1" si="83"/>
        <v>107.66814817432663</v>
      </c>
      <c r="K114" s="22">
        <f t="shared" ca="1" si="83"/>
        <v>107.79215219638427</v>
      </c>
      <c r="L114" s="22">
        <f t="shared" ca="1" si="83"/>
        <v>94.615647645599566</v>
      </c>
      <c r="M114" s="22">
        <f t="shared" ca="1" si="83"/>
        <v>80.516430837836737</v>
      </c>
      <c r="N114" s="22">
        <f t="shared" ca="1" si="83"/>
        <v>93.851136766913072</v>
      </c>
      <c r="O114" s="22">
        <f t="shared" ca="1" si="83"/>
        <v>58.504953760585266</v>
      </c>
      <c r="P114" s="22">
        <f t="shared" ca="1" si="83"/>
        <v>71.06028901832677</v>
      </c>
      <c r="Q114" s="22">
        <f t="shared" ca="1" si="83"/>
        <v>74.420838506251201</v>
      </c>
      <c r="R114" s="22">
        <f t="shared" ca="1" si="83"/>
        <v>60.889776959660075</v>
      </c>
      <c r="S114" s="22">
        <f t="shared" ca="1" si="83"/>
        <v>80.653280871535117</v>
      </c>
      <c r="T114" s="22">
        <f t="shared" ca="1" si="83"/>
        <v>110.06716633474366</v>
      </c>
      <c r="U114" s="22">
        <f t="shared" ca="1" si="83"/>
        <v>58.504953760585266</v>
      </c>
      <c r="V114" s="22">
        <f t="shared" ca="1" si="83"/>
        <v>85.359733549764115</v>
      </c>
      <c r="W114" s="22">
        <f t="shared" ca="1" si="83"/>
        <v>131.74596379558079</v>
      </c>
      <c r="X114" s="22">
        <f t="shared" ca="1" si="83"/>
        <v>88.09212123353997</v>
      </c>
      <c r="Y114" s="22">
        <f t="shared" ca="1" si="83"/>
        <v>71.506054596270886</v>
      </c>
      <c r="Z114" s="22">
        <f t="shared" ca="1" si="83"/>
        <v>81.545274460534031</v>
      </c>
      <c r="AA114" s="22">
        <f t="shared" ca="1" si="83"/>
        <v>74.414355793043498</v>
      </c>
      <c r="AB114" s="22">
        <f t="shared" ca="1" si="83"/>
        <v>65.989047985801463</v>
      </c>
      <c r="AC114" s="22">
        <f t="shared" ca="1" si="83"/>
        <v>74.420838506251201</v>
      </c>
      <c r="AD114" s="22">
        <f t="shared" ca="1" si="83"/>
        <v>60.889776959660075</v>
      </c>
      <c r="AE114" s="22">
        <f t="shared" ca="1" si="83"/>
        <v>86.85146435573273</v>
      </c>
      <c r="AF114" s="22">
        <f t="shared" ca="1" si="83"/>
        <v>76.787293718383424</v>
      </c>
      <c r="AG114" s="22">
        <f t="shared" ca="1" si="83"/>
        <v>71.506054596270886</v>
      </c>
      <c r="AH114" s="22">
        <f t="shared" ca="1" si="83"/>
        <v>77.412802619126921</v>
      </c>
      <c r="AI114" s="22">
        <f t="shared" ca="1" si="83"/>
        <v>98.408971024022676</v>
      </c>
      <c r="AJ114" s="22">
        <f t="shared" ca="1" si="83"/>
        <v>132.93792059030136</v>
      </c>
      <c r="AK114" s="22">
        <f t="shared" ca="1" si="83"/>
        <v>85.20392222513901</v>
      </c>
      <c r="AL114" s="22">
        <f t="shared" ca="1" si="83"/>
        <v>80.653280871535117</v>
      </c>
      <c r="AM114" s="22">
        <f t="shared" ca="1" si="83"/>
        <v>77.412802619126921</v>
      </c>
      <c r="AN114" s="22">
        <f ca="1">AVERAGE(OFFSET($A114,0,Fixtures!$D$6,1,3))</f>
        <v>80.381150096781639</v>
      </c>
      <c r="AO114" s="22">
        <f ca="1">AVERAGE(OFFSET($A114,0,Fixtures!$D$6,1,6))</f>
        <v>75.99461542924017</v>
      </c>
      <c r="AP114" s="22">
        <f ca="1">AVERAGE(OFFSET($A114,0,Fixtures!$D$6,1,9))</f>
        <v>75.6106919565797</v>
      </c>
      <c r="AQ114" s="22">
        <f ca="1">AVERAGE(OFFSET($A114,0,Fixtures!$D$6,1,12))</f>
        <v>77.318671320719815</v>
      </c>
      <c r="AR114" s="22">
        <f ca="1">IF(OR(Fixtures!$D$6&lt;=0,Fixtures!$D$6&gt;39),AVERAGE(A114:AM114),AVERAGE(OFFSET($A114,0,Fixtures!$D$6,1,39-Fixtures!$D$6)))</f>
        <v>81.501998884671266</v>
      </c>
    </row>
    <row r="115" spans="1:44" x14ac:dyDescent="0.25">
      <c r="A115" s="30" t="s">
        <v>53</v>
      </c>
      <c r="B115" s="22">
        <f ca="1">MIN(VLOOKUP($A110,$A$2:$AM$12,B$14+1,FALSE),VLOOKUP($A115,$A$2:$AM$12,B$14+1,FALSE))</f>
        <v>90.054954273881165</v>
      </c>
      <c r="C115" s="22">
        <f t="shared" ref="C115:AM115" ca="1" si="84">MIN(VLOOKUP($A110,$A$2:$AM$12,C$14+1,FALSE),VLOOKUP($A115,$A$2:$AM$12,C$14+1,FALSE))</f>
        <v>94.615647645599566</v>
      </c>
      <c r="D115" s="22">
        <f t="shared" ca="1" si="84"/>
        <v>104.1381271640588</v>
      </c>
      <c r="E115" s="22">
        <f t="shared" ca="1" si="84"/>
        <v>85.782010794927189</v>
      </c>
      <c r="F115" s="22">
        <f t="shared" ca="1" si="84"/>
        <v>94.615647645599566</v>
      </c>
      <c r="G115" s="22">
        <f t="shared" ca="1" si="84"/>
        <v>65.989047985801463</v>
      </c>
      <c r="H115" s="22">
        <f t="shared" ca="1" si="84"/>
        <v>71.06028901832677</v>
      </c>
      <c r="I115" s="22">
        <f t="shared" ca="1" si="84"/>
        <v>98.408971024022676</v>
      </c>
      <c r="J115" s="22">
        <f t="shared" ca="1" si="84"/>
        <v>107.66814817432663</v>
      </c>
      <c r="K115" s="22">
        <f t="shared" ca="1" si="84"/>
        <v>99.666446562874938</v>
      </c>
      <c r="L115" s="22">
        <f t="shared" ca="1" si="84"/>
        <v>107.79215219638427</v>
      </c>
      <c r="M115" s="22">
        <f t="shared" ca="1" si="84"/>
        <v>90.054954273881165</v>
      </c>
      <c r="N115" s="22">
        <f t="shared" ca="1" si="84"/>
        <v>99.666446562874938</v>
      </c>
      <c r="O115" s="22">
        <f t="shared" ca="1" si="84"/>
        <v>76.787293718383424</v>
      </c>
      <c r="P115" s="22">
        <f t="shared" ca="1" si="84"/>
        <v>65.989047985801463</v>
      </c>
      <c r="Q115" s="22">
        <f t="shared" ca="1" si="84"/>
        <v>74.420838506251201</v>
      </c>
      <c r="R115" s="22">
        <f t="shared" ca="1" si="84"/>
        <v>80.516430837836737</v>
      </c>
      <c r="S115" s="22">
        <f t="shared" ca="1" si="84"/>
        <v>74.420838506251201</v>
      </c>
      <c r="T115" s="22">
        <f t="shared" ca="1" si="84"/>
        <v>80.516430837836737</v>
      </c>
      <c r="U115" s="22">
        <f t="shared" ca="1" si="84"/>
        <v>58.504953760585266</v>
      </c>
      <c r="V115" s="22">
        <f t="shared" ca="1" si="84"/>
        <v>85.359733549764115</v>
      </c>
      <c r="W115" s="22">
        <f t="shared" ca="1" si="84"/>
        <v>81.545274460534031</v>
      </c>
      <c r="X115" s="22">
        <f t="shared" ca="1" si="84"/>
        <v>88.09212123353997</v>
      </c>
      <c r="Y115" s="22">
        <f t="shared" ca="1" si="84"/>
        <v>71.506054596270886</v>
      </c>
      <c r="Z115" s="22">
        <f t="shared" ca="1" si="84"/>
        <v>77.412802619126921</v>
      </c>
      <c r="AA115" s="22">
        <f t="shared" ca="1" si="84"/>
        <v>74.414355793043498</v>
      </c>
      <c r="AB115" s="22">
        <f t="shared" ca="1" si="84"/>
        <v>60.889776959660075</v>
      </c>
      <c r="AC115" s="22">
        <f t="shared" ca="1" si="84"/>
        <v>98.408971024022676</v>
      </c>
      <c r="AD115" s="22">
        <f t="shared" ca="1" si="84"/>
        <v>60.889776959660075</v>
      </c>
      <c r="AE115" s="22">
        <f t="shared" ca="1" si="84"/>
        <v>80.653280871535117</v>
      </c>
      <c r="AF115" s="22">
        <f t="shared" ca="1" si="84"/>
        <v>81.545274460534031</v>
      </c>
      <c r="AG115" s="22">
        <f t="shared" ca="1" si="84"/>
        <v>74.414355793043498</v>
      </c>
      <c r="AH115" s="22">
        <f t="shared" ca="1" si="84"/>
        <v>131.74596379558079</v>
      </c>
      <c r="AI115" s="22">
        <f t="shared" ca="1" si="84"/>
        <v>110.06716633474366</v>
      </c>
      <c r="AJ115" s="22">
        <f t="shared" ca="1" si="84"/>
        <v>104.84467986046657</v>
      </c>
      <c r="AK115" s="22">
        <f t="shared" ca="1" si="84"/>
        <v>85.20392222513901</v>
      </c>
      <c r="AL115" s="22">
        <f t="shared" ca="1" si="84"/>
        <v>80.653280871535117</v>
      </c>
      <c r="AM115" s="22">
        <f t="shared" ca="1" si="84"/>
        <v>77.412802619126921</v>
      </c>
      <c r="AN115" s="22">
        <f ca="1">AVERAGE(OFFSET($A115,0,Fixtures!$D$6,1,3))</f>
        <v>79.003659482979259</v>
      </c>
      <c r="AO115" s="22">
        <f ca="1">AVERAGE(OFFSET($A115,0,Fixtures!$D$6,1,6))</f>
        <v>78.45401370427733</v>
      </c>
      <c r="AP115" s="22">
        <f ca="1">AVERAGE(OFFSET($A115,0,Fixtures!$D$6,1,9))</f>
        <v>77.090268279710358</v>
      </c>
      <c r="AQ115" s="22">
        <f ca="1">AVERAGE(OFFSET($A115,0,Fixtures!$D$6,1,12))</f>
        <v>84.169991703396761</v>
      </c>
      <c r="AR115" s="22">
        <f ca="1">IF(OR(Fixtures!$D$6&lt;=0,Fixtures!$D$6&gt;39),AVERAGE(A115:AM115),AVERAGE(OFFSET($A115,0,Fixtures!$D$6,1,39-Fixtures!$D$6)))</f>
        <v>84.8846616260643</v>
      </c>
    </row>
    <row r="116" spans="1:44" x14ac:dyDescent="0.25">
      <c r="A116" s="30" t="s">
        <v>2</v>
      </c>
      <c r="B116" s="22">
        <f ca="1">MIN(VLOOKUP($A110,$A$2:$AM$12,B$14+1,FALSE),VLOOKUP($A116,$A$2:$AM$12,B$14+1,FALSE))</f>
        <v>81.545274460534031</v>
      </c>
      <c r="C116" s="22">
        <f t="shared" ref="C116:AM116" ca="1" si="85">MIN(VLOOKUP($A110,$A$2:$AM$12,C$14+1,FALSE),VLOOKUP($A116,$A$2:$AM$12,C$14+1,FALSE))</f>
        <v>86.85146435573273</v>
      </c>
      <c r="D116" s="22">
        <f t="shared" ca="1" si="85"/>
        <v>104.1381271640588</v>
      </c>
      <c r="E116" s="22">
        <f t="shared" ca="1" si="85"/>
        <v>76.787293718383424</v>
      </c>
      <c r="F116" s="22">
        <f t="shared" ca="1" si="85"/>
        <v>94.615647645599566</v>
      </c>
      <c r="G116" s="22">
        <f t="shared" ca="1" si="85"/>
        <v>65.989047985801463</v>
      </c>
      <c r="H116" s="22">
        <f t="shared" ca="1" si="85"/>
        <v>104.32856322748948</v>
      </c>
      <c r="I116" s="22">
        <f t="shared" ca="1" si="85"/>
        <v>108.76738957388292</v>
      </c>
      <c r="J116" s="22">
        <f t="shared" ca="1" si="85"/>
        <v>107.66814817432663</v>
      </c>
      <c r="K116" s="22">
        <f t="shared" ca="1" si="85"/>
        <v>88.09212123353997</v>
      </c>
      <c r="L116" s="22">
        <f t="shared" ca="1" si="85"/>
        <v>98.408971024022676</v>
      </c>
      <c r="M116" s="22">
        <f t="shared" ca="1" si="85"/>
        <v>65.989047985801463</v>
      </c>
      <c r="N116" s="22">
        <f t="shared" ca="1" si="85"/>
        <v>99.666446562874938</v>
      </c>
      <c r="O116" s="22">
        <f t="shared" ca="1" si="85"/>
        <v>76.787293718383424</v>
      </c>
      <c r="P116" s="22">
        <f t="shared" ca="1" si="85"/>
        <v>71.06028901832677</v>
      </c>
      <c r="Q116" s="22">
        <f t="shared" ca="1" si="85"/>
        <v>74.420838506251201</v>
      </c>
      <c r="R116" s="22">
        <f t="shared" ca="1" si="85"/>
        <v>80.516430837836737</v>
      </c>
      <c r="S116" s="22">
        <f t="shared" ca="1" si="85"/>
        <v>58.504953760585266</v>
      </c>
      <c r="T116" s="22">
        <f t="shared" ca="1" si="85"/>
        <v>132.93792059030136</v>
      </c>
      <c r="U116" s="22">
        <f t="shared" ca="1" si="85"/>
        <v>58.504953760585266</v>
      </c>
      <c r="V116" s="22">
        <f t="shared" ca="1" si="85"/>
        <v>85.359733549764115</v>
      </c>
      <c r="W116" s="22">
        <f t="shared" ca="1" si="85"/>
        <v>107.66814817432663</v>
      </c>
      <c r="X116" s="22">
        <f t="shared" ca="1" si="85"/>
        <v>88.09212123353997</v>
      </c>
      <c r="Y116" s="22">
        <f t="shared" ca="1" si="85"/>
        <v>71.506054596270886</v>
      </c>
      <c r="Z116" s="22">
        <f t="shared" ca="1" si="85"/>
        <v>71.06028901832677</v>
      </c>
      <c r="AA116" s="22">
        <f t="shared" ca="1" si="85"/>
        <v>74.414355793043498</v>
      </c>
      <c r="AB116" s="22">
        <f t="shared" ca="1" si="85"/>
        <v>71.506054596270886</v>
      </c>
      <c r="AC116" s="22">
        <f t="shared" ca="1" si="85"/>
        <v>74.414355793043498</v>
      </c>
      <c r="AD116" s="22">
        <f t="shared" ca="1" si="85"/>
        <v>60.889776959660075</v>
      </c>
      <c r="AE116" s="22">
        <f t="shared" ca="1" si="85"/>
        <v>77.412802619126921</v>
      </c>
      <c r="AF116" s="22">
        <f t="shared" ca="1" si="85"/>
        <v>81.545274460534031</v>
      </c>
      <c r="AG116" s="22">
        <f t="shared" ca="1" si="85"/>
        <v>80.653280871535117</v>
      </c>
      <c r="AH116" s="22">
        <f t="shared" ca="1" si="85"/>
        <v>80.516430837836737</v>
      </c>
      <c r="AI116" s="22">
        <f t="shared" ca="1" si="85"/>
        <v>110.06716633474366</v>
      </c>
      <c r="AJ116" s="22">
        <f t="shared" ca="1" si="85"/>
        <v>93.851136766913072</v>
      </c>
      <c r="AK116" s="22">
        <f t="shared" ca="1" si="85"/>
        <v>85.20392222513901</v>
      </c>
      <c r="AL116" s="22">
        <f t="shared" ca="1" si="85"/>
        <v>80.653280871535117</v>
      </c>
      <c r="AM116" s="22">
        <f t="shared" ca="1" si="85"/>
        <v>77.412802619126921</v>
      </c>
      <c r="AN116" s="22">
        <f ca="1">AVERAGE(OFFSET($A116,0,Fixtures!$D$6,1,3))</f>
        <v>76.886154949379204</v>
      </c>
      <c r="AO116" s="22">
        <f ca="1">AVERAGE(OFFSET($A116,0,Fixtures!$D$6,1,6))</f>
        <v>75.16553850508258</v>
      </c>
      <c r="AP116" s="22">
        <f ca="1">AVERAGE(OFFSET($A116,0,Fixtures!$D$6,1,9))</f>
        <v>74.537898341090738</v>
      </c>
      <c r="AQ116" s="22">
        <f ca="1">AVERAGE(OFFSET($A116,0,Fixtures!$D$6,1,12))</f>
        <v>78.506496926161006</v>
      </c>
      <c r="AR116" s="22">
        <f ca="1">IF(OR(Fixtures!$D$6&lt;=0,Fixtures!$D$6&gt;39),AVERAGE(A116:AM116),AVERAGE(OFFSET($A116,0,Fixtures!$D$6,1,39-Fixtures!$D$6)))</f>
        <v>79.949944099790386</v>
      </c>
    </row>
    <row r="117" spans="1:44" x14ac:dyDescent="0.25">
      <c r="A117" s="30" t="s">
        <v>113</v>
      </c>
      <c r="B117" s="22">
        <f ca="1">MIN(VLOOKUP($A110,$A$2:$AM$12,B$14+1,FALSE),VLOOKUP($A117,$A$2:$AM$12,B$14+1,FALSE))</f>
        <v>90.950879302608726</v>
      </c>
      <c r="C117" s="22">
        <f t="shared" ref="C117:AM117" ca="1" si="86">MIN(VLOOKUP($A110,$A$2:$AM$12,C$14+1,FALSE),VLOOKUP($A117,$A$2:$AM$12,C$14+1,FALSE))</f>
        <v>60.889776959660075</v>
      </c>
      <c r="D117" s="22">
        <f t="shared" ca="1" si="86"/>
        <v>104.1381271640588</v>
      </c>
      <c r="E117" s="22">
        <f t="shared" ca="1" si="86"/>
        <v>98.408971024022676</v>
      </c>
      <c r="F117" s="22">
        <f t="shared" ca="1" si="86"/>
        <v>94.615647645599566</v>
      </c>
      <c r="G117" s="22">
        <f t="shared" ca="1" si="86"/>
        <v>65.989047985801463</v>
      </c>
      <c r="H117" s="22">
        <f t="shared" ca="1" si="86"/>
        <v>71.506054596270886</v>
      </c>
      <c r="I117" s="22">
        <f t="shared" ca="1" si="86"/>
        <v>85.782010794927189</v>
      </c>
      <c r="J117" s="22">
        <f t="shared" ca="1" si="86"/>
        <v>80.653280871535117</v>
      </c>
      <c r="K117" s="22">
        <f t="shared" ca="1" si="86"/>
        <v>107.79215219638427</v>
      </c>
      <c r="L117" s="22">
        <f t="shared" ca="1" si="86"/>
        <v>104.1381271640588</v>
      </c>
      <c r="M117" s="22">
        <f t="shared" ca="1" si="86"/>
        <v>76.787293718383424</v>
      </c>
      <c r="N117" s="22">
        <f t="shared" ca="1" si="86"/>
        <v>99.666446562874938</v>
      </c>
      <c r="O117" s="22">
        <f t="shared" ca="1" si="86"/>
        <v>76.787293718383424</v>
      </c>
      <c r="P117" s="22">
        <f t="shared" ca="1" si="86"/>
        <v>71.06028901832677</v>
      </c>
      <c r="Q117" s="22">
        <f t="shared" ca="1" si="86"/>
        <v>74.420838506251201</v>
      </c>
      <c r="R117" s="22">
        <f t="shared" ca="1" si="86"/>
        <v>80.516430837836737</v>
      </c>
      <c r="S117" s="22">
        <f t="shared" ca="1" si="86"/>
        <v>88.09212123353997</v>
      </c>
      <c r="T117" s="22">
        <f t="shared" ca="1" si="86"/>
        <v>104.84467986046657</v>
      </c>
      <c r="U117" s="22">
        <f t="shared" ca="1" si="86"/>
        <v>58.504953760585266</v>
      </c>
      <c r="V117" s="22">
        <f t="shared" ca="1" si="86"/>
        <v>58.504953760585266</v>
      </c>
      <c r="W117" s="22">
        <f t="shared" ca="1" si="86"/>
        <v>131.74596379558079</v>
      </c>
      <c r="X117" s="22">
        <f t="shared" ca="1" si="86"/>
        <v>65.989047985801463</v>
      </c>
      <c r="Y117" s="22">
        <f t="shared" ca="1" si="86"/>
        <v>71.506054596270886</v>
      </c>
      <c r="Z117" s="22">
        <f t="shared" ca="1" si="86"/>
        <v>74.420838506251201</v>
      </c>
      <c r="AA117" s="22">
        <f t="shared" ca="1" si="86"/>
        <v>74.414355793043498</v>
      </c>
      <c r="AB117" s="22">
        <f t="shared" ca="1" si="86"/>
        <v>85.782010794927189</v>
      </c>
      <c r="AC117" s="22">
        <f t="shared" ca="1" si="86"/>
        <v>98.408971024022676</v>
      </c>
      <c r="AD117" s="22">
        <f t="shared" ca="1" si="86"/>
        <v>60.889776959660075</v>
      </c>
      <c r="AE117" s="22">
        <f t="shared" ca="1" si="86"/>
        <v>86.85146435573273</v>
      </c>
      <c r="AF117" s="22">
        <f t="shared" ca="1" si="86"/>
        <v>81.545274460534031</v>
      </c>
      <c r="AG117" s="22">
        <f t="shared" ca="1" si="86"/>
        <v>93.851136766913072</v>
      </c>
      <c r="AH117" s="22">
        <f t="shared" ca="1" si="86"/>
        <v>85.20392222513901</v>
      </c>
      <c r="AI117" s="22">
        <f t="shared" ca="1" si="86"/>
        <v>93.851136766913072</v>
      </c>
      <c r="AJ117" s="22">
        <f t="shared" ca="1" si="86"/>
        <v>80.516430837836737</v>
      </c>
      <c r="AK117" s="22">
        <f t="shared" ca="1" si="86"/>
        <v>85.20392222513901</v>
      </c>
      <c r="AL117" s="22">
        <f t="shared" ca="1" si="86"/>
        <v>74.414355793043498</v>
      </c>
      <c r="AM117" s="22">
        <f t="shared" ca="1" si="86"/>
        <v>77.412802619126921</v>
      </c>
      <c r="AN117" s="22">
        <f ca="1">AVERAGE(OFFSET($A117,0,Fixtures!$D$6,1,3))</f>
        <v>70.638647029441188</v>
      </c>
      <c r="AO117" s="22">
        <f ca="1">AVERAGE(OFFSET($A117,0,Fixtures!$D$6,1,6))</f>
        <v>78.420213116719495</v>
      </c>
      <c r="AP117" s="22">
        <f ca="1">AVERAGE(OFFSET($A117,0,Fixtures!$D$6,1,9))</f>
        <v>77.756421608471527</v>
      </c>
      <c r="AQ117" s="22">
        <f ca="1">AVERAGE(OFFSET($A117,0,Fixtures!$D$6,1,12))</f>
        <v>81.059499186267416</v>
      </c>
      <c r="AR117" s="22">
        <f ca="1">IF(OR(Fixtures!$D$6&lt;=0,Fixtures!$D$6&gt;39),AVERAGE(A117:AM117),AVERAGE(OFFSET($A117,0,Fixtures!$D$6,1,39-Fixtures!$D$6)))</f>
        <v>80.641343856897194</v>
      </c>
    </row>
    <row r="118" spans="1:44" x14ac:dyDescent="0.25">
      <c r="A118" s="30" t="s">
        <v>112</v>
      </c>
      <c r="B118" s="22">
        <f ca="1">MIN(VLOOKUP($A110,$A$2:$AM$12,B$14+1,FALSE),VLOOKUP($A118,$A$2:$AM$12,B$14+1,FALSE))</f>
        <v>80.653280871535117</v>
      </c>
      <c r="C118" s="22">
        <f t="shared" ref="C118:AM118" ca="1" si="87">MIN(VLOOKUP($A110,$A$2:$AM$12,C$14+1,FALSE),VLOOKUP($A118,$A$2:$AM$12,C$14+1,FALSE))</f>
        <v>58.504953760585266</v>
      </c>
      <c r="D118" s="22">
        <f t="shared" ca="1" si="87"/>
        <v>104.1381271640588</v>
      </c>
      <c r="E118" s="22">
        <f t="shared" ca="1" si="87"/>
        <v>108.76738957388292</v>
      </c>
      <c r="F118" s="22">
        <f t="shared" ca="1" si="87"/>
        <v>94.615647645599566</v>
      </c>
      <c r="G118" s="22">
        <f t="shared" ca="1" si="87"/>
        <v>65.989047985801463</v>
      </c>
      <c r="H118" s="22">
        <f t="shared" ca="1" si="87"/>
        <v>104.32856322748948</v>
      </c>
      <c r="I118" s="22">
        <f t="shared" ca="1" si="87"/>
        <v>93.851136766913072</v>
      </c>
      <c r="J118" s="22">
        <f t="shared" ca="1" si="87"/>
        <v>81.545274460534031</v>
      </c>
      <c r="K118" s="22">
        <f t="shared" ca="1" si="87"/>
        <v>98.408971024022676</v>
      </c>
      <c r="L118" s="22">
        <f t="shared" ca="1" si="87"/>
        <v>74.414355793043498</v>
      </c>
      <c r="M118" s="22">
        <f t="shared" ca="1" si="87"/>
        <v>90.054954273881165</v>
      </c>
      <c r="N118" s="22">
        <f t="shared" ca="1" si="87"/>
        <v>99.666446562874938</v>
      </c>
      <c r="O118" s="22">
        <f t="shared" ca="1" si="87"/>
        <v>76.787293718383424</v>
      </c>
      <c r="P118" s="22">
        <f t="shared" ca="1" si="87"/>
        <v>60.889776959660075</v>
      </c>
      <c r="Q118" s="22">
        <f t="shared" ca="1" si="87"/>
        <v>74.420838506251201</v>
      </c>
      <c r="R118" s="22">
        <f t="shared" ca="1" si="87"/>
        <v>80.516430837836737</v>
      </c>
      <c r="S118" s="22">
        <f t="shared" ca="1" si="87"/>
        <v>104.1381271640588</v>
      </c>
      <c r="T118" s="22">
        <f t="shared" ca="1" si="87"/>
        <v>76.787293718383424</v>
      </c>
      <c r="U118" s="22">
        <f t="shared" ca="1" si="87"/>
        <v>58.504953760585266</v>
      </c>
      <c r="V118" s="22">
        <f t="shared" ca="1" si="87"/>
        <v>85.359733549764115</v>
      </c>
      <c r="W118" s="22">
        <f t="shared" ca="1" si="87"/>
        <v>80.516430837836737</v>
      </c>
      <c r="X118" s="22">
        <f t="shared" ca="1" si="87"/>
        <v>88.09212123353997</v>
      </c>
      <c r="Y118" s="22">
        <f t="shared" ca="1" si="87"/>
        <v>71.506054596270886</v>
      </c>
      <c r="Z118" s="22">
        <f t="shared" ca="1" si="87"/>
        <v>71.506054596270886</v>
      </c>
      <c r="AA118" s="22">
        <f t="shared" ca="1" si="87"/>
        <v>65.989047985801463</v>
      </c>
      <c r="AB118" s="22">
        <f t="shared" ca="1" si="87"/>
        <v>85.20392222513901</v>
      </c>
      <c r="AC118" s="22">
        <f t="shared" ca="1" si="87"/>
        <v>98.408971024022676</v>
      </c>
      <c r="AD118" s="22">
        <f t="shared" ca="1" si="87"/>
        <v>60.889776959660075</v>
      </c>
      <c r="AE118" s="22">
        <f t="shared" ca="1" si="87"/>
        <v>74.420838506251201</v>
      </c>
      <c r="AF118" s="22">
        <f t="shared" ca="1" si="87"/>
        <v>81.545274460534031</v>
      </c>
      <c r="AG118" s="22">
        <f t="shared" ca="1" si="87"/>
        <v>85.359733549764115</v>
      </c>
      <c r="AH118" s="22">
        <f t="shared" ca="1" si="87"/>
        <v>90.950879302608726</v>
      </c>
      <c r="AI118" s="22">
        <f t="shared" ca="1" si="87"/>
        <v>88.09212123353997</v>
      </c>
      <c r="AJ118" s="22">
        <f t="shared" ca="1" si="87"/>
        <v>117.17749702548659</v>
      </c>
      <c r="AK118" s="22">
        <f t="shared" ca="1" si="87"/>
        <v>85.20392222513901</v>
      </c>
      <c r="AL118" s="22">
        <f t="shared" ca="1" si="87"/>
        <v>80.653280871535117</v>
      </c>
      <c r="AM118" s="22">
        <f t="shared" ca="1" si="87"/>
        <v>77.412802619126921</v>
      </c>
      <c r="AN118" s="22">
        <f ca="1">AVERAGE(OFFSET($A118,0,Fixtures!$D$6,1,3))</f>
        <v>77.034743475360585</v>
      </c>
      <c r="AO118" s="22">
        <f ca="1">AVERAGE(OFFSET($A118,0,Fixtures!$D$6,1,6))</f>
        <v>80.11769527684082</v>
      </c>
      <c r="AP118" s="22">
        <f ca="1">AVERAGE(OFFSET($A118,0,Fixtures!$D$6,1,9))</f>
        <v>77.506895731943359</v>
      </c>
      <c r="AQ118" s="22">
        <f ca="1">AVERAGE(OFFSET($A118,0,Fixtures!$D$6,1,12))</f>
        <v>80.163732972783592</v>
      </c>
      <c r="AR118" s="22">
        <f ca="1">IF(OR(Fixtures!$D$6&lt;=0,Fixtures!$D$6&gt;39),AVERAGE(A118:AM118),AVERAGE(OFFSET($A118,0,Fixtures!$D$6,1,39-Fixtures!$D$6)))</f>
        <v>82.650768650918167</v>
      </c>
    </row>
    <row r="119" spans="1:44" x14ac:dyDescent="0.25">
      <c r="A119" s="30" t="s">
        <v>71</v>
      </c>
      <c r="B119" s="22">
        <f ca="1">MIN(VLOOKUP($A110,$A$2:$AM$12,B$14+1,FALSE),VLOOKUP($A119,$A$2:$AM$12,B$14+1,FALSE))</f>
        <v>85.20392222513901</v>
      </c>
      <c r="C119" s="22">
        <f t="shared" ref="C119:AM119" ca="1" si="88">MIN(VLOOKUP($A110,$A$2:$AM$12,C$14+1,FALSE),VLOOKUP($A119,$A$2:$AM$12,C$14+1,FALSE))</f>
        <v>110.06716633474366</v>
      </c>
      <c r="D119" s="22">
        <f t="shared" ca="1" si="88"/>
        <v>80.516430837836737</v>
      </c>
      <c r="E119" s="22">
        <f t="shared" ca="1" si="88"/>
        <v>74.420838506251201</v>
      </c>
      <c r="F119" s="22">
        <f t="shared" ca="1" si="88"/>
        <v>81.545274460534031</v>
      </c>
      <c r="G119" s="22">
        <f t="shared" ca="1" si="88"/>
        <v>65.989047985801463</v>
      </c>
      <c r="H119" s="22">
        <f t="shared" ca="1" si="88"/>
        <v>104.32856322748948</v>
      </c>
      <c r="I119" s="22">
        <f t="shared" ca="1" si="88"/>
        <v>77.412802619126921</v>
      </c>
      <c r="J119" s="22">
        <f t="shared" ca="1" si="88"/>
        <v>104.32856322748948</v>
      </c>
      <c r="K119" s="22">
        <f t="shared" ca="1" si="88"/>
        <v>65.989047985801463</v>
      </c>
      <c r="L119" s="22">
        <f t="shared" ca="1" si="88"/>
        <v>117.17749702548659</v>
      </c>
      <c r="M119" s="22">
        <f t="shared" ca="1" si="88"/>
        <v>86.85146435573273</v>
      </c>
      <c r="N119" s="22">
        <f t="shared" ca="1" si="88"/>
        <v>74.414355793043498</v>
      </c>
      <c r="O119" s="22">
        <f t="shared" ca="1" si="88"/>
        <v>76.787293718383424</v>
      </c>
      <c r="P119" s="22">
        <f t="shared" ca="1" si="88"/>
        <v>71.06028901832677</v>
      </c>
      <c r="Q119" s="22">
        <f t="shared" ca="1" si="88"/>
        <v>58.504953760585266</v>
      </c>
      <c r="R119" s="22">
        <f t="shared" si="88"/>
        <v>80.516430837836737</v>
      </c>
      <c r="S119" s="22">
        <f t="shared" ca="1" si="88"/>
        <v>104.84467986046657</v>
      </c>
      <c r="T119" s="22">
        <f t="shared" ca="1" si="88"/>
        <v>94.615647645599566</v>
      </c>
      <c r="U119" s="22">
        <f t="shared" ca="1" si="88"/>
        <v>58.504953760585266</v>
      </c>
      <c r="V119" s="22">
        <f t="shared" ca="1" si="88"/>
        <v>85.359733549764115</v>
      </c>
      <c r="W119" s="22">
        <f t="shared" ca="1" si="88"/>
        <v>80.653280871535117</v>
      </c>
      <c r="X119" s="22">
        <f t="shared" ca="1" si="88"/>
        <v>85.359733549764115</v>
      </c>
      <c r="Y119" s="22">
        <f t="shared" ca="1" si="88"/>
        <v>71.506054596270886</v>
      </c>
      <c r="Z119" s="22">
        <f t="shared" ca="1" si="88"/>
        <v>90.054954273881165</v>
      </c>
      <c r="AA119" s="22">
        <f t="shared" ca="1" si="88"/>
        <v>74.414355793043498</v>
      </c>
      <c r="AB119" s="22">
        <f t="shared" ca="1" si="88"/>
        <v>85.782010794927189</v>
      </c>
      <c r="AC119" s="22">
        <f t="shared" si="88"/>
        <v>98.408971024022676</v>
      </c>
      <c r="AD119" s="22">
        <f t="shared" ca="1" si="88"/>
        <v>60.889776959660075</v>
      </c>
      <c r="AE119" s="22">
        <f t="shared" ca="1" si="88"/>
        <v>86.85146435573273</v>
      </c>
      <c r="AF119" s="22">
        <f t="shared" ca="1" si="88"/>
        <v>81.545274460534031</v>
      </c>
      <c r="AG119" s="22">
        <f t="shared" ca="1" si="88"/>
        <v>93.851136766913072</v>
      </c>
      <c r="AH119" s="22">
        <f t="shared" ca="1" si="88"/>
        <v>143.21694080892806</v>
      </c>
      <c r="AI119" s="22">
        <f t="shared" ca="1" si="88"/>
        <v>71.06028901832677</v>
      </c>
      <c r="AJ119" s="22">
        <f t="shared" ca="1" si="88"/>
        <v>60.889776959660075</v>
      </c>
      <c r="AK119" s="22">
        <f t="shared" ca="1" si="88"/>
        <v>85.20392222513901</v>
      </c>
      <c r="AL119" s="22">
        <f t="shared" ca="1" si="88"/>
        <v>80.653280871535117</v>
      </c>
      <c r="AM119" s="22">
        <f t="shared" ca="1" si="88"/>
        <v>77.412802619126921</v>
      </c>
      <c r="AN119" s="22">
        <f ca="1">AVERAGE(OFFSET($A119,0,Fixtures!$D$6,1,3))</f>
        <v>82.306914139972051</v>
      </c>
      <c r="AO119" s="22">
        <f ca="1">AVERAGE(OFFSET($A119,0,Fixtures!$D$6,1,6))</f>
        <v>84.254346671984919</v>
      </c>
      <c r="AP119" s="22">
        <f ca="1">AVERAGE(OFFSET($A119,0,Fixtures!$D$6,1,9))</f>
        <v>81.6458439786485</v>
      </c>
      <c r="AQ119" s="22">
        <f ca="1">AVERAGE(OFFSET($A119,0,Fixtures!$D$6,1,12))</f>
        <v>86.911746866833695</v>
      </c>
      <c r="AR119" s="22">
        <f ca="1">IF(OR(Fixtures!$D$6&lt;=0,Fixtures!$D$6&gt;39),AVERAGE(A119:AM119),AVERAGE(OFFSET($A119,0,Fixtures!$D$6,1,39-Fixtures!$D$6)))</f>
        <v>84.193796567341593</v>
      </c>
    </row>
    <row r="120" spans="1:44" x14ac:dyDescent="0.25">
      <c r="A120" s="30" t="s">
        <v>63</v>
      </c>
      <c r="B120" s="22">
        <f ca="1">MIN(VLOOKUP($A110,$A$2:$AM$12,B$14+1,FALSE),VLOOKUP($A120,$A$2:$AM$12,B$14+1,FALSE))</f>
        <v>90.950879302608726</v>
      </c>
      <c r="C120" s="22">
        <f t="shared" ref="C120:AM120" ca="1" si="89">MIN(VLOOKUP($A110,$A$2:$AM$12,C$14+1,FALSE),VLOOKUP($A120,$A$2:$AM$12,C$14+1,FALSE))</f>
        <v>104.1381271640588</v>
      </c>
      <c r="D120" s="22">
        <f t="shared" ca="1" si="89"/>
        <v>93.851136766913072</v>
      </c>
      <c r="E120" s="22">
        <f t="shared" ca="1" si="89"/>
        <v>71.06028901832677</v>
      </c>
      <c r="F120" s="22">
        <f t="shared" ca="1" si="89"/>
        <v>94.615647645599566</v>
      </c>
      <c r="G120" s="22">
        <f t="shared" ca="1" si="89"/>
        <v>65.989047985801463</v>
      </c>
      <c r="H120" s="22">
        <f t="shared" ca="1" si="89"/>
        <v>80.653280871535117</v>
      </c>
      <c r="I120" s="22">
        <f t="shared" ca="1" si="89"/>
        <v>58.504953760585266</v>
      </c>
      <c r="J120" s="22">
        <f t="shared" ca="1" si="89"/>
        <v>107.66814817432663</v>
      </c>
      <c r="K120" s="22">
        <f t="shared" ca="1" si="89"/>
        <v>77.412802619126921</v>
      </c>
      <c r="L120" s="22">
        <f t="shared" ca="1" si="89"/>
        <v>60.889776959660075</v>
      </c>
      <c r="M120" s="22">
        <f t="shared" ca="1" si="89"/>
        <v>90.054954273881165</v>
      </c>
      <c r="N120" s="22">
        <f t="shared" ca="1" si="89"/>
        <v>85.359733549764115</v>
      </c>
      <c r="O120" s="22">
        <f t="shared" ca="1" si="89"/>
        <v>76.787293718383424</v>
      </c>
      <c r="P120" s="22">
        <f t="shared" ca="1" si="89"/>
        <v>71.06028901832677</v>
      </c>
      <c r="Q120" s="22">
        <f t="shared" ca="1" si="89"/>
        <v>74.420838506251201</v>
      </c>
      <c r="R120" s="22">
        <f t="shared" ca="1" si="89"/>
        <v>80.516430837836737</v>
      </c>
      <c r="S120" s="22">
        <f t="shared" ca="1" si="89"/>
        <v>104.84467986046657</v>
      </c>
      <c r="T120" s="22">
        <f t="shared" ca="1" si="89"/>
        <v>71.506054596270886</v>
      </c>
      <c r="U120" s="22">
        <f t="shared" ca="1" si="89"/>
        <v>58.504953760585266</v>
      </c>
      <c r="V120" s="22">
        <f t="shared" ca="1" si="89"/>
        <v>65.989047985801463</v>
      </c>
      <c r="W120" s="22">
        <f t="shared" ca="1" si="89"/>
        <v>94.615647645599566</v>
      </c>
      <c r="X120" s="22">
        <f t="shared" ca="1" si="89"/>
        <v>88.09212123353997</v>
      </c>
      <c r="Y120" s="22">
        <f t="shared" ca="1" si="89"/>
        <v>71.506054596270886</v>
      </c>
      <c r="Z120" s="22">
        <f t="shared" ca="1" si="89"/>
        <v>85.20392222513901</v>
      </c>
      <c r="AA120" s="22">
        <f t="shared" ca="1" si="89"/>
        <v>74.414355793043498</v>
      </c>
      <c r="AB120" s="22">
        <f t="shared" ca="1" si="89"/>
        <v>85.782010794927189</v>
      </c>
      <c r="AC120" s="22">
        <f t="shared" ca="1" si="89"/>
        <v>96.794426871686781</v>
      </c>
      <c r="AD120" s="22">
        <f t="shared" ca="1" si="89"/>
        <v>60.889776959660075</v>
      </c>
      <c r="AE120" s="22">
        <f t="shared" ca="1" si="89"/>
        <v>86.85146435573273</v>
      </c>
      <c r="AF120" s="22">
        <f t="shared" ca="1" si="89"/>
        <v>81.545274460534031</v>
      </c>
      <c r="AG120" s="22">
        <f t="shared" ca="1" si="89"/>
        <v>93.851136766913072</v>
      </c>
      <c r="AH120" s="22">
        <f t="shared" ca="1" si="89"/>
        <v>74.420838506251201</v>
      </c>
      <c r="AI120" s="22">
        <f t="shared" ca="1" si="89"/>
        <v>74.414355793043498</v>
      </c>
      <c r="AJ120" s="22">
        <f t="shared" ca="1" si="89"/>
        <v>86.85146435573273</v>
      </c>
      <c r="AK120" s="22">
        <f t="shared" ca="1" si="89"/>
        <v>76.787293718383424</v>
      </c>
      <c r="AL120" s="22">
        <f t="shared" ca="1" si="89"/>
        <v>80.653280871535117</v>
      </c>
      <c r="AM120" s="22">
        <f t="shared" ca="1" si="89"/>
        <v>77.412802619126921</v>
      </c>
      <c r="AN120" s="22">
        <f ca="1">AVERAGE(OFFSET($A120,0,Fixtures!$D$6,1,3))</f>
        <v>81.600699351649951</v>
      </c>
      <c r="AO120" s="22">
        <f ca="1">AVERAGE(OFFSET($A120,0,Fixtures!$D$6,1,6))</f>
        <v>83.632148585767894</v>
      </c>
      <c r="AP120" s="22">
        <f ca="1">AVERAGE(OFFSET($A120,0,Fixtures!$D$6,1,9))</f>
        <v>81.231045254503798</v>
      </c>
      <c r="AQ120" s="22">
        <f ca="1">AVERAGE(OFFSET($A120,0,Fixtures!$D$6,1,12))</f>
        <v>81.147144863061826</v>
      </c>
      <c r="AR120" s="22">
        <f ca="1">IF(OR(Fixtures!$D$6&lt;=0,Fixtures!$D$6&gt;39),AVERAGE(A120:AM120),AVERAGE(OFFSET($A120,0,Fixtures!$D$6,1,39-Fixtures!$D$6)))</f>
        <v>80.966911245095005</v>
      </c>
    </row>
    <row r="122" spans="1:44" x14ac:dyDescent="0.25">
      <c r="A122" s="31" t="s">
        <v>71</v>
      </c>
      <c r="B122" s="2">
        <v>1</v>
      </c>
      <c r="C122" s="2">
        <v>2</v>
      </c>
      <c r="D122" s="2">
        <v>3</v>
      </c>
      <c r="E122" s="2">
        <v>4</v>
      </c>
      <c r="F122" s="2">
        <v>5</v>
      </c>
      <c r="G122" s="2">
        <v>6</v>
      </c>
      <c r="H122" s="2">
        <v>7</v>
      </c>
      <c r="I122" s="2">
        <v>8</v>
      </c>
      <c r="J122" s="2">
        <v>9</v>
      </c>
      <c r="K122" s="2">
        <v>10</v>
      </c>
      <c r="L122" s="2">
        <v>11</v>
      </c>
      <c r="M122" s="2">
        <v>12</v>
      </c>
      <c r="N122" s="2">
        <v>13</v>
      </c>
      <c r="O122" s="2">
        <v>14</v>
      </c>
      <c r="P122" s="2">
        <v>15</v>
      </c>
      <c r="Q122" s="2">
        <v>16</v>
      </c>
      <c r="R122" s="2">
        <v>17</v>
      </c>
      <c r="S122" s="2">
        <v>18</v>
      </c>
      <c r="T122" s="2">
        <v>19</v>
      </c>
      <c r="U122" s="2">
        <v>20</v>
      </c>
      <c r="V122" s="2">
        <v>21</v>
      </c>
      <c r="W122" s="2">
        <v>22</v>
      </c>
      <c r="X122" s="2">
        <v>23</v>
      </c>
      <c r="Y122" s="2">
        <v>24</v>
      </c>
      <c r="Z122" s="2">
        <v>25</v>
      </c>
      <c r="AA122" s="2">
        <v>26</v>
      </c>
      <c r="AB122" s="2">
        <v>27</v>
      </c>
      <c r="AC122" s="2">
        <v>28</v>
      </c>
      <c r="AD122" s="2">
        <v>29</v>
      </c>
      <c r="AE122" s="2">
        <v>30</v>
      </c>
      <c r="AF122" s="2">
        <v>31</v>
      </c>
      <c r="AG122" s="2">
        <v>32</v>
      </c>
      <c r="AH122" s="2">
        <v>33</v>
      </c>
      <c r="AI122" s="2">
        <v>34</v>
      </c>
      <c r="AJ122" s="2">
        <v>35</v>
      </c>
      <c r="AK122" s="2">
        <v>36</v>
      </c>
      <c r="AL122" s="2">
        <v>37</v>
      </c>
      <c r="AM122" s="2">
        <v>38</v>
      </c>
      <c r="AN122" s="31" t="s">
        <v>56</v>
      </c>
      <c r="AO122" s="31" t="s">
        <v>57</v>
      </c>
      <c r="AP122" s="31" t="s">
        <v>58</v>
      </c>
      <c r="AQ122" s="31" t="s">
        <v>82</v>
      </c>
      <c r="AR122" s="31" t="s">
        <v>59</v>
      </c>
    </row>
    <row r="123" spans="1:44" x14ac:dyDescent="0.25">
      <c r="A123" s="30" t="s">
        <v>111</v>
      </c>
      <c r="B123" s="22">
        <f t="shared" ref="B123:AM123" ca="1" si="90">MIN(VLOOKUP($A122,$A$2:$AM$12,B$14+1,FALSE),VLOOKUP($A123,$A$2:$AM$12,B$14+1,FALSE))</f>
        <v>85.20392222513901</v>
      </c>
      <c r="C123" s="22">
        <f t="shared" ca="1" si="90"/>
        <v>65.989047985801463</v>
      </c>
      <c r="D123" s="22">
        <f t="shared" ca="1" si="90"/>
        <v>80.516430837836737</v>
      </c>
      <c r="E123" s="22">
        <f t="shared" ca="1" si="90"/>
        <v>71.506054596270886</v>
      </c>
      <c r="F123" s="22">
        <f t="shared" ca="1" si="90"/>
        <v>80.516430837836737</v>
      </c>
      <c r="G123" s="22">
        <f t="shared" ca="1" si="90"/>
        <v>99.666446562874938</v>
      </c>
      <c r="H123" s="22">
        <f t="shared" ca="1" si="90"/>
        <v>74.414355793043498</v>
      </c>
      <c r="I123" s="22">
        <f t="shared" ca="1" si="90"/>
        <v>77.412802619126921</v>
      </c>
      <c r="J123" s="22">
        <f t="shared" ca="1" si="90"/>
        <v>85.20392222513901</v>
      </c>
      <c r="K123" s="22">
        <f t="shared" ca="1" si="90"/>
        <v>65.989047985801463</v>
      </c>
      <c r="L123" s="22">
        <f t="shared" ca="1" si="90"/>
        <v>117.17749702548659</v>
      </c>
      <c r="M123" s="22">
        <f t="shared" ca="1" si="90"/>
        <v>86.85146435573273</v>
      </c>
      <c r="N123" s="22">
        <f t="shared" ca="1" si="90"/>
        <v>60.889776959660075</v>
      </c>
      <c r="O123" s="22">
        <f t="shared" ca="1" si="90"/>
        <v>118.30429950983941</v>
      </c>
      <c r="P123" s="22">
        <f t="shared" ca="1" si="90"/>
        <v>131.74596379558079</v>
      </c>
      <c r="Q123" s="22">
        <f t="shared" ca="1" si="90"/>
        <v>58.504953760585266</v>
      </c>
      <c r="R123" s="22">
        <f t="shared" ca="1" si="90"/>
        <v>94.615647645599566</v>
      </c>
      <c r="S123" s="22">
        <f t="shared" ca="1" si="90"/>
        <v>96.794426871686781</v>
      </c>
      <c r="T123" s="22">
        <f t="shared" ca="1" si="90"/>
        <v>71.06028901832677</v>
      </c>
      <c r="U123" s="22">
        <f t="shared" ca="1" si="90"/>
        <v>85.782010794927189</v>
      </c>
      <c r="V123" s="22">
        <f t="shared" ca="1" si="90"/>
        <v>88.09212123353997</v>
      </c>
      <c r="W123" s="22">
        <f t="shared" ca="1" si="90"/>
        <v>80.653280871535117</v>
      </c>
      <c r="X123" s="22">
        <f t="shared" ca="1" si="90"/>
        <v>85.359733549764115</v>
      </c>
      <c r="Y123" s="22">
        <f t="shared" ca="1" si="90"/>
        <v>76.787293718383424</v>
      </c>
      <c r="Z123" s="22">
        <f t="shared" ca="1" si="90"/>
        <v>80.653280871535117</v>
      </c>
      <c r="AA123" s="22">
        <f t="shared" ca="1" si="90"/>
        <v>85.359733549764115</v>
      </c>
      <c r="AB123" s="22">
        <f t="shared" ca="1" si="90"/>
        <v>118.30429950983941</v>
      </c>
      <c r="AC123" s="22">
        <f t="shared" ca="1" si="90"/>
        <v>77.412802619126921</v>
      </c>
      <c r="AD123" s="22">
        <f t="shared" ca="1" si="90"/>
        <v>71.506054596270886</v>
      </c>
      <c r="AE123" s="22">
        <f t="shared" ca="1" si="90"/>
        <v>107.79215219638427</v>
      </c>
      <c r="AF123" s="22">
        <f t="shared" ca="1" si="90"/>
        <v>74.420838506251201</v>
      </c>
      <c r="AG123" s="22">
        <f t="shared" ca="1" si="90"/>
        <v>88.09212123353997</v>
      </c>
      <c r="AH123" s="22">
        <f t="shared" ca="1" si="90"/>
        <v>143.21694080892806</v>
      </c>
      <c r="AI123" s="22">
        <f t="shared" ca="1" si="90"/>
        <v>71.06028901832677</v>
      </c>
      <c r="AJ123" s="22">
        <f t="shared" ca="1" si="90"/>
        <v>58.504953760585266</v>
      </c>
      <c r="AK123" s="22">
        <f t="shared" ca="1" si="90"/>
        <v>98.408971024022676</v>
      </c>
      <c r="AL123" s="22">
        <f t="shared" ca="1" si="90"/>
        <v>81.545274460534031</v>
      </c>
      <c r="AM123" s="22">
        <f t="shared" ca="1" si="90"/>
        <v>98.408971024022676</v>
      </c>
      <c r="AN123" s="22">
        <f ca="1">AVERAGE(OFFSET($A123,0,Fixtures!$D$6,1,3))</f>
        <v>80.933436046560885</v>
      </c>
      <c r="AO123" s="22">
        <f ca="1">AVERAGE(OFFSET($A123,0,Fixtures!$D$6,1,6))</f>
        <v>87.312857303068839</v>
      </c>
      <c r="AP123" s="22">
        <f ca="1">AVERAGE(OFFSET($A123,0,Fixtures!$D$6,1,9))</f>
        <v>86.399576568591044</v>
      </c>
      <c r="AQ123" s="22">
        <f ca="1">AVERAGE(OFFSET($A123,0,Fixtures!$D$6,1,12))</f>
        <v>89.99712834817619</v>
      </c>
      <c r="AR123" s="22">
        <f ca="1">IF(OR(Fixtures!$D$6&lt;=0,Fixtures!$D$6&gt;39),AVERAGE(A123:AM123),AVERAGE(OFFSET($A123,0,Fixtures!$D$6,1,39-Fixtures!$D$6)))</f>
        <v>88.552106902954947</v>
      </c>
    </row>
    <row r="124" spans="1:44" x14ac:dyDescent="0.25">
      <c r="A124" s="30" t="s">
        <v>121</v>
      </c>
      <c r="B124" s="22">
        <f ca="1">MIN(VLOOKUP($A122,$A$2:$AM$12,B$14+1,FALSE),VLOOKUP($A124,$A$2:$AM$12,B$14+1,FALSE))</f>
        <v>85.20392222513901</v>
      </c>
      <c r="C124" s="22">
        <f t="shared" ref="C124:AM124" ca="1" si="91">MIN(VLOOKUP($A122,$A$2:$AM$12,C$14+1,FALSE),VLOOKUP($A124,$A$2:$AM$12,C$14+1,FALSE))</f>
        <v>80.516430837836737</v>
      </c>
      <c r="D124" s="22">
        <f t="shared" ca="1" si="91"/>
        <v>80.516430837836737</v>
      </c>
      <c r="E124" s="22">
        <f t="shared" ca="1" si="91"/>
        <v>74.420838506251201</v>
      </c>
      <c r="F124" s="22">
        <f t="shared" ca="1" si="91"/>
        <v>74.414355793043498</v>
      </c>
      <c r="G124" s="22">
        <f t="shared" ca="1" si="91"/>
        <v>74.420838506251201</v>
      </c>
      <c r="H124" s="22">
        <f t="shared" ca="1" si="91"/>
        <v>107.66814817432663</v>
      </c>
      <c r="I124" s="22">
        <f t="shared" ca="1" si="91"/>
        <v>77.412802619126921</v>
      </c>
      <c r="J124" s="22">
        <f t="shared" ca="1" si="91"/>
        <v>104.32856322748948</v>
      </c>
      <c r="K124" s="22">
        <f t="shared" ca="1" si="91"/>
        <v>65.989047985801463</v>
      </c>
      <c r="L124" s="22">
        <f t="shared" ca="1" si="91"/>
        <v>71.06028901832677</v>
      </c>
      <c r="M124" s="22">
        <f t="shared" ca="1" si="91"/>
        <v>86.85146435573273</v>
      </c>
      <c r="N124" s="22">
        <f t="shared" ca="1" si="91"/>
        <v>74.414355793043498</v>
      </c>
      <c r="O124" s="22">
        <f t="shared" ca="1" si="91"/>
        <v>118.30429950983941</v>
      </c>
      <c r="P124" s="22">
        <f t="shared" ca="1" si="91"/>
        <v>99.666446562874938</v>
      </c>
      <c r="Q124" s="22">
        <f t="shared" ca="1" si="91"/>
        <v>58.504953760585266</v>
      </c>
      <c r="R124" s="22">
        <f t="shared" ca="1" si="91"/>
        <v>71.506054596270886</v>
      </c>
      <c r="S124" s="22">
        <f t="shared" ca="1" si="91"/>
        <v>77.412802619126921</v>
      </c>
      <c r="T124" s="22">
        <f t="shared" ca="1" si="91"/>
        <v>94.615647645599566</v>
      </c>
      <c r="U124" s="22">
        <f t="shared" ca="1" si="91"/>
        <v>65.989047985801463</v>
      </c>
      <c r="V124" s="22">
        <f t="shared" ca="1" si="91"/>
        <v>88.09212123353997</v>
      </c>
      <c r="W124" s="22">
        <f t="shared" ca="1" si="91"/>
        <v>80.653280871535117</v>
      </c>
      <c r="X124" s="22">
        <f t="shared" ca="1" si="91"/>
        <v>85.359733549764115</v>
      </c>
      <c r="Y124" s="22">
        <f t="shared" ca="1" si="91"/>
        <v>80.653280871535117</v>
      </c>
      <c r="Z124" s="22">
        <f t="shared" ca="1" si="91"/>
        <v>90.054954273881165</v>
      </c>
      <c r="AA124" s="22">
        <f t="shared" ca="1" si="91"/>
        <v>76.787293718383424</v>
      </c>
      <c r="AB124" s="22">
        <f t="shared" ca="1" si="91"/>
        <v>94.615647645599566</v>
      </c>
      <c r="AC124" s="22">
        <f t="shared" ca="1" si="91"/>
        <v>58.504953760585266</v>
      </c>
      <c r="AD124" s="22">
        <f t="shared" ca="1" si="91"/>
        <v>71.506054596270886</v>
      </c>
      <c r="AE124" s="22">
        <f t="shared" ca="1" si="91"/>
        <v>81.545274460534031</v>
      </c>
      <c r="AF124" s="22">
        <f t="shared" ca="1" si="91"/>
        <v>90.950879302608726</v>
      </c>
      <c r="AG124" s="22">
        <f t="shared" ca="1" si="91"/>
        <v>96.794426871686781</v>
      </c>
      <c r="AH124" s="22">
        <f t="shared" ca="1" si="91"/>
        <v>86.85146435573273</v>
      </c>
      <c r="AI124" s="22">
        <f t="shared" ca="1" si="91"/>
        <v>71.06028901832677</v>
      </c>
      <c r="AJ124" s="22">
        <f t="shared" ca="1" si="91"/>
        <v>60.889776959660075</v>
      </c>
      <c r="AK124" s="22">
        <f t="shared" ca="1" si="91"/>
        <v>98.408971024022676</v>
      </c>
      <c r="AL124" s="22">
        <f t="shared" ca="1" si="91"/>
        <v>60.889776959660075</v>
      </c>
      <c r="AM124" s="22">
        <f t="shared" ca="1" si="91"/>
        <v>90.950879302608726</v>
      </c>
      <c r="AN124" s="22">
        <f ca="1">AVERAGE(OFFSET($A124,0,Fixtures!$D$6,1,3))</f>
        <v>85.355989565060142</v>
      </c>
      <c r="AO124" s="22">
        <f ca="1">AVERAGE(OFFSET($A124,0,Fixtures!$D$6,1,6))</f>
        <v>80.99597730329144</v>
      </c>
      <c r="AP124" s="22">
        <f ca="1">AVERAGE(OFFSET($A124,0,Fixtures!$D$6,1,9))</f>
        <v>81.108674686573593</v>
      </c>
      <c r="AQ124" s="22">
        <f ca="1">AVERAGE(OFFSET($A124,0,Fixtures!$D$6,1,12))</f>
        <v>82.057021035409051</v>
      </c>
      <c r="AR124" s="22">
        <f ca="1">IF(OR(Fixtures!$D$6&lt;=0,Fixtures!$D$6&gt;39),AVERAGE(A124:AM124),AVERAGE(OFFSET($A124,0,Fixtures!$D$6,1,39-Fixtures!$D$6)))</f>
        <v>80.988978541928773</v>
      </c>
    </row>
    <row r="125" spans="1:44" x14ac:dyDescent="0.25">
      <c r="A125" s="30" t="s">
        <v>73</v>
      </c>
      <c r="B125" s="22">
        <f ca="1">MIN(VLOOKUP($A122,$A$2:$AM$12,B$14+1,FALSE),VLOOKUP($A125,$A$2:$AM$12,B$14+1,FALSE))</f>
        <v>77.412802619126921</v>
      </c>
      <c r="C125" s="22">
        <f t="shared" ref="C125:AM125" ca="1" si="92">MIN(VLOOKUP($A122,$A$2:$AM$12,C$14+1,FALSE),VLOOKUP($A125,$A$2:$AM$12,C$14+1,FALSE))</f>
        <v>104.84467986046657</v>
      </c>
      <c r="D125" s="22">
        <f t="shared" ca="1" si="92"/>
        <v>80.516430837836737</v>
      </c>
      <c r="E125" s="22">
        <f t="shared" ca="1" si="92"/>
        <v>74.420838506251201</v>
      </c>
      <c r="F125" s="22">
        <f t="shared" ca="1" si="92"/>
        <v>81.545274460534031</v>
      </c>
      <c r="G125" s="22">
        <f t="shared" ca="1" si="92"/>
        <v>118.30429950983941</v>
      </c>
      <c r="H125" s="22">
        <f t="shared" ca="1" si="92"/>
        <v>80.516430837836737</v>
      </c>
      <c r="I125" s="22">
        <f t="shared" ca="1" si="92"/>
        <v>77.412802619126921</v>
      </c>
      <c r="J125" s="22">
        <f t="shared" ca="1" si="92"/>
        <v>71.06028901832677</v>
      </c>
      <c r="K125" s="22">
        <f t="shared" ca="1" si="92"/>
        <v>65.989047985801463</v>
      </c>
      <c r="L125" s="22">
        <f t="shared" ca="1" si="92"/>
        <v>108.76738957388292</v>
      </c>
      <c r="M125" s="22">
        <f t="shared" ca="1" si="92"/>
        <v>74.420838506251201</v>
      </c>
      <c r="N125" s="22">
        <f t="shared" ca="1" si="92"/>
        <v>74.414355793043498</v>
      </c>
      <c r="O125" s="22">
        <f t="shared" ca="1" si="92"/>
        <v>104.32856322748948</v>
      </c>
      <c r="P125" s="22">
        <f t="shared" ca="1" si="92"/>
        <v>71.506054596270886</v>
      </c>
      <c r="Q125" s="22">
        <f t="shared" ca="1" si="92"/>
        <v>58.504953760585266</v>
      </c>
      <c r="R125" s="22">
        <f t="shared" ca="1" si="92"/>
        <v>143.21694080892806</v>
      </c>
      <c r="S125" s="22">
        <f t="shared" ca="1" si="92"/>
        <v>74.414355793043498</v>
      </c>
      <c r="T125" s="22">
        <f t="shared" ca="1" si="92"/>
        <v>81.545274460534031</v>
      </c>
      <c r="U125" s="22">
        <f t="shared" ca="1" si="92"/>
        <v>85.782010794927189</v>
      </c>
      <c r="V125" s="22">
        <f t="shared" ca="1" si="92"/>
        <v>88.09212123353997</v>
      </c>
      <c r="W125" s="22">
        <f t="shared" ca="1" si="92"/>
        <v>76.787293718383424</v>
      </c>
      <c r="X125" s="22">
        <f t="shared" ca="1" si="92"/>
        <v>85.359733549764115</v>
      </c>
      <c r="Y125" s="22">
        <f t="shared" ca="1" si="92"/>
        <v>85.20392222513901</v>
      </c>
      <c r="Z125" s="22">
        <f t="shared" ca="1" si="92"/>
        <v>85.782010794927189</v>
      </c>
      <c r="AA125" s="22">
        <f t="shared" ca="1" si="92"/>
        <v>94.615647645599566</v>
      </c>
      <c r="AB125" s="22">
        <f t="shared" ca="1" si="92"/>
        <v>90.950879302608726</v>
      </c>
      <c r="AC125" s="22">
        <f t="shared" ca="1" si="92"/>
        <v>117.17749702548659</v>
      </c>
      <c r="AD125" s="22">
        <f t="shared" ca="1" si="92"/>
        <v>71.506054596270886</v>
      </c>
      <c r="AE125" s="22">
        <f t="shared" ca="1" si="92"/>
        <v>58.504953760585266</v>
      </c>
      <c r="AF125" s="22">
        <f t="shared" ca="1" si="92"/>
        <v>90.950879302608726</v>
      </c>
      <c r="AG125" s="22">
        <f t="shared" ca="1" si="92"/>
        <v>60.889776959660075</v>
      </c>
      <c r="AH125" s="22">
        <f t="shared" ca="1" si="92"/>
        <v>132.93792059030136</v>
      </c>
      <c r="AI125" s="22">
        <f t="shared" ca="1" si="92"/>
        <v>71.06028901832677</v>
      </c>
      <c r="AJ125" s="22">
        <f t="shared" ca="1" si="92"/>
        <v>60.889776959660075</v>
      </c>
      <c r="AK125" s="22">
        <f t="shared" ca="1" si="92"/>
        <v>98.408971024022676</v>
      </c>
      <c r="AL125" s="22">
        <f t="shared" ca="1" si="92"/>
        <v>96.794426871686781</v>
      </c>
      <c r="AM125" s="22">
        <f t="shared" ca="1" si="92"/>
        <v>99.666446562874938</v>
      </c>
      <c r="AN125" s="22">
        <f ca="1">AVERAGE(OFFSET($A125,0,Fixtures!$D$6,1,3))</f>
        <v>85.448555523276767</v>
      </c>
      <c r="AO125" s="22">
        <f ca="1">AVERAGE(OFFSET($A125,0,Fixtures!$D$6,1,6))</f>
        <v>93.181615090587528</v>
      </c>
      <c r="AP125" s="22">
        <f ca="1">AVERAGE(OFFSET($A125,0,Fixtures!$D$6,1,9))</f>
        <v>86.672397578110022</v>
      </c>
      <c r="AQ125" s="22">
        <f ca="1">AVERAGE(OFFSET($A125,0,Fixtures!$D$6,1,12))</f>
        <v>87.078297064273201</v>
      </c>
      <c r="AR125" s="22">
        <f ca="1">IF(OR(Fixtures!$D$6&lt;=0,Fixtures!$D$6&gt;39),AVERAGE(A125:AM125),AVERAGE(OFFSET($A125,0,Fixtures!$D$6,1,39-Fixtures!$D$6)))</f>
        <v>87.543699136845177</v>
      </c>
    </row>
    <row r="126" spans="1:44" x14ac:dyDescent="0.25">
      <c r="A126" s="30" t="s">
        <v>61</v>
      </c>
      <c r="B126" s="22">
        <f ca="1">MIN(VLOOKUP($A122,$A$2:$AM$12,B$14+1,FALSE),VLOOKUP($A126,$A$2:$AM$12,B$14+1,FALSE))</f>
        <v>85.20392222513901</v>
      </c>
      <c r="C126" s="22">
        <f t="shared" ref="C126:AM126" ca="1" si="93">MIN(VLOOKUP($A122,$A$2:$AM$12,C$14+1,FALSE),VLOOKUP($A126,$A$2:$AM$12,C$14+1,FALSE))</f>
        <v>99.666446562874938</v>
      </c>
      <c r="D126" s="22">
        <f t="shared" ca="1" si="93"/>
        <v>80.516430837836737</v>
      </c>
      <c r="E126" s="22">
        <f t="shared" ca="1" si="93"/>
        <v>74.420838506251201</v>
      </c>
      <c r="F126" s="22">
        <f t="shared" ca="1" si="93"/>
        <v>81.545274460534031</v>
      </c>
      <c r="G126" s="22">
        <f t="shared" ca="1" si="93"/>
        <v>71.06028901832677</v>
      </c>
      <c r="H126" s="22">
        <f t="shared" ca="1" si="93"/>
        <v>104.84467986046657</v>
      </c>
      <c r="I126" s="22">
        <f t="shared" ca="1" si="93"/>
        <v>77.412802619126921</v>
      </c>
      <c r="J126" s="22">
        <f t="shared" ca="1" si="93"/>
        <v>104.32856322748948</v>
      </c>
      <c r="K126" s="22">
        <f t="shared" ca="1" si="93"/>
        <v>65.989047985801463</v>
      </c>
      <c r="L126" s="22">
        <f t="shared" ca="1" si="93"/>
        <v>94.615647645599566</v>
      </c>
      <c r="M126" s="22">
        <f t="shared" ca="1" si="93"/>
        <v>80.516430837836737</v>
      </c>
      <c r="N126" s="22">
        <f t="shared" ca="1" si="93"/>
        <v>74.414355793043498</v>
      </c>
      <c r="O126" s="22">
        <f t="shared" ca="1" si="93"/>
        <v>58.504953760585266</v>
      </c>
      <c r="P126" s="22">
        <f t="shared" ca="1" si="93"/>
        <v>131.74596379558079</v>
      </c>
      <c r="Q126" s="22">
        <f t="shared" ca="1" si="93"/>
        <v>58.504953760585266</v>
      </c>
      <c r="R126" s="22">
        <f t="shared" ca="1" si="93"/>
        <v>60.889776959660075</v>
      </c>
      <c r="S126" s="22">
        <f t="shared" ca="1" si="93"/>
        <v>80.653280871535117</v>
      </c>
      <c r="T126" s="22">
        <f t="shared" ca="1" si="93"/>
        <v>94.615647645599566</v>
      </c>
      <c r="U126" s="22">
        <f t="shared" ca="1" si="93"/>
        <v>85.782010794927189</v>
      </c>
      <c r="V126" s="22">
        <f t="shared" ca="1" si="93"/>
        <v>85.782010794927189</v>
      </c>
      <c r="W126" s="22">
        <f t="shared" ca="1" si="93"/>
        <v>80.653280871535117</v>
      </c>
      <c r="X126" s="22">
        <f t="shared" ca="1" si="93"/>
        <v>85.359733549764115</v>
      </c>
      <c r="Y126" s="22">
        <f t="shared" ca="1" si="93"/>
        <v>104.84467986046657</v>
      </c>
      <c r="Z126" s="22">
        <f t="shared" ca="1" si="93"/>
        <v>81.545274460534031</v>
      </c>
      <c r="AA126" s="22">
        <f t="shared" ca="1" si="93"/>
        <v>104.1381271640588</v>
      </c>
      <c r="AB126" s="22">
        <f t="shared" ca="1" si="93"/>
        <v>65.989047985801463</v>
      </c>
      <c r="AC126" s="22">
        <f t="shared" ca="1" si="93"/>
        <v>74.420838506251201</v>
      </c>
      <c r="AD126" s="22">
        <f t="shared" ca="1" si="93"/>
        <v>71.506054596270886</v>
      </c>
      <c r="AE126" s="22">
        <f t="shared" ca="1" si="93"/>
        <v>107.79215219638427</v>
      </c>
      <c r="AF126" s="22">
        <f t="shared" ca="1" si="93"/>
        <v>76.787293718383424</v>
      </c>
      <c r="AG126" s="22">
        <f t="shared" ca="1" si="93"/>
        <v>71.506054596270886</v>
      </c>
      <c r="AH126" s="22">
        <f t="shared" ca="1" si="93"/>
        <v>77.412802619126921</v>
      </c>
      <c r="AI126" s="22">
        <f t="shared" ca="1" si="93"/>
        <v>71.06028901832677</v>
      </c>
      <c r="AJ126" s="22">
        <f t="shared" ca="1" si="93"/>
        <v>60.889776959660075</v>
      </c>
      <c r="AK126" s="22">
        <f t="shared" ca="1" si="93"/>
        <v>88.09212123353997</v>
      </c>
      <c r="AL126" s="22">
        <f t="shared" ca="1" si="93"/>
        <v>86.85146435573273</v>
      </c>
      <c r="AM126" s="22">
        <f t="shared" ca="1" si="93"/>
        <v>85.20392222513901</v>
      </c>
      <c r="AN126" s="22">
        <f ca="1">AVERAGE(OFFSET($A126,0,Fixtures!$D$6,1,3))</f>
        <v>90.583229290254906</v>
      </c>
      <c r="AO126" s="22">
        <f ca="1">AVERAGE(OFFSET($A126,0,Fixtures!$D$6,1,6))</f>
        <v>86.049616921146026</v>
      </c>
      <c r="AP126" s="22">
        <f ca="1">AVERAGE(OFFSET($A126,0,Fixtures!$D$6,1,9))</f>
        <v>85.820355781990528</v>
      </c>
      <c r="AQ126" s="22">
        <f ca="1">AVERAGE(OFFSET($A126,0,Fixtures!$D$6,1,12))</f>
        <v>82.696862355969941</v>
      </c>
      <c r="AR126" s="22">
        <f ca="1">IF(OR(Fixtures!$D$6&lt;=0,Fixtures!$D$6&gt;39),AVERAGE(A126:AM126),AVERAGE(OFFSET($A126,0,Fixtures!$D$6,1,39-Fixtures!$D$6)))</f>
        <v>82.08747706535695</v>
      </c>
    </row>
    <row r="127" spans="1:44" x14ac:dyDescent="0.25">
      <c r="A127" s="30" t="s">
        <v>53</v>
      </c>
      <c r="B127" s="22">
        <f ca="1">MIN(VLOOKUP($A122,$A$2:$AM$12,B$14+1,FALSE),VLOOKUP($A127,$A$2:$AM$12,B$14+1,FALSE))</f>
        <v>85.20392222513901</v>
      </c>
      <c r="C127" s="22">
        <f t="shared" ref="C127:AM127" ca="1" si="94">MIN(VLOOKUP($A122,$A$2:$AM$12,C$14+1,FALSE),VLOOKUP($A127,$A$2:$AM$12,C$14+1,FALSE))</f>
        <v>94.615647645599566</v>
      </c>
      <c r="D127" s="22">
        <f t="shared" ca="1" si="94"/>
        <v>80.516430837836737</v>
      </c>
      <c r="E127" s="22">
        <f t="shared" ca="1" si="94"/>
        <v>74.420838506251201</v>
      </c>
      <c r="F127" s="22">
        <f t="shared" ca="1" si="94"/>
        <v>81.545274460534031</v>
      </c>
      <c r="G127" s="22">
        <f t="shared" ca="1" si="94"/>
        <v>88.09212123353997</v>
      </c>
      <c r="H127" s="22">
        <f t="shared" ca="1" si="94"/>
        <v>71.06028901832677</v>
      </c>
      <c r="I127" s="22">
        <f t="shared" ca="1" si="94"/>
        <v>77.412802619126921</v>
      </c>
      <c r="J127" s="22">
        <f t="shared" ca="1" si="94"/>
        <v>104.32856322748948</v>
      </c>
      <c r="K127" s="22">
        <f t="shared" ca="1" si="94"/>
        <v>65.989047985801463</v>
      </c>
      <c r="L127" s="22">
        <f t="shared" ca="1" si="94"/>
        <v>107.79215219638427</v>
      </c>
      <c r="M127" s="22">
        <f t="shared" ca="1" si="94"/>
        <v>86.85146435573273</v>
      </c>
      <c r="N127" s="22">
        <f t="shared" ca="1" si="94"/>
        <v>74.414355793043498</v>
      </c>
      <c r="O127" s="22">
        <f t="shared" ca="1" si="94"/>
        <v>90.950879302608726</v>
      </c>
      <c r="P127" s="22">
        <f t="shared" ca="1" si="94"/>
        <v>65.989047985801463</v>
      </c>
      <c r="Q127" s="22">
        <f t="shared" ca="1" si="94"/>
        <v>58.504953760585266</v>
      </c>
      <c r="R127" s="22">
        <f t="shared" ca="1" si="94"/>
        <v>85.20392222513901</v>
      </c>
      <c r="S127" s="22">
        <f t="shared" ca="1" si="94"/>
        <v>74.420838506251201</v>
      </c>
      <c r="T127" s="22">
        <f t="shared" ca="1" si="94"/>
        <v>80.516430837836737</v>
      </c>
      <c r="U127" s="22">
        <f t="shared" ca="1" si="94"/>
        <v>85.782010794927189</v>
      </c>
      <c r="V127" s="22">
        <f t="shared" ca="1" si="94"/>
        <v>86.85146435573273</v>
      </c>
      <c r="W127" s="22">
        <f t="shared" ca="1" si="94"/>
        <v>80.653280871535117</v>
      </c>
      <c r="X127" s="22">
        <f t="shared" ca="1" si="94"/>
        <v>85.359733549764115</v>
      </c>
      <c r="Y127" s="22">
        <f t="shared" ca="1" si="94"/>
        <v>96.794426871686781</v>
      </c>
      <c r="Z127" s="22">
        <f t="shared" ca="1" si="94"/>
        <v>77.412802619126921</v>
      </c>
      <c r="AA127" s="22">
        <f t="shared" ca="1" si="94"/>
        <v>104.1381271640588</v>
      </c>
      <c r="AB127" s="22">
        <f t="shared" ca="1" si="94"/>
        <v>60.889776959660075</v>
      </c>
      <c r="AC127" s="22">
        <f t="shared" ca="1" si="94"/>
        <v>104.1381271640588</v>
      </c>
      <c r="AD127" s="22">
        <f t="shared" ca="1" si="94"/>
        <v>71.506054596270886</v>
      </c>
      <c r="AE127" s="22">
        <f t="shared" ca="1" si="94"/>
        <v>80.653280871535117</v>
      </c>
      <c r="AF127" s="22">
        <f t="shared" ca="1" si="94"/>
        <v>90.950879302608726</v>
      </c>
      <c r="AG127" s="22">
        <f t="shared" ca="1" si="94"/>
        <v>74.414355793043498</v>
      </c>
      <c r="AH127" s="22">
        <f t="shared" ca="1" si="94"/>
        <v>131.74596379558079</v>
      </c>
      <c r="AI127" s="22">
        <f t="shared" ca="1" si="94"/>
        <v>71.06028901832677</v>
      </c>
      <c r="AJ127" s="22">
        <f t="shared" ca="1" si="94"/>
        <v>60.889776959660075</v>
      </c>
      <c r="AK127" s="22">
        <f t="shared" ca="1" si="94"/>
        <v>98.408971024022676</v>
      </c>
      <c r="AL127" s="22">
        <f t="shared" ca="1" si="94"/>
        <v>107.66814817432663</v>
      </c>
      <c r="AM127" s="22">
        <f t="shared" ca="1" si="94"/>
        <v>85.359733549764115</v>
      </c>
      <c r="AN127" s="22">
        <f ca="1">AVERAGE(OFFSET($A127,0,Fixtures!$D$6,1,3))</f>
        <v>86.522321013525939</v>
      </c>
      <c r="AO127" s="22">
        <f ca="1">AVERAGE(OFFSET($A127,0,Fixtures!$D$6,1,6))</f>
        <v>88.122165721392591</v>
      </c>
      <c r="AP127" s="22">
        <f ca="1">AVERAGE(OFFSET($A127,0,Fixtures!$D$6,1,9))</f>
        <v>85.760356566530035</v>
      </c>
      <c r="AQ127" s="22">
        <f ca="1">AVERAGE(OFFSET($A127,0,Fixtures!$D$6,1,12))</f>
        <v>87.421984808810109</v>
      </c>
      <c r="AR127" s="22">
        <f ca="1">IF(OR(Fixtures!$D$6&lt;=0,Fixtures!$D$6&gt;39),AVERAGE(A127:AM127),AVERAGE(OFFSET($A127,0,Fixtures!$D$6,1,39-Fixtures!$D$6)))</f>
        <v>87.586902963343434</v>
      </c>
    </row>
    <row r="128" spans="1:44" x14ac:dyDescent="0.25">
      <c r="A128" s="30" t="s">
        <v>2</v>
      </c>
      <c r="B128" s="22">
        <f ca="1">MIN(VLOOKUP($A122,$A$2:$AM$12,B$14+1,FALSE),VLOOKUP($A128,$A$2:$AM$12,B$14+1,FALSE))</f>
        <v>81.545274460534031</v>
      </c>
      <c r="C128" s="22">
        <f t="shared" ref="C128:AM128" ca="1" si="95">MIN(VLOOKUP($A122,$A$2:$AM$12,C$14+1,FALSE),VLOOKUP($A128,$A$2:$AM$12,C$14+1,FALSE))</f>
        <v>86.85146435573273</v>
      </c>
      <c r="D128" s="22">
        <f t="shared" ca="1" si="95"/>
        <v>80.516430837836737</v>
      </c>
      <c r="E128" s="22">
        <f t="shared" ca="1" si="95"/>
        <v>74.420838506251201</v>
      </c>
      <c r="F128" s="22">
        <f t="shared" ca="1" si="95"/>
        <v>81.545274460534031</v>
      </c>
      <c r="G128" s="22">
        <f t="shared" ca="1" si="95"/>
        <v>85.20392222513901</v>
      </c>
      <c r="H128" s="22">
        <f t="shared" ca="1" si="95"/>
        <v>107.66814817432663</v>
      </c>
      <c r="I128" s="22">
        <f t="shared" ca="1" si="95"/>
        <v>77.412802619126921</v>
      </c>
      <c r="J128" s="22">
        <f t="shared" ca="1" si="95"/>
        <v>104.32856322748948</v>
      </c>
      <c r="K128" s="22">
        <f t="shared" ca="1" si="95"/>
        <v>65.989047985801463</v>
      </c>
      <c r="L128" s="22">
        <f t="shared" ca="1" si="95"/>
        <v>98.408971024022676</v>
      </c>
      <c r="M128" s="22">
        <f t="shared" ca="1" si="95"/>
        <v>65.989047985801463</v>
      </c>
      <c r="N128" s="22">
        <f t="shared" ca="1" si="95"/>
        <v>74.414355793043498</v>
      </c>
      <c r="O128" s="22">
        <f t="shared" ca="1" si="95"/>
        <v>118.30429950983941</v>
      </c>
      <c r="P128" s="22">
        <f t="shared" ca="1" si="95"/>
        <v>94.615647645599566</v>
      </c>
      <c r="Q128" s="22">
        <f t="shared" ca="1" si="95"/>
        <v>58.504953760585266</v>
      </c>
      <c r="R128" s="22">
        <f t="shared" ca="1" si="95"/>
        <v>90.950879302608726</v>
      </c>
      <c r="S128" s="22">
        <f t="shared" ca="1" si="95"/>
        <v>58.504953760585266</v>
      </c>
      <c r="T128" s="22">
        <f t="shared" ca="1" si="95"/>
        <v>94.615647645599566</v>
      </c>
      <c r="U128" s="22">
        <f t="shared" ca="1" si="95"/>
        <v>85.782010794927189</v>
      </c>
      <c r="V128" s="22">
        <f t="shared" ca="1" si="95"/>
        <v>88.09212123353997</v>
      </c>
      <c r="W128" s="22">
        <f t="shared" ca="1" si="95"/>
        <v>80.653280871535117</v>
      </c>
      <c r="X128" s="22">
        <f t="shared" ca="1" si="95"/>
        <v>85.359733549764115</v>
      </c>
      <c r="Y128" s="22">
        <f t="shared" ca="1" si="95"/>
        <v>104.84467986046657</v>
      </c>
      <c r="Z128" s="22">
        <f t="shared" ca="1" si="95"/>
        <v>71.06028901832677</v>
      </c>
      <c r="AA128" s="22">
        <f t="shared" ca="1" si="95"/>
        <v>99.666446562874938</v>
      </c>
      <c r="AB128" s="22">
        <f t="shared" ca="1" si="95"/>
        <v>71.506054596270886</v>
      </c>
      <c r="AC128" s="22">
        <f t="shared" ca="1" si="95"/>
        <v>74.414355793043498</v>
      </c>
      <c r="AD128" s="22">
        <f t="shared" ca="1" si="95"/>
        <v>71.506054596270886</v>
      </c>
      <c r="AE128" s="22">
        <f t="shared" ca="1" si="95"/>
        <v>77.412802619126921</v>
      </c>
      <c r="AF128" s="22">
        <f t="shared" ca="1" si="95"/>
        <v>85.782010794927189</v>
      </c>
      <c r="AG128" s="22">
        <f t="shared" ca="1" si="95"/>
        <v>80.653280871535117</v>
      </c>
      <c r="AH128" s="22">
        <f t="shared" ca="1" si="95"/>
        <v>80.516430837836737</v>
      </c>
      <c r="AI128" s="22">
        <f t="shared" ca="1" si="95"/>
        <v>71.06028901832677</v>
      </c>
      <c r="AJ128" s="22">
        <f t="shared" ca="1" si="95"/>
        <v>60.889776959660075</v>
      </c>
      <c r="AK128" s="22">
        <f t="shared" ca="1" si="95"/>
        <v>85.359733549764115</v>
      </c>
      <c r="AL128" s="22">
        <f t="shared" ca="1" si="95"/>
        <v>104.1381271640588</v>
      </c>
      <c r="AM128" s="22">
        <f t="shared" ca="1" si="95"/>
        <v>99.666446562874938</v>
      </c>
      <c r="AN128" s="22">
        <f ca="1">AVERAGE(OFFSET($A128,0,Fixtures!$D$6,1,3))</f>
        <v>87.0882341428525</v>
      </c>
      <c r="AO128" s="22">
        <f ca="1">AVERAGE(OFFSET($A128,0,Fixtures!$D$6,1,6))</f>
        <v>84.475259896791144</v>
      </c>
      <c r="AP128" s="22">
        <f ca="1">AVERAGE(OFFSET($A128,0,Fixtures!$D$6,1,9))</f>
        <v>82.394714154563545</v>
      </c>
      <c r="AQ128" s="22">
        <f ca="1">AVERAGE(OFFSET($A128,0,Fixtures!$D$6,1,12))</f>
        <v>81.148535676564208</v>
      </c>
      <c r="AR128" s="22">
        <f ca="1">IF(OR(Fixtures!$D$6&lt;=0,Fixtures!$D$6&gt;39),AVERAGE(A128:AM128),AVERAGE(OFFSET($A128,0,Fixtures!$D$6,1,39-Fixtures!$D$6)))</f>
        <v>82.739782022195513</v>
      </c>
    </row>
    <row r="129" spans="1:44" x14ac:dyDescent="0.25">
      <c r="A129" s="30" t="s">
        <v>113</v>
      </c>
      <c r="B129" s="22">
        <f ca="1">MIN(VLOOKUP($A122,$A$2:$AM$12,B$14+1,FALSE),VLOOKUP($A129,$A$2:$AM$12,B$14+1,FALSE))</f>
        <v>85.20392222513901</v>
      </c>
      <c r="C129" s="22">
        <f t="shared" ref="C129:AM129" ca="1" si="96">MIN(VLOOKUP($A122,$A$2:$AM$12,C$14+1,FALSE),VLOOKUP($A129,$A$2:$AM$12,C$14+1,FALSE))</f>
        <v>60.889776959660075</v>
      </c>
      <c r="D129" s="22">
        <f t="shared" ca="1" si="96"/>
        <v>80.516430837836737</v>
      </c>
      <c r="E129" s="22">
        <f t="shared" ca="1" si="96"/>
        <v>74.420838506251201</v>
      </c>
      <c r="F129" s="22">
        <f t="shared" ca="1" si="96"/>
        <v>81.545274460534031</v>
      </c>
      <c r="G129" s="22">
        <f t="shared" ca="1" si="96"/>
        <v>90.950879302608726</v>
      </c>
      <c r="H129" s="22">
        <f t="shared" ca="1" si="96"/>
        <v>71.506054596270886</v>
      </c>
      <c r="I129" s="22">
        <f t="shared" ca="1" si="96"/>
        <v>77.412802619126921</v>
      </c>
      <c r="J129" s="22">
        <f t="shared" ca="1" si="96"/>
        <v>80.653280871535117</v>
      </c>
      <c r="K129" s="22">
        <f t="shared" ca="1" si="96"/>
        <v>65.989047985801463</v>
      </c>
      <c r="L129" s="22">
        <f t="shared" ca="1" si="96"/>
        <v>104.1381271640588</v>
      </c>
      <c r="M129" s="22">
        <f t="shared" ca="1" si="96"/>
        <v>76.787293718383424</v>
      </c>
      <c r="N129" s="22">
        <f t="shared" ca="1" si="96"/>
        <v>74.414355793043498</v>
      </c>
      <c r="O129" s="22">
        <f t="shared" ca="1" si="96"/>
        <v>81.545274460534031</v>
      </c>
      <c r="P129" s="22">
        <f t="shared" ca="1" si="96"/>
        <v>118.30429950983941</v>
      </c>
      <c r="Q129" s="22">
        <f t="shared" ca="1" si="96"/>
        <v>58.504953760585266</v>
      </c>
      <c r="R129" s="22">
        <f t="shared" ca="1" si="96"/>
        <v>131.74596379558079</v>
      </c>
      <c r="S129" s="22">
        <f t="shared" ca="1" si="96"/>
        <v>88.09212123353997</v>
      </c>
      <c r="T129" s="22">
        <f t="shared" ca="1" si="96"/>
        <v>94.615647645599566</v>
      </c>
      <c r="U129" s="22">
        <f t="shared" ca="1" si="96"/>
        <v>85.359733549764115</v>
      </c>
      <c r="V129" s="22">
        <f t="shared" ca="1" si="96"/>
        <v>58.504953760585266</v>
      </c>
      <c r="W129" s="22">
        <f t="shared" ca="1" si="96"/>
        <v>80.653280871535117</v>
      </c>
      <c r="X129" s="22">
        <f t="shared" ca="1" si="96"/>
        <v>65.989047985801463</v>
      </c>
      <c r="Y129" s="22">
        <f t="shared" ca="1" si="96"/>
        <v>104.32856322748948</v>
      </c>
      <c r="Z129" s="22">
        <f t="shared" ca="1" si="96"/>
        <v>74.420838506251201</v>
      </c>
      <c r="AA129" s="22">
        <f t="shared" ca="1" si="96"/>
        <v>104.1381271640588</v>
      </c>
      <c r="AB129" s="22">
        <f t="shared" ca="1" si="96"/>
        <v>107.66814817432663</v>
      </c>
      <c r="AC129" s="22">
        <f t="shared" ca="1" si="96"/>
        <v>107.79215219638427</v>
      </c>
      <c r="AD129" s="22">
        <f t="shared" ca="1" si="96"/>
        <v>71.506054596270886</v>
      </c>
      <c r="AE129" s="22">
        <f t="shared" ca="1" si="96"/>
        <v>96.794426871686781</v>
      </c>
      <c r="AF129" s="22">
        <f t="shared" ca="1" si="96"/>
        <v>90.054954273881165</v>
      </c>
      <c r="AG129" s="22">
        <f t="shared" ca="1" si="96"/>
        <v>96.794426871686781</v>
      </c>
      <c r="AH129" s="22">
        <f t="shared" ca="1" si="96"/>
        <v>85.20392222513901</v>
      </c>
      <c r="AI129" s="22">
        <f t="shared" ca="1" si="96"/>
        <v>71.06028901832677</v>
      </c>
      <c r="AJ129" s="22">
        <f t="shared" ca="1" si="96"/>
        <v>60.889776959660075</v>
      </c>
      <c r="AK129" s="22">
        <f t="shared" ca="1" si="96"/>
        <v>98.408971024022676</v>
      </c>
      <c r="AL129" s="22">
        <f t="shared" ca="1" si="96"/>
        <v>74.414355793043498</v>
      </c>
      <c r="AM129" s="22">
        <f t="shared" ca="1" si="96"/>
        <v>99.666446562874938</v>
      </c>
      <c r="AN129" s="22">
        <f ca="1">AVERAGE(OFFSET($A129,0,Fixtures!$D$6,1,3))</f>
        <v>81.579483239847377</v>
      </c>
      <c r="AO129" s="22">
        <f ca="1">AVERAGE(OFFSET($A129,0,Fixtures!$D$6,1,6))</f>
        <v>94.056146209051974</v>
      </c>
      <c r="AP129" s="22">
        <f ca="1">AVERAGE(OFFSET($A129,0,Fixtures!$D$6,1,9))</f>
        <v>91.410256999572312</v>
      </c>
      <c r="AQ129" s="22">
        <f ca="1">AVERAGE(OFFSET($A129,0,Fixtures!$D$6,1,12))</f>
        <v>89.64591259260861</v>
      </c>
      <c r="AR129" s="22">
        <f ca="1">IF(OR(Fixtures!$D$6&lt;=0,Fixtures!$D$6&gt;39),AVERAGE(A129:AM129),AVERAGE(OFFSET($A129,0,Fixtures!$D$6,1,39-Fixtures!$D$6)))</f>
        <v>88.070656340681538</v>
      </c>
    </row>
    <row r="130" spans="1:44" x14ac:dyDescent="0.25">
      <c r="A130" s="30" t="s">
        <v>112</v>
      </c>
      <c r="B130" s="22">
        <f ca="1">MIN(VLOOKUP($A122,$A$2:$AM$12,B$14+1,FALSE),VLOOKUP($A130,$A$2:$AM$12,B$14+1,FALSE))</f>
        <v>80.653280871535117</v>
      </c>
      <c r="C130" s="22">
        <f t="shared" ref="C130:AM130" ca="1" si="97">MIN(VLOOKUP($A122,$A$2:$AM$12,C$14+1,FALSE),VLOOKUP($A130,$A$2:$AM$12,C$14+1,FALSE))</f>
        <v>58.504953760585266</v>
      </c>
      <c r="D130" s="22">
        <f t="shared" ca="1" si="97"/>
        <v>80.516430837836737</v>
      </c>
      <c r="E130" s="22">
        <f t="shared" ca="1" si="97"/>
        <v>74.420838506251201</v>
      </c>
      <c r="F130" s="22">
        <f t="shared" ca="1" si="97"/>
        <v>81.545274460534031</v>
      </c>
      <c r="G130" s="22">
        <f t="shared" ca="1" si="97"/>
        <v>110.06716633474366</v>
      </c>
      <c r="H130" s="22">
        <f t="shared" ca="1" si="97"/>
        <v>107.66814817432663</v>
      </c>
      <c r="I130" s="22">
        <f t="shared" ca="1" si="97"/>
        <v>77.412802619126921</v>
      </c>
      <c r="J130" s="22">
        <f t="shared" ca="1" si="97"/>
        <v>81.545274460534031</v>
      </c>
      <c r="K130" s="22">
        <f t="shared" ca="1" si="97"/>
        <v>65.989047985801463</v>
      </c>
      <c r="L130" s="22">
        <f t="shared" ca="1" si="97"/>
        <v>74.414355793043498</v>
      </c>
      <c r="M130" s="22">
        <f t="shared" ca="1" si="97"/>
        <v>86.85146435573273</v>
      </c>
      <c r="N130" s="22">
        <f t="shared" ca="1" si="97"/>
        <v>74.414355793043498</v>
      </c>
      <c r="O130" s="22">
        <f t="shared" ca="1" si="97"/>
        <v>107.66814817432663</v>
      </c>
      <c r="P130" s="22">
        <f t="shared" ca="1" si="97"/>
        <v>60.889776959660075</v>
      </c>
      <c r="Q130" s="22">
        <f t="shared" ca="1" si="97"/>
        <v>58.504953760585266</v>
      </c>
      <c r="R130" s="22">
        <f t="shared" ca="1" si="97"/>
        <v>85.782010794927189</v>
      </c>
      <c r="S130" s="22">
        <f t="shared" ca="1" si="97"/>
        <v>104.1381271640588</v>
      </c>
      <c r="T130" s="22">
        <f t="shared" ca="1" si="97"/>
        <v>76.787293718383424</v>
      </c>
      <c r="U130" s="22">
        <f t="shared" ca="1" si="97"/>
        <v>85.782010794927189</v>
      </c>
      <c r="V130" s="22">
        <f t="shared" ca="1" si="97"/>
        <v>88.09212123353997</v>
      </c>
      <c r="W130" s="22">
        <f t="shared" ca="1" si="97"/>
        <v>80.516430837836737</v>
      </c>
      <c r="X130" s="22">
        <f t="shared" ca="1" si="97"/>
        <v>85.359733549764115</v>
      </c>
      <c r="Y130" s="22">
        <f t="shared" ca="1" si="97"/>
        <v>104.84467986046657</v>
      </c>
      <c r="Z130" s="22">
        <f t="shared" ca="1" si="97"/>
        <v>71.506054596270886</v>
      </c>
      <c r="AA130" s="22">
        <f t="shared" ca="1" si="97"/>
        <v>65.989047985801463</v>
      </c>
      <c r="AB130" s="22">
        <f t="shared" ca="1" si="97"/>
        <v>85.20392222513901</v>
      </c>
      <c r="AC130" s="22">
        <f t="shared" ca="1" si="97"/>
        <v>104.84467986046657</v>
      </c>
      <c r="AD130" s="22">
        <f t="shared" ca="1" si="97"/>
        <v>71.06028901832677</v>
      </c>
      <c r="AE130" s="22">
        <f t="shared" ca="1" si="97"/>
        <v>74.420838506251201</v>
      </c>
      <c r="AF130" s="22">
        <f t="shared" ca="1" si="97"/>
        <v>90.950879302608726</v>
      </c>
      <c r="AG130" s="22">
        <f t="shared" ca="1" si="97"/>
        <v>85.359733549764115</v>
      </c>
      <c r="AH130" s="22">
        <f t="shared" ca="1" si="97"/>
        <v>90.950879302608726</v>
      </c>
      <c r="AI130" s="22">
        <f t="shared" ca="1" si="97"/>
        <v>71.06028901832677</v>
      </c>
      <c r="AJ130" s="22">
        <f t="shared" ca="1" si="97"/>
        <v>60.889776959660075</v>
      </c>
      <c r="AK130" s="22">
        <f t="shared" ca="1" si="97"/>
        <v>98.408971024022676</v>
      </c>
      <c r="AL130" s="22">
        <f t="shared" ca="1" si="97"/>
        <v>90.054954273881165</v>
      </c>
      <c r="AM130" s="22">
        <f t="shared" ca="1" si="97"/>
        <v>99.666446562874938</v>
      </c>
      <c r="AN130" s="22">
        <f ca="1">AVERAGE(OFFSET($A130,0,Fixtures!$D$6,1,3))</f>
        <v>87.236822668833852</v>
      </c>
      <c r="AO130" s="22">
        <f ca="1">AVERAGE(OFFSET($A130,0,Fixtures!$D$6,1,6))</f>
        <v>86.291353012984771</v>
      </c>
      <c r="AP130" s="22">
        <f ca="1">AVERAGE(OFFSET($A130,0,Fixtures!$D$6,1,9))</f>
        <v>83.797791656121717</v>
      </c>
      <c r="AQ130" s="22">
        <f ca="1">AVERAGE(OFFSET($A130,0,Fixtures!$D$6,1,12))</f>
        <v>83.462585564649586</v>
      </c>
      <c r="AR130" s="22">
        <f ca="1">IF(OR(Fixtures!$D$6&lt;=0,Fixtures!$D$6&gt;39),AVERAGE(A130:AM130),AVERAGE(OFFSET($A130,0,Fixtures!$D$6,1,39-Fixtures!$D$6)))</f>
        <v>84.410698474764615</v>
      </c>
    </row>
    <row r="131" spans="1:44" x14ac:dyDescent="0.25">
      <c r="A131" s="30" t="s">
        <v>10</v>
      </c>
      <c r="B131" s="22">
        <f ca="1">MIN(VLOOKUP($A122,$A$2:$AM$12,B$14+1,FALSE),VLOOKUP($A131,$A$2:$AM$12,B$14+1,FALSE))</f>
        <v>85.20392222513901</v>
      </c>
      <c r="C131" s="22">
        <f t="shared" ref="C131:AM131" ca="1" si="98">MIN(VLOOKUP($A122,$A$2:$AM$12,C$14+1,FALSE),VLOOKUP($A131,$A$2:$AM$12,C$14+1,FALSE))</f>
        <v>110.06716633474366</v>
      </c>
      <c r="D131" s="22">
        <f t="shared" ca="1" si="98"/>
        <v>80.516430837836737</v>
      </c>
      <c r="E131" s="22">
        <f t="shared" ca="1" si="98"/>
        <v>74.420838506251201</v>
      </c>
      <c r="F131" s="22">
        <f t="shared" ca="1" si="98"/>
        <v>81.545274460534031</v>
      </c>
      <c r="G131" s="22">
        <f t="shared" ca="1" si="98"/>
        <v>65.989047985801463</v>
      </c>
      <c r="H131" s="22">
        <f t="shared" ca="1" si="98"/>
        <v>104.32856322748948</v>
      </c>
      <c r="I131" s="22">
        <f t="shared" ca="1" si="98"/>
        <v>77.412802619126921</v>
      </c>
      <c r="J131" s="22">
        <f t="shared" ca="1" si="98"/>
        <v>104.32856322748948</v>
      </c>
      <c r="K131" s="22">
        <f t="shared" ca="1" si="98"/>
        <v>65.989047985801463</v>
      </c>
      <c r="L131" s="22">
        <f t="shared" ca="1" si="98"/>
        <v>117.17749702548659</v>
      </c>
      <c r="M131" s="22">
        <f t="shared" ca="1" si="98"/>
        <v>86.85146435573273</v>
      </c>
      <c r="N131" s="22">
        <f t="shared" ca="1" si="98"/>
        <v>74.414355793043498</v>
      </c>
      <c r="O131" s="22">
        <f t="shared" ca="1" si="98"/>
        <v>76.787293718383424</v>
      </c>
      <c r="P131" s="22">
        <f t="shared" ca="1" si="98"/>
        <v>71.06028901832677</v>
      </c>
      <c r="Q131" s="22">
        <f t="shared" ca="1" si="98"/>
        <v>58.504953760585266</v>
      </c>
      <c r="R131" s="22">
        <f t="shared" si="98"/>
        <v>80.516430837836737</v>
      </c>
      <c r="S131" s="22">
        <f t="shared" ca="1" si="98"/>
        <v>104.84467986046657</v>
      </c>
      <c r="T131" s="22">
        <f t="shared" ca="1" si="98"/>
        <v>94.615647645599566</v>
      </c>
      <c r="U131" s="22">
        <f t="shared" ca="1" si="98"/>
        <v>58.504953760585266</v>
      </c>
      <c r="V131" s="22">
        <f t="shared" ca="1" si="98"/>
        <v>85.359733549764115</v>
      </c>
      <c r="W131" s="22">
        <f t="shared" ca="1" si="98"/>
        <v>80.653280871535117</v>
      </c>
      <c r="X131" s="22">
        <f t="shared" ca="1" si="98"/>
        <v>85.359733549764115</v>
      </c>
      <c r="Y131" s="22">
        <f t="shared" ca="1" si="98"/>
        <v>71.506054596270886</v>
      </c>
      <c r="Z131" s="22">
        <f t="shared" ca="1" si="98"/>
        <v>90.054954273881165</v>
      </c>
      <c r="AA131" s="22">
        <f t="shared" ca="1" si="98"/>
        <v>74.414355793043498</v>
      </c>
      <c r="AB131" s="22">
        <f t="shared" ca="1" si="98"/>
        <v>85.782010794927189</v>
      </c>
      <c r="AC131" s="22">
        <f t="shared" si="98"/>
        <v>98.408971024022676</v>
      </c>
      <c r="AD131" s="22">
        <f t="shared" ca="1" si="98"/>
        <v>60.889776959660075</v>
      </c>
      <c r="AE131" s="22">
        <f t="shared" ca="1" si="98"/>
        <v>86.85146435573273</v>
      </c>
      <c r="AF131" s="22">
        <f t="shared" ca="1" si="98"/>
        <v>81.545274460534031</v>
      </c>
      <c r="AG131" s="22">
        <f t="shared" ca="1" si="98"/>
        <v>93.851136766913072</v>
      </c>
      <c r="AH131" s="22">
        <f t="shared" ca="1" si="98"/>
        <v>143.21694080892806</v>
      </c>
      <c r="AI131" s="22">
        <f t="shared" ca="1" si="98"/>
        <v>71.06028901832677</v>
      </c>
      <c r="AJ131" s="22">
        <f t="shared" ca="1" si="98"/>
        <v>60.889776959660075</v>
      </c>
      <c r="AK131" s="22">
        <f t="shared" ca="1" si="98"/>
        <v>85.20392222513901</v>
      </c>
      <c r="AL131" s="22">
        <f t="shared" ca="1" si="98"/>
        <v>80.653280871535117</v>
      </c>
      <c r="AM131" s="22">
        <f t="shared" ca="1" si="98"/>
        <v>77.412802619126921</v>
      </c>
      <c r="AN131" s="22">
        <f ca="1">AVERAGE(OFFSET($A131,0,Fixtures!$D$6,1,3))</f>
        <v>82.306914139972051</v>
      </c>
      <c r="AO131" s="22">
        <f ca="1">AVERAGE(OFFSET($A131,0,Fixtures!$D$6,1,6))</f>
        <v>84.254346671984919</v>
      </c>
      <c r="AP131" s="22">
        <f ca="1">AVERAGE(OFFSET($A131,0,Fixtures!$D$6,1,9))</f>
        <v>81.6458439786485</v>
      </c>
      <c r="AQ131" s="22">
        <f ca="1">AVERAGE(OFFSET($A131,0,Fixtures!$D$6,1,12))</f>
        <v>86.911746866833695</v>
      </c>
      <c r="AR131" s="22">
        <f ca="1">IF(OR(Fixtures!$D$6&lt;=0,Fixtures!$D$6&gt;39),AVERAGE(A131:AM131),AVERAGE(OFFSET($A131,0,Fixtures!$D$6,1,39-Fixtures!$D$6)))</f>
        <v>84.193796567341593</v>
      </c>
    </row>
    <row r="132" spans="1:44" x14ac:dyDescent="0.25">
      <c r="A132" s="30" t="s">
        <v>63</v>
      </c>
      <c r="B132" s="22">
        <f ca="1">MIN(VLOOKUP($A122,$A$2:$AM$12,B$14+1,FALSE),VLOOKUP($A132,$A$2:$AM$12,B$14+1,FALSE))</f>
        <v>85.20392222513901</v>
      </c>
      <c r="C132" s="22">
        <f t="shared" ref="C132:AM132" ca="1" si="99">MIN(VLOOKUP($A122,$A$2:$AM$12,C$14+1,FALSE),VLOOKUP($A132,$A$2:$AM$12,C$14+1,FALSE))</f>
        <v>104.1381271640588</v>
      </c>
      <c r="D132" s="22">
        <f t="shared" ca="1" si="99"/>
        <v>80.516430837836737</v>
      </c>
      <c r="E132" s="22">
        <f t="shared" ca="1" si="99"/>
        <v>71.06028901832677</v>
      </c>
      <c r="F132" s="22">
        <f t="shared" ca="1" si="99"/>
        <v>81.545274460534031</v>
      </c>
      <c r="G132" s="22">
        <f t="shared" ca="1" si="99"/>
        <v>108.76738957388292</v>
      </c>
      <c r="H132" s="22">
        <f t="shared" ca="1" si="99"/>
        <v>80.653280871535117</v>
      </c>
      <c r="I132" s="22">
        <f t="shared" ca="1" si="99"/>
        <v>58.504953760585266</v>
      </c>
      <c r="J132" s="22">
        <f t="shared" ca="1" si="99"/>
        <v>104.32856322748948</v>
      </c>
      <c r="K132" s="22">
        <f t="shared" ca="1" si="99"/>
        <v>65.989047985801463</v>
      </c>
      <c r="L132" s="22">
        <f t="shared" ca="1" si="99"/>
        <v>60.889776959660075</v>
      </c>
      <c r="M132" s="22">
        <f t="shared" ca="1" si="99"/>
        <v>86.85146435573273</v>
      </c>
      <c r="N132" s="22">
        <f t="shared" ca="1" si="99"/>
        <v>74.414355793043498</v>
      </c>
      <c r="O132" s="22">
        <f t="shared" ca="1" si="99"/>
        <v>118.30429950983941</v>
      </c>
      <c r="P132" s="22">
        <f t="shared" ca="1" si="99"/>
        <v>107.66814817432663</v>
      </c>
      <c r="Q132" s="22">
        <f t="shared" ca="1" si="99"/>
        <v>58.504953760585266</v>
      </c>
      <c r="R132" s="22">
        <f t="shared" ca="1" si="99"/>
        <v>118.30429950983941</v>
      </c>
      <c r="S132" s="22">
        <f t="shared" ca="1" si="99"/>
        <v>108.76738957388292</v>
      </c>
      <c r="T132" s="22">
        <f t="shared" ca="1" si="99"/>
        <v>71.506054596270886</v>
      </c>
      <c r="U132" s="22">
        <f t="shared" ca="1" si="99"/>
        <v>85.782010794927189</v>
      </c>
      <c r="V132" s="22">
        <f t="shared" ca="1" si="99"/>
        <v>65.989047985801463</v>
      </c>
      <c r="W132" s="22">
        <f t="shared" ca="1" si="99"/>
        <v>80.653280871535117</v>
      </c>
      <c r="X132" s="22">
        <f t="shared" ca="1" si="99"/>
        <v>85.359733549764115</v>
      </c>
      <c r="Y132" s="22">
        <f t="shared" ca="1" si="99"/>
        <v>104.84467986046657</v>
      </c>
      <c r="Z132" s="22">
        <f t="shared" ca="1" si="99"/>
        <v>85.20392222513901</v>
      </c>
      <c r="AA132" s="22">
        <f t="shared" ca="1" si="99"/>
        <v>104.1381271640588</v>
      </c>
      <c r="AB132" s="22">
        <f t="shared" ca="1" si="99"/>
        <v>132.93792059030136</v>
      </c>
      <c r="AC132" s="22">
        <f t="shared" ca="1" si="99"/>
        <v>96.794426871686781</v>
      </c>
      <c r="AD132" s="22">
        <f t="shared" ca="1" si="99"/>
        <v>71.506054596270886</v>
      </c>
      <c r="AE132" s="22">
        <f t="shared" ca="1" si="99"/>
        <v>88.09212123353997</v>
      </c>
      <c r="AF132" s="22">
        <f t="shared" ca="1" si="99"/>
        <v>90.950879302608726</v>
      </c>
      <c r="AG132" s="22">
        <f t="shared" ca="1" si="99"/>
        <v>96.794426871686781</v>
      </c>
      <c r="AH132" s="22">
        <f t="shared" ca="1" si="99"/>
        <v>74.420838506251201</v>
      </c>
      <c r="AI132" s="22">
        <f t="shared" ca="1" si="99"/>
        <v>71.06028901832677</v>
      </c>
      <c r="AJ132" s="22">
        <f t="shared" ca="1" si="99"/>
        <v>60.889776959660075</v>
      </c>
      <c r="AK132" s="22">
        <f t="shared" ca="1" si="99"/>
        <v>76.787293718383424</v>
      </c>
      <c r="AL132" s="22">
        <f t="shared" ca="1" si="99"/>
        <v>132.93792059030136</v>
      </c>
      <c r="AM132" s="22">
        <f t="shared" ca="1" si="99"/>
        <v>85.782010794927189</v>
      </c>
      <c r="AN132" s="22">
        <f ca="1">AVERAGE(OFFSET($A132,0,Fixtures!$D$6,1,3))</f>
        <v>91.802778545123246</v>
      </c>
      <c r="AO132" s="22">
        <f ca="1">AVERAGE(OFFSET($A132,0,Fixtures!$D$6,1,6))</f>
        <v>101.54646837690278</v>
      </c>
      <c r="AP132" s="22">
        <f ca="1">AVERAGE(OFFSET($A132,0,Fixtures!$D$6,1,9))</f>
        <v>95.536429488204035</v>
      </c>
      <c r="AQ132" s="22">
        <f ca="1">AVERAGE(OFFSET($A132,0,Fixtures!$D$6,1,12))</f>
        <v>91.841951649175087</v>
      </c>
      <c r="AR132" s="22">
        <f ca="1">IF(OR(Fixtures!$D$6&lt;=0,Fixtures!$D$6&gt;39),AVERAGE(A132:AM132),AVERAGE(OFFSET($A132,0,Fixtures!$D$6,1,39-Fixtures!$D$6)))</f>
        <v>91.156276365835808</v>
      </c>
    </row>
    <row r="134" spans="1:44" x14ac:dyDescent="0.25">
      <c r="A134" s="31" t="s">
        <v>63</v>
      </c>
      <c r="B134" s="2">
        <v>1</v>
      </c>
      <c r="C134" s="2">
        <v>2</v>
      </c>
      <c r="D134" s="2">
        <v>3</v>
      </c>
      <c r="E134" s="2">
        <v>4</v>
      </c>
      <c r="F134" s="2">
        <v>5</v>
      </c>
      <c r="G134" s="2">
        <v>6</v>
      </c>
      <c r="H134" s="2">
        <v>7</v>
      </c>
      <c r="I134" s="2">
        <v>8</v>
      </c>
      <c r="J134" s="2">
        <v>9</v>
      </c>
      <c r="K134" s="2">
        <v>10</v>
      </c>
      <c r="L134" s="2">
        <v>11</v>
      </c>
      <c r="M134" s="2">
        <v>12</v>
      </c>
      <c r="N134" s="2">
        <v>13</v>
      </c>
      <c r="O134" s="2">
        <v>14</v>
      </c>
      <c r="P134" s="2">
        <v>15</v>
      </c>
      <c r="Q134" s="2">
        <v>16</v>
      </c>
      <c r="R134" s="2">
        <v>17</v>
      </c>
      <c r="S134" s="2">
        <v>18</v>
      </c>
      <c r="T134" s="2">
        <v>19</v>
      </c>
      <c r="U134" s="2">
        <v>20</v>
      </c>
      <c r="V134" s="2">
        <v>21</v>
      </c>
      <c r="W134" s="2">
        <v>22</v>
      </c>
      <c r="X134" s="2">
        <v>23</v>
      </c>
      <c r="Y134" s="2">
        <v>24</v>
      </c>
      <c r="Z134" s="2">
        <v>25</v>
      </c>
      <c r="AA134" s="2">
        <v>26</v>
      </c>
      <c r="AB134" s="2">
        <v>27</v>
      </c>
      <c r="AC134" s="2">
        <v>28</v>
      </c>
      <c r="AD134" s="2">
        <v>29</v>
      </c>
      <c r="AE134" s="2">
        <v>30</v>
      </c>
      <c r="AF134" s="2">
        <v>31</v>
      </c>
      <c r="AG134" s="2">
        <v>32</v>
      </c>
      <c r="AH134" s="2">
        <v>33</v>
      </c>
      <c r="AI134" s="2">
        <v>34</v>
      </c>
      <c r="AJ134" s="2">
        <v>35</v>
      </c>
      <c r="AK134" s="2">
        <v>36</v>
      </c>
      <c r="AL134" s="2">
        <v>37</v>
      </c>
      <c r="AM134" s="2">
        <v>38</v>
      </c>
      <c r="AN134" s="31" t="s">
        <v>56</v>
      </c>
      <c r="AO134" s="31" t="s">
        <v>57</v>
      </c>
      <c r="AP134" s="31" t="s">
        <v>58</v>
      </c>
      <c r="AQ134" s="31" t="s">
        <v>82</v>
      </c>
      <c r="AR134" s="31" t="s">
        <v>59</v>
      </c>
    </row>
    <row r="135" spans="1:44" x14ac:dyDescent="0.25">
      <c r="A135" s="30" t="s">
        <v>111</v>
      </c>
      <c r="B135" s="22">
        <f t="shared" ref="B135:AM135" ca="1" si="100">MIN(VLOOKUP($A134,$A$2:$AM$12,B$14+1,FALSE),VLOOKUP($A135,$A$2:$AM$12,B$14+1,FALSE))</f>
        <v>104.32856322748948</v>
      </c>
      <c r="C135" s="22">
        <f t="shared" ca="1" si="100"/>
        <v>65.989047985801463</v>
      </c>
      <c r="D135" s="22">
        <f t="shared" ca="1" si="100"/>
        <v>90.054954273881165</v>
      </c>
      <c r="E135" s="22">
        <f t="shared" ca="1" si="100"/>
        <v>71.06028901832677</v>
      </c>
      <c r="F135" s="22">
        <f t="shared" ca="1" si="100"/>
        <v>80.516430837836737</v>
      </c>
      <c r="G135" s="22">
        <f t="shared" ca="1" si="100"/>
        <v>99.666446562874938</v>
      </c>
      <c r="H135" s="22">
        <f t="shared" ca="1" si="100"/>
        <v>74.414355793043498</v>
      </c>
      <c r="I135" s="22">
        <f t="shared" ca="1" si="100"/>
        <v>58.504953760585266</v>
      </c>
      <c r="J135" s="22">
        <f t="shared" ca="1" si="100"/>
        <v>85.20392222513901</v>
      </c>
      <c r="K135" s="22">
        <f t="shared" ca="1" si="100"/>
        <v>77.412802619126921</v>
      </c>
      <c r="L135" s="22">
        <f t="shared" ca="1" si="100"/>
        <v>60.889776959660075</v>
      </c>
      <c r="M135" s="22">
        <f t="shared" ca="1" si="100"/>
        <v>90.950879302608726</v>
      </c>
      <c r="N135" s="22">
        <f t="shared" ca="1" si="100"/>
        <v>60.889776959660075</v>
      </c>
      <c r="O135" s="22">
        <f t="shared" ca="1" si="100"/>
        <v>132.93792059030136</v>
      </c>
      <c r="P135" s="22">
        <f t="shared" ca="1" si="100"/>
        <v>107.66814817432663</v>
      </c>
      <c r="Q135" s="22">
        <f t="shared" ca="1" si="100"/>
        <v>81.545274460534031</v>
      </c>
      <c r="R135" s="22">
        <f t="shared" ca="1" si="100"/>
        <v>94.615647645599566</v>
      </c>
      <c r="S135" s="22">
        <f t="shared" ca="1" si="100"/>
        <v>96.794426871686781</v>
      </c>
      <c r="T135" s="22">
        <f t="shared" ca="1" si="100"/>
        <v>71.06028901832677</v>
      </c>
      <c r="U135" s="22">
        <f t="shared" ca="1" si="100"/>
        <v>93.851136766913072</v>
      </c>
      <c r="V135" s="22">
        <f t="shared" ca="1" si="100"/>
        <v>65.989047985801463</v>
      </c>
      <c r="W135" s="22">
        <f t="shared" ca="1" si="100"/>
        <v>94.615647645599566</v>
      </c>
      <c r="X135" s="22">
        <f t="shared" ca="1" si="100"/>
        <v>90.054954273881165</v>
      </c>
      <c r="Y135" s="22">
        <f t="shared" ca="1" si="100"/>
        <v>76.787293718383424</v>
      </c>
      <c r="Z135" s="22">
        <f t="shared" ca="1" si="100"/>
        <v>80.653280871535117</v>
      </c>
      <c r="AA135" s="22">
        <f t="shared" ca="1" si="100"/>
        <v>85.359733549764115</v>
      </c>
      <c r="AB135" s="22">
        <f t="shared" ca="1" si="100"/>
        <v>118.30429950983941</v>
      </c>
      <c r="AC135" s="22">
        <f t="shared" ca="1" si="100"/>
        <v>77.412802619126921</v>
      </c>
      <c r="AD135" s="22">
        <f t="shared" ca="1" si="100"/>
        <v>99.666446562874938</v>
      </c>
      <c r="AE135" s="22">
        <f t="shared" ca="1" si="100"/>
        <v>88.09212123353997</v>
      </c>
      <c r="AF135" s="22">
        <f t="shared" ca="1" si="100"/>
        <v>74.420838506251201</v>
      </c>
      <c r="AG135" s="22">
        <f t="shared" ca="1" si="100"/>
        <v>88.09212123353997</v>
      </c>
      <c r="AH135" s="22">
        <f t="shared" ca="1" si="100"/>
        <v>74.420838506251201</v>
      </c>
      <c r="AI135" s="22">
        <f t="shared" ca="1" si="100"/>
        <v>74.414355793043498</v>
      </c>
      <c r="AJ135" s="22">
        <f t="shared" ca="1" si="100"/>
        <v>58.504953760585266</v>
      </c>
      <c r="AK135" s="22">
        <f t="shared" ca="1" si="100"/>
        <v>76.787293718383424</v>
      </c>
      <c r="AL135" s="22">
        <f t="shared" ca="1" si="100"/>
        <v>81.545274460534031</v>
      </c>
      <c r="AM135" s="22">
        <f t="shared" ca="1" si="100"/>
        <v>85.782010794927189</v>
      </c>
      <c r="AN135" s="22">
        <f ca="1">AVERAGE(OFFSET($A135,0,Fixtures!$D$6,1,3))</f>
        <v>82.498509621266564</v>
      </c>
      <c r="AO135" s="22">
        <f ca="1">AVERAGE(OFFSET($A135,0,Fixtures!$D$6,1,6))</f>
        <v>88.095394090421678</v>
      </c>
      <c r="AP135" s="22">
        <f ca="1">AVERAGE(OFFSET($A135,0,Fixtures!$D$6,1,9))</f>
        <v>87.861307871688467</v>
      </c>
      <c r="AQ135" s="22">
        <f ca="1">AVERAGE(OFFSET($A135,0,Fixtures!$D$6,1,12))</f>
        <v>85.639923864835907</v>
      </c>
      <c r="AR135" s="22">
        <f ca="1">IF(OR(Fixtures!$D$6&lt;=0,Fixtures!$D$6&gt;39),AVERAGE(A135:AM135),AVERAGE(OFFSET($A135,0,Fixtures!$D$6,1,39-Fixtures!$D$6)))</f>
        <v>83.143663694528797</v>
      </c>
    </row>
    <row r="136" spans="1:44" x14ac:dyDescent="0.25">
      <c r="A136" s="30" t="s">
        <v>121</v>
      </c>
      <c r="B136" s="22">
        <f ca="1">MIN(VLOOKUP($A134,$A$2:$AM$12,B$14+1,FALSE),VLOOKUP($A136,$A$2:$AM$12,B$14+1,FALSE))</f>
        <v>93.851136766913072</v>
      </c>
      <c r="C136" s="22">
        <f t="shared" ref="C136:AM136" ca="1" si="101">MIN(VLOOKUP($A134,$A$2:$AM$12,C$14+1,FALSE),VLOOKUP($A136,$A$2:$AM$12,C$14+1,FALSE))</f>
        <v>80.516430837836737</v>
      </c>
      <c r="D136" s="22">
        <f t="shared" ca="1" si="101"/>
        <v>93.851136766913072</v>
      </c>
      <c r="E136" s="22">
        <f t="shared" ca="1" si="101"/>
        <v>71.06028901832677</v>
      </c>
      <c r="F136" s="22">
        <f t="shared" ca="1" si="101"/>
        <v>74.414355793043498</v>
      </c>
      <c r="G136" s="22">
        <f t="shared" ca="1" si="101"/>
        <v>74.420838506251201</v>
      </c>
      <c r="H136" s="22">
        <f t="shared" ca="1" si="101"/>
        <v>80.653280871535117</v>
      </c>
      <c r="I136" s="22">
        <f t="shared" ca="1" si="101"/>
        <v>58.504953760585266</v>
      </c>
      <c r="J136" s="22">
        <f t="shared" ca="1" si="101"/>
        <v>104.84467986046657</v>
      </c>
      <c r="K136" s="22">
        <f t="shared" ca="1" si="101"/>
        <v>77.412802619126921</v>
      </c>
      <c r="L136" s="22">
        <f t="shared" ca="1" si="101"/>
        <v>60.889776959660075</v>
      </c>
      <c r="M136" s="22">
        <f t="shared" ca="1" si="101"/>
        <v>90.950879302608726</v>
      </c>
      <c r="N136" s="22">
        <f t="shared" ca="1" si="101"/>
        <v>85.359733549764115</v>
      </c>
      <c r="O136" s="22">
        <f t="shared" ca="1" si="101"/>
        <v>143.21694080892806</v>
      </c>
      <c r="P136" s="22">
        <f t="shared" ca="1" si="101"/>
        <v>99.666446562874938</v>
      </c>
      <c r="Q136" s="22">
        <f t="shared" ca="1" si="101"/>
        <v>81.545274460534031</v>
      </c>
      <c r="R136" s="22">
        <f t="shared" ca="1" si="101"/>
        <v>71.506054596270886</v>
      </c>
      <c r="S136" s="22">
        <f t="shared" ca="1" si="101"/>
        <v>77.412802619126921</v>
      </c>
      <c r="T136" s="22">
        <f t="shared" ca="1" si="101"/>
        <v>71.506054596270886</v>
      </c>
      <c r="U136" s="22">
        <f t="shared" ca="1" si="101"/>
        <v>65.989047985801463</v>
      </c>
      <c r="V136" s="22">
        <f t="shared" ca="1" si="101"/>
        <v>65.989047985801463</v>
      </c>
      <c r="W136" s="22">
        <f t="shared" ca="1" si="101"/>
        <v>94.615647645599566</v>
      </c>
      <c r="X136" s="22">
        <f t="shared" ca="1" si="101"/>
        <v>85.782010794927189</v>
      </c>
      <c r="Y136" s="22">
        <f t="shared" ca="1" si="101"/>
        <v>80.653280871535117</v>
      </c>
      <c r="Z136" s="22">
        <f t="shared" ca="1" si="101"/>
        <v>85.20392222513901</v>
      </c>
      <c r="AA136" s="22">
        <f t="shared" ca="1" si="101"/>
        <v>76.787293718383424</v>
      </c>
      <c r="AB136" s="22">
        <f t="shared" ca="1" si="101"/>
        <v>94.615647645599566</v>
      </c>
      <c r="AC136" s="22">
        <f t="shared" ca="1" si="101"/>
        <v>58.504953760585266</v>
      </c>
      <c r="AD136" s="22">
        <f t="shared" ca="1" si="101"/>
        <v>99.666446562874938</v>
      </c>
      <c r="AE136" s="22">
        <f t="shared" ca="1" si="101"/>
        <v>81.545274460534031</v>
      </c>
      <c r="AF136" s="22">
        <f t="shared" ca="1" si="101"/>
        <v>104.32856322748948</v>
      </c>
      <c r="AG136" s="22">
        <f t="shared" ca="1" si="101"/>
        <v>108.76738957388292</v>
      </c>
      <c r="AH136" s="22">
        <f t="shared" ca="1" si="101"/>
        <v>74.420838506251201</v>
      </c>
      <c r="AI136" s="22">
        <f t="shared" ca="1" si="101"/>
        <v>74.414355793043498</v>
      </c>
      <c r="AJ136" s="22">
        <f t="shared" ca="1" si="101"/>
        <v>86.85146435573273</v>
      </c>
      <c r="AK136" s="22">
        <f t="shared" ca="1" si="101"/>
        <v>76.787293718383424</v>
      </c>
      <c r="AL136" s="22">
        <f t="shared" ca="1" si="101"/>
        <v>60.889776959660075</v>
      </c>
      <c r="AM136" s="22">
        <f t="shared" ca="1" si="101"/>
        <v>85.782010794927189</v>
      </c>
      <c r="AN136" s="22">
        <f ca="1">AVERAGE(OFFSET($A136,0,Fixtures!$D$6,1,3))</f>
        <v>83.879737963867115</v>
      </c>
      <c r="AO136" s="22">
        <f ca="1">AVERAGE(OFFSET($A136,0,Fixtures!$D$6,1,6))</f>
        <v>80.257851502694919</v>
      </c>
      <c r="AP136" s="22">
        <f ca="1">AVERAGE(OFFSET($A136,0,Fixtures!$D$6,1,9))</f>
        <v>85.231932585229785</v>
      </c>
      <c r="AQ136" s="22">
        <f ca="1">AVERAGE(OFFSET($A136,0,Fixtures!$D$6,1,12))</f>
        <v>85.390831428353806</v>
      </c>
      <c r="AR136" s="22">
        <f ca="1">IF(OR(Fixtures!$D$6&lt;=0,Fixtures!$D$6&gt;39),AVERAGE(A136:AM136),AVERAGE(OFFSET($A136,0,Fixtures!$D$6,1,39-Fixtures!$D$6)))</f>
        <v>83.437532685559319</v>
      </c>
    </row>
    <row r="137" spans="1:44" x14ac:dyDescent="0.25">
      <c r="A137" s="30" t="s">
        <v>73</v>
      </c>
      <c r="B137" s="22">
        <f ca="1">MIN(VLOOKUP($A134,$A$2:$AM$12,B$14+1,FALSE),VLOOKUP($A137,$A$2:$AM$12,B$14+1,FALSE))</f>
        <v>77.412802619126921</v>
      </c>
      <c r="C137" s="22">
        <f t="shared" ref="C137:AM137" ca="1" si="102">MIN(VLOOKUP($A134,$A$2:$AM$12,C$14+1,FALSE),VLOOKUP($A137,$A$2:$AM$12,C$14+1,FALSE))</f>
        <v>104.1381271640588</v>
      </c>
      <c r="D137" s="22">
        <f t="shared" ca="1" si="102"/>
        <v>93.851136766913072</v>
      </c>
      <c r="E137" s="22">
        <f t="shared" ca="1" si="102"/>
        <v>71.06028901832677</v>
      </c>
      <c r="F137" s="22">
        <f t="shared" ca="1" si="102"/>
        <v>90.054954273881165</v>
      </c>
      <c r="G137" s="22">
        <f t="shared" ca="1" si="102"/>
        <v>108.76738957388292</v>
      </c>
      <c r="H137" s="22">
        <f t="shared" ca="1" si="102"/>
        <v>80.516430837836737</v>
      </c>
      <c r="I137" s="22">
        <f t="shared" ca="1" si="102"/>
        <v>58.504953760585266</v>
      </c>
      <c r="J137" s="22">
        <f t="shared" ca="1" si="102"/>
        <v>71.06028901832677</v>
      </c>
      <c r="K137" s="22">
        <f t="shared" ca="1" si="102"/>
        <v>77.412802619126921</v>
      </c>
      <c r="L137" s="22">
        <f t="shared" ca="1" si="102"/>
        <v>60.889776959660075</v>
      </c>
      <c r="M137" s="22">
        <f t="shared" ca="1" si="102"/>
        <v>74.420838506251201</v>
      </c>
      <c r="N137" s="22">
        <f t="shared" ca="1" si="102"/>
        <v>85.359733549764115</v>
      </c>
      <c r="O137" s="22">
        <f t="shared" ca="1" si="102"/>
        <v>104.32856322748948</v>
      </c>
      <c r="P137" s="22">
        <f t="shared" ca="1" si="102"/>
        <v>71.506054596270886</v>
      </c>
      <c r="Q137" s="22">
        <f t="shared" ca="1" si="102"/>
        <v>81.545274460534031</v>
      </c>
      <c r="R137" s="22">
        <f t="shared" ca="1" si="102"/>
        <v>118.30429950983941</v>
      </c>
      <c r="S137" s="22">
        <f t="shared" ca="1" si="102"/>
        <v>74.414355793043498</v>
      </c>
      <c r="T137" s="22">
        <f t="shared" ca="1" si="102"/>
        <v>71.506054596270886</v>
      </c>
      <c r="U137" s="22">
        <f t="shared" ca="1" si="102"/>
        <v>104.1381271640588</v>
      </c>
      <c r="V137" s="22">
        <f t="shared" ca="1" si="102"/>
        <v>65.989047985801463</v>
      </c>
      <c r="W137" s="22">
        <f t="shared" ca="1" si="102"/>
        <v>76.787293718383424</v>
      </c>
      <c r="X137" s="22">
        <f t="shared" ca="1" si="102"/>
        <v>86.85146435573273</v>
      </c>
      <c r="Y137" s="22">
        <f t="shared" ca="1" si="102"/>
        <v>85.20392222513901</v>
      </c>
      <c r="Z137" s="22">
        <f t="shared" ca="1" si="102"/>
        <v>85.20392222513901</v>
      </c>
      <c r="AA137" s="22">
        <f t="shared" ca="1" si="102"/>
        <v>94.615647645599566</v>
      </c>
      <c r="AB137" s="22">
        <f t="shared" ca="1" si="102"/>
        <v>90.950879302608726</v>
      </c>
      <c r="AC137" s="22">
        <f t="shared" ca="1" si="102"/>
        <v>96.794426871686781</v>
      </c>
      <c r="AD137" s="22">
        <f t="shared" ca="1" si="102"/>
        <v>99.666446562874938</v>
      </c>
      <c r="AE137" s="22">
        <f t="shared" ca="1" si="102"/>
        <v>58.504953760585266</v>
      </c>
      <c r="AF137" s="22">
        <f t="shared" ca="1" si="102"/>
        <v>104.32856322748948</v>
      </c>
      <c r="AG137" s="22">
        <f t="shared" ca="1" si="102"/>
        <v>60.889776959660075</v>
      </c>
      <c r="AH137" s="22">
        <f t="shared" ca="1" si="102"/>
        <v>74.420838506251201</v>
      </c>
      <c r="AI137" s="22">
        <f t="shared" ca="1" si="102"/>
        <v>74.414355793043498</v>
      </c>
      <c r="AJ137" s="22">
        <f t="shared" ca="1" si="102"/>
        <v>86.85146435573273</v>
      </c>
      <c r="AK137" s="22">
        <f t="shared" ca="1" si="102"/>
        <v>76.787293718383424</v>
      </c>
      <c r="AL137" s="22">
        <f t="shared" ca="1" si="102"/>
        <v>96.794426871686781</v>
      </c>
      <c r="AM137" s="22">
        <f t="shared" ca="1" si="102"/>
        <v>85.782010794927189</v>
      </c>
      <c r="AN137" s="22">
        <f ca="1">AVERAGE(OFFSET($A137,0,Fixtures!$D$6,1,3))</f>
        <v>85.753102935336926</v>
      </c>
      <c r="AO137" s="22">
        <f ca="1">AVERAGE(OFFSET($A137,0,Fixtures!$D$6,1,6))</f>
        <v>89.936710437650973</v>
      </c>
      <c r="AP137" s="22">
        <f ca="1">AVERAGE(OFFSET($A137,0,Fixtures!$D$6,1,9))</f>
        <v>89.124469575206177</v>
      </c>
      <c r="AQ137" s="22">
        <f ca="1">AVERAGE(OFFSET($A137,0,Fixtures!$D$6,1,12))</f>
        <v>84.320433119650858</v>
      </c>
      <c r="AR137" s="22">
        <f ca="1">IF(OR(Fixtures!$D$6&lt;=0,Fixtures!$D$6&gt;39),AVERAGE(A137:AM137),AVERAGE(OFFSET($A137,0,Fixtures!$D$6,1,39-Fixtures!$D$6)))</f>
        <v>84.878774573533761</v>
      </c>
    </row>
    <row r="138" spans="1:44" x14ac:dyDescent="0.25">
      <c r="A138" s="30" t="s">
        <v>61</v>
      </c>
      <c r="B138" s="22">
        <f ca="1">MIN(VLOOKUP($A134,$A$2:$AM$12,B$14+1,FALSE),VLOOKUP($A138,$A$2:$AM$12,B$14+1,FALSE))</f>
        <v>96.794426871686781</v>
      </c>
      <c r="C138" s="22">
        <f t="shared" ref="C138:AM138" ca="1" si="103">MIN(VLOOKUP($A134,$A$2:$AM$12,C$14+1,FALSE),VLOOKUP($A138,$A$2:$AM$12,C$14+1,FALSE))</f>
        <v>99.666446562874938</v>
      </c>
      <c r="D138" s="22">
        <f t="shared" ca="1" si="103"/>
        <v>93.851136766913072</v>
      </c>
      <c r="E138" s="22">
        <f t="shared" ca="1" si="103"/>
        <v>71.06028901832677</v>
      </c>
      <c r="F138" s="22">
        <f t="shared" ca="1" si="103"/>
        <v>104.1381271640588</v>
      </c>
      <c r="G138" s="22">
        <f t="shared" ca="1" si="103"/>
        <v>71.06028901832677</v>
      </c>
      <c r="H138" s="22">
        <f t="shared" ca="1" si="103"/>
        <v>80.653280871535117</v>
      </c>
      <c r="I138" s="22">
        <f t="shared" ca="1" si="103"/>
        <v>58.504953760585266</v>
      </c>
      <c r="J138" s="22">
        <f t="shared" ca="1" si="103"/>
        <v>110.06716633474366</v>
      </c>
      <c r="K138" s="22">
        <f t="shared" ca="1" si="103"/>
        <v>77.412802619126921</v>
      </c>
      <c r="L138" s="22">
        <f t="shared" ca="1" si="103"/>
        <v>60.889776959660075</v>
      </c>
      <c r="M138" s="22">
        <f t="shared" ca="1" si="103"/>
        <v>80.516430837836737</v>
      </c>
      <c r="N138" s="22">
        <f t="shared" ca="1" si="103"/>
        <v>85.359733549764115</v>
      </c>
      <c r="O138" s="22">
        <f t="shared" ca="1" si="103"/>
        <v>58.504953760585266</v>
      </c>
      <c r="P138" s="22">
        <f t="shared" ca="1" si="103"/>
        <v>107.66814817432663</v>
      </c>
      <c r="Q138" s="22">
        <f t="shared" ca="1" si="103"/>
        <v>81.545274460534031</v>
      </c>
      <c r="R138" s="22">
        <f t="shared" ca="1" si="103"/>
        <v>60.889776959660075</v>
      </c>
      <c r="S138" s="22">
        <f t="shared" ca="1" si="103"/>
        <v>80.653280871535117</v>
      </c>
      <c r="T138" s="22">
        <f t="shared" ca="1" si="103"/>
        <v>71.506054596270886</v>
      </c>
      <c r="U138" s="22">
        <f t="shared" ca="1" si="103"/>
        <v>107.79215219638427</v>
      </c>
      <c r="V138" s="22">
        <f t="shared" ca="1" si="103"/>
        <v>65.989047985801463</v>
      </c>
      <c r="W138" s="22">
        <f t="shared" ca="1" si="103"/>
        <v>94.615647645599566</v>
      </c>
      <c r="X138" s="22">
        <f t="shared" ca="1" si="103"/>
        <v>90.054954273881165</v>
      </c>
      <c r="Y138" s="22">
        <f t="shared" ca="1" si="103"/>
        <v>131.74596379558079</v>
      </c>
      <c r="Z138" s="22">
        <f t="shared" ca="1" si="103"/>
        <v>81.545274460534031</v>
      </c>
      <c r="AA138" s="22">
        <f t="shared" ca="1" si="103"/>
        <v>118.30429950983941</v>
      </c>
      <c r="AB138" s="22">
        <f t="shared" ca="1" si="103"/>
        <v>65.989047985801463</v>
      </c>
      <c r="AC138" s="22">
        <f t="shared" ca="1" si="103"/>
        <v>74.420838506251201</v>
      </c>
      <c r="AD138" s="22">
        <f t="shared" ca="1" si="103"/>
        <v>85.359733549764115</v>
      </c>
      <c r="AE138" s="22">
        <f t="shared" ca="1" si="103"/>
        <v>88.09212123353997</v>
      </c>
      <c r="AF138" s="22">
        <f t="shared" ca="1" si="103"/>
        <v>76.787293718383424</v>
      </c>
      <c r="AG138" s="22">
        <f t="shared" ca="1" si="103"/>
        <v>71.506054596270886</v>
      </c>
      <c r="AH138" s="22">
        <f t="shared" ca="1" si="103"/>
        <v>74.420838506251201</v>
      </c>
      <c r="AI138" s="22">
        <f t="shared" ca="1" si="103"/>
        <v>74.414355793043498</v>
      </c>
      <c r="AJ138" s="22">
        <f t="shared" ca="1" si="103"/>
        <v>86.85146435573273</v>
      </c>
      <c r="AK138" s="22">
        <f t="shared" ca="1" si="103"/>
        <v>76.787293718383424</v>
      </c>
      <c r="AL138" s="22">
        <f t="shared" ca="1" si="103"/>
        <v>86.85146435573273</v>
      </c>
      <c r="AM138" s="22">
        <f t="shared" ca="1" si="103"/>
        <v>85.20392222513901</v>
      </c>
      <c r="AN138" s="22">
        <f ca="1">AVERAGE(OFFSET($A138,0,Fixtures!$D$6,1,3))</f>
        <v>101.11539750999866</v>
      </c>
      <c r="AO138" s="22">
        <f ca="1">AVERAGE(OFFSET($A138,0,Fixtures!$D$6,1,6))</f>
        <v>93.676729755314682</v>
      </c>
      <c r="AP138" s="22">
        <f ca="1">AVERAGE(OFFSET($A138,0,Fixtures!$D$6,1,9))</f>
        <v>90.255503003730624</v>
      </c>
      <c r="AQ138" s="22">
        <f ca="1">AVERAGE(OFFSET($A138,0,Fixtures!$D$6,1,12))</f>
        <v>86.053397994095107</v>
      </c>
      <c r="AR138" s="22">
        <f ca="1">IF(OR(Fixtures!$D$6&lt;=0,Fixtures!$D$6&gt;39),AVERAGE(A138:AM138),AVERAGE(OFFSET($A138,0,Fixtures!$D$6,1,39-Fixtures!$D$6)))</f>
        <v>85.52093253650807</v>
      </c>
    </row>
    <row r="139" spans="1:44" x14ac:dyDescent="0.25">
      <c r="A139" s="30" t="s">
        <v>53</v>
      </c>
      <c r="B139" s="22">
        <f ca="1">MIN(VLOOKUP($A134,$A$2:$AM$12,B$14+1,FALSE),VLOOKUP($A139,$A$2:$AM$12,B$14+1,FALSE))</f>
        <v>90.054954273881165</v>
      </c>
      <c r="C139" s="22">
        <f t="shared" ref="C139:AM139" ca="1" si="104">MIN(VLOOKUP($A134,$A$2:$AM$12,C$14+1,FALSE),VLOOKUP($A139,$A$2:$AM$12,C$14+1,FALSE))</f>
        <v>94.615647645599566</v>
      </c>
      <c r="D139" s="22">
        <f t="shared" ca="1" si="104"/>
        <v>93.851136766913072</v>
      </c>
      <c r="E139" s="22">
        <f t="shared" ca="1" si="104"/>
        <v>71.06028901832677</v>
      </c>
      <c r="F139" s="22">
        <f t="shared" ca="1" si="104"/>
        <v>104.32856322748948</v>
      </c>
      <c r="G139" s="22">
        <f t="shared" ca="1" si="104"/>
        <v>88.09212123353997</v>
      </c>
      <c r="H139" s="22">
        <f t="shared" ca="1" si="104"/>
        <v>71.06028901832677</v>
      </c>
      <c r="I139" s="22">
        <f t="shared" ca="1" si="104"/>
        <v>58.504953760585266</v>
      </c>
      <c r="J139" s="22">
        <f t="shared" ca="1" si="104"/>
        <v>110.06716633474366</v>
      </c>
      <c r="K139" s="22">
        <f t="shared" ca="1" si="104"/>
        <v>77.412802619126921</v>
      </c>
      <c r="L139" s="22">
        <f t="shared" ca="1" si="104"/>
        <v>60.889776959660075</v>
      </c>
      <c r="M139" s="22">
        <f t="shared" ca="1" si="104"/>
        <v>90.950879302608726</v>
      </c>
      <c r="N139" s="22">
        <f t="shared" ca="1" si="104"/>
        <v>85.359733549764115</v>
      </c>
      <c r="O139" s="22">
        <f t="shared" ca="1" si="104"/>
        <v>90.950879302608726</v>
      </c>
      <c r="P139" s="22">
        <f t="shared" ca="1" si="104"/>
        <v>65.989047985801463</v>
      </c>
      <c r="Q139" s="22">
        <f t="shared" ca="1" si="104"/>
        <v>81.545274460534031</v>
      </c>
      <c r="R139" s="22">
        <f t="shared" ca="1" si="104"/>
        <v>85.20392222513901</v>
      </c>
      <c r="S139" s="22">
        <f t="shared" ca="1" si="104"/>
        <v>74.420838506251201</v>
      </c>
      <c r="T139" s="22">
        <f t="shared" ca="1" si="104"/>
        <v>71.506054596270886</v>
      </c>
      <c r="U139" s="22">
        <f t="shared" ca="1" si="104"/>
        <v>107.79215219638427</v>
      </c>
      <c r="V139" s="22">
        <f t="shared" ca="1" si="104"/>
        <v>65.989047985801463</v>
      </c>
      <c r="W139" s="22">
        <f t="shared" ca="1" si="104"/>
        <v>81.545274460534031</v>
      </c>
      <c r="X139" s="22">
        <f t="shared" ca="1" si="104"/>
        <v>90.054954273881165</v>
      </c>
      <c r="Y139" s="22">
        <f t="shared" ca="1" si="104"/>
        <v>96.794426871686781</v>
      </c>
      <c r="Z139" s="22">
        <f t="shared" ca="1" si="104"/>
        <v>77.412802619126921</v>
      </c>
      <c r="AA139" s="22">
        <f t="shared" ca="1" si="104"/>
        <v>110.06716633474366</v>
      </c>
      <c r="AB139" s="22">
        <f t="shared" ca="1" si="104"/>
        <v>60.889776959660075</v>
      </c>
      <c r="AC139" s="22">
        <f t="shared" ca="1" si="104"/>
        <v>96.794426871686781</v>
      </c>
      <c r="AD139" s="22">
        <f t="shared" ca="1" si="104"/>
        <v>76.787293718383424</v>
      </c>
      <c r="AE139" s="22">
        <f t="shared" ca="1" si="104"/>
        <v>80.653280871535117</v>
      </c>
      <c r="AF139" s="22">
        <f t="shared" ca="1" si="104"/>
        <v>104.32856322748948</v>
      </c>
      <c r="AG139" s="22">
        <f t="shared" ca="1" si="104"/>
        <v>74.414355793043498</v>
      </c>
      <c r="AH139" s="22">
        <f t="shared" ca="1" si="104"/>
        <v>74.420838506251201</v>
      </c>
      <c r="AI139" s="22">
        <f t="shared" ca="1" si="104"/>
        <v>74.414355793043498</v>
      </c>
      <c r="AJ139" s="22">
        <f t="shared" ca="1" si="104"/>
        <v>86.85146435573273</v>
      </c>
      <c r="AK139" s="22">
        <f t="shared" ca="1" si="104"/>
        <v>76.787293718383424</v>
      </c>
      <c r="AL139" s="22">
        <f t="shared" ca="1" si="104"/>
        <v>107.66814817432663</v>
      </c>
      <c r="AM139" s="22">
        <f t="shared" ca="1" si="104"/>
        <v>85.359733549764115</v>
      </c>
      <c r="AN139" s="22">
        <f ca="1">AVERAGE(OFFSET($A139,0,Fixtures!$D$6,1,3))</f>
        <v>88.087394588231632</v>
      </c>
      <c r="AO139" s="22">
        <f ca="1">AVERAGE(OFFSET($A139,0,Fixtures!$D$6,1,6))</f>
        <v>88.668925655130906</v>
      </c>
      <c r="AP139" s="22">
        <f ca="1">AVERAGE(OFFSET($A139,0,Fixtures!$D$6,1,9))</f>
        <v>88.198076860910376</v>
      </c>
      <c r="AQ139" s="22">
        <f ca="1">AVERAGE(OFFSET($A139,0,Fixtures!$D$6,1,12))</f>
        <v>84.752686820044303</v>
      </c>
      <c r="AR139" s="22">
        <f ca="1">IF(OR(Fixtures!$D$6&lt;=0,Fixtures!$D$6&gt;39),AVERAGE(A139:AM139),AVERAGE(OFFSET($A139,0,Fixtures!$D$6,1,39-Fixtures!$D$6)))</f>
        <v>85.856180102421149</v>
      </c>
    </row>
    <row r="140" spans="1:44" x14ac:dyDescent="0.25">
      <c r="A140" s="30" t="s">
        <v>2</v>
      </c>
      <c r="B140" s="22">
        <f ca="1">MIN(VLOOKUP($A134,$A$2:$AM$12,B$14+1,FALSE),VLOOKUP($A140,$A$2:$AM$12,B$14+1,FALSE))</f>
        <v>81.545274460534031</v>
      </c>
      <c r="C140" s="22">
        <f t="shared" ref="C140:AM140" ca="1" si="105">MIN(VLOOKUP($A134,$A$2:$AM$12,C$14+1,FALSE),VLOOKUP($A140,$A$2:$AM$12,C$14+1,FALSE))</f>
        <v>86.85146435573273</v>
      </c>
      <c r="D140" s="22">
        <f t="shared" ca="1" si="105"/>
        <v>93.851136766913072</v>
      </c>
      <c r="E140" s="22">
        <f t="shared" ca="1" si="105"/>
        <v>71.06028901832677</v>
      </c>
      <c r="F140" s="22">
        <f t="shared" ca="1" si="105"/>
        <v>104.84467986046657</v>
      </c>
      <c r="G140" s="22">
        <f t="shared" ca="1" si="105"/>
        <v>85.20392222513901</v>
      </c>
      <c r="H140" s="22">
        <f t="shared" ca="1" si="105"/>
        <v>80.653280871535117</v>
      </c>
      <c r="I140" s="22">
        <f t="shared" ca="1" si="105"/>
        <v>58.504953760585266</v>
      </c>
      <c r="J140" s="22">
        <f t="shared" ca="1" si="105"/>
        <v>110.06716633474366</v>
      </c>
      <c r="K140" s="22">
        <f t="shared" ca="1" si="105"/>
        <v>77.412802619126921</v>
      </c>
      <c r="L140" s="22">
        <f t="shared" ca="1" si="105"/>
        <v>60.889776959660075</v>
      </c>
      <c r="M140" s="22">
        <f t="shared" ca="1" si="105"/>
        <v>65.989047985801463</v>
      </c>
      <c r="N140" s="22">
        <f t="shared" ca="1" si="105"/>
        <v>85.359733549764115</v>
      </c>
      <c r="O140" s="22">
        <f t="shared" ca="1" si="105"/>
        <v>143.21694080892806</v>
      </c>
      <c r="P140" s="22">
        <f t="shared" ca="1" si="105"/>
        <v>94.615647645599566</v>
      </c>
      <c r="Q140" s="22">
        <f t="shared" ca="1" si="105"/>
        <v>81.545274460534031</v>
      </c>
      <c r="R140" s="22">
        <f t="shared" ca="1" si="105"/>
        <v>90.950879302608726</v>
      </c>
      <c r="S140" s="22">
        <f t="shared" ca="1" si="105"/>
        <v>58.504953760585266</v>
      </c>
      <c r="T140" s="22">
        <f t="shared" ca="1" si="105"/>
        <v>71.506054596270886</v>
      </c>
      <c r="U140" s="22">
        <f t="shared" ca="1" si="105"/>
        <v>90.054954273881165</v>
      </c>
      <c r="V140" s="22">
        <f t="shared" ca="1" si="105"/>
        <v>65.989047985801463</v>
      </c>
      <c r="W140" s="22">
        <f t="shared" ca="1" si="105"/>
        <v>94.615647645599566</v>
      </c>
      <c r="X140" s="22">
        <f t="shared" ca="1" si="105"/>
        <v>90.054954273881165</v>
      </c>
      <c r="Y140" s="22">
        <f t="shared" ca="1" si="105"/>
        <v>110.06716633474366</v>
      </c>
      <c r="Z140" s="22">
        <f t="shared" ca="1" si="105"/>
        <v>71.06028901832677</v>
      </c>
      <c r="AA140" s="22">
        <f t="shared" ca="1" si="105"/>
        <v>99.666446562874938</v>
      </c>
      <c r="AB140" s="22">
        <f t="shared" ca="1" si="105"/>
        <v>71.506054596270886</v>
      </c>
      <c r="AC140" s="22">
        <f t="shared" ca="1" si="105"/>
        <v>74.414355793043498</v>
      </c>
      <c r="AD140" s="22">
        <f t="shared" ca="1" si="105"/>
        <v>99.666446562874938</v>
      </c>
      <c r="AE140" s="22">
        <f t="shared" ca="1" si="105"/>
        <v>77.412802619126921</v>
      </c>
      <c r="AF140" s="22">
        <f t="shared" ca="1" si="105"/>
        <v>85.782010794927189</v>
      </c>
      <c r="AG140" s="22">
        <f t="shared" ca="1" si="105"/>
        <v>80.653280871535117</v>
      </c>
      <c r="AH140" s="22">
        <f t="shared" ca="1" si="105"/>
        <v>74.420838506251201</v>
      </c>
      <c r="AI140" s="22">
        <f t="shared" ca="1" si="105"/>
        <v>74.414355793043498</v>
      </c>
      <c r="AJ140" s="22">
        <f t="shared" ca="1" si="105"/>
        <v>86.85146435573273</v>
      </c>
      <c r="AK140" s="22">
        <f t="shared" ca="1" si="105"/>
        <v>76.787293718383424</v>
      </c>
      <c r="AL140" s="22">
        <f t="shared" ca="1" si="105"/>
        <v>104.1381271640588</v>
      </c>
      <c r="AM140" s="22">
        <f t="shared" ca="1" si="105"/>
        <v>85.782010794927189</v>
      </c>
      <c r="AN140" s="22">
        <f ca="1">AVERAGE(OFFSET($A140,0,Fixtures!$D$6,1,3))</f>
        <v>90.394136542317199</v>
      </c>
      <c r="AO140" s="22">
        <f ca="1">AVERAGE(OFFSET($A140,0,Fixtures!$D$6,1,6))</f>
        <v>86.128211096523486</v>
      </c>
      <c r="AP140" s="22">
        <f ca="1">AVERAGE(OFFSET($A140,0,Fixtures!$D$6,1,9))</f>
        <v>86.625614061785555</v>
      </c>
      <c r="AQ140" s="22">
        <f ca="1">AVERAGE(OFFSET($A140,0,Fixtures!$D$6,1,12))</f>
        <v>84.093250143908321</v>
      </c>
      <c r="AR140" s="22">
        <f ca="1">IF(OR(Fixtures!$D$6&lt;=0,Fixtures!$D$6&gt;39),AVERAGE(A140:AM140),AVERAGE(OFFSET($A140,0,Fixtures!$D$6,1,39-Fixtures!$D$6)))</f>
        <v>85.167368610000111</v>
      </c>
    </row>
    <row r="141" spans="1:44" x14ac:dyDescent="0.25">
      <c r="A141" s="30" t="s">
        <v>113</v>
      </c>
      <c r="B141" s="22">
        <f ca="1">MIN(VLOOKUP($A134,$A$2:$AM$12,B$14+1,FALSE),VLOOKUP($A141,$A$2:$AM$12,B$14+1,FALSE))</f>
        <v>156.08798416340557</v>
      </c>
      <c r="C141" s="22">
        <f t="shared" ref="C141:AM141" ca="1" si="106">MIN(VLOOKUP($A134,$A$2:$AM$12,C$14+1,FALSE),VLOOKUP($A141,$A$2:$AM$12,C$14+1,FALSE))</f>
        <v>60.889776959660075</v>
      </c>
      <c r="D141" s="22">
        <f t="shared" ca="1" si="106"/>
        <v>93.851136766913072</v>
      </c>
      <c r="E141" s="22">
        <f t="shared" ca="1" si="106"/>
        <v>71.06028901832677</v>
      </c>
      <c r="F141" s="22">
        <f t="shared" ca="1" si="106"/>
        <v>104.84467986046657</v>
      </c>
      <c r="G141" s="22">
        <f t="shared" ca="1" si="106"/>
        <v>90.950879302608726</v>
      </c>
      <c r="H141" s="22">
        <f t="shared" ca="1" si="106"/>
        <v>71.506054596270886</v>
      </c>
      <c r="I141" s="22">
        <f t="shared" ca="1" si="106"/>
        <v>58.504953760585266</v>
      </c>
      <c r="J141" s="22">
        <f t="shared" ca="1" si="106"/>
        <v>80.653280871535117</v>
      </c>
      <c r="K141" s="22">
        <f t="shared" ca="1" si="106"/>
        <v>77.412802619126921</v>
      </c>
      <c r="L141" s="22">
        <f t="shared" ca="1" si="106"/>
        <v>60.889776959660075</v>
      </c>
      <c r="M141" s="22">
        <f t="shared" ca="1" si="106"/>
        <v>76.787293718383424</v>
      </c>
      <c r="N141" s="22">
        <f t="shared" ca="1" si="106"/>
        <v>85.359733549764115</v>
      </c>
      <c r="O141" s="22">
        <f t="shared" ca="1" si="106"/>
        <v>81.545274460534031</v>
      </c>
      <c r="P141" s="22">
        <f t="shared" ca="1" si="106"/>
        <v>107.66814817432663</v>
      </c>
      <c r="Q141" s="22">
        <f t="shared" ca="1" si="106"/>
        <v>77.412802619126921</v>
      </c>
      <c r="R141" s="22">
        <f t="shared" ca="1" si="106"/>
        <v>118.30429950983941</v>
      </c>
      <c r="S141" s="22">
        <f t="shared" ca="1" si="106"/>
        <v>88.09212123353997</v>
      </c>
      <c r="T141" s="22">
        <f t="shared" ca="1" si="106"/>
        <v>71.506054596270886</v>
      </c>
      <c r="U141" s="22">
        <f t="shared" ca="1" si="106"/>
        <v>85.359733549764115</v>
      </c>
      <c r="V141" s="22">
        <f t="shared" ca="1" si="106"/>
        <v>58.504953760585266</v>
      </c>
      <c r="W141" s="22">
        <f t="shared" ca="1" si="106"/>
        <v>94.615647645599566</v>
      </c>
      <c r="X141" s="22">
        <f t="shared" ca="1" si="106"/>
        <v>65.989047985801463</v>
      </c>
      <c r="Y141" s="22">
        <f t="shared" ca="1" si="106"/>
        <v>104.32856322748948</v>
      </c>
      <c r="Z141" s="22">
        <f t="shared" ca="1" si="106"/>
        <v>74.420838506251201</v>
      </c>
      <c r="AA141" s="22">
        <f t="shared" ca="1" si="106"/>
        <v>131.16283350620023</v>
      </c>
      <c r="AB141" s="22">
        <f t="shared" ca="1" si="106"/>
        <v>107.66814817432663</v>
      </c>
      <c r="AC141" s="22">
        <f t="shared" ca="1" si="106"/>
        <v>96.794426871686781</v>
      </c>
      <c r="AD141" s="22">
        <f t="shared" ca="1" si="106"/>
        <v>94.615647645599566</v>
      </c>
      <c r="AE141" s="22">
        <f t="shared" ca="1" si="106"/>
        <v>88.09212123353997</v>
      </c>
      <c r="AF141" s="22">
        <f t="shared" ca="1" si="106"/>
        <v>90.054954273881165</v>
      </c>
      <c r="AG141" s="22">
        <f t="shared" ca="1" si="106"/>
        <v>99.666446562874938</v>
      </c>
      <c r="AH141" s="22">
        <f t="shared" ca="1" si="106"/>
        <v>74.420838506251201</v>
      </c>
      <c r="AI141" s="22">
        <f t="shared" ca="1" si="106"/>
        <v>74.414355793043498</v>
      </c>
      <c r="AJ141" s="22">
        <f t="shared" ca="1" si="106"/>
        <v>80.516430837836737</v>
      </c>
      <c r="AK141" s="22">
        <f t="shared" ca="1" si="106"/>
        <v>76.787293718383424</v>
      </c>
      <c r="AL141" s="22">
        <f t="shared" ca="1" si="106"/>
        <v>74.414355793043498</v>
      </c>
      <c r="AM141" s="22">
        <f t="shared" ca="1" si="106"/>
        <v>85.782010794927189</v>
      </c>
      <c r="AN141" s="22">
        <f ca="1">AVERAGE(OFFSET($A141,0,Fixtures!$D$6,1,3))</f>
        <v>81.579483239847377</v>
      </c>
      <c r="AO141" s="22">
        <f ca="1">AVERAGE(OFFSET($A141,0,Fixtures!$D$6,1,6))</f>
        <v>96.727309711959307</v>
      </c>
      <c r="AP141" s="22">
        <f ca="1">AVERAGE(OFFSET($A141,0,Fixtures!$D$6,1,9))</f>
        <v>94.791842380530724</v>
      </c>
      <c r="AQ141" s="22">
        <f ca="1">AVERAGE(OFFSET($A141,0,Fixtures!$D$6,1,12))</f>
        <v>91.802351857245526</v>
      </c>
      <c r="AR141" s="22">
        <f ca="1">IF(OR(Fixtures!$D$6&lt;=0,Fixtures!$D$6&gt;39),AVERAGE(A141:AM141),AVERAGE(OFFSET($A141,0,Fixtures!$D$6,1,39-Fixtures!$D$6)))</f>
        <v>88.695519589446064</v>
      </c>
    </row>
    <row r="142" spans="1:44" x14ac:dyDescent="0.25">
      <c r="A142" s="30" t="s">
        <v>112</v>
      </c>
      <c r="B142" s="22">
        <f ca="1">MIN(VLOOKUP($A134,$A$2:$AM$12,B$14+1,FALSE),VLOOKUP($A142,$A$2:$AM$12,B$14+1,FALSE))</f>
        <v>80.653280871535117</v>
      </c>
      <c r="C142" s="22">
        <f t="shared" ref="C142:AM142" ca="1" si="107">MIN(VLOOKUP($A134,$A$2:$AM$12,C$14+1,FALSE),VLOOKUP($A142,$A$2:$AM$12,C$14+1,FALSE))</f>
        <v>58.504953760585266</v>
      </c>
      <c r="D142" s="22">
        <f t="shared" ca="1" si="107"/>
        <v>93.851136766913072</v>
      </c>
      <c r="E142" s="22">
        <f t="shared" ca="1" si="107"/>
        <v>71.06028901832677</v>
      </c>
      <c r="F142" s="22">
        <f t="shared" ca="1" si="107"/>
        <v>96.794426871686781</v>
      </c>
      <c r="G142" s="22">
        <f t="shared" ca="1" si="107"/>
        <v>108.76738957388292</v>
      </c>
      <c r="H142" s="22">
        <f t="shared" ca="1" si="107"/>
        <v>80.653280871535117</v>
      </c>
      <c r="I142" s="22">
        <f t="shared" ca="1" si="107"/>
        <v>58.504953760585266</v>
      </c>
      <c r="J142" s="22">
        <f t="shared" ca="1" si="107"/>
        <v>81.545274460534031</v>
      </c>
      <c r="K142" s="22">
        <f t="shared" ca="1" si="107"/>
        <v>77.412802619126921</v>
      </c>
      <c r="L142" s="22">
        <f t="shared" ca="1" si="107"/>
        <v>60.889776959660075</v>
      </c>
      <c r="M142" s="22">
        <f t="shared" ca="1" si="107"/>
        <v>90.950879302608726</v>
      </c>
      <c r="N142" s="22">
        <f t="shared" ca="1" si="107"/>
        <v>85.359733549764115</v>
      </c>
      <c r="O142" s="22">
        <f t="shared" ca="1" si="107"/>
        <v>107.66814817432663</v>
      </c>
      <c r="P142" s="22">
        <f t="shared" ca="1" si="107"/>
        <v>60.889776959660075</v>
      </c>
      <c r="Q142" s="22">
        <f t="shared" ca="1" si="107"/>
        <v>81.545274460534031</v>
      </c>
      <c r="R142" s="22">
        <f t="shared" ca="1" si="107"/>
        <v>85.782010794927189</v>
      </c>
      <c r="S142" s="22">
        <f t="shared" ca="1" si="107"/>
        <v>104.1381271640588</v>
      </c>
      <c r="T142" s="22">
        <f t="shared" ca="1" si="107"/>
        <v>71.506054596270886</v>
      </c>
      <c r="U142" s="22">
        <f t="shared" ca="1" si="107"/>
        <v>107.79215219638427</v>
      </c>
      <c r="V142" s="22">
        <f t="shared" ca="1" si="107"/>
        <v>65.989047985801463</v>
      </c>
      <c r="W142" s="22">
        <f t="shared" ca="1" si="107"/>
        <v>80.516430837836737</v>
      </c>
      <c r="X142" s="22">
        <f t="shared" ca="1" si="107"/>
        <v>90.054954273881165</v>
      </c>
      <c r="Y142" s="22">
        <f t="shared" ca="1" si="107"/>
        <v>131.74596379558079</v>
      </c>
      <c r="Z142" s="22">
        <f t="shared" ca="1" si="107"/>
        <v>71.506054596270886</v>
      </c>
      <c r="AA142" s="22">
        <f t="shared" ca="1" si="107"/>
        <v>65.989047985801463</v>
      </c>
      <c r="AB142" s="22">
        <f t="shared" ca="1" si="107"/>
        <v>85.20392222513901</v>
      </c>
      <c r="AC142" s="22">
        <f t="shared" ca="1" si="107"/>
        <v>96.794426871686781</v>
      </c>
      <c r="AD142" s="22">
        <f t="shared" ca="1" si="107"/>
        <v>71.06028901832677</v>
      </c>
      <c r="AE142" s="22">
        <f t="shared" ca="1" si="107"/>
        <v>74.420838506251201</v>
      </c>
      <c r="AF142" s="22">
        <f t="shared" ca="1" si="107"/>
        <v>104.32856322748948</v>
      </c>
      <c r="AG142" s="22">
        <f t="shared" ca="1" si="107"/>
        <v>85.359733549764115</v>
      </c>
      <c r="AH142" s="22">
        <f t="shared" ca="1" si="107"/>
        <v>74.420838506251201</v>
      </c>
      <c r="AI142" s="22">
        <f t="shared" ca="1" si="107"/>
        <v>74.414355793043498</v>
      </c>
      <c r="AJ142" s="22">
        <f t="shared" ca="1" si="107"/>
        <v>86.85146435573273</v>
      </c>
      <c r="AK142" s="22">
        <f t="shared" ca="1" si="107"/>
        <v>76.787293718383424</v>
      </c>
      <c r="AL142" s="22">
        <f t="shared" ca="1" si="107"/>
        <v>90.054954273881165</v>
      </c>
      <c r="AM142" s="22">
        <f t="shared" ca="1" si="107"/>
        <v>85.782010794927189</v>
      </c>
      <c r="AN142" s="22">
        <f ca="1">AVERAGE(OFFSET($A142,0,Fixtures!$D$6,1,3))</f>
        <v>97.768990888577605</v>
      </c>
      <c r="AO142" s="22">
        <f ca="1">AVERAGE(OFFSET($A142,0,Fixtures!$D$6,1,6))</f>
        <v>90.215728291393347</v>
      </c>
      <c r="AP142" s="22">
        <f ca="1">AVERAGE(OFFSET($A142,0,Fixtures!$D$6,1,9))</f>
        <v>87.900451166714163</v>
      </c>
      <c r="AQ142" s="22">
        <f ca="1">AVERAGE(OFFSET($A142,0,Fixtures!$D$6,1,12))</f>
        <v>85.441582362457197</v>
      </c>
      <c r="AR142" s="22">
        <f ca="1">IF(OR(Fixtures!$D$6&lt;=0,Fixtures!$D$6&gt;39),AVERAGE(A142:AM142),AVERAGE(OFFSET($A142,0,Fixtures!$D$6,1,39-Fixtures!$D$6)))</f>
        <v>85.298419468275668</v>
      </c>
    </row>
    <row r="143" spans="1:44" x14ac:dyDescent="0.25">
      <c r="A143" s="30" t="s">
        <v>10</v>
      </c>
      <c r="B143" s="22">
        <f ca="1">MIN(VLOOKUP($A134,$A$2:$AM$12,B$14+1,FALSE),VLOOKUP($A143,$A$2:$AM$12,B$14+1,FALSE))</f>
        <v>90.950879302608726</v>
      </c>
      <c r="C143" s="22">
        <f t="shared" ref="C143:AM143" ca="1" si="108">MIN(VLOOKUP($A134,$A$2:$AM$12,C$14+1,FALSE),VLOOKUP($A143,$A$2:$AM$12,C$14+1,FALSE))</f>
        <v>104.1381271640588</v>
      </c>
      <c r="D143" s="22">
        <f t="shared" ca="1" si="108"/>
        <v>93.851136766913072</v>
      </c>
      <c r="E143" s="22">
        <f t="shared" ca="1" si="108"/>
        <v>71.06028901832677</v>
      </c>
      <c r="F143" s="22">
        <f t="shared" ca="1" si="108"/>
        <v>94.615647645599566</v>
      </c>
      <c r="G143" s="22">
        <f t="shared" ca="1" si="108"/>
        <v>65.989047985801463</v>
      </c>
      <c r="H143" s="22">
        <f t="shared" ca="1" si="108"/>
        <v>80.653280871535117</v>
      </c>
      <c r="I143" s="22">
        <f t="shared" ca="1" si="108"/>
        <v>58.504953760585266</v>
      </c>
      <c r="J143" s="22">
        <f t="shared" ca="1" si="108"/>
        <v>107.66814817432663</v>
      </c>
      <c r="K143" s="22">
        <f t="shared" ca="1" si="108"/>
        <v>77.412802619126921</v>
      </c>
      <c r="L143" s="22">
        <f t="shared" ca="1" si="108"/>
        <v>60.889776959660075</v>
      </c>
      <c r="M143" s="22">
        <f t="shared" ca="1" si="108"/>
        <v>90.054954273881165</v>
      </c>
      <c r="N143" s="22">
        <f t="shared" ca="1" si="108"/>
        <v>85.359733549764115</v>
      </c>
      <c r="O143" s="22">
        <f t="shared" ca="1" si="108"/>
        <v>76.787293718383424</v>
      </c>
      <c r="P143" s="22">
        <f t="shared" ca="1" si="108"/>
        <v>71.06028901832677</v>
      </c>
      <c r="Q143" s="22">
        <f t="shared" ca="1" si="108"/>
        <v>74.420838506251201</v>
      </c>
      <c r="R143" s="22">
        <f t="shared" ca="1" si="108"/>
        <v>80.516430837836737</v>
      </c>
      <c r="S143" s="22">
        <f t="shared" ca="1" si="108"/>
        <v>104.84467986046657</v>
      </c>
      <c r="T143" s="22">
        <f t="shared" ca="1" si="108"/>
        <v>71.506054596270886</v>
      </c>
      <c r="U143" s="22">
        <f t="shared" ca="1" si="108"/>
        <v>58.504953760585266</v>
      </c>
      <c r="V143" s="22">
        <f t="shared" ca="1" si="108"/>
        <v>65.989047985801463</v>
      </c>
      <c r="W143" s="22">
        <f t="shared" ca="1" si="108"/>
        <v>94.615647645599566</v>
      </c>
      <c r="X143" s="22">
        <f t="shared" ca="1" si="108"/>
        <v>88.09212123353997</v>
      </c>
      <c r="Y143" s="22">
        <f t="shared" ca="1" si="108"/>
        <v>71.506054596270886</v>
      </c>
      <c r="Z143" s="22">
        <f t="shared" ca="1" si="108"/>
        <v>85.20392222513901</v>
      </c>
      <c r="AA143" s="22">
        <f t="shared" ca="1" si="108"/>
        <v>74.414355793043498</v>
      </c>
      <c r="AB143" s="22">
        <f t="shared" ca="1" si="108"/>
        <v>85.782010794927189</v>
      </c>
      <c r="AC143" s="22">
        <f t="shared" ca="1" si="108"/>
        <v>96.794426871686781</v>
      </c>
      <c r="AD143" s="22">
        <f t="shared" ca="1" si="108"/>
        <v>60.889776959660075</v>
      </c>
      <c r="AE143" s="22">
        <f t="shared" ca="1" si="108"/>
        <v>86.85146435573273</v>
      </c>
      <c r="AF143" s="22">
        <f t="shared" ca="1" si="108"/>
        <v>81.545274460534031</v>
      </c>
      <c r="AG143" s="22">
        <f t="shared" ca="1" si="108"/>
        <v>93.851136766913072</v>
      </c>
      <c r="AH143" s="22">
        <f t="shared" ca="1" si="108"/>
        <v>74.420838506251201</v>
      </c>
      <c r="AI143" s="22">
        <f t="shared" ca="1" si="108"/>
        <v>74.414355793043498</v>
      </c>
      <c r="AJ143" s="22">
        <f t="shared" ca="1" si="108"/>
        <v>86.85146435573273</v>
      </c>
      <c r="AK143" s="22">
        <f t="shared" ca="1" si="108"/>
        <v>76.787293718383424</v>
      </c>
      <c r="AL143" s="22">
        <f t="shared" ca="1" si="108"/>
        <v>80.653280871535117</v>
      </c>
      <c r="AM143" s="22">
        <f t="shared" ca="1" si="108"/>
        <v>77.412802619126921</v>
      </c>
      <c r="AN143" s="22">
        <f ca="1">AVERAGE(OFFSET($A143,0,Fixtures!$D$6,1,3))</f>
        <v>81.600699351649951</v>
      </c>
      <c r="AO143" s="22">
        <f ca="1">AVERAGE(OFFSET($A143,0,Fixtures!$D$6,1,6))</f>
        <v>83.632148585767894</v>
      </c>
      <c r="AP143" s="22">
        <f ca="1">AVERAGE(OFFSET($A143,0,Fixtures!$D$6,1,9))</f>
        <v>81.231045254503798</v>
      </c>
      <c r="AQ143" s="22">
        <f ca="1">AVERAGE(OFFSET($A143,0,Fixtures!$D$6,1,12))</f>
        <v>81.147144863061826</v>
      </c>
      <c r="AR143" s="22">
        <f ca="1">IF(OR(Fixtures!$D$6&lt;=0,Fixtures!$D$6&gt;39),AVERAGE(A143:AM143),AVERAGE(OFFSET($A143,0,Fixtures!$D$6,1,39-Fixtures!$D$6)))</f>
        <v>80.966911245095005</v>
      </c>
    </row>
    <row r="144" spans="1:44" x14ac:dyDescent="0.25">
      <c r="A144" s="30" t="s">
        <v>71</v>
      </c>
      <c r="B144" s="22">
        <f ca="1">MIN(VLOOKUP($A134,$A$2:$AM$12,B$14+1,FALSE),VLOOKUP($A144,$A$2:$AM$12,B$14+1,FALSE))</f>
        <v>85.20392222513901</v>
      </c>
      <c r="C144" s="22">
        <f t="shared" ref="C144:AM144" ca="1" si="109">MIN(VLOOKUP($A134,$A$2:$AM$12,C$14+1,FALSE),VLOOKUP($A144,$A$2:$AM$12,C$14+1,FALSE))</f>
        <v>104.1381271640588</v>
      </c>
      <c r="D144" s="22">
        <f t="shared" ca="1" si="109"/>
        <v>80.516430837836737</v>
      </c>
      <c r="E144" s="22">
        <f t="shared" ca="1" si="109"/>
        <v>71.06028901832677</v>
      </c>
      <c r="F144" s="22">
        <f t="shared" ca="1" si="109"/>
        <v>81.545274460534031</v>
      </c>
      <c r="G144" s="22">
        <f t="shared" ca="1" si="109"/>
        <v>108.76738957388292</v>
      </c>
      <c r="H144" s="22">
        <f t="shared" ca="1" si="109"/>
        <v>80.653280871535117</v>
      </c>
      <c r="I144" s="22">
        <f t="shared" ca="1" si="109"/>
        <v>58.504953760585266</v>
      </c>
      <c r="J144" s="22">
        <f t="shared" ca="1" si="109"/>
        <v>104.32856322748948</v>
      </c>
      <c r="K144" s="22">
        <f t="shared" ca="1" si="109"/>
        <v>65.989047985801463</v>
      </c>
      <c r="L144" s="22">
        <f t="shared" ca="1" si="109"/>
        <v>60.889776959660075</v>
      </c>
      <c r="M144" s="22">
        <f t="shared" ca="1" si="109"/>
        <v>86.85146435573273</v>
      </c>
      <c r="N144" s="22">
        <f t="shared" ca="1" si="109"/>
        <v>74.414355793043498</v>
      </c>
      <c r="O144" s="22">
        <f t="shared" ca="1" si="109"/>
        <v>118.30429950983941</v>
      </c>
      <c r="P144" s="22">
        <f t="shared" ca="1" si="109"/>
        <v>107.66814817432663</v>
      </c>
      <c r="Q144" s="22">
        <f t="shared" ca="1" si="109"/>
        <v>58.504953760585266</v>
      </c>
      <c r="R144" s="22">
        <f t="shared" ca="1" si="109"/>
        <v>118.30429950983941</v>
      </c>
      <c r="S144" s="22">
        <f t="shared" ca="1" si="109"/>
        <v>108.76738957388292</v>
      </c>
      <c r="T144" s="22">
        <f t="shared" ca="1" si="109"/>
        <v>71.506054596270886</v>
      </c>
      <c r="U144" s="22">
        <f t="shared" ca="1" si="109"/>
        <v>85.782010794927189</v>
      </c>
      <c r="V144" s="22">
        <f t="shared" ca="1" si="109"/>
        <v>65.989047985801463</v>
      </c>
      <c r="W144" s="22">
        <f t="shared" ca="1" si="109"/>
        <v>80.653280871535117</v>
      </c>
      <c r="X144" s="22">
        <f t="shared" ca="1" si="109"/>
        <v>85.359733549764115</v>
      </c>
      <c r="Y144" s="22">
        <f t="shared" ca="1" si="109"/>
        <v>104.84467986046657</v>
      </c>
      <c r="Z144" s="22">
        <f t="shared" ca="1" si="109"/>
        <v>85.20392222513901</v>
      </c>
      <c r="AA144" s="22">
        <f t="shared" ca="1" si="109"/>
        <v>104.1381271640588</v>
      </c>
      <c r="AB144" s="22">
        <f t="shared" ca="1" si="109"/>
        <v>132.93792059030136</v>
      </c>
      <c r="AC144" s="22">
        <f t="shared" ca="1" si="109"/>
        <v>96.794426871686781</v>
      </c>
      <c r="AD144" s="22">
        <f t="shared" ca="1" si="109"/>
        <v>71.506054596270886</v>
      </c>
      <c r="AE144" s="22">
        <f t="shared" ca="1" si="109"/>
        <v>88.09212123353997</v>
      </c>
      <c r="AF144" s="22">
        <f t="shared" ca="1" si="109"/>
        <v>90.950879302608726</v>
      </c>
      <c r="AG144" s="22">
        <f t="shared" ca="1" si="109"/>
        <v>96.794426871686781</v>
      </c>
      <c r="AH144" s="22">
        <f t="shared" ca="1" si="109"/>
        <v>74.420838506251201</v>
      </c>
      <c r="AI144" s="22">
        <f t="shared" ca="1" si="109"/>
        <v>71.06028901832677</v>
      </c>
      <c r="AJ144" s="22">
        <f t="shared" ca="1" si="109"/>
        <v>60.889776959660075</v>
      </c>
      <c r="AK144" s="22">
        <f t="shared" ca="1" si="109"/>
        <v>76.787293718383424</v>
      </c>
      <c r="AL144" s="22">
        <f t="shared" ca="1" si="109"/>
        <v>132.93792059030136</v>
      </c>
      <c r="AM144" s="22">
        <f t="shared" ca="1" si="109"/>
        <v>85.782010794927189</v>
      </c>
      <c r="AN144" s="22">
        <f ca="1">AVERAGE(OFFSET($A144,0,Fixtures!$D$6,1,3))</f>
        <v>91.802778545123246</v>
      </c>
      <c r="AO144" s="22">
        <f ca="1">AVERAGE(OFFSET($A144,0,Fixtures!$D$6,1,6))</f>
        <v>101.54646837690278</v>
      </c>
      <c r="AP144" s="22">
        <f ca="1">AVERAGE(OFFSET($A144,0,Fixtures!$D$6,1,9))</f>
        <v>95.536429488204035</v>
      </c>
      <c r="AQ144" s="22">
        <f ca="1">AVERAGE(OFFSET($A144,0,Fixtures!$D$6,1,12))</f>
        <v>91.841951649175087</v>
      </c>
      <c r="AR144" s="22">
        <f ca="1">IF(OR(Fixtures!$D$6&lt;=0,Fixtures!$D$6&gt;39),AVERAGE(A144:AM144),AVERAGE(OFFSET($A144,0,Fixtures!$D$6,1,39-Fixtures!$D$6)))</f>
        <v>91.156276365835808</v>
      </c>
    </row>
  </sheetData>
  <sortState ref="AT3:AT20">
    <sortCondition ref="AT3"/>
  </sortState>
  <conditionalFormatting sqref="AP15">
    <cfRule type="cellIs" dxfId="109" priority="87" operator="between">
      <formula>79.99999999999</formula>
      <formula>82</formula>
    </cfRule>
    <cfRule type="cellIs" dxfId="108" priority="88" operator="lessThan">
      <formula>80</formula>
    </cfRule>
  </conditionalFormatting>
  <conditionalFormatting sqref="AQ15">
    <cfRule type="cellIs" dxfId="107" priority="85" operator="between">
      <formula>79.99999999999</formula>
      <formula>82</formula>
    </cfRule>
    <cfRule type="cellIs" dxfId="106" priority="86" operator="lessThan">
      <formula>80</formula>
    </cfRule>
  </conditionalFormatting>
  <conditionalFormatting sqref="AP16:AP24">
    <cfRule type="cellIs" dxfId="105" priority="83" operator="between">
      <formula>79.99999999999</formula>
      <formula>82</formula>
    </cfRule>
    <cfRule type="cellIs" dxfId="104" priority="84" operator="lessThan">
      <formula>80</formula>
    </cfRule>
  </conditionalFormatting>
  <conditionalFormatting sqref="AQ16:AQ24">
    <cfRule type="cellIs" dxfId="103" priority="81" operator="between">
      <formula>79.99999999999</formula>
      <formula>82</formula>
    </cfRule>
    <cfRule type="cellIs" dxfId="102" priority="82" operator="lessThan">
      <formula>80</formula>
    </cfRule>
  </conditionalFormatting>
  <conditionalFormatting sqref="AP27">
    <cfRule type="cellIs" dxfId="101" priority="79" operator="between">
      <formula>79.99999999999</formula>
      <formula>82</formula>
    </cfRule>
    <cfRule type="cellIs" dxfId="100" priority="80" operator="lessThan">
      <formula>80</formula>
    </cfRule>
  </conditionalFormatting>
  <conditionalFormatting sqref="AQ27">
    <cfRule type="cellIs" dxfId="99" priority="77" operator="between">
      <formula>79.99999999999</formula>
      <formula>82</formula>
    </cfRule>
    <cfRule type="cellIs" dxfId="98" priority="78" operator="lessThan">
      <formula>80</formula>
    </cfRule>
  </conditionalFormatting>
  <conditionalFormatting sqref="AP28:AP36">
    <cfRule type="cellIs" dxfId="97" priority="75" operator="between">
      <formula>79.99999999999</formula>
      <formula>82</formula>
    </cfRule>
    <cfRule type="cellIs" dxfId="96" priority="76" operator="lessThan">
      <formula>80</formula>
    </cfRule>
  </conditionalFormatting>
  <conditionalFormatting sqref="AQ28:AQ36">
    <cfRule type="cellIs" dxfId="95" priority="73" operator="between">
      <formula>79.99999999999</formula>
      <formula>82</formula>
    </cfRule>
    <cfRule type="cellIs" dxfId="94" priority="74" operator="lessThan">
      <formula>80</formula>
    </cfRule>
  </conditionalFormatting>
  <conditionalFormatting sqref="AP39">
    <cfRule type="cellIs" dxfId="93" priority="71" operator="between">
      <formula>79.99999999999</formula>
      <formula>82</formula>
    </cfRule>
    <cfRule type="cellIs" dxfId="92" priority="72" operator="lessThan">
      <formula>80</formula>
    </cfRule>
  </conditionalFormatting>
  <conditionalFormatting sqref="AQ39">
    <cfRule type="cellIs" dxfId="91" priority="69" operator="between">
      <formula>79.99999999999</formula>
      <formula>82</formula>
    </cfRule>
    <cfRule type="cellIs" dxfId="90" priority="70" operator="lessThan">
      <formula>80</formula>
    </cfRule>
  </conditionalFormatting>
  <conditionalFormatting sqref="AP40:AP48">
    <cfRule type="cellIs" dxfId="89" priority="67" operator="between">
      <formula>79.99999999999</formula>
      <formula>82</formula>
    </cfRule>
    <cfRule type="cellIs" dxfId="88" priority="68" operator="lessThan">
      <formula>80</formula>
    </cfRule>
  </conditionalFormatting>
  <conditionalFormatting sqref="AQ40:AQ48">
    <cfRule type="cellIs" dxfId="87" priority="65" operator="between">
      <formula>79.99999999999</formula>
      <formula>82</formula>
    </cfRule>
    <cfRule type="cellIs" dxfId="86" priority="66" operator="lessThan">
      <formula>80</formula>
    </cfRule>
  </conditionalFormatting>
  <conditionalFormatting sqref="AP51">
    <cfRule type="cellIs" dxfId="85" priority="63" operator="between">
      <formula>79.99999999999</formula>
      <formula>82</formula>
    </cfRule>
    <cfRule type="cellIs" dxfId="84" priority="64" operator="lessThan">
      <formula>80</formula>
    </cfRule>
  </conditionalFormatting>
  <conditionalFormatting sqref="AQ51">
    <cfRule type="cellIs" dxfId="83" priority="61" operator="between">
      <formula>79.99999999999</formula>
      <formula>82</formula>
    </cfRule>
    <cfRule type="cellIs" dxfId="82" priority="62" operator="lessThan">
      <formula>80</formula>
    </cfRule>
  </conditionalFormatting>
  <conditionalFormatting sqref="AP52:AP60">
    <cfRule type="cellIs" dxfId="81" priority="59" operator="between">
      <formula>79.99999999999</formula>
      <formula>82</formula>
    </cfRule>
    <cfRule type="cellIs" dxfId="80" priority="60" operator="lessThan">
      <formula>80</formula>
    </cfRule>
  </conditionalFormatting>
  <conditionalFormatting sqref="AQ52:AQ60">
    <cfRule type="cellIs" dxfId="79" priority="57" operator="between">
      <formula>79.99999999999</formula>
      <formula>82</formula>
    </cfRule>
    <cfRule type="cellIs" dxfId="78" priority="58" operator="lessThan">
      <formula>80</formula>
    </cfRule>
  </conditionalFormatting>
  <conditionalFormatting sqref="AP63">
    <cfRule type="cellIs" dxfId="77" priority="55" operator="between">
      <formula>79.99999999999</formula>
      <formula>82</formula>
    </cfRule>
    <cfRule type="cellIs" dxfId="76" priority="56" operator="lessThan">
      <formula>80</formula>
    </cfRule>
  </conditionalFormatting>
  <conditionalFormatting sqref="AQ63">
    <cfRule type="cellIs" dxfId="75" priority="53" operator="between">
      <formula>79.99999999999</formula>
      <formula>82</formula>
    </cfRule>
    <cfRule type="cellIs" dxfId="74" priority="54" operator="lessThan">
      <formula>80</formula>
    </cfRule>
  </conditionalFormatting>
  <conditionalFormatting sqref="AP64:AP72">
    <cfRule type="cellIs" dxfId="73" priority="51" operator="between">
      <formula>79.99999999999</formula>
      <formula>82</formula>
    </cfRule>
    <cfRule type="cellIs" dxfId="72" priority="52" operator="lessThan">
      <formula>80</formula>
    </cfRule>
  </conditionalFormatting>
  <conditionalFormatting sqref="AQ64:AQ72">
    <cfRule type="cellIs" dxfId="71" priority="49" operator="between">
      <formula>79.99999999999</formula>
      <formula>82</formula>
    </cfRule>
    <cfRule type="cellIs" dxfId="70" priority="50" operator="lessThan">
      <formula>80</formula>
    </cfRule>
  </conditionalFormatting>
  <conditionalFormatting sqref="AP75">
    <cfRule type="cellIs" dxfId="69" priority="47" operator="between">
      <formula>79.99999999999</formula>
      <formula>82</formula>
    </cfRule>
    <cfRule type="cellIs" dxfId="68" priority="48" operator="lessThan">
      <formula>80</formula>
    </cfRule>
  </conditionalFormatting>
  <conditionalFormatting sqref="AQ75">
    <cfRule type="cellIs" dxfId="67" priority="45" operator="between">
      <formula>79.99999999999</formula>
      <formula>82</formula>
    </cfRule>
    <cfRule type="cellIs" dxfId="66" priority="46" operator="lessThan">
      <formula>80</formula>
    </cfRule>
  </conditionalFormatting>
  <conditionalFormatting sqref="AP76:AP84">
    <cfRule type="cellIs" dxfId="65" priority="43" operator="between">
      <formula>79.99999999999</formula>
      <formula>82</formula>
    </cfRule>
    <cfRule type="cellIs" dxfId="64" priority="44" operator="lessThan">
      <formula>80</formula>
    </cfRule>
  </conditionalFormatting>
  <conditionalFormatting sqref="AQ76:AQ84">
    <cfRule type="cellIs" dxfId="63" priority="41" operator="between">
      <formula>79.99999999999</formula>
      <formula>82</formula>
    </cfRule>
    <cfRule type="cellIs" dxfId="62" priority="42" operator="lessThan">
      <formula>80</formula>
    </cfRule>
  </conditionalFormatting>
  <conditionalFormatting sqref="AP87">
    <cfRule type="cellIs" dxfId="61" priority="39" operator="between">
      <formula>79.99999999999</formula>
      <formula>82</formula>
    </cfRule>
    <cfRule type="cellIs" dxfId="60" priority="40" operator="lessThan">
      <formula>80</formula>
    </cfRule>
  </conditionalFormatting>
  <conditionalFormatting sqref="AQ87">
    <cfRule type="cellIs" dxfId="59" priority="37" operator="between">
      <formula>79.99999999999</formula>
      <formula>82</formula>
    </cfRule>
    <cfRule type="cellIs" dxfId="58" priority="38" operator="lessThan">
      <formula>80</formula>
    </cfRule>
  </conditionalFormatting>
  <conditionalFormatting sqref="AP88:AP96">
    <cfRule type="cellIs" dxfId="57" priority="35" operator="between">
      <formula>79.99999999999</formula>
      <formula>82</formula>
    </cfRule>
    <cfRule type="cellIs" dxfId="56" priority="36" operator="lessThan">
      <formula>80</formula>
    </cfRule>
  </conditionalFormatting>
  <conditionalFormatting sqref="AQ88:AQ96">
    <cfRule type="cellIs" dxfId="55" priority="33" operator="between">
      <formula>79.99999999999</formula>
      <formula>82</formula>
    </cfRule>
    <cfRule type="cellIs" dxfId="54" priority="34" operator="lessThan">
      <formula>80</formula>
    </cfRule>
  </conditionalFormatting>
  <conditionalFormatting sqref="AP99">
    <cfRule type="cellIs" dxfId="53" priority="31" operator="between">
      <formula>79.99999999999</formula>
      <formula>82</formula>
    </cfRule>
    <cfRule type="cellIs" dxfId="52" priority="32" operator="lessThan">
      <formula>80</formula>
    </cfRule>
  </conditionalFormatting>
  <conditionalFormatting sqref="AQ99">
    <cfRule type="cellIs" dxfId="51" priority="29" operator="between">
      <formula>79.99999999999</formula>
      <formula>82</formula>
    </cfRule>
    <cfRule type="cellIs" dxfId="50" priority="30" operator="lessThan">
      <formula>80</formula>
    </cfRule>
  </conditionalFormatting>
  <conditionalFormatting sqref="AP100:AP108">
    <cfRule type="cellIs" dxfId="49" priority="27" operator="between">
      <formula>79.99999999999</formula>
      <formula>82</formula>
    </cfRule>
    <cfRule type="cellIs" dxfId="48" priority="28" operator="lessThan">
      <formula>80</formula>
    </cfRule>
  </conditionalFormatting>
  <conditionalFormatting sqref="AQ100:AQ108">
    <cfRule type="cellIs" dxfId="47" priority="25" operator="between">
      <formula>79.99999999999</formula>
      <formula>82</formula>
    </cfRule>
    <cfRule type="cellIs" dxfId="46" priority="26" operator="lessThan">
      <formula>80</formula>
    </cfRule>
  </conditionalFormatting>
  <conditionalFormatting sqref="AP111">
    <cfRule type="cellIs" dxfId="45" priority="23" operator="between">
      <formula>79.99999999999</formula>
      <formula>82</formula>
    </cfRule>
    <cfRule type="cellIs" dxfId="44" priority="24" operator="lessThan">
      <formula>80</formula>
    </cfRule>
  </conditionalFormatting>
  <conditionalFormatting sqref="AQ111">
    <cfRule type="cellIs" dxfId="43" priority="21" operator="between">
      <formula>79.99999999999</formula>
      <formula>82</formula>
    </cfRule>
    <cfRule type="cellIs" dxfId="42" priority="22" operator="lessThan">
      <formula>80</formula>
    </cfRule>
  </conditionalFormatting>
  <conditionalFormatting sqref="AP112:AP120">
    <cfRule type="cellIs" dxfId="41" priority="19" operator="between">
      <formula>79.99999999999</formula>
      <formula>82</formula>
    </cfRule>
    <cfRule type="cellIs" dxfId="40" priority="20" operator="lessThan">
      <formula>80</formula>
    </cfRule>
  </conditionalFormatting>
  <conditionalFormatting sqref="AQ112:AQ120">
    <cfRule type="cellIs" dxfId="39" priority="17" operator="between">
      <formula>79.99999999999</formula>
      <formula>82</formula>
    </cfRule>
    <cfRule type="cellIs" dxfId="38" priority="18" operator="lessThan">
      <formula>80</formula>
    </cfRule>
  </conditionalFormatting>
  <conditionalFormatting sqref="AP123">
    <cfRule type="cellIs" dxfId="37" priority="15" operator="between">
      <formula>79.99999999999</formula>
      <formula>82</formula>
    </cfRule>
    <cfRule type="cellIs" dxfId="36" priority="16" operator="lessThan">
      <formula>80</formula>
    </cfRule>
  </conditionalFormatting>
  <conditionalFormatting sqref="AQ123">
    <cfRule type="cellIs" dxfId="35" priority="13" operator="between">
      <formula>79.99999999999</formula>
      <formula>82</formula>
    </cfRule>
    <cfRule type="cellIs" dxfId="34" priority="14" operator="lessThan">
      <formula>80</formula>
    </cfRule>
  </conditionalFormatting>
  <conditionalFormatting sqref="AP124:AP132">
    <cfRule type="cellIs" dxfId="33" priority="11" operator="between">
      <formula>79.99999999999</formula>
      <formula>82</formula>
    </cfRule>
    <cfRule type="cellIs" dxfId="32" priority="12" operator="lessThan">
      <formula>80</formula>
    </cfRule>
  </conditionalFormatting>
  <conditionalFormatting sqref="AQ124:AQ132">
    <cfRule type="cellIs" dxfId="31" priority="9" operator="between">
      <formula>79.99999999999</formula>
      <formula>82</formula>
    </cfRule>
    <cfRule type="cellIs" dxfId="30" priority="10" operator="lessThan">
      <formula>80</formula>
    </cfRule>
  </conditionalFormatting>
  <conditionalFormatting sqref="AP135">
    <cfRule type="cellIs" dxfId="29" priority="7" operator="between">
      <formula>79.99999999999</formula>
      <formula>82</formula>
    </cfRule>
    <cfRule type="cellIs" dxfId="28" priority="8" operator="lessThan">
      <formula>80</formula>
    </cfRule>
  </conditionalFormatting>
  <conditionalFormatting sqref="AQ135">
    <cfRule type="cellIs" dxfId="27" priority="5" operator="between">
      <formula>79.99999999999</formula>
      <formula>82</formula>
    </cfRule>
    <cfRule type="cellIs" dxfId="26" priority="6" operator="lessThan">
      <formula>80</formula>
    </cfRule>
  </conditionalFormatting>
  <conditionalFormatting sqref="AP136:AP144">
    <cfRule type="cellIs" dxfId="25" priority="3" operator="between">
      <formula>79.99999999999</formula>
      <formula>82</formula>
    </cfRule>
    <cfRule type="cellIs" dxfId="24" priority="4" operator="lessThan">
      <formula>80</formula>
    </cfRule>
  </conditionalFormatting>
  <conditionalFormatting sqref="AQ136:AQ144">
    <cfRule type="cellIs" dxfId="23" priority="1" operator="between">
      <formula>79.99999999999</formula>
      <formula>82</formula>
    </cfRule>
    <cfRule type="cellIs" dxfId="22" priority="2" operator="lessThan">
      <formula>80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C1D4-D2ED-4D22-9605-B494282E184C}">
  <dimension ref="A1:AR144"/>
  <sheetViews>
    <sheetView workbookViewId="0">
      <pane xSplit="1" topLeftCell="B1" activePane="topRight" state="frozen"/>
      <selection pane="topRight" activeCell="V24" sqref="V24"/>
    </sheetView>
  </sheetViews>
  <sheetFormatPr defaultColWidth="9.109375" defaultRowHeight="12" x14ac:dyDescent="0.25"/>
  <cols>
    <col min="1" max="1" width="5" style="21" bestFit="1" customWidth="1"/>
    <col min="2" max="10" width="5.6640625" style="21" hidden="1" customWidth="1"/>
    <col min="11" max="22" width="5.6640625" style="21" customWidth="1"/>
    <col min="23" max="39" width="5.6640625" style="21" hidden="1" customWidth="1"/>
    <col min="40" max="42" width="7.88671875" style="21" bestFit="1" customWidth="1"/>
    <col min="43" max="43" width="7.88671875" style="21" customWidth="1"/>
    <col min="44" max="44" width="5.6640625" style="21" bestFit="1" customWidth="1"/>
    <col min="45" max="16384" width="9.109375" style="21"/>
  </cols>
  <sheetData>
    <row r="1" spans="1:44" x14ac:dyDescent="0.25">
      <c r="A1" s="30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31" t="s">
        <v>56</v>
      </c>
      <c r="AO1" s="31" t="s">
        <v>57</v>
      </c>
      <c r="AP1" s="31" t="s">
        <v>58</v>
      </c>
      <c r="AQ1" s="31" t="s">
        <v>82</v>
      </c>
      <c r="AR1" s="31" t="s">
        <v>59</v>
      </c>
    </row>
    <row r="2" spans="1:44" x14ac:dyDescent="0.25">
      <c r="A2" s="30" t="s">
        <v>111</v>
      </c>
      <c r="B2" s="9">
        <f ca="1">VLOOKUP($A2,'Proj GC'!$A$24:$AM$43,B$1+1,FALSE)</f>
        <v>2.1833683603143963</v>
      </c>
      <c r="C2" s="9">
        <f ca="1">VLOOKUP($A2,'Proj GC'!$A$24:$AM$43,C$1+1,FALSE)</f>
        <v>1.1299142173189616</v>
      </c>
      <c r="D2" s="9">
        <f ca="1">VLOOKUP($A2,'Proj GC'!$A$24:$AM$43,D$1+1,FALSE)</f>
        <v>1.541988803899115</v>
      </c>
      <c r="E2" s="9">
        <f ca="1">VLOOKUP($A2,'Proj GC'!$A$24:$AM$43,E$1+1,FALSE)</f>
        <v>1.4964651323337179</v>
      </c>
      <c r="F2" s="9">
        <f ca="1">VLOOKUP($A2,'Proj GC'!$A$24:$AM$43,F$1+1,FALSE)</f>
        <v>1.3786630161875588</v>
      </c>
      <c r="G2" s="9">
        <f ca="1">VLOOKUP($A2,'Proj GC'!$A$24:$AM$43,G$1+1,FALSE)</f>
        <v>2.085800468044873</v>
      </c>
      <c r="H2" s="9">
        <f ca="1">VLOOKUP($A2,'Proj GC'!$A$24:$AM$43,H$1+1,FALSE)</f>
        <v>1.274178687973843</v>
      </c>
      <c r="I2" s="9">
        <f ca="1">VLOOKUP($A2,'Proj GC'!$A$24:$AM$43,I$1+1,FALSE)</f>
        <v>1.8176109538458136</v>
      </c>
      <c r="J2" s="9">
        <f ca="1">VLOOKUP($A2,'Proj GC'!$A$24:$AM$43,J$1+1,FALSE)</f>
        <v>1.45892577680827</v>
      </c>
      <c r="K2" s="9">
        <f ca="1">VLOOKUP($A2,'Proj GC'!$A$24:$AM$43,K$1+1,FALSE)</f>
        <v>3.9924862915481309</v>
      </c>
      <c r="L2" s="9">
        <f ca="1">VLOOKUP($A2,'Proj GC'!$A$24:$AM$43,L$1+1,FALSE)</f>
        <v>2.2458688962202262</v>
      </c>
      <c r="M2" s="9">
        <f ca="1">VLOOKUP($A2,'Proj GC'!$A$24:$AM$43,M$1+1,FALSE)</f>
        <v>2.2532585599293111</v>
      </c>
      <c r="N2" s="9">
        <f ca="1">VLOOKUP($A2,'Proj GC'!$A$24:$AM$43,N$1+1,FALSE)</f>
        <v>1.0426006553527465</v>
      </c>
      <c r="O2" s="9">
        <f ca="1">VLOOKUP($A2,'Proj GC'!$A$24:$AM$43,O$1+1,FALSE)</f>
        <v>2.782099558583524</v>
      </c>
      <c r="P2" s="9">
        <f ca="1">VLOOKUP($A2,'Proj GC'!$A$24:$AM$43,P$1+1,FALSE)</f>
        <v>2.9972169418397709</v>
      </c>
      <c r="Q2" s="9">
        <f ca="1">VLOOKUP($A2,'Proj GC'!$A$24:$AM$43,Q$1+1,FALSE)</f>
        <v>1.8456984757275194</v>
      </c>
      <c r="R2" s="9">
        <f ca="1">VLOOKUP($A2,'Proj GC'!$A$24:$AM$43,R$1+1,FALSE)</f>
        <v>1.980098307398386</v>
      </c>
      <c r="S2" s="9">
        <f ca="1">VLOOKUP($A2,'Proj GC'!$A$24:$AM$43,S$1+1,FALSE)</f>
        <v>1.6573871334390506</v>
      </c>
      <c r="T2" s="9">
        <f ca="1">VLOOKUP($A2,'Proj GC'!$A$24:$AM$43,T$1+1,FALSE)</f>
        <v>1.2167478286075279</v>
      </c>
      <c r="U2" s="9">
        <f ca="1">VLOOKUP($A2,'Proj GC'!$A$24:$AM$43,U$1+1,FALSE)</f>
        <v>1.9640987689019098</v>
      </c>
      <c r="V2" s="9">
        <f ca="1">VLOOKUP($A2,'Proj GC'!$A$24:$AM$43,V$1+1,FALSE)</f>
        <v>1.9034027314177162</v>
      </c>
      <c r="W2" s="9">
        <f ca="1">VLOOKUP($A2,'Proj GC'!$A$24:$AM$43,W$1+1,FALSE)</f>
        <v>2.6726561125239545</v>
      </c>
      <c r="X2" s="9">
        <f ca="1">VLOOKUP($A2,'Proj GC'!$A$24:$AM$43,X$1+1,FALSE)</f>
        <v>2.1793829505407496</v>
      </c>
      <c r="Y2" s="9">
        <f ca="1">VLOOKUP($A2,'Proj GC'!$A$24:$AM$43,Y$1+1,FALSE)</f>
        <v>1.314809919678138</v>
      </c>
      <c r="Z2" s="9">
        <f ca="1">VLOOKUP($A2,'Proj GC'!$A$24:$AM$43,Z$1+1,FALSE)</f>
        <v>1.6878965468591896</v>
      </c>
      <c r="AA2" s="9">
        <f ca="1">VLOOKUP($A2,'Proj GC'!$A$24:$AM$43,AA$1+1,FALSE)</f>
        <v>1.4615936957476536</v>
      </c>
      <c r="AB2" s="9">
        <f ca="1">VLOOKUP($A2,'Proj GC'!$A$24:$AM$43,AB$1+1,FALSE)</f>
        <v>2.475849915384261</v>
      </c>
      <c r="AC2" s="9">
        <f ca="1">VLOOKUP($A2,'Proj GC'!$A$24:$AM$43,AC$1+1,FALSE)</f>
        <v>1.3255203545394154</v>
      </c>
      <c r="AD2" s="9">
        <f ca="1">VLOOKUP($A2,'Proj GC'!$A$24:$AM$43,AD$1+1,FALSE)</f>
        <v>2.7571545131238264</v>
      </c>
      <c r="AE2" s="9">
        <f ca="1">VLOOKUP($A2,'Proj GC'!$A$24:$AM$43,AE$1+1,FALSE)</f>
        <v>2.00640142387621</v>
      </c>
      <c r="AF2" s="9">
        <f ca="1">VLOOKUP($A2,'Proj GC'!$A$24:$AM$43,AF$1+1,FALSE)</f>
        <v>1.5574651765145968</v>
      </c>
      <c r="AG2" s="9">
        <f ca="1">VLOOKUP($A2,'Proj GC'!$A$24:$AM$43,AG$1+1,FALSE)</f>
        <v>1.5083796971427619</v>
      </c>
      <c r="AH2" s="9">
        <f ca="1">VLOOKUP($A2,'Proj GC'!$A$24:$AM$43,AH$1+1,FALSE)</f>
        <v>3.3549399560820672</v>
      </c>
      <c r="AI2" s="9">
        <f ca="1">VLOOKUP($A2,'Proj GC'!$A$24:$AM$43,AI$1+1,FALSE)</f>
        <v>1.8623972251674825</v>
      </c>
      <c r="AJ2" s="9">
        <f ca="1">VLOOKUP($A2,'Proj GC'!$A$24:$AM$43,AJ$1+1,FALSE)</f>
        <v>1.0017659150333151</v>
      </c>
      <c r="AK2" s="9">
        <f ca="1">VLOOKUP($A2,'Proj GC'!$A$24:$AM$43,AK$1+1,FALSE)</f>
        <v>2.3034647564418882</v>
      </c>
      <c r="AL2" s="9">
        <f ca="1">VLOOKUP($A2,'Proj GC'!$A$24:$AM$43,AL$1+1,FALSE)</f>
        <v>1.39627965216227</v>
      </c>
      <c r="AM2" s="9">
        <f ca="1">VLOOKUP($A2,'Proj GC'!$A$24:$AM$43,AM$1+1,FALSE)</f>
        <v>2.0594842587493165</v>
      </c>
      <c r="AN2" s="9">
        <f ca="1">AVERAGE(OFFSET($A2,0,Fixtures!$D$6,1,3))</f>
        <v>1.7273631390260258</v>
      </c>
      <c r="AO2" s="9">
        <f ca="1">AVERAGE(OFFSET($A2,0,Fixtures!$D$6,1,6))</f>
        <v>1.7408422304582347</v>
      </c>
      <c r="AP2" s="9">
        <f ca="1">AVERAGE(OFFSET($A2,0,Fixtures!$D$6,1,9))</f>
        <v>1.8628971662515603</v>
      </c>
      <c r="AQ2" s="9">
        <f ca="1">AVERAGE(OFFSET($A2,0,Fixtures!$D$6,1,12))</f>
        <v>1.9576492812213626</v>
      </c>
      <c r="AR2" s="9">
        <f ca="1">IF(OR(Fixtures!$D$6&lt;=0,Fixtures!$D$6&gt;39),AVERAGE(A2:AM2),AVERAGE(OFFSET($A2,0,Fixtures!$D$6,1,39-Fixtures!$D$6)))</f>
        <v>1.8907991223151961</v>
      </c>
    </row>
    <row r="3" spans="1:44" x14ac:dyDescent="0.25">
      <c r="A3" s="30" t="s">
        <v>121</v>
      </c>
      <c r="B3" s="9">
        <f ca="1">VLOOKUP($A3,'Proj GC'!$A$24:$AM$43,B$1+1,FALSE)</f>
        <v>1.5633991474527806</v>
      </c>
      <c r="C3" s="9">
        <f ca="1">VLOOKUP($A3,'Proj GC'!$A$24:$AM$43,C$1+1,FALSE)</f>
        <v>1.0973992847301419</v>
      </c>
      <c r="D3" s="9">
        <f ca="1">VLOOKUP($A3,'Proj GC'!$A$24:$AM$43,D$1+1,FALSE)</f>
        <v>1.3192603510802492</v>
      </c>
      <c r="E3" s="9">
        <f ca="1">VLOOKUP($A3,'Proj GC'!$A$24:$AM$43,E$1+1,FALSE)</f>
        <v>3.1779713745826332</v>
      </c>
      <c r="F3" s="9">
        <f ca="1">VLOOKUP($A3,'Proj GC'!$A$24:$AM$43,F$1+1,FALSE)</f>
        <v>1.0142310081455452</v>
      </c>
      <c r="G3" s="9">
        <f ca="1">VLOOKUP($A3,'Proj GC'!$A$24:$AM$43,G$1+1,FALSE)</f>
        <v>1.239723667517822</v>
      </c>
      <c r="H3" s="9">
        <f ca="1">VLOOKUP($A3,'Proj GC'!$A$24:$AM$43,H$1+1,FALSE)</f>
        <v>2.3857488665007898</v>
      </c>
      <c r="I3" s="9">
        <f ca="1">VLOOKUP($A3,'Proj GC'!$A$24:$AM$43,I$1+1,FALSE)</f>
        <v>1.1634111145702568</v>
      </c>
      <c r="J3" s="9">
        <f ca="1">VLOOKUP($A3,'Proj GC'!$A$24:$AM$43,J$1+1,FALSE)</f>
        <v>1.7465327406305913</v>
      </c>
      <c r="K3" s="9">
        <f ca="1">VLOOKUP($A3,'Proj GC'!$A$24:$AM$43,K$1+1,FALSE)</f>
        <v>1.22740465987126</v>
      </c>
      <c r="L3" s="9">
        <f ca="1">VLOOKUP($A3,'Proj GC'!$A$24:$AM$43,L$1+1,FALSE)</f>
        <v>0.96851673043588815</v>
      </c>
      <c r="M3" s="9">
        <f ca="1">VLOOKUP($A3,'Proj GC'!$A$24:$AM$43,M$1+1,FALSE)</f>
        <v>2.2145180002581935</v>
      </c>
      <c r="N3" s="9">
        <f ca="1">VLOOKUP($A3,'Proj GC'!$A$24:$AM$43,N$1+1,FALSE)</f>
        <v>1.4691539290666955</v>
      </c>
      <c r="O3" s="9">
        <f ca="1">VLOOKUP($A3,'Proj GC'!$A$24:$AM$43,O$1+1,FALSE)</f>
        <v>2.6704921107538868</v>
      </c>
      <c r="P3" s="9">
        <f ca="1">VLOOKUP($A3,'Proj GC'!$A$24:$AM$43,P$1+1,FALSE)</f>
        <v>1.6602722455353369</v>
      </c>
      <c r="Q3" s="9">
        <f ca="1">VLOOKUP($A3,'Proj GC'!$A$24:$AM$43,Q$1+1,FALSE)</f>
        <v>1.2006522125496273</v>
      </c>
      <c r="R3" s="9">
        <f ca="1">VLOOKUP($A3,'Proj GC'!$A$24:$AM$43,R$1+1,FALSE)</f>
        <v>1.1911683613504611</v>
      </c>
      <c r="S3" s="9">
        <f ca="1">VLOOKUP($A3,'Proj GC'!$A$24:$AM$43,S$1+1,FALSE)</f>
        <v>1.0550983611566653</v>
      </c>
      <c r="T3" s="9">
        <f ca="1">VLOOKUP($A3,'Proj GC'!$A$24:$AM$43,T$1+1,FALSE)</f>
        <v>1.7379351217654457</v>
      </c>
      <c r="U3" s="9">
        <f ca="1">VLOOKUP($A3,'Proj GC'!$A$24:$AM$43,U$1+1,FALSE)</f>
        <v>0.89939821358314909</v>
      </c>
      <c r="V3" s="9">
        <f ca="1">VLOOKUP($A3,'Proj GC'!$A$24:$AM$43,V$1+1,FALSE)</f>
        <v>1.597071555260859</v>
      </c>
      <c r="W3" s="9">
        <f ca="1">VLOOKUP($A3,'Proj GC'!$A$24:$AM$43,W$1+1,FALSE)</f>
        <v>1.8335304178323764</v>
      </c>
      <c r="X3" s="9">
        <f ca="1">VLOOKUP($A3,'Proj GC'!$A$24:$AM$43,X$1+1,FALSE)</f>
        <v>1.1691665453808089</v>
      </c>
      <c r="Y3" s="9">
        <f ca="1">VLOOKUP($A3,'Proj GC'!$A$24:$AM$43,Y$1+1,FALSE)</f>
        <v>1.343545479550136</v>
      </c>
      <c r="Z3" s="9">
        <f ca="1">VLOOKUP($A3,'Proj GC'!$A$24:$AM$43,Z$1+1,FALSE)</f>
        <v>1.6393248574363846</v>
      </c>
      <c r="AA3" s="9">
        <f ca="1">VLOOKUP($A3,'Proj GC'!$A$24:$AM$43,AA$1+1,FALSE)</f>
        <v>1.0465729830055803</v>
      </c>
      <c r="AB3" s="9">
        <f ca="1">VLOOKUP($A3,'Proj GC'!$A$24:$AM$43,AB$1+1,FALSE)</f>
        <v>1.5761345888883518</v>
      </c>
      <c r="AC3" s="9">
        <f ca="1">VLOOKUP($A3,'Proj GC'!$A$24:$AM$43,AC$1+1,FALSE)</f>
        <v>0.79739369644121783</v>
      </c>
      <c r="AD3" s="9">
        <f ca="1">VLOOKUP($A3,'Proj GC'!$A$24:$AM$43,AD$1+1,FALSE)</f>
        <v>1.7935668854136406</v>
      </c>
      <c r="AE3" s="9">
        <f ca="1">VLOOKUP($A3,'Proj GC'!$A$24:$AM$43,AE$1+1,FALSE)</f>
        <v>1.1114219164327461</v>
      </c>
      <c r="AF3" s="9">
        <f ca="1">VLOOKUP($A3,'Proj GC'!$A$24:$AM$43,AF$1+1,FALSE)</f>
        <v>2.1946620421860521</v>
      </c>
      <c r="AG3" s="9">
        <f ca="1">VLOOKUP($A3,'Proj GC'!$A$24:$AM$43,AG$1+1,FALSE)</f>
        <v>1.4824459340571376</v>
      </c>
      <c r="AH3" s="9">
        <f ca="1">VLOOKUP($A3,'Proj GC'!$A$24:$AM$43,AH$1+1,FALSE)</f>
        <v>1.4467965973178083</v>
      </c>
      <c r="AI3" s="9">
        <f ca="1">VLOOKUP($A3,'Proj GC'!$A$24:$AM$43,AI$1+1,FALSE)</f>
        <v>1.787684801413759</v>
      </c>
      <c r="AJ3" s="9">
        <f ca="1">VLOOKUP($A3,'Proj GC'!$A$24:$AM$43,AJ$1+1,FALSE)</f>
        <v>2.1274023251338288</v>
      </c>
      <c r="AK3" s="9">
        <f ca="1">VLOOKUP($A3,'Proj GC'!$A$24:$AM$43,AK$1+1,FALSE)</f>
        <v>1.9707469442062984</v>
      </c>
      <c r="AL3" s="9">
        <f ca="1">VLOOKUP($A3,'Proj GC'!$A$24:$AM$43,AL$1+1,FALSE)</f>
        <v>0.82989766172680646</v>
      </c>
      <c r="AM3" s="9">
        <f ca="1">VLOOKUP($A3,'Proj GC'!$A$24:$AM$43,AM$1+1,FALSE)</f>
        <v>1.515085826982852</v>
      </c>
      <c r="AN3" s="9">
        <f ca="1">AVERAGE(OFFSET($A3,0,Fixtures!$D$6,1,3))</f>
        <v>1.3840122941224431</v>
      </c>
      <c r="AO3" s="9">
        <f ca="1">AVERAGE(OFFSET($A3,0,Fixtures!$D$6,1,6))</f>
        <v>1.2620230251170799</v>
      </c>
      <c r="AP3" s="9">
        <f ca="1">AVERAGE(OFFSET($A3,0,Fixtures!$D$6,1,9))</f>
        <v>1.4079765549705465</v>
      </c>
      <c r="AQ3" s="9">
        <f ca="1">AVERAGE(OFFSET($A3,0,Fixtures!$D$6,1,12))</f>
        <v>1.449059693960302</v>
      </c>
      <c r="AR3" s="9">
        <f ca="1">IF(OR(Fixtures!$D$6&lt;=0,Fixtures!$D$6&gt;39),AVERAGE(A3:AM3),AVERAGE(OFFSET($A3,0,Fixtures!$D$6,1,39-Fixtures!$D$6)))</f>
        <v>1.4894905678483381</v>
      </c>
    </row>
    <row r="4" spans="1:44" x14ac:dyDescent="0.25">
      <c r="A4" s="30" t="s">
        <v>73</v>
      </c>
      <c r="B4" s="9">
        <f ca="1">VLOOKUP($A4,'Proj GC'!$A$24:$AM$43,B$1+1,FALSE)</f>
        <v>1.0958028438051395</v>
      </c>
      <c r="C4" s="9">
        <f ca="1">VLOOKUP($A4,'Proj GC'!$A$24:$AM$43,C$1+1,FALSE)</f>
        <v>1.8139119673010362</v>
      </c>
      <c r="D4" s="9">
        <f ca="1">VLOOKUP($A4,'Proj GC'!$A$24:$AM$43,D$1+1,FALSE)</f>
        <v>2.2094750628213391</v>
      </c>
      <c r="E4" s="9">
        <f ca="1">VLOOKUP($A4,'Proj GC'!$A$24:$AM$43,E$1+1,FALSE)</f>
        <v>2.2793295824876925</v>
      </c>
      <c r="F4" s="9">
        <f ca="1">VLOOKUP($A4,'Proj GC'!$A$24:$AM$43,F$1+1,FALSE)</f>
        <v>1.2747565215741021</v>
      </c>
      <c r="G4" s="9">
        <f ca="1">VLOOKUP($A4,'Proj GC'!$A$24:$AM$43,G$1+1,FALSE)</f>
        <v>2.0467760972674767</v>
      </c>
      <c r="H4" s="9">
        <f ca="1">VLOOKUP($A4,'Proj GC'!$A$24:$AM$43,H$1+1,FALSE)</f>
        <v>1.1397356884136589</v>
      </c>
      <c r="I4" s="9">
        <f ca="1">VLOOKUP($A4,'Proj GC'!$A$24:$AM$43,I$1+1,FALSE)</f>
        <v>1.7243236414033487</v>
      </c>
      <c r="J4" s="9">
        <f ca="1">VLOOKUP($A4,'Proj GC'!$A$24:$AM$43,J$1+1,FALSE)</f>
        <v>1.0058809932384258</v>
      </c>
      <c r="K4" s="9">
        <f ca="1">VLOOKUP($A4,'Proj GC'!$A$24:$AM$43,K$1+1,FALSE)</f>
        <v>1.6237132904871487</v>
      </c>
      <c r="L4" s="9">
        <f ca="1">VLOOKUP($A4,'Proj GC'!$A$24:$AM$43,L$1+1,FALSE)</f>
        <v>1.5396369951198987</v>
      </c>
      <c r="M4" s="9">
        <f ca="1">VLOOKUP($A4,'Proj GC'!$A$24:$AM$43,M$1+1,FALSE)</f>
        <v>1.2875507823832664</v>
      </c>
      <c r="N4" s="9">
        <f ca="1">VLOOKUP($A4,'Proj GC'!$A$24:$AM$43,N$1+1,FALSE)</f>
        <v>1.2469719955687211</v>
      </c>
      <c r="O4" s="9">
        <f ca="1">VLOOKUP($A4,'Proj GC'!$A$24:$AM$43,O$1+1,FALSE)</f>
        <v>1.8049826621772453</v>
      </c>
      <c r="P4" s="9">
        <f ca="1">VLOOKUP($A4,'Proj GC'!$A$24:$AM$43,P$1+1,FALSE)</f>
        <v>1.2371222682855909</v>
      </c>
      <c r="Q4" s="9">
        <f ca="1">VLOOKUP($A4,'Proj GC'!$A$24:$AM$43,Q$1+1,FALSE)</f>
        <v>1.8566516273126406</v>
      </c>
      <c r="R4" s="9">
        <f ca="1">VLOOKUP($A4,'Proj GC'!$A$24:$AM$43,R$1+1,FALSE)</f>
        <v>2.4777883169588866</v>
      </c>
      <c r="S4" s="9">
        <f ca="1">VLOOKUP($A4,'Proj GC'!$A$24:$AM$43,S$1+1,FALSE)</f>
        <v>1.0533588752643481</v>
      </c>
      <c r="T4" s="9">
        <f ca="1">VLOOKUP($A4,'Proj GC'!$A$24:$AM$43,T$1+1,FALSE)</f>
        <v>1.1542992971377788</v>
      </c>
      <c r="U4" s="9">
        <f ca="1">VLOOKUP($A4,'Proj GC'!$A$24:$AM$43,U$1+1,FALSE)</f>
        <v>1.8016879384495146</v>
      </c>
      <c r="V4" s="9">
        <f ca="1">VLOOKUP($A4,'Proj GC'!$A$24:$AM$43,V$1+1,FALSE)</f>
        <v>1.7025681271364537</v>
      </c>
      <c r="W4" s="9">
        <f ca="1">VLOOKUP($A4,'Proj GC'!$A$24:$AM$43,W$1+1,FALSE)</f>
        <v>1.0869485663591656</v>
      </c>
      <c r="X4" s="9">
        <f ca="1">VLOOKUP($A4,'Proj GC'!$A$24:$AM$43,X$1+1,FALSE)</f>
        <v>1.5026123479240683</v>
      </c>
      <c r="Y4" s="9">
        <f ca="1">VLOOKUP($A4,'Proj GC'!$A$24:$AM$43,Y$1+1,FALSE)</f>
        <v>1.206088619953807</v>
      </c>
      <c r="Z4" s="9">
        <f ca="1">VLOOKUP($A4,'Proj GC'!$A$24:$AM$43,Z$1+1,FALSE)</f>
        <v>1.2142716475320985</v>
      </c>
      <c r="AA4" s="9">
        <f ca="1">VLOOKUP($A4,'Proj GC'!$A$24:$AM$43,AA$1+1,FALSE)</f>
        <v>1.6369400506224923</v>
      </c>
      <c r="AB4" s="9">
        <f ca="1">VLOOKUP($A4,'Proj GC'!$A$24:$AM$43,AB$1+1,FALSE)</f>
        <v>1.5735360976171129</v>
      </c>
      <c r="AC4" s="9">
        <f ca="1">VLOOKUP($A4,'Proj GC'!$A$24:$AM$43,AC$1+1,FALSE)</f>
        <v>1.6586847411047088</v>
      </c>
      <c r="AD4" s="9">
        <f ca="1">VLOOKUP($A4,'Proj GC'!$A$24:$AM$43,AD$1+1,FALSE)</f>
        <v>2.7735166284546855</v>
      </c>
      <c r="AE4" s="9">
        <f ca="1">VLOOKUP($A4,'Proj GC'!$A$24:$AM$43,AE$1+1,FALSE)</f>
        <v>0.82815622918291609</v>
      </c>
      <c r="AF4" s="9">
        <f ca="1">VLOOKUP($A4,'Proj GC'!$A$24:$AM$43,AF$1+1,FALSE)</f>
        <v>1.8627606353557438</v>
      </c>
      <c r="AG4" s="9">
        <f ca="1">VLOOKUP($A4,'Proj GC'!$A$24:$AM$43,AG$1+1,FALSE)</f>
        <v>0.8619141601078063</v>
      </c>
      <c r="AH4" s="9">
        <f ca="1">VLOOKUP($A4,'Proj GC'!$A$24:$AM$43,AH$1+1,FALSE)</f>
        <v>2.2999515606112069</v>
      </c>
      <c r="AI4" s="9">
        <f ca="1">VLOOKUP($A4,'Proj GC'!$A$24:$AM$43,AI$1+1,FALSE)</f>
        <v>1.2082941788128665</v>
      </c>
      <c r="AJ4" s="9">
        <f ca="1">VLOOKUP($A4,'Proj GC'!$A$24:$AM$43,AJ$1+1,FALSE)</f>
        <v>1.5258321998471325</v>
      </c>
      <c r="AK4" s="9">
        <f ca="1">VLOOKUP($A4,'Proj GC'!$A$24:$AM$43,AK$1+1,FALSE)</f>
        <v>3.3005738592763221</v>
      </c>
      <c r="AL4" s="9">
        <f ca="1">VLOOKUP($A4,'Proj GC'!$A$24:$AM$43,AL$1+1,FALSE)</f>
        <v>1.3701558998236825</v>
      </c>
      <c r="AM4" s="9">
        <f ca="1">VLOOKUP($A4,'Proj GC'!$A$24:$AM$43,AM$1+1,FALSE)</f>
        <v>1.9042659149440293</v>
      </c>
      <c r="AN4" s="9">
        <f ca="1">AVERAGE(OFFSET($A4,0,Fixtures!$D$6,1,3))</f>
        <v>1.3076575384699911</v>
      </c>
      <c r="AO4" s="9">
        <f ca="1">AVERAGE(OFFSET($A4,0,Fixtures!$D$6,1,6))</f>
        <v>1.4653555841257146</v>
      </c>
      <c r="AP4" s="9">
        <f ca="1">AVERAGE(OFFSET($A4,0,Fixtures!$D$6,1,9))</f>
        <v>1.5840629997497371</v>
      </c>
      <c r="AQ4" s="9">
        <f ca="1">AVERAGE(OFFSET($A4,0,Fixtures!$D$6,1,12))</f>
        <v>1.5522272414399596</v>
      </c>
      <c r="AR4" s="9">
        <f ca="1">IF(OR(Fixtures!$D$6&lt;=0,Fixtures!$D$6&gt;39),AVERAGE(A4:AM4),AVERAGE(OFFSET($A4,0,Fixtures!$D$6,1,39-Fixtures!$D$6)))</f>
        <v>1.6704721731981678</v>
      </c>
    </row>
    <row r="5" spans="1:44" x14ac:dyDescent="0.25">
      <c r="A5" s="30" t="s">
        <v>61</v>
      </c>
      <c r="B5" s="9">
        <f ca="1">VLOOKUP($A5,'Proj GC'!$A$24:$AM$43,B$1+1,FALSE)</f>
        <v>1.1502967492075478</v>
      </c>
      <c r="C5" s="9">
        <f ca="1">VLOOKUP($A5,'Proj GC'!$A$24:$AM$43,C$1+1,FALSE)</f>
        <v>1.4476337178442515</v>
      </c>
      <c r="D5" s="9">
        <f ca="1">VLOOKUP($A5,'Proj GC'!$A$24:$AM$43,D$1+1,FALSE)</f>
        <v>1.5638567141718935</v>
      </c>
      <c r="E5" s="9">
        <f ca="1">VLOOKUP($A5,'Proj GC'!$A$24:$AM$43,E$1+1,FALSE)</f>
        <v>1.5587279751037566</v>
      </c>
      <c r="F5" s="9">
        <f ca="1">VLOOKUP($A5,'Proj GC'!$A$24:$AM$43,F$1+1,FALSE)</f>
        <v>1.5125839176050113</v>
      </c>
      <c r="G5" s="9">
        <f ca="1">VLOOKUP($A5,'Proj GC'!$A$24:$AM$43,G$1+1,FALSE)</f>
        <v>0.84447444028866792</v>
      </c>
      <c r="H5" s="9">
        <f ca="1">VLOOKUP($A5,'Proj GC'!$A$24:$AM$43,H$1+1,FALSE)</f>
        <v>1.5228464436810105</v>
      </c>
      <c r="I5" s="9">
        <f ca="1">VLOOKUP($A5,'Proj GC'!$A$24:$AM$43,I$1+1,FALSE)</f>
        <v>1.0702054291679559</v>
      </c>
      <c r="J5" s="9">
        <f ca="1">VLOOKUP($A5,'Proj GC'!$A$24:$AM$43,J$1+1,FALSE)</f>
        <v>1.9135818117088628</v>
      </c>
      <c r="K5" s="9">
        <f ca="1">VLOOKUP($A5,'Proj GC'!$A$24:$AM$43,K$1+1,FALSE)</f>
        <v>1.3925274239949168</v>
      </c>
      <c r="L5" s="9">
        <f ca="1">VLOOKUP($A5,'Proj GC'!$A$24:$AM$43,L$1+1,FALSE)</f>
        <v>1.3742719489957309</v>
      </c>
      <c r="M5" s="9">
        <f ca="1">VLOOKUP($A5,'Proj GC'!$A$24:$AM$43,M$1+1,FALSE)</f>
        <v>0.95685042666076747</v>
      </c>
      <c r="N5" s="9">
        <f ca="1">VLOOKUP($A5,'Proj GC'!$A$24:$AM$43,N$1+1,FALSE)</f>
        <v>1.3631675927774412</v>
      </c>
      <c r="O5" s="9">
        <f ca="1">VLOOKUP($A5,'Proj GC'!$A$24:$AM$43,O$1+1,FALSE)</f>
        <v>0.6952679022786219</v>
      </c>
      <c r="P5" s="9">
        <f ca="1">VLOOKUP($A5,'Proj GC'!$A$24:$AM$43,P$1+1,FALSE)</f>
        <v>1.8549363488823329</v>
      </c>
      <c r="Q5" s="9">
        <f ca="1">VLOOKUP($A5,'Proj GC'!$A$24:$AM$43,Q$1+1,FALSE)</f>
        <v>1.5153499605013221</v>
      </c>
      <c r="R5" s="9">
        <f ca="1">VLOOKUP($A5,'Proj GC'!$A$24:$AM$43,R$1+1,FALSE)</f>
        <v>0.72360893865840259</v>
      </c>
      <c r="S5" s="9">
        <f ca="1">VLOOKUP($A5,'Proj GC'!$A$24:$AM$43,S$1+1,FALSE)</f>
        <v>1.1714715721377789</v>
      </c>
      <c r="T5" s="9">
        <f ca="1">VLOOKUP($A5,'Proj GC'!$A$24:$AM$43,T$1+1,FALSE)</f>
        <v>1.5987019373990456</v>
      </c>
      <c r="U5" s="9">
        <f ca="1">VLOOKUP($A5,'Proj GC'!$A$24:$AM$43,U$1+1,FALSE)</f>
        <v>1.2925824212222867</v>
      </c>
      <c r="V5" s="9">
        <f ca="1">VLOOKUP($A5,'Proj GC'!$A$24:$AM$43,V$1+1,FALSE)</f>
        <v>1.0194261317203455</v>
      </c>
      <c r="W5" s="9">
        <f ca="1">VLOOKUP($A5,'Proj GC'!$A$24:$AM$43,W$1+1,FALSE)</f>
        <v>2.0801952876961103</v>
      </c>
      <c r="X5" s="9">
        <f ca="1">VLOOKUP($A5,'Proj GC'!$A$24:$AM$43,X$1+1,FALSE)</f>
        <v>1.2809927830447756</v>
      </c>
      <c r="Y5" s="9">
        <f ca="1">VLOOKUP($A5,'Proj GC'!$A$24:$AM$43,Y$1+1,FALSE)</f>
        <v>1.9308947279987247</v>
      </c>
      <c r="Z5" s="9">
        <f ca="1">VLOOKUP($A5,'Proj GC'!$A$24:$AM$43,Z$1+1,FALSE)</f>
        <v>0.969077116904003</v>
      </c>
      <c r="AA5" s="9">
        <f ca="1">VLOOKUP($A5,'Proj GC'!$A$24:$AM$43,AA$1+1,FALSE)</f>
        <v>1.7183445265939916</v>
      </c>
      <c r="AB5" s="9">
        <f ca="1">VLOOKUP($A5,'Proj GC'!$A$24:$AM$43,AB$1+1,FALSE)</f>
        <v>0.78420824250545529</v>
      </c>
      <c r="AC5" s="9">
        <f ca="1">VLOOKUP($A5,'Proj GC'!$A$24:$AM$43,AC$1+1,FALSE)</f>
        <v>1.0809466861440336</v>
      </c>
      <c r="AD5" s="9">
        <f ca="1">VLOOKUP($A5,'Proj GC'!$A$24:$AM$43,AD$1+1,FALSE)</f>
        <v>1.0144078247984056</v>
      </c>
      <c r="AE5" s="9">
        <f ca="1">VLOOKUP($A5,'Proj GC'!$A$24:$AM$43,AE$1+1,FALSE)</f>
        <v>2.7709542989476827</v>
      </c>
      <c r="AF5" s="9">
        <f ca="1">VLOOKUP($A5,'Proj GC'!$A$24:$AM$43,AF$1+1,FALSE)</f>
        <v>0.91253367780969208</v>
      </c>
      <c r="AG5" s="9">
        <f ca="1">VLOOKUP($A5,'Proj GC'!$A$24:$AM$43,AG$1+1,FALSE)</f>
        <v>1.0386100762433734</v>
      </c>
      <c r="AH5" s="9">
        <f ca="1">VLOOKUP($A5,'Proj GC'!$A$24:$AM$43,AH$1+1,FALSE)</f>
        <v>0.91996717246821658</v>
      </c>
      <c r="AI5" s="9">
        <f ca="1">VLOOKUP($A5,'Proj GC'!$A$24:$AM$43,AI$1+1,FALSE)</f>
        <v>1.4293691558759614</v>
      </c>
      <c r="AJ5" s="9">
        <f ca="1">VLOOKUP($A5,'Proj GC'!$A$24:$AM$43,AJ$1+1,FALSE)</f>
        <v>2.3284701850315379</v>
      </c>
      <c r="AK5" s="9">
        <f ca="1">VLOOKUP($A5,'Proj GC'!$A$24:$AM$43,AK$1+1,FALSE)</f>
        <v>1.0468792879993667</v>
      </c>
      <c r="AL5" s="9">
        <f ca="1">VLOOKUP($A5,'Proj GC'!$A$24:$AM$43,AL$1+1,FALSE)</f>
        <v>1.2614988552460349</v>
      </c>
      <c r="AM5" s="9">
        <f ca="1">VLOOKUP($A5,'Proj GC'!$A$24:$AM$43,AM$1+1,FALSE)</f>
        <v>1.0125561762479827</v>
      </c>
      <c r="AN5" s="9">
        <f ca="1">AVERAGE(OFFSET($A5,0,Fixtures!$D$6,1,3))</f>
        <v>1.3936548759825012</v>
      </c>
      <c r="AO5" s="9">
        <f ca="1">AVERAGE(OFFSET($A5,0,Fixtures!$D$6,1,6))</f>
        <v>1.2940773471984972</v>
      </c>
      <c r="AP5" s="9">
        <f ca="1">AVERAGE(OFFSET($A5,0,Fixtures!$D$6,1,9))</f>
        <v>1.3847066538607515</v>
      </c>
      <c r="AQ5" s="9">
        <f ca="1">AVERAGE(OFFSET($A5,0,Fixtures!$D$6,1,12))</f>
        <v>1.3208588574445264</v>
      </c>
      <c r="AR5" s="9">
        <f ca="1">IF(OR(Fixtures!$D$6&lt;=0,Fixtures!$D$6&gt;39),AVERAGE(A5:AM5),AVERAGE(OFFSET($A5,0,Fixtures!$D$6,1,39-Fixtures!$D$6)))</f>
        <v>1.3437319246162025</v>
      </c>
    </row>
    <row r="6" spans="1:44" x14ac:dyDescent="0.25">
      <c r="A6" s="30" t="s">
        <v>53</v>
      </c>
      <c r="B6" s="9">
        <f ca="1">VLOOKUP($A6,'Proj GC'!$A$24:$AM$43,B$1+1,FALSE)</f>
        <v>1.1957948389665474</v>
      </c>
      <c r="C6" s="9">
        <f ca="1">VLOOKUP($A6,'Proj GC'!$A$24:$AM$43,C$1+1,FALSE)</f>
        <v>1.5355437929549971</v>
      </c>
      <c r="D6" s="9">
        <f ca="1">VLOOKUP($A6,'Proj GC'!$A$24:$AM$43,D$1+1,FALSE)</f>
        <v>2.1574866725575435</v>
      </c>
      <c r="E6" s="9">
        <f ca="1">VLOOKUP($A6,'Proj GC'!$A$24:$AM$43,E$1+1,FALSE)</f>
        <v>1.1390565528774848</v>
      </c>
      <c r="F6" s="9">
        <f ca="1">VLOOKUP($A6,'Proj GC'!$A$24:$AM$43,F$1+1,FALSE)</f>
        <v>1.6931774149234515</v>
      </c>
      <c r="G6" s="9">
        <f ca="1">VLOOKUP($A6,'Proj GC'!$A$24:$AM$43,G$1+1,FALSE)</f>
        <v>1.1697313576365285</v>
      </c>
      <c r="H6" s="9">
        <f ca="1">VLOOKUP($A6,'Proj GC'!$A$24:$AM$43,H$1+1,FALSE)</f>
        <v>0.94357414923735561</v>
      </c>
      <c r="I6" s="9">
        <f ca="1">VLOOKUP($A6,'Proj GC'!$A$24:$AM$43,I$1+1,FALSE)</f>
        <v>1.597106698387158</v>
      </c>
      <c r="J6" s="9">
        <f ca="1">VLOOKUP($A6,'Proj GC'!$A$24:$AM$43,J$1+1,FALSE)</f>
        <v>2.0726145206808111</v>
      </c>
      <c r="K6" s="9">
        <f ca="1">VLOOKUP($A6,'Proj GC'!$A$24:$AM$43,K$1+1,FALSE)</f>
        <v>1.6175146204013886</v>
      </c>
      <c r="L6" s="9">
        <f ca="1">VLOOKUP($A6,'Proj GC'!$A$24:$AM$43,L$1+1,FALSE)</f>
        <v>1.4313182469175634</v>
      </c>
      <c r="M6" s="9">
        <f ca="1">VLOOKUP($A6,'Proj GC'!$A$24:$AM$43,M$1+1,FALSE)</f>
        <v>2.3243077649152535</v>
      </c>
      <c r="N6" s="9">
        <f ca="1">VLOOKUP($A6,'Proj GC'!$A$24:$AM$43,N$1+1,FALSE)</f>
        <v>1.741645872074276</v>
      </c>
      <c r="O6" s="9">
        <f ca="1">VLOOKUP($A6,'Proj GC'!$A$24:$AM$43,O$1+1,FALSE)</f>
        <v>1.4760672431270438</v>
      </c>
      <c r="P6" s="9">
        <f ca="1">VLOOKUP($A6,'Proj GC'!$A$24:$AM$43,P$1+1,FALSE)</f>
        <v>0.87623566794285179</v>
      </c>
      <c r="Q6" s="9">
        <f ca="1">VLOOKUP($A6,'Proj GC'!$A$24:$AM$43,Q$1+1,FALSE)</f>
        <v>1.5231363322058953</v>
      </c>
      <c r="R6" s="9">
        <f ca="1">VLOOKUP($A6,'Proj GC'!$A$24:$AM$43,R$1+1,FALSE)</f>
        <v>1.1313804029777701</v>
      </c>
      <c r="S6" s="9">
        <f ca="1">VLOOKUP($A6,'Proj GC'!$A$24:$AM$43,S$1+1,FALSE)</f>
        <v>1.2077965905050283</v>
      </c>
      <c r="T6" s="9">
        <f ca="1">VLOOKUP($A6,'Proj GC'!$A$24:$AM$43,T$1+1,FALSE)</f>
        <v>1.0691375418955353</v>
      </c>
      <c r="U6" s="9">
        <f ca="1">VLOOKUP($A6,'Proj GC'!$A$24:$AM$43,U$1+1,FALSE)</f>
        <v>1.9199935455990258</v>
      </c>
      <c r="V6" s="9">
        <f ca="1">VLOOKUP($A6,'Proj GC'!$A$24:$AM$43,V$1+1,FALSE)</f>
        <v>1.409536692070618</v>
      </c>
      <c r="W6" s="9">
        <f ca="1">VLOOKUP($A6,'Proj GC'!$A$24:$AM$43,W$1+1,FALSE)</f>
        <v>1.0827990434091939</v>
      </c>
      <c r="X6" s="9">
        <f ca="1">VLOOKUP($A6,'Proj GC'!$A$24:$AM$43,X$1+1,FALSE)</f>
        <v>3.0961278642268915</v>
      </c>
      <c r="Y6" s="9">
        <f ca="1">VLOOKUP($A6,'Proj GC'!$A$24:$AM$43,Y$1+1,FALSE)</f>
        <v>1.2852849354836451</v>
      </c>
      <c r="Z6" s="9">
        <f ca="1">VLOOKUP($A6,'Proj GC'!$A$24:$AM$43,Z$1+1,FALSE)</f>
        <v>1.0279260101599568</v>
      </c>
      <c r="AA6" s="9">
        <f ca="1">VLOOKUP($A6,'Proj GC'!$A$24:$AM$43,AA$1+1,FALSE)</f>
        <v>1.7863108088265716</v>
      </c>
      <c r="AB6" s="9">
        <f ca="1">VLOOKUP($A6,'Proj GC'!$A$24:$AM$43,AB$1+1,FALSE)</f>
        <v>0.80852499033807679</v>
      </c>
      <c r="AC6" s="9">
        <f ca="1">VLOOKUP($A6,'Proj GC'!$A$24:$AM$43,AC$1+1,FALSE)</f>
        <v>1.6900867748186446</v>
      </c>
      <c r="AD6" s="9">
        <f ca="1">VLOOKUP($A6,'Proj GC'!$A$24:$AM$43,AD$1+1,FALSE)</f>
        <v>1.0196201893279133</v>
      </c>
      <c r="AE6" s="9">
        <f ca="1">VLOOKUP($A6,'Proj GC'!$A$24:$AM$43,AE$1+1,FALSE)</f>
        <v>1.3089446397664823</v>
      </c>
      <c r="AF6" s="9">
        <f ca="1">VLOOKUP($A6,'Proj GC'!$A$24:$AM$43,AF$1+1,FALSE)</f>
        <v>2.6017179076665111</v>
      </c>
      <c r="AG6" s="9">
        <f ca="1">VLOOKUP($A6,'Proj GC'!$A$24:$AM$43,AG$1+1,FALSE)</f>
        <v>0.98811112969661608</v>
      </c>
      <c r="AH6" s="9">
        <f ca="1">VLOOKUP($A6,'Proj GC'!$A$24:$AM$43,AH$1+1,FALSE)</f>
        <v>2.1381420725558664</v>
      </c>
      <c r="AI6" s="9">
        <f ca="1">VLOOKUP($A6,'Proj GC'!$A$24:$AM$43,AI$1+1,FALSE)</f>
        <v>1.5559415616374836</v>
      </c>
      <c r="AJ6" s="9">
        <f ca="1">VLOOKUP($A6,'Proj GC'!$A$24:$AM$43,AJ$1+1,FALSE)</f>
        <v>1.7015536160268605</v>
      </c>
      <c r="AK6" s="9">
        <f ca="1">VLOOKUP($A6,'Proj GC'!$A$24:$AM$43,AK$1+1,FALSE)</f>
        <v>1.4442679378277767</v>
      </c>
      <c r="AL6" s="9">
        <f ca="1">VLOOKUP($A6,'Proj GC'!$A$24:$AM$43,AL$1+1,FALSE)</f>
        <v>1.747376472518765</v>
      </c>
      <c r="AM6" s="9">
        <f ca="1">VLOOKUP($A6,'Proj GC'!$A$24:$AM$43,AM$1+1,FALSE)</f>
        <v>1.1334493438743765</v>
      </c>
      <c r="AN6" s="9">
        <f ca="1">AVERAGE(OFFSET($A6,0,Fixtures!$D$6,1,3))</f>
        <v>1.8031129366234981</v>
      </c>
      <c r="AO6" s="9">
        <f ca="1">AVERAGE(OFFSET($A6,0,Fixtures!$D$6,1,6))</f>
        <v>1.6157102306422979</v>
      </c>
      <c r="AP6" s="9">
        <f ca="1">AVERAGE(OFFSET($A6,0,Fixtures!$D$6,1,9))</f>
        <v>1.624949346734966</v>
      </c>
      <c r="AQ6" s="9">
        <f ca="1">AVERAGE(OFFSET($A6,0,Fixtures!$D$6,1,12))</f>
        <v>1.6088949070420548</v>
      </c>
      <c r="AR6" s="9">
        <f ca="1">IF(OR(Fixtures!$D$6&lt;=0,Fixtures!$D$6&gt;39),AVERAGE(A6:AM6),AVERAGE(OFFSET($A6,0,Fixtures!$D$6,1,39-Fixtures!$D$6)))</f>
        <v>1.5833366409220273</v>
      </c>
    </row>
    <row r="7" spans="1:44" x14ac:dyDescent="0.25">
      <c r="A7" s="30" t="s">
        <v>2</v>
      </c>
      <c r="B7" s="9">
        <f ca="1">VLOOKUP($A7,'Proj GC'!$A$24:$AM$43,B$1+1,FALSE)</f>
        <v>1.2512876199892025</v>
      </c>
      <c r="C7" s="9">
        <f ca="1">VLOOKUP($A7,'Proj GC'!$A$24:$AM$43,C$1+1,FALSE)</f>
        <v>1.6288671692536532</v>
      </c>
      <c r="D7" s="9">
        <f ca="1">VLOOKUP($A7,'Proj GC'!$A$24:$AM$43,D$1+1,FALSE)</f>
        <v>1.9566437102386596</v>
      </c>
      <c r="E7" s="9">
        <f ca="1">VLOOKUP($A7,'Proj GC'!$A$24:$AM$43,E$1+1,FALSE)</f>
        <v>1.1782778418238045</v>
      </c>
      <c r="F7" s="9">
        <f ca="1">VLOOKUP($A7,'Proj GC'!$A$24:$AM$43,F$1+1,FALSE)</f>
        <v>3.0065573371005021</v>
      </c>
      <c r="G7" s="9">
        <f ca="1">VLOOKUP($A7,'Proj GC'!$A$24:$AM$43,G$1+1,FALSE)</f>
        <v>1.3074284654770305</v>
      </c>
      <c r="H7" s="9">
        <f ca="1">VLOOKUP($A7,'Proj GC'!$A$24:$AM$43,H$1+1,FALSE)</f>
        <v>2.470846941962209</v>
      </c>
      <c r="I7" s="9">
        <f ca="1">VLOOKUP($A7,'Proj GC'!$A$24:$AM$43,I$1+1,FALSE)</f>
        <v>1.6690027586848231</v>
      </c>
      <c r="J7" s="9">
        <f ca="1">VLOOKUP($A7,'Proj GC'!$A$24:$AM$43,J$1+1,FALSE)</f>
        <v>2.685980883512975</v>
      </c>
      <c r="K7" s="9">
        <f ca="1">VLOOKUP($A7,'Proj GC'!$A$24:$AM$43,K$1+1,FALSE)</f>
        <v>1.3517470073813354</v>
      </c>
      <c r="L7" s="9">
        <f ca="1">VLOOKUP($A7,'Proj GC'!$A$24:$AM$43,L$1+1,FALSE)</f>
        <v>1.8456239425568666</v>
      </c>
      <c r="M7" s="9">
        <f ca="1">VLOOKUP($A7,'Proj GC'!$A$24:$AM$43,M$1+1,FALSE)</f>
        <v>1.0125820207947098</v>
      </c>
      <c r="N7" s="9">
        <f ca="1">VLOOKUP($A7,'Proj GC'!$A$24:$AM$43,N$1+1,FALSE)</f>
        <v>1.9663232872636223</v>
      </c>
      <c r="O7" s="9">
        <f ca="1">VLOOKUP($A7,'Proj GC'!$A$24:$AM$43,O$1+1,FALSE)</f>
        <v>2.3951229976822987</v>
      </c>
      <c r="P7" s="9">
        <f ca="1">VLOOKUP($A7,'Proj GC'!$A$24:$AM$43,P$1+1,FALSE)</f>
        <v>1.774481562180088</v>
      </c>
      <c r="Q7" s="9">
        <f ca="1">VLOOKUP($A7,'Proj GC'!$A$24:$AM$43,Q$1+1,FALSE)</f>
        <v>1.4852812603765277</v>
      </c>
      <c r="R7" s="9">
        <f ca="1">VLOOKUP($A7,'Proj GC'!$A$24:$AM$43,R$1+1,FALSE)</f>
        <v>1.7057501840611435</v>
      </c>
      <c r="S7" s="9">
        <f ca="1">VLOOKUP($A7,'Proj GC'!$A$24:$AM$43,S$1+1,FALSE)</f>
        <v>0.89774085418145588</v>
      </c>
      <c r="T7" s="9">
        <f ca="1">VLOOKUP($A7,'Proj GC'!$A$24:$AM$43,T$1+1,FALSE)</f>
        <v>2.4932016518625146</v>
      </c>
      <c r="U7" s="9">
        <f ca="1">VLOOKUP($A7,'Proj GC'!$A$24:$AM$43,U$1+1,FALSE)</f>
        <v>1.381866087852067</v>
      </c>
      <c r="V7" s="9">
        <f ca="1">VLOOKUP($A7,'Proj GC'!$A$24:$AM$43,V$1+1,FALSE)</f>
        <v>1.6540380355284203</v>
      </c>
      <c r="W7" s="9">
        <f ca="1">VLOOKUP($A7,'Proj GC'!$A$24:$AM$43,W$1+1,FALSE)</f>
        <v>2.0192763937424894</v>
      </c>
      <c r="X7" s="9">
        <f ca="1">VLOOKUP($A7,'Proj GC'!$A$24:$AM$43,X$1+1,FALSE)</f>
        <v>1.7980533187152969</v>
      </c>
      <c r="Y7" s="9">
        <f ca="1">VLOOKUP($A7,'Proj GC'!$A$24:$AM$43,Y$1+1,FALSE)</f>
        <v>2.0642690941987669</v>
      </c>
      <c r="Z7" s="9">
        <f ca="1">VLOOKUP($A7,'Proj GC'!$A$24:$AM$43,Z$1+1,FALSE)</f>
        <v>1.0903986835499659</v>
      </c>
      <c r="AA7" s="9">
        <f ca="1">VLOOKUP($A7,'Proj GC'!$A$24:$AM$43,AA$1+1,FALSE)</f>
        <v>1.86920743232955</v>
      </c>
      <c r="AB7" s="9">
        <f ca="1">VLOOKUP($A7,'Proj GC'!$A$24:$AM$43,AB$1+1,FALSE)</f>
        <v>1.3410696710611876</v>
      </c>
      <c r="AC7" s="9">
        <f ca="1">VLOOKUP($A7,'Proj GC'!$A$24:$AM$43,AC$1+1,FALSE)</f>
        <v>1.1418658256938232</v>
      </c>
      <c r="AD7" s="9">
        <f ca="1">VLOOKUP($A7,'Proj GC'!$A$24:$AM$43,AD$1+1,FALSE)</f>
        <v>2.2187534877229615</v>
      </c>
      <c r="AE7" s="9">
        <f ca="1">VLOOKUP($A7,'Proj GC'!$A$24:$AM$43,AE$1+1,FALSE)</f>
        <v>1.1878760870792324</v>
      </c>
      <c r="AF7" s="9">
        <f ca="1">VLOOKUP($A7,'Proj GC'!$A$24:$AM$43,AF$1+1,FALSE)</f>
        <v>1.3162990600690361</v>
      </c>
      <c r="AG7" s="9">
        <f ca="1">VLOOKUP($A7,'Proj GC'!$A$24:$AM$43,AG$1+1,FALSE)</f>
        <v>1.5126225248908627</v>
      </c>
      <c r="AH7" s="9">
        <f ca="1">VLOOKUP($A7,'Proj GC'!$A$24:$AM$43,AH$1+1,FALSE)</f>
        <v>1.2355003251826955</v>
      </c>
      <c r="AI7" s="9">
        <f ca="1">VLOOKUP($A7,'Proj GC'!$A$24:$AM$43,AI$1+1,FALSE)</f>
        <v>3.5778997866612126</v>
      </c>
      <c r="AJ7" s="9">
        <f ca="1">VLOOKUP($A7,'Proj GC'!$A$24:$AM$43,AJ$1+1,FALSE)</f>
        <v>1.7601434427244487</v>
      </c>
      <c r="AK7" s="9">
        <f ca="1">VLOOKUP($A7,'Proj GC'!$A$24:$AM$43,AK$1+1,FALSE)</f>
        <v>1.3098193432176146</v>
      </c>
      <c r="AL7" s="9">
        <f ca="1">VLOOKUP($A7,'Proj GC'!$A$24:$AM$43,AL$1+1,FALSE)</f>
        <v>1.9530721521323546</v>
      </c>
      <c r="AM7" s="9">
        <f ca="1">VLOOKUP($A7,'Proj GC'!$A$24:$AM$43,AM$1+1,FALSE)</f>
        <v>2.0126540851664516</v>
      </c>
      <c r="AN7" s="9">
        <f ca="1">AVERAGE(OFFSET($A7,0,Fixtures!$D$6,1,3))</f>
        <v>1.6509070321546766</v>
      </c>
      <c r="AO7" s="9">
        <f ca="1">AVERAGE(OFFSET($A7,0,Fixtures!$D$6,1,6))</f>
        <v>1.5508106709247651</v>
      </c>
      <c r="AP7" s="9">
        <f ca="1">AVERAGE(OFFSET($A7,0,Fixtures!$D$6,1,9))</f>
        <v>1.5586436289355357</v>
      </c>
      <c r="AQ7" s="9">
        <f ca="1">AVERAGE(OFFSET($A7,0,Fixtures!$D$6,1,12))</f>
        <v>1.6961512747628829</v>
      </c>
      <c r="AR7" s="9">
        <f ca="1">IF(OR(Fixtures!$D$6&lt;=0,Fixtures!$D$6&gt;39),AVERAGE(A7:AM7),AVERAGE(OFFSET($A7,0,Fixtures!$D$6,1,39-Fixtures!$D$6)))</f>
        <v>1.7118440200247165</v>
      </c>
    </row>
    <row r="8" spans="1:44" x14ac:dyDescent="0.25">
      <c r="A8" s="30" t="s">
        <v>113</v>
      </c>
      <c r="B8" s="9">
        <f ca="1">VLOOKUP($A8,'Proj GC'!$A$24:$AM$43,B$1+1,FALSE)</f>
        <v>3.144450274220234</v>
      </c>
      <c r="C8" s="9">
        <f ca="1">VLOOKUP($A8,'Proj GC'!$A$24:$AM$43,C$1+1,FALSE)</f>
        <v>0.97718765746695968</v>
      </c>
      <c r="D8" s="9">
        <f ca="1">VLOOKUP($A8,'Proj GC'!$A$24:$AM$43,D$1+1,FALSE)</f>
        <v>1.8805193505970121</v>
      </c>
      <c r="E8" s="9">
        <f ca="1">VLOOKUP($A8,'Proj GC'!$A$24:$AM$43,E$1+1,FALSE)</f>
        <v>1.9302717565590111</v>
      </c>
      <c r="F8" s="9">
        <f ca="1">VLOOKUP($A8,'Proj GC'!$A$24:$AM$43,F$1+1,FALSE)</f>
        <v>2.5049730713322962</v>
      </c>
      <c r="G8" s="9">
        <f ca="1">VLOOKUP($A8,'Proj GC'!$A$24:$AM$43,G$1+1,FALSE)</f>
        <v>1.783982819098648</v>
      </c>
      <c r="H8" s="9">
        <f ca="1">VLOOKUP($A8,'Proj GC'!$A$24:$AM$43,H$1+1,FALSE)</f>
        <v>1.4025765758332613</v>
      </c>
      <c r="I8" s="9">
        <f ca="1">VLOOKUP($A8,'Proj GC'!$A$24:$AM$43,I$1+1,FALSE)</f>
        <v>1.3766698839615574</v>
      </c>
      <c r="J8" s="9">
        <f ca="1">VLOOKUP($A8,'Proj GC'!$A$24:$AM$43,J$1+1,FALSE)</f>
        <v>1.5819975406728068</v>
      </c>
      <c r="K8" s="9">
        <f ca="1">VLOOKUP($A8,'Proj GC'!$A$24:$AM$43,K$1+1,FALSE)</f>
        <v>1.7455500074653618</v>
      </c>
      <c r="L8" s="9">
        <f ca="1">VLOOKUP($A8,'Proj GC'!$A$24:$AM$43,L$1+1,FALSE)</f>
        <v>2.0426479776591053</v>
      </c>
      <c r="M8" s="9">
        <f ca="1">VLOOKUP($A8,'Proj GC'!$A$24:$AM$43,M$1+1,FALSE)</f>
        <v>1.2323184517756751</v>
      </c>
      <c r="N8" s="9">
        <f ca="1">VLOOKUP($A8,'Proj GC'!$A$24:$AM$43,N$1+1,FALSE)</f>
        <v>2.1589448633557486</v>
      </c>
      <c r="O8" s="9">
        <f ca="1">VLOOKUP($A8,'Proj GC'!$A$24:$AM$43,O$1+1,FALSE)</f>
        <v>1.308676755054982</v>
      </c>
      <c r="P8" s="9">
        <f ca="1">VLOOKUP($A8,'Proj GC'!$A$24:$AM$43,P$1+1,FALSE)</f>
        <v>2.3205145389397077</v>
      </c>
      <c r="Q8" s="9">
        <f ca="1">VLOOKUP($A8,'Proj GC'!$A$24:$AM$43,Q$1+1,FALSE)</f>
        <v>1.2423569115625659</v>
      </c>
      <c r="R8" s="9">
        <f ca="1">VLOOKUP($A8,'Proj GC'!$A$24:$AM$43,R$1+1,FALSE)</f>
        <v>2.584170023413586</v>
      </c>
      <c r="S8" s="9">
        <f ca="1">VLOOKUP($A8,'Proj GC'!$A$24:$AM$43,S$1+1,FALSE)</f>
        <v>1.4137436181861638</v>
      </c>
      <c r="T8" s="9">
        <f ca="1">VLOOKUP($A8,'Proj GC'!$A$24:$AM$43,T$1+1,FALSE)</f>
        <v>2.05650686369566</v>
      </c>
      <c r="U8" s="9">
        <f ca="1">VLOOKUP($A8,'Proj GC'!$A$24:$AM$43,U$1+1,FALSE)</f>
        <v>1.3698929809639346</v>
      </c>
      <c r="V8" s="9">
        <f ca="1">VLOOKUP($A8,'Proj GC'!$A$24:$AM$43,V$1+1,FALSE)</f>
        <v>0.93891489787185245</v>
      </c>
      <c r="W8" s="9">
        <f ca="1">VLOOKUP($A8,'Proj GC'!$A$24:$AM$43,W$1+1,FALSE)</f>
        <v>2.6075500111519609</v>
      </c>
      <c r="X8" s="9">
        <f ca="1">VLOOKUP($A8,'Proj GC'!$A$24:$AM$43,X$1+1,FALSE)</f>
        <v>1.0590231470619618</v>
      </c>
      <c r="Y8" s="9">
        <f ca="1">VLOOKUP($A8,'Proj GC'!$A$24:$AM$43,Y$1+1,FALSE)</f>
        <v>2.0463833419337791</v>
      </c>
      <c r="Z8" s="9">
        <f ca="1">VLOOKUP($A8,'Proj GC'!$A$24:$AM$43,Z$1+1,FALSE)</f>
        <v>1.4597494636234831</v>
      </c>
      <c r="AA8" s="9">
        <f ca="1">VLOOKUP($A8,'Proj GC'!$A$24:$AM$43,AA$1+1,FALSE)</f>
        <v>2.1049625802631318</v>
      </c>
      <c r="AB8" s="9">
        <f ca="1">VLOOKUP($A8,'Proj GC'!$A$24:$AM$43,AB$1+1,FALSE)</f>
        <v>2.1118886148213063</v>
      </c>
      <c r="AC8" s="9">
        <f ca="1">VLOOKUP($A8,'Proj GC'!$A$24:$AM$43,AC$1+1,FALSE)</f>
        <v>1.7298989412933923</v>
      </c>
      <c r="AD8" s="9">
        <f ca="1">VLOOKUP($A8,'Proj GC'!$A$24:$AM$43,AD$1+1,FALSE)</f>
        <v>1.8558664975193881</v>
      </c>
      <c r="AE8" s="9">
        <f ca="1">VLOOKUP($A8,'Proj GC'!$A$24:$AM$43,AE$1+1,FALSE)</f>
        <v>1.5534022946621184</v>
      </c>
      <c r="AF8" s="9">
        <f ca="1">VLOOKUP($A8,'Proj GC'!$A$24:$AM$43,AF$1+1,FALSE)</f>
        <v>1.445244082081121</v>
      </c>
      <c r="AG8" s="9">
        <f ca="1">VLOOKUP($A8,'Proj GC'!$A$24:$AM$43,AG$1+1,FALSE)</f>
        <v>1.9549368810080596</v>
      </c>
      <c r="AH8" s="9">
        <f ca="1">VLOOKUP($A8,'Proj GC'!$A$24:$AM$43,AH$1+1,FALSE)</f>
        <v>1.3673924478544426</v>
      </c>
      <c r="AI8" s="9">
        <f ca="1">VLOOKUP($A8,'Proj GC'!$A$24:$AM$43,AI$1+1,FALSE)</f>
        <v>1.8408707736402063</v>
      </c>
      <c r="AJ8" s="9">
        <f ca="1">VLOOKUP($A8,'Proj GC'!$A$24:$AM$43,AJ$1+1,FALSE)</f>
        <v>1.2921653907543793</v>
      </c>
      <c r="AK8" s="9">
        <f ca="1">VLOOKUP($A8,'Proj GC'!$A$24:$AM$43,AK$1+1,FALSE)</f>
        <v>2.8091708817560308</v>
      </c>
      <c r="AL8" s="9">
        <f ca="1">VLOOKUP($A8,'Proj GC'!$A$24:$AM$43,AL$1+1,FALSE)</f>
        <v>1.1942364326197559</v>
      </c>
      <c r="AM8" s="9">
        <f ca="1">VLOOKUP($A8,'Proj GC'!$A$24:$AM$43,AM$1+1,FALSE)</f>
        <v>3.741996810261826</v>
      </c>
      <c r="AN8" s="9">
        <f ca="1">AVERAGE(OFFSET($A8,0,Fixtures!$D$6,1,3))</f>
        <v>1.5217186508730747</v>
      </c>
      <c r="AO8" s="9">
        <f ca="1">AVERAGE(OFFSET($A8,0,Fixtures!$D$6,1,6))</f>
        <v>1.7519843481661759</v>
      </c>
      <c r="AP8" s="9">
        <f ca="1">AVERAGE(OFFSET($A8,0,Fixtures!$D$6,1,9))</f>
        <v>1.7073798848066315</v>
      </c>
      <c r="AQ8" s="9">
        <f ca="1">AVERAGE(OFFSET($A8,0,Fixtures!$D$6,1,12))</f>
        <v>1.7108015888135324</v>
      </c>
      <c r="AR8" s="9">
        <f ca="1">IF(OR(Fixtures!$D$6&lt;=0,Fixtures!$D$6&gt;39),AVERAGE(A8:AM8),AVERAGE(OFFSET($A8,0,Fixtures!$D$6,1,39-Fixtures!$D$6)))</f>
        <v>1.8479492863221489</v>
      </c>
    </row>
    <row r="9" spans="1:44" x14ac:dyDescent="0.25">
      <c r="A9" s="30" t="s">
        <v>112</v>
      </c>
      <c r="B9" s="9">
        <f ca="1">VLOOKUP($A9,'Proj GC'!$A$24:$AM$43,B$1+1,FALSE)</f>
        <v>1.0528877426805365</v>
      </c>
      <c r="C9" s="9">
        <f ca="1">VLOOKUP($A9,'Proj GC'!$A$24:$AM$43,C$1+1,FALSE)</f>
        <v>0.62488844765775819</v>
      </c>
      <c r="D9" s="9">
        <f ca="1">VLOOKUP($A9,'Proj GC'!$A$24:$AM$43,D$1+1,FALSE)</f>
        <v>1.1513225175996369</v>
      </c>
      <c r="E9" s="9">
        <f ca="1">VLOOKUP($A9,'Proj GC'!$A$24:$AM$43,E$1+1,FALSE)</f>
        <v>1.8696246438146193</v>
      </c>
      <c r="F9" s="9">
        <f ca="1">VLOOKUP($A9,'Proj GC'!$A$24:$AM$43,F$1+1,FALSE)</f>
        <v>1.0338563704757582</v>
      </c>
      <c r="G9" s="9">
        <f ca="1">VLOOKUP($A9,'Proj GC'!$A$24:$AM$43,G$1+1,FALSE)</f>
        <v>1.4368711235692804</v>
      </c>
      <c r="H9" s="9">
        <f ca="1">VLOOKUP($A9,'Proj GC'!$A$24:$AM$43,H$1+1,FALSE)</f>
        <v>1.4009435808716126</v>
      </c>
      <c r="I9" s="9">
        <f ca="1">VLOOKUP($A9,'Proj GC'!$A$24:$AM$43,I$1+1,FALSE)</f>
        <v>1.2251790686098671</v>
      </c>
      <c r="J9" s="9">
        <f ca="1">VLOOKUP($A9,'Proj GC'!$A$24:$AM$43,J$1+1,FALSE)</f>
        <v>0.87098094598954157</v>
      </c>
      <c r="K9" s="9">
        <f ca="1">VLOOKUP($A9,'Proj GC'!$A$24:$AM$43,K$1+1,FALSE)</f>
        <v>1.2846792869596184</v>
      </c>
      <c r="L9" s="9">
        <f ca="1">VLOOKUP($A9,'Proj GC'!$A$24:$AM$43,L$1+1,FALSE)</f>
        <v>0.7948159649054285</v>
      </c>
      <c r="M9" s="9">
        <f ca="1">VLOOKUP($A9,'Proj GC'!$A$24:$AM$43,M$1+1,FALSE)</f>
        <v>1.3619565657677166</v>
      </c>
      <c r="N9" s="9">
        <f ca="1">VLOOKUP($A9,'Proj GC'!$A$24:$AM$43,N$1+1,FALSE)</f>
        <v>1.161738978629874</v>
      </c>
      <c r="O9" s="9">
        <f ca="1">VLOOKUP($A9,'Proj GC'!$A$24:$AM$43,O$1+1,FALSE)</f>
        <v>1.4055531562370602</v>
      </c>
      <c r="P9" s="9">
        <f ca="1">VLOOKUP($A9,'Proj GC'!$A$24:$AM$43,P$1+1,FALSE)</f>
        <v>0.65036062344831558</v>
      </c>
      <c r="Q9" s="9">
        <f ca="1">VLOOKUP($A9,'Proj GC'!$A$24:$AM$43,Q$1+1,FALSE)</f>
        <v>1.1338018895928146</v>
      </c>
      <c r="R9" s="9">
        <f ca="1">VLOOKUP($A9,'Proj GC'!$A$24:$AM$43,R$1+1,FALSE)</f>
        <v>0.91623331217323667</v>
      </c>
      <c r="S9" s="9">
        <f ca="1">VLOOKUP($A9,'Proj GC'!$A$24:$AM$43,S$1+1,FALSE)</f>
        <v>1.3594705193876584</v>
      </c>
      <c r="T9" s="9">
        <f ca="1">VLOOKUP($A9,'Proj GC'!$A$24:$AM$43,T$1+1,FALSE)</f>
        <v>0.82016119468924997</v>
      </c>
      <c r="U9" s="9">
        <f ca="1">VLOOKUP($A9,'Proj GC'!$A$24:$AM$43,U$1+1,FALSE)</f>
        <v>2.4904606191731142</v>
      </c>
      <c r="V9" s="9">
        <f ca="1">VLOOKUP($A9,'Proj GC'!$A$24:$AM$43,V$1+1,FALSE)</f>
        <v>2.0927675714254956</v>
      </c>
      <c r="W9" s="9">
        <f ca="1">VLOOKUP($A9,'Proj GC'!$A$24:$AM$43,W$1+1,FALSE)</f>
        <v>0.85999191936966191</v>
      </c>
      <c r="X9" s="9">
        <f ca="1">VLOOKUP($A9,'Proj GC'!$A$24:$AM$43,X$1+1,FALSE)</f>
        <v>1.3010949933917844</v>
      </c>
      <c r="Y9" s="9">
        <f ca="1">VLOOKUP($A9,'Proj GC'!$A$24:$AM$43,Y$1+1,FALSE)</f>
        <v>1.6671678525043161</v>
      </c>
      <c r="Z9" s="9">
        <f ca="1">VLOOKUP($A9,'Proj GC'!$A$24:$AM$43,Z$1+1,FALSE)</f>
        <v>0.93347533538998451</v>
      </c>
      <c r="AA9" s="9">
        <f ca="1">VLOOKUP($A9,'Proj GC'!$A$24:$AM$43,AA$1+1,FALSE)</f>
        <v>0.70482567898449144</v>
      </c>
      <c r="AB9" s="9">
        <f ca="1">VLOOKUP($A9,'Proj GC'!$A$24:$AM$43,AB$1+1,FALSE)</f>
        <v>0.91005877744132491</v>
      </c>
      <c r="AC9" s="9">
        <f ca="1">VLOOKUP($A9,'Proj GC'!$A$24:$AM$43,AC$1+1,FALSE)</f>
        <v>1.3686942070736008</v>
      </c>
      <c r="AD9" s="9">
        <f ca="1">VLOOKUP($A9,'Proj GC'!$A$24:$AM$43,AD$1+1,FALSE)</f>
        <v>0.75899134757866082</v>
      </c>
      <c r="AE9" s="9">
        <f ca="1">VLOOKUP($A9,'Proj GC'!$A$24:$AM$43,AE$1+1,FALSE)</f>
        <v>0.97152636342279231</v>
      </c>
      <c r="AF9" s="9">
        <f ca="1">VLOOKUP($A9,'Proj GC'!$A$24:$AM$43,AF$1+1,FALSE)</f>
        <v>1.7354372396816633</v>
      </c>
      <c r="AG9" s="9">
        <f ca="1">VLOOKUP($A9,'Proj GC'!$A$24:$AM$43,AG$1+1,FALSE)</f>
        <v>0.91172299030731452</v>
      </c>
      <c r="AH9" s="9">
        <f ca="1">VLOOKUP($A9,'Proj GC'!$A$24:$AM$43,AH$1+1,FALSE)</f>
        <v>1.1873176759698376</v>
      </c>
      <c r="AI9" s="9">
        <f ca="1">VLOOKUP($A9,'Proj GC'!$A$24:$AM$43,AI$1+1,FALSE)</f>
        <v>0.94090748475373454</v>
      </c>
      <c r="AJ9" s="9">
        <f ca="1">VLOOKUP($A9,'Proj GC'!$A$24:$AM$43,AJ$1+1,FALSE)</f>
        <v>1.2515669103221831</v>
      </c>
      <c r="AK9" s="9">
        <f ca="1">VLOOKUP($A9,'Proj GC'!$A$24:$AM$43,AK$1+1,FALSE)</f>
        <v>1.7198768472784702</v>
      </c>
      <c r="AL9" s="9">
        <f ca="1">VLOOKUP($A9,'Proj GC'!$A$24:$AM$43,AL$1+1,FALSE)</f>
        <v>0.96187240503398086</v>
      </c>
      <c r="AM9" s="9">
        <f ca="1">VLOOKUP($A9,'Proj GC'!$A$24:$AM$43,AM$1+1,FALSE)</f>
        <v>1.5444027262662563</v>
      </c>
      <c r="AN9" s="9">
        <f ca="1">AVERAGE(OFFSET($A9,0,Fixtures!$D$6,1,3))</f>
        <v>1.3005793937620282</v>
      </c>
      <c r="AO9" s="9">
        <f ca="1">AVERAGE(OFFSET($A9,0,Fixtures!$D$6,1,6))</f>
        <v>1.1475528074642503</v>
      </c>
      <c r="AP9" s="9">
        <f ca="1">AVERAGE(OFFSET($A9,0,Fixtures!$D$6,1,9))</f>
        <v>1.1501413106076244</v>
      </c>
      <c r="AQ9" s="9">
        <f ca="1">AVERAGE(OFFSET($A9,0,Fixtures!$D$6,1,12))</f>
        <v>1.1159349955416256</v>
      </c>
      <c r="AR9" s="9">
        <f ca="1">IF(OR(Fixtures!$D$6&lt;=0,Fixtures!$D$6&gt;39),AVERAGE(A9:AM9),AVERAGE(OFFSET($A9,0,Fixtures!$D$6,1,39-Fixtures!$D$6)))</f>
        <v>1.1793086772125245</v>
      </c>
    </row>
    <row r="10" spans="1:44" x14ac:dyDescent="0.25">
      <c r="A10" s="30" t="s">
        <v>10</v>
      </c>
      <c r="B10" s="9">
        <f ca="1">VLOOKUP($A10,'Proj GC'!$A$24:$AM$43,B$1+1,FALSE)</f>
        <v>1.4095034027149758</v>
      </c>
      <c r="C10" s="9">
        <f ca="1">VLOOKUP($A10,'Proj GC'!$A$24:$AM$43,C$1+1,FALSE)</f>
        <v>1.6631056575800562</v>
      </c>
      <c r="D10" s="9">
        <f ca="1">VLOOKUP($A10,'Proj GC'!$A$24:$AM$43,D$1+1,FALSE)</f>
        <v>1.6138716383569434</v>
      </c>
      <c r="E10" s="9">
        <f ca="1">VLOOKUP($A10,'Proj GC'!$A$24:$AM$43,E$1+1,FALSE)</f>
        <v>1.3791380997574116</v>
      </c>
      <c r="F10" s="9">
        <f ca="1">VLOOKUP($A10,'Proj GC'!$A$24:$AM$43,F$1+1,FALSE)</f>
        <v>1.4662978338322521</v>
      </c>
      <c r="G10" s="9">
        <f ca="1">VLOOKUP($A10,'Proj GC'!$A$24:$AM$43,G$1+1,FALSE)</f>
        <v>0.83672147139395536</v>
      </c>
      <c r="H10" s="9">
        <f ca="1">VLOOKUP($A10,'Proj GC'!$A$24:$AM$43,H$1+1,FALSE)</f>
        <v>1.6168229048148752</v>
      </c>
      <c r="I10" s="9">
        <f ca="1">VLOOKUP($A10,'Proj GC'!$A$24:$AM$43,I$1+1,FALSE)</f>
        <v>1.4857757570092816</v>
      </c>
      <c r="J10" s="9">
        <f ca="1">VLOOKUP($A10,'Proj GC'!$A$24:$AM$43,J$1+1,FALSE)</f>
        <v>1.66857783431436</v>
      </c>
      <c r="K10" s="9">
        <f ca="1">VLOOKUP($A10,'Proj GC'!$A$24:$AM$43,K$1+1,FALSE)</f>
        <v>1.3667723803181095</v>
      </c>
      <c r="L10" s="9">
        <f ca="1">VLOOKUP($A10,'Proj GC'!$A$24:$AM$43,L$1+1,FALSE)</f>
        <v>2.956506744654348</v>
      </c>
      <c r="M10" s="9">
        <f ca="1">VLOOKUP($A10,'Proj GC'!$A$24:$AM$43,M$1+1,FALSE)</f>
        <v>1.1418699942840529</v>
      </c>
      <c r="N10" s="9">
        <f ca="1">VLOOKUP($A10,'Proj GC'!$A$24:$AM$43,N$1+1,FALSE)</f>
        <v>1.5445721541567681</v>
      </c>
      <c r="O10" s="9">
        <f ca="1">VLOOKUP($A10,'Proj GC'!$A$24:$AM$43,O$1+1,FALSE)</f>
        <v>0.97364001066100947</v>
      </c>
      <c r="P10" s="9">
        <f ca="1">VLOOKUP($A10,'Proj GC'!$A$24:$AM$43,P$1+1,FALSE)</f>
        <v>0.90102329704600859</v>
      </c>
      <c r="Q10" s="9">
        <f ca="1">VLOOKUP($A10,'Proj GC'!$A$24:$AM$43,Q$1+1,FALSE)</f>
        <v>1.1533305220552614</v>
      </c>
      <c r="R10" s="9">
        <f ca="1">VLOOKUP($A10,'Proj GC'!$A$24:$AM$43,R$1+1,FALSE)</f>
        <v>1.0209243584862753</v>
      </c>
      <c r="S10" s="9">
        <f ca="1">VLOOKUP($A10,'Proj GC'!$A$24:$AM$43,S$1+1,FALSE)</f>
        <v>1.6248213777923448</v>
      </c>
      <c r="T10" s="9">
        <f ca="1">VLOOKUP($A10,'Proj GC'!$A$24:$AM$43,T$1+1,FALSE)</f>
        <v>2.2194921802237415</v>
      </c>
      <c r="U10" s="9">
        <f ca="1">VLOOKUP($A10,'Proj GC'!$A$24:$AM$43,U$1+1,FALSE)</f>
        <v>0.74182538600837311</v>
      </c>
      <c r="V10" s="9">
        <f ca="1">VLOOKUP($A10,'Proj GC'!$A$24:$AM$43,V$1+1,FALSE)</f>
        <v>1.0823359941322717</v>
      </c>
      <c r="W10" s="9">
        <f ca="1">VLOOKUP($A10,'Proj GC'!$A$24:$AM$43,W$1+1,FALSE)</f>
        <v>2.0417217039319913</v>
      </c>
      <c r="X10" s="9">
        <f ca="1">VLOOKUP($A10,'Proj GC'!$A$24:$AM$43,X$1+1,FALSE)</f>
        <v>1.1169818560286211</v>
      </c>
      <c r="Y10" s="9">
        <f ca="1">VLOOKUP($A10,'Proj GC'!$A$24:$AM$43,Y$1+1,FALSE)</f>
        <v>1.1081589099631253</v>
      </c>
      <c r="Z10" s="9">
        <f ca="1">VLOOKUP($A10,'Proj GC'!$A$24:$AM$43,Z$1+1,FALSE)</f>
        <v>2.4843924020640351</v>
      </c>
      <c r="AA10" s="9">
        <f ca="1">VLOOKUP($A10,'Proj GC'!$A$24:$AM$43,AA$1+1,FALSE)</f>
        <v>0.94355186462738061</v>
      </c>
      <c r="AB10" s="9">
        <f ca="1">VLOOKUP($A10,'Proj GC'!$A$24:$AM$43,AB$1+1,FALSE)</f>
        <v>1.0876903438114041</v>
      </c>
      <c r="AC10" s="9">
        <f ca="1">VLOOKUP($A10,'Proj GC'!$A$24:$AM$43,AC$1+1,FALSE)</f>
        <v>1.5250845355165348</v>
      </c>
      <c r="AD10" s="9">
        <f ca="1">VLOOKUP($A10,'Proj GC'!$A$24:$AM$43,AD$1+1,FALSE)</f>
        <v>0.77206423377253042</v>
      </c>
      <c r="AE10" s="9">
        <f ca="1">VLOOKUP($A10,'Proj GC'!$A$24:$AM$43,AE$1+1,FALSE)</f>
        <v>1.345973073365025</v>
      </c>
      <c r="AF10" s="9">
        <f ca="1">VLOOKUP($A10,'Proj GC'!$A$24:$AM$43,AF$1+1,FALSE)</f>
        <v>1.033969789146266</v>
      </c>
      <c r="AG10" s="9">
        <f ca="1">VLOOKUP($A10,'Proj GC'!$A$24:$AM$43,AG$1+1,FALSE)</f>
        <v>1.4544498924689153</v>
      </c>
      <c r="AH10" s="9">
        <f ca="1">VLOOKUP($A10,'Proj GC'!$A$24:$AM$43,AH$1+1,FALSE)</f>
        <v>1.9791491431157202</v>
      </c>
      <c r="AI10" s="9">
        <f ca="1">VLOOKUP($A10,'Proj GC'!$A$24:$AM$43,AI$1+1,FALSE)</f>
        <v>1.7057564112144499</v>
      </c>
      <c r="AJ10" s="9">
        <f ca="1">VLOOKUP($A10,'Proj GC'!$A$24:$AM$43,AJ$1+1,FALSE)</f>
        <v>2.0601939514894672</v>
      </c>
      <c r="AK10" s="9">
        <f ca="1">VLOOKUP($A10,'Proj GC'!$A$24:$AM$43,AK$1+1,FALSE)</f>
        <v>1.0803603529496892</v>
      </c>
      <c r="AL10" s="9">
        <f ca="1">VLOOKUP($A10,'Proj GC'!$A$24:$AM$43,AL$1+1,FALSE)</f>
        <v>1.2499172597366492</v>
      </c>
      <c r="AM10" s="9">
        <f ca="1">VLOOKUP($A10,'Proj GC'!$A$24:$AM$43,AM$1+1,FALSE)</f>
        <v>0.98157127719349113</v>
      </c>
      <c r="AN10" s="9">
        <f ca="1">AVERAGE(OFFSET($A10,0,Fixtures!$D$6,1,3))</f>
        <v>1.5698443893519272</v>
      </c>
      <c r="AO10" s="9">
        <f ca="1">AVERAGE(OFFSET($A10,0,Fixtures!$D$6,1,6))</f>
        <v>1.3776433186685171</v>
      </c>
      <c r="AP10" s="9">
        <f ca="1">AVERAGE(OFFSET($A10,0,Fixtures!$D$6,1,9))</f>
        <v>1.268651889810547</v>
      </c>
      <c r="AQ10" s="9">
        <f ca="1">AVERAGE(OFFSET($A10,0,Fixtures!$D$6,1,12))</f>
        <v>1.3797685379245006</v>
      </c>
      <c r="AR10" s="9">
        <f ca="1">IF(OR(Fixtures!$D$6&lt;=0,Fixtures!$D$6&gt;39),AVERAGE(A10:AM10),AVERAGE(OFFSET($A10,0,Fixtures!$D$6,1,39-Fixtures!$D$6)))</f>
        <v>1.3705790810289564</v>
      </c>
    </row>
    <row r="11" spans="1:44" x14ac:dyDescent="0.25">
      <c r="A11" s="30" t="s">
        <v>71</v>
      </c>
      <c r="B11" s="9">
        <f ca="1">VLOOKUP($A11,'Proj GC'!$A$24:$AM$43,B$1+1,FALSE)</f>
        <v>1.1718408173494492</v>
      </c>
      <c r="C11" s="9">
        <f ca="1">VLOOKUP($A11,'Proj GC'!$A$24:$AM$43,C$1+1,FALSE)</f>
        <v>1.8501928376574635</v>
      </c>
      <c r="D11" s="9">
        <f ca="1">VLOOKUP($A11,'Proj GC'!$A$24:$AM$43,D$1+1,FALSE)</f>
        <v>1.1073720277073438</v>
      </c>
      <c r="E11" s="9">
        <f ca="1">VLOOKUP($A11,'Proj GC'!$A$24:$AM$43,E$1+1,FALSE)</f>
        <v>1.2509897997915911</v>
      </c>
      <c r="F11" s="9">
        <f ca="1">VLOOKUP($A11,'Proj GC'!$A$24:$AM$43,F$1+1,FALSE)</f>
        <v>1.1215220916980675</v>
      </c>
      <c r="G11" s="9">
        <f ca="1">VLOOKUP($A11,'Proj GC'!$A$24:$AM$43,G$1+1,FALSE)</f>
        <v>3.2068515571639549</v>
      </c>
      <c r="H11" s="9">
        <f ca="1">VLOOKUP($A11,'Proj GC'!$A$24:$AM$43,H$1+1,FALSE)</f>
        <v>1.8098661320137961</v>
      </c>
      <c r="I11" s="9">
        <f ca="1">VLOOKUP($A11,'Proj GC'!$A$24:$AM$43,I$1+1,FALSE)</f>
        <v>1.0646866895963636</v>
      </c>
      <c r="J11" s="9">
        <f ca="1">VLOOKUP($A11,'Proj GC'!$A$24:$AM$43,J$1+1,FALSE)</f>
        <v>1.7537288082764415</v>
      </c>
      <c r="K11" s="9">
        <f ca="1">VLOOKUP($A11,'Proj GC'!$A$24:$AM$43,K$1+1,FALSE)</f>
        <v>0.90757159891611372</v>
      </c>
      <c r="L11" s="9">
        <f ca="1">VLOOKUP($A11,'Proj GC'!$A$24:$AM$43,L$1+1,FALSE)</f>
        <v>1.6115851278122877</v>
      </c>
      <c r="M11" s="9">
        <f ca="1">VLOOKUP($A11,'Proj GC'!$A$24:$AM$43,M$1+1,FALSE)</f>
        <v>1.4599445288010053</v>
      </c>
      <c r="N11" s="9">
        <f ca="1">VLOOKUP($A11,'Proj GC'!$A$24:$AM$43,N$1+1,FALSE)</f>
        <v>1.0234479497860998</v>
      </c>
      <c r="O11" s="9">
        <f ca="1">VLOOKUP($A11,'Proj GC'!$A$24:$AM$43,O$1+1,FALSE)</f>
        <v>1.9886563350917759</v>
      </c>
      <c r="P11" s="9">
        <f ca="1">VLOOKUP($A11,'Proj GC'!$A$24:$AM$43,P$1+1,FALSE)</f>
        <v>2.2146062874330541</v>
      </c>
      <c r="Q11" s="9">
        <f ca="1">VLOOKUP($A11,'Proj GC'!$A$24:$AM$43,Q$1+1,FALSE)</f>
        <v>0.80464010392197782</v>
      </c>
      <c r="R11" s="9">
        <f ca="1">VLOOKUP($A11,'Proj GC'!$A$24:$AM$43,R$1+1,FALSE)</f>
        <v>2.6947605168060589</v>
      </c>
      <c r="S11" s="9">
        <f ca="1">VLOOKUP($A11,'Proj GC'!$A$24:$AM$43,S$1+1,FALSE)</f>
        <v>1.4959178330128446</v>
      </c>
      <c r="T11" s="9">
        <f ca="1">VLOOKUP($A11,'Proj GC'!$A$24:$AM$43,T$1+1,FALSE)</f>
        <v>1.5904578943353087</v>
      </c>
      <c r="U11" s="9">
        <f ca="1">VLOOKUP($A11,'Proj GC'!$A$24:$AM$43,U$1+1,FALSE)</f>
        <v>1.1797914816431767</v>
      </c>
      <c r="V11" s="9">
        <f ca="1">VLOOKUP($A11,'Proj GC'!$A$24:$AM$43,V$1+1,FALSE)</f>
        <v>1.2115632784555164</v>
      </c>
      <c r="W11" s="9">
        <f ca="1">VLOOKUP($A11,'Proj GC'!$A$24:$AM$43,W$1+1,FALSE)</f>
        <v>1.3557551045537009</v>
      </c>
      <c r="X11" s="9">
        <f ca="1">VLOOKUP($A11,'Proj GC'!$A$24:$AM$43,X$1+1,FALSE)</f>
        <v>1.1739837476891879</v>
      </c>
      <c r="Y11" s="9">
        <f ca="1">VLOOKUP($A11,'Proj GC'!$A$24:$AM$43,Y$1+1,FALSE)</f>
        <v>1.7624045589978323</v>
      </c>
      <c r="Z11" s="9">
        <f ca="1">VLOOKUP($A11,'Proj GC'!$A$24:$AM$43,Z$1+1,FALSE)</f>
        <v>1.2385588417376405</v>
      </c>
      <c r="AA11" s="9">
        <f ca="1">VLOOKUP($A11,'Proj GC'!$A$24:$AM$43,AA$1+1,FALSE)</f>
        <v>1.7505276407318937</v>
      </c>
      <c r="AB11" s="9">
        <f ca="1">VLOOKUP($A11,'Proj GC'!$A$24:$AM$43,AB$1+1,FALSE)</f>
        <v>2.2346426888216575</v>
      </c>
      <c r="AC11" s="9">
        <f ca="1">VLOOKUP($A11,'Proj GC'!$A$24:$AM$43,AC$1+1,FALSE)</f>
        <v>1.8039305938949646</v>
      </c>
      <c r="AD11" s="9">
        <f ca="1">VLOOKUP($A11,'Proj GC'!$A$24:$AM$43,AD$1+1,FALSE)</f>
        <v>1.2019932416612262</v>
      </c>
      <c r="AE11" s="9">
        <f ca="1">VLOOKUP($A11,'Proj GC'!$A$24:$AM$43,AE$1+1,FALSE)</f>
        <v>1.4825050353890687</v>
      </c>
      <c r="AF11" s="9">
        <f ca="1">VLOOKUP($A11,'Proj GC'!$A$24:$AM$43,AF$1+1,FALSE)</f>
        <v>1.5288543447421985</v>
      </c>
      <c r="AG11" s="9">
        <f ca="1">VLOOKUP($A11,'Proj GC'!$A$24:$AM$43,AG$1+1,FALSE)</f>
        <v>1.3312492821688746</v>
      </c>
      <c r="AH11" s="9">
        <f ca="1">VLOOKUP($A11,'Proj GC'!$A$24:$AM$43,AH$1+1,FALSE)</f>
        <v>2.4074296353739113</v>
      </c>
      <c r="AI11" s="9">
        <f ca="1">VLOOKUP($A11,'Proj GC'!$A$24:$AM$43,AI$1+1,FALSE)</f>
        <v>0.9773182382882758</v>
      </c>
      <c r="AJ11" s="9">
        <f ca="1">VLOOKUP($A11,'Proj GC'!$A$24:$AM$43,AJ$1+1,FALSE)</f>
        <v>0.83743945275304854</v>
      </c>
      <c r="AK11" s="9">
        <f ca="1">VLOOKUP($A11,'Proj GC'!$A$24:$AM$43,AK$1+1,FALSE)</f>
        <v>1.6542224117603532</v>
      </c>
      <c r="AL11" s="9">
        <f ca="1">VLOOKUP($A11,'Proj GC'!$A$24:$AM$43,AL$1+1,FALSE)</f>
        <v>2.1467353399196716</v>
      </c>
      <c r="AM11" s="9">
        <f ca="1">VLOOKUP($A11,'Proj GC'!$A$24:$AM$43,AM$1+1,FALSE)</f>
        <v>1.6753601616724221</v>
      </c>
      <c r="AN11" s="9">
        <f ca="1">AVERAGE(OFFSET($A11,0,Fixtures!$D$6,1,3))</f>
        <v>1.3916490494748868</v>
      </c>
      <c r="AO11" s="9">
        <f ca="1">AVERAGE(OFFSET($A11,0,Fixtures!$D$6,1,6))</f>
        <v>1.6606746786455293</v>
      </c>
      <c r="AP11" s="9">
        <f ca="1">AVERAGE(OFFSET($A11,0,Fixtures!$D$6,1,9))</f>
        <v>1.57526674374063</v>
      </c>
      <c r="AQ11" s="9">
        <f ca="1">AVERAGE(OFFSET($A11,0,Fixtures!$D$6,1,12))</f>
        <v>1.5744498207913944</v>
      </c>
      <c r="AR11" s="9">
        <f ca="1">IF(OR(Fixtures!$D$6&lt;=0,Fixtures!$D$6&gt;39),AVERAGE(A11:AM11),AVERAGE(OFFSET($A11,0,Fixtures!$D$6,1,39-Fixtures!$D$6)))</f>
        <v>1.5754472009751395</v>
      </c>
    </row>
    <row r="12" spans="1:44" s="1" customFormat="1" x14ac:dyDescent="0.25">
      <c r="A12" s="30" t="s">
        <v>63</v>
      </c>
      <c r="B12" s="9">
        <f ca="1">VLOOKUP($A12,'Proj GC'!$A$24:$AM$43,B$1+1,FALSE)</f>
        <v>2.7596972472917631</v>
      </c>
      <c r="C12" s="9">
        <f ca="1">VLOOKUP($A12,'Proj GC'!$A$24:$AM$43,C$1+1,FALSE)</f>
        <v>2.250359521084103</v>
      </c>
      <c r="D12" s="9">
        <f ca="1">VLOOKUP($A12,'Proj GC'!$A$24:$AM$43,D$1+1,FALSE)</f>
        <v>2.0280641196405171</v>
      </c>
      <c r="E12" s="9">
        <f ca="1">VLOOKUP($A12,'Proj GC'!$A$24:$AM$43,E$1+1,FALSE)</f>
        <v>1.2563739934672677</v>
      </c>
      <c r="F12" s="9">
        <f ca="1">VLOOKUP($A12,'Proj GC'!$A$24:$AM$43,F$1+1,FALSE)</f>
        <v>2.2656276810828322</v>
      </c>
      <c r="G12" s="9">
        <f ca="1">VLOOKUP($A12,'Proj GC'!$A$24:$AM$43,G$1+1,FALSE)</f>
        <v>1.9230504334524454</v>
      </c>
      <c r="H12" s="9">
        <f ca="1">VLOOKUP($A12,'Proj GC'!$A$24:$AM$43,H$1+1,FALSE)</f>
        <v>1.7428667430325187</v>
      </c>
      <c r="I12" s="9">
        <f ca="1">VLOOKUP($A12,'Proj GC'!$A$24:$AM$43,I$1+1,FALSE)</f>
        <v>1.0343907041364173</v>
      </c>
      <c r="J12" s="9">
        <f ca="1">VLOOKUP($A12,'Proj GC'!$A$24:$AM$43,J$1+1,FALSE)</f>
        <v>2.3784823336598619</v>
      </c>
      <c r="K12" s="9">
        <f ca="1">VLOOKUP($A12,'Proj GC'!$A$24:$AM$43,K$1+1,FALSE)</f>
        <v>1.3686889444961619</v>
      </c>
      <c r="L12" s="9">
        <f ca="1">VLOOKUP($A12,'Proj GC'!$A$24:$AM$43,L$1+1,FALSE)</f>
        <v>1.076555320798225</v>
      </c>
      <c r="M12" s="9">
        <f ca="1">VLOOKUP($A12,'Proj GC'!$A$24:$AM$43,M$1+1,FALSE)</f>
        <v>1.9653913774266067</v>
      </c>
      <c r="N12" s="9">
        <f ca="1">VLOOKUP($A12,'Proj GC'!$A$24:$AM$43,N$1+1,FALSE)</f>
        <v>1.5091938240436991</v>
      </c>
      <c r="O12" s="9">
        <f ca="1">VLOOKUP($A12,'Proj GC'!$A$24:$AM$43,O$1+1,FALSE)</f>
        <v>3.0948281393823787</v>
      </c>
      <c r="P12" s="9">
        <f ca="1">VLOOKUP($A12,'Proj GC'!$A$24:$AM$43,P$1+1,FALSE)</f>
        <v>2.3266410579852659</v>
      </c>
      <c r="Q12" s="9">
        <f ca="1">VLOOKUP($A12,'Proj GC'!$A$24:$AM$43,Q$1+1,FALSE)</f>
        <v>1.441752679839831</v>
      </c>
      <c r="R12" s="9">
        <f ca="1">VLOOKUP($A12,'Proj GC'!$A$24:$AM$43,R$1+1,FALSE)</f>
        <v>2.5564816080064432</v>
      </c>
      <c r="S12" s="9">
        <f>VLOOKUP($A12,'Proj GC'!$A$24:$AM$43,S$1+1,FALSE)</f>
        <v>2.3190107330434184</v>
      </c>
      <c r="T12" s="9">
        <f ca="1">VLOOKUP($A12,'Proj GC'!$A$24:$AM$43,T$1+1,FALSE)</f>
        <v>1.5452009284013148</v>
      </c>
      <c r="U12" s="9">
        <f ca="1">VLOOKUP($A12,'Proj GC'!$A$24:$AM$43,U$1+1,FALSE)</f>
        <v>1.9058078511962637</v>
      </c>
      <c r="V12" s="9">
        <f ca="1">VLOOKUP($A12,'Proj GC'!$A$24:$AM$43,V$1+1,FALSE)</f>
        <v>1.1667124478151567</v>
      </c>
      <c r="W12" s="9">
        <f ca="1">VLOOKUP($A12,'Proj GC'!$A$24:$AM$43,W$1+1,FALSE)</f>
        <v>2.0445847195559947</v>
      </c>
      <c r="X12" s="9">
        <f ca="1">VLOOKUP($A12,'Proj GC'!$A$24:$AM$43,X$1+1,FALSE)</f>
        <v>1.5922071820367667</v>
      </c>
      <c r="Y12" s="9">
        <f ca="1">VLOOKUP($A12,'Proj GC'!$A$24:$AM$43,Y$1+1,FALSE)</f>
        <v>2.8469475307993575</v>
      </c>
      <c r="Z12" s="9">
        <f ca="1">VLOOKUP($A12,'Proj GC'!$A$24:$AM$43,Z$1+1,FALSE)</f>
        <v>1.5064390182463829</v>
      </c>
      <c r="AA12" s="9">
        <f ca="1">VLOOKUP($A12,'Proj GC'!$A$24:$AM$43,AA$1+1,FALSE)</f>
        <v>4.1225107027444867</v>
      </c>
      <c r="AB12" s="9">
        <f>VLOOKUP($A12,'Proj GC'!$A$24:$AM$43,AB$1+1,FALSE)</f>
        <v>3.4642012184969593</v>
      </c>
      <c r="AC12" s="9">
        <f ca="1">VLOOKUP($A12,'Proj GC'!$A$24:$AM$43,AC$1+1,FALSE)</f>
        <v>1.7113637210621639</v>
      </c>
      <c r="AD12" s="9">
        <f ca="1">VLOOKUP($A12,'Proj GC'!$A$24:$AM$43,AD$1+1,FALSE)</f>
        <v>2.1537293118595011</v>
      </c>
      <c r="AE12" s="9">
        <f ca="1">VLOOKUP($A12,'Proj GC'!$A$24:$AM$43,AE$1+1,FALSE)</f>
        <v>1.5575035181554255</v>
      </c>
      <c r="AF12" s="9">
        <f ca="1">VLOOKUP($A12,'Proj GC'!$A$24:$AM$43,AF$1+1,FALSE)</f>
        <v>2.2544747248060202</v>
      </c>
      <c r="AG12" s="9">
        <f ca="1">VLOOKUP($A12,'Proj GC'!$A$24:$AM$43,AG$1+1,FALSE)</f>
        <v>2.0717444569419228</v>
      </c>
      <c r="AH12" s="9">
        <f ca="1">VLOOKUP($A12,'Proj GC'!$A$24:$AM$43,AH$1+1,FALSE)</f>
        <v>1.6081875779825336</v>
      </c>
      <c r="AI12" s="9">
        <f ca="1">VLOOKUP($A12,'Proj GC'!$A$24:$AM$43,AI$1+1,FALSE)</f>
        <v>1.3156752195996289</v>
      </c>
      <c r="AJ12" s="9">
        <f ca="1">VLOOKUP($A12,'Proj GC'!$A$24:$AM$43,AJ$1+1,FALSE)</f>
        <v>1.8768055951794993</v>
      </c>
      <c r="AK12" s="9">
        <f ca="1">VLOOKUP($A12,'Proj GC'!$A$24:$AM$43,AK$1+1,FALSE)</f>
        <v>1.3576296999246436</v>
      </c>
      <c r="AL12" s="9">
        <f ca="1">VLOOKUP($A12,'Proj GC'!$A$24:$AM$43,AL$1+1,FALSE)</f>
        <v>2.8727049684906909</v>
      </c>
      <c r="AM12" s="9">
        <f ca="1">VLOOKUP($A12,'Proj GC'!$A$24:$AM$43,AM$1+1,FALSE)</f>
        <v>1.5166598526256974</v>
      </c>
      <c r="AN12" s="9">
        <f ca="1">AVERAGE(OFFSET($A12,0,Fixtures!$D$6,1,3))</f>
        <v>1.9818645770275023</v>
      </c>
      <c r="AO12" s="9">
        <f ca="1">AVERAGE(OFFSET($A12,0,Fixtures!$D$6,1,6))</f>
        <v>2.5406115622310192</v>
      </c>
      <c r="AP12" s="9">
        <f ca="1">AVERAGE(OFFSET($A12,0,Fixtures!$D$6,1,9))</f>
        <v>2.3565974364674513</v>
      </c>
      <c r="AQ12" s="9">
        <f ca="1">AVERAGE(OFFSET($A12,0,Fixtures!$D$6,1,12))</f>
        <v>2.183748681894262</v>
      </c>
      <c r="AR12" s="9">
        <f ca="1">IF(OR(Fixtures!$D$6&lt;=0,Fixtures!$D$6&gt;39),AVERAGE(A12:AM12),AVERAGE(OFFSET($A12,0,Fixtures!$D$6,1,39-Fixtures!$D$6)))</f>
        <v>2.1142990186844801</v>
      </c>
    </row>
    <row r="13" spans="1:44" s="1" customFormat="1" x14ac:dyDescent="0.25"/>
    <row r="14" spans="1:44" x14ac:dyDescent="0.25">
      <c r="A14" s="31" t="s">
        <v>111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>
        <v>26</v>
      </c>
      <c r="AB14" s="2">
        <v>27</v>
      </c>
      <c r="AC14" s="2">
        <v>28</v>
      </c>
      <c r="AD14" s="2">
        <v>29</v>
      </c>
      <c r="AE14" s="2">
        <v>30</v>
      </c>
      <c r="AF14" s="2">
        <v>31</v>
      </c>
      <c r="AG14" s="2">
        <v>32</v>
      </c>
      <c r="AH14" s="2">
        <v>33</v>
      </c>
      <c r="AI14" s="2">
        <v>34</v>
      </c>
      <c r="AJ14" s="2">
        <v>35</v>
      </c>
      <c r="AK14" s="2">
        <v>36</v>
      </c>
      <c r="AL14" s="2">
        <v>37</v>
      </c>
      <c r="AM14" s="2">
        <v>38</v>
      </c>
      <c r="AN14" s="31" t="s">
        <v>56</v>
      </c>
      <c r="AO14" s="31" t="s">
        <v>57</v>
      </c>
      <c r="AP14" s="31" t="s">
        <v>58</v>
      </c>
      <c r="AQ14" s="31" t="s">
        <v>82</v>
      </c>
      <c r="AR14" s="31" t="s">
        <v>59</v>
      </c>
    </row>
    <row r="15" spans="1:44" x14ac:dyDescent="0.25">
      <c r="A15" s="30" t="s">
        <v>121</v>
      </c>
      <c r="B15" s="9">
        <f t="shared" ref="B15:Q15" ca="1" si="0">MIN(VLOOKUP($A14,$A$2:$AM$12,B$14+1,FALSE),VLOOKUP($A15,$A$2:$AM$12,B$14+1,FALSE))</f>
        <v>1.5633991474527806</v>
      </c>
      <c r="C15" s="9">
        <f t="shared" ca="1" si="0"/>
        <v>1.0973992847301419</v>
      </c>
      <c r="D15" s="9">
        <f t="shared" ca="1" si="0"/>
        <v>1.3192603510802492</v>
      </c>
      <c r="E15" s="9">
        <f t="shared" ca="1" si="0"/>
        <v>1.4964651323337179</v>
      </c>
      <c r="F15" s="9">
        <f t="shared" ca="1" si="0"/>
        <v>1.0142310081455452</v>
      </c>
      <c r="G15" s="9">
        <f t="shared" ca="1" si="0"/>
        <v>1.239723667517822</v>
      </c>
      <c r="H15" s="9">
        <f t="shared" ca="1" si="0"/>
        <v>1.274178687973843</v>
      </c>
      <c r="I15" s="9">
        <f t="shared" ca="1" si="0"/>
        <v>1.1634111145702568</v>
      </c>
      <c r="J15" s="9">
        <f t="shared" ca="1" si="0"/>
        <v>1.45892577680827</v>
      </c>
      <c r="K15" s="9">
        <f t="shared" ca="1" si="0"/>
        <v>1.22740465987126</v>
      </c>
      <c r="L15" s="9">
        <f t="shared" ca="1" si="0"/>
        <v>0.96851673043588815</v>
      </c>
      <c r="M15" s="9">
        <f t="shared" ca="1" si="0"/>
        <v>2.2145180002581935</v>
      </c>
      <c r="N15" s="9">
        <f t="shared" ca="1" si="0"/>
        <v>1.0426006553527465</v>
      </c>
      <c r="O15" s="9">
        <f t="shared" ca="1" si="0"/>
        <v>2.6704921107538868</v>
      </c>
      <c r="P15" s="9">
        <f t="shared" ca="1" si="0"/>
        <v>1.6602722455353369</v>
      </c>
      <c r="Q15" s="9">
        <f t="shared" ca="1" si="0"/>
        <v>1.2006522125496273</v>
      </c>
      <c r="R15" s="9">
        <f t="shared" ref="R15:AG15" ca="1" si="1">MIN(VLOOKUP($A14,$A$2:$AM$12,R$14+1,FALSE),VLOOKUP($A15,$A$2:$AM$12,R$14+1,FALSE))</f>
        <v>1.1911683613504611</v>
      </c>
      <c r="S15" s="9">
        <f t="shared" ca="1" si="1"/>
        <v>1.0550983611566653</v>
      </c>
      <c r="T15" s="9">
        <f t="shared" ca="1" si="1"/>
        <v>1.2167478286075279</v>
      </c>
      <c r="U15" s="9">
        <f t="shared" ca="1" si="1"/>
        <v>0.89939821358314909</v>
      </c>
      <c r="V15" s="9">
        <f t="shared" ca="1" si="1"/>
        <v>1.597071555260859</v>
      </c>
      <c r="W15" s="9">
        <f t="shared" ca="1" si="1"/>
        <v>1.8335304178323764</v>
      </c>
      <c r="X15" s="9">
        <f t="shared" ca="1" si="1"/>
        <v>1.1691665453808089</v>
      </c>
      <c r="Y15" s="9">
        <f t="shared" ca="1" si="1"/>
        <v>1.314809919678138</v>
      </c>
      <c r="Z15" s="9">
        <f t="shared" ca="1" si="1"/>
        <v>1.6393248574363846</v>
      </c>
      <c r="AA15" s="9">
        <f t="shared" ca="1" si="1"/>
        <v>1.0465729830055803</v>
      </c>
      <c r="AB15" s="9">
        <f t="shared" ca="1" si="1"/>
        <v>1.5761345888883518</v>
      </c>
      <c r="AC15" s="9">
        <f t="shared" ca="1" si="1"/>
        <v>0.79739369644121783</v>
      </c>
      <c r="AD15" s="9">
        <f t="shared" ca="1" si="1"/>
        <v>1.7935668854136406</v>
      </c>
      <c r="AE15" s="9">
        <f t="shared" ca="1" si="1"/>
        <v>1.1114219164327461</v>
      </c>
      <c r="AF15" s="9">
        <f t="shared" ca="1" si="1"/>
        <v>1.5574651765145968</v>
      </c>
      <c r="AG15" s="9">
        <f t="shared" ca="1" si="1"/>
        <v>1.4824459340571376</v>
      </c>
      <c r="AH15" s="9">
        <f t="shared" ref="AH15:AM15" ca="1" si="2">MIN(VLOOKUP($A14,$A$2:$AM$12,AH$14+1,FALSE),VLOOKUP($A15,$A$2:$AM$12,AH$14+1,FALSE))</f>
        <v>1.4467965973178083</v>
      </c>
      <c r="AI15" s="9">
        <f t="shared" ca="1" si="2"/>
        <v>1.787684801413759</v>
      </c>
      <c r="AJ15" s="9">
        <f t="shared" ca="1" si="2"/>
        <v>1.0017659150333151</v>
      </c>
      <c r="AK15" s="9">
        <f t="shared" ca="1" si="2"/>
        <v>1.9707469442062984</v>
      </c>
      <c r="AL15" s="9">
        <f t="shared" ca="1" si="2"/>
        <v>0.82989766172680646</v>
      </c>
      <c r="AM15" s="9">
        <f t="shared" ca="1" si="2"/>
        <v>1.515085826982852</v>
      </c>
      <c r="AN15" s="9">
        <f ca="1">AVERAGE(OFFSET($A15,0,Fixtures!$D$6,1,3))</f>
        <v>1.3744337741651105</v>
      </c>
      <c r="AO15" s="9">
        <f ca="1">AVERAGE(OFFSET($A15,0,Fixtures!$D$6,1,6))</f>
        <v>1.2572337651384136</v>
      </c>
      <c r="AP15" s="9">
        <f ca="1">AVERAGE(OFFSET($A15,0,Fixtures!$D$6,1,9))</f>
        <v>1.3339840632434963</v>
      </c>
      <c r="AQ15" s="9">
        <f ca="1">AVERAGE(OFFSET($A15,0,Fixtures!$D$6,1,12))</f>
        <v>1.3935653251650144</v>
      </c>
      <c r="AR15" s="9">
        <f ca="1">IF(OR(Fixtures!$D$6&lt;=0,Fixtures!$D$6&gt;39),AVERAGE(A15:AM15),AVERAGE(OFFSET($A15,0,Fixtures!$D$6,1,39-Fixtures!$D$6)))</f>
        <v>1.3775175156205901</v>
      </c>
    </row>
    <row r="16" spans="1:44" x14ac:dyDescent="0.25">
      <c r="A16" s="30" t="s">
        <v>73</v>
      </c>
      <c r="B16" s="9">
        <f ca="1">MIN(VLOOKUP($A14,$A$2:$AM$12,B$14+1,FALSE),VLOOKUP($A16,$A$2:$AM$12,B$14+1,FALSE))</f>
        <v>1.0958028438051395</v>
      </c>
      <c r="C16" s="9">
        <f t="shared" ref="C16:AM16" ca="1" si="3">MIN(VLOOKUP($A14,$A$2:$AM$12,C$14+1,FALSE),VLOOKUP($A16,$A$2:$AM$12,C$14+1,FALSE))</f>
        <v>1.1299142173189616</v>
      </c>
      <c r="D16" s="9">
        <f t="shared" ca="1" si="3"/>
        <v>1.541988803899115</v>
      </c>
      <c r="E16" s="9">
        <f t="shared" ca="1" si="3"/>
        <v>1.4964651323337179</v>
      </c>
      <c r="F16" s="9">
        <f t="shared" ca="1" si="3"/>
        <v>1.2747565215741021</v>
      </c>
      <c r="G16" s="9">
        <f t="shared" ca="1" si="3"/>
        <v>2.0467760972674767</v>
      </c>
      <c r="H16" s="9">
        <f t="shared" ca="1" si="3"/>
        <v>1.1397356884136589</v>
      </c>
      <c r="I16" s="9">
        <f t="shared" ca="1" si="3"/>
        <v>1.7243236414033487</v>
      </c>
      <c r="J16" s="9">
        <f t="shared" ca="1" si="3"/>
        <v>1.0058809932384258</v>
      </c>
      <c r="K16" s="9">
        <f t="shared" ca="1" si="3"/>
        <v>1.6237132904871487</v>
      </c>
      <c r="L16" s="9">
        <f t="shared" ca="1" si="3"/>
        <v>1.5396369951198987</v>
      </c>
      <c r="M16" s="9">
        <f t="shared" ca="1" si="3"/>
        <v>1.2875507823832664</v>
      </c>
      <c r="N16" s="9">
        <f t="shared" ca="1" si="3"/>
        <v>1.0426006553527465</v>
      </c>
      <c r="O16" s="9">
        <f t="shared" ca="1" si="3"/>
        <v>1.8049826621772453</v>
      </c>
      <c r="P16" s="9">
        <f t="shared" ca="1" si="3"/>
        <v>1.2371222682855909</v>
      </c>
      <c r="Q16" s="9">
        <f t="shared" ca="1" si="3"/>
        <v>1.8456984757275194</v>
      </c>
      <c r="R16" s="9">
        <f t="shared" ca="1" si="3"/>
        <v>1.980098307398386</v>
      </c>
      <c r="S16" s="9">
        <f t="shared" ca="1" si="3"/>
        <v>1.0533588752643481</v>
      </c>
      <c r="T16" s="9">
        <f t="shared" ca="1" si="3"/>
        <v>1.1542992971377788</v>
      </c>
      <c r="U16" s="9">
        <f t="shared" ca="1" si="3"/>
        <v>1.8016879384495146</v>
      </c>
      <c r="V16" s="9">
        <f t="shared" ca="1" si="3"/>
        <v>1.7025681271364537</v>
      </c>
      <c r="W16" s="9">
        <f t="shared" ca="1" si="3"/>
        <v>1.0869485663591656</v>
      </c>
      <c r="X16" s="9">
        <f t="shared" ca="1" si="3"/>
        <v>1.5026123479240683</v>
      </c>
      <c r="Y16" s="9">
        <f t="shared" ca="1" si="3"/>
        <v>1.206088619953807</v>
      </c>
      <c r="Z16" s="9">
        <f t="shared" ca="1" si="3"/>
        <v>1.2142716475320985</v>
      </c>
      <c r="AA16" s="9">
        <f t="shared" ca="1" si="3"/>
        <v>1.4615936957476536</v>
      </c>
      <c r="AB16" s="9">
        <f t="shared" ca="1" si="3"/>
        <v>1.5735360976171129</v>
      </c>
      <c r="AC16" s="9">
        <f t="shared" ca="1" si="3"/>
        <v>1.3255203545394154</v>
      </c>
      <c r="AD16" s="9">
        <f t="shared" ca="1" si="3"/>
        <v>2.7571545131238264</v>
      </c>
      <c r="AE16" s="9">
        <f t="shared" ca="1" si="3"/>
        <v>0.82815622918291609</v>
      </c>
      <c r="AF16" s="9">
        <f t="shared" ca="1" si="3"/>
        <v>1.5574651765145968</v>
      </c>
      <c r="AG16" s="9">
        <f t="shared" ca="1" si="3"/>
        <v>0.8619141601078063</v>
      </c>
      <c r="AH16" s="9">
        <f t="shared" ca="1" si="3"/>
        <v>2.2999515606112069</v>
      </c>
      <c r="AI16" s="9">
        <f t="shared" ca="1" si="3"/>
        <v>1.2082941788128665</v>
      </c>
      <c r="AJ16" s="9">
        <f t="shared" ca="1" si="3"/>
        <v>1.0017659150333151</v>
      </c>
      <c r="AK16" s="9">
        <f t="shared" ca="1" si="3"/>
        <v>2.3034647564418882</v>
      </c>
      <c r="AL16" s="9">
        <f t="shared" ca="1" si="3"/>
        <v>1.3701558998236825</v>
      </c>
      <c r="AM16" s="9">
        <f t="shared" ca="1" si="3"/>
        <v>1.9042659149440293</v>
      </c>
      <c r="AN16" s="9">
        <f ca="1">AVERAGE(OFFSET($A16,0,Fixtures!$D$6,1,3))</f>
        <v>1.3076575384699911</v>
      </c>
      <c r="AO16" s="9">
        <f ca="1">AVERAGE(OFFSET($A16,0,Fixtures!$D$6,1,6))</f>
        <v>1.3806037938856928</v>
      </c>
      <c r="AP16" s="9">
        <f ca="1">AVERAGE(OFFSET($A16,0,Fixtures!$D$6,1,9))</f>
        <v>1.4918220757928329</v>
      </c>
      <c r="AQ16" s="9">
        <f ca="1">AVERAGE(OFFSET($A16,0,Fixtures!$D$6,1,12))</f>
        <v>1.4830465484722815</v>
      </c>
      <c r="AR16" s="9">
        <f ca="1">IF(OR(Fixtures!$D$6&lt;=0,Fixtures!$D$6&gt;39),AVERAGE(A16:AM16),AVERAGE(OFFSET($A16,0,Fixtures!$D$6,1,39-Fixtures!$D$6)))</f>
        <v>1.5235131917443931</v>
      </c>
    </row>
    <row r="17" spans="1:44" x14ac:dyDescent="0.25">
      <c r="A17" s="30" t="s">
        <v>61</v>
      </c>
      <c r="B17" s="9">
        <f ca="1">MIN(VLOOKUP($A14,$A$2:$AM$12,B$14+1,FALSE),VLOOKUP($A17,$A$2:$AM$12,B$14+1,FALSE))</f>
        <v>1.1502967492075478</v>
      </c>
      <c r="C17" s="9">
        <f t="shared" ref="C17:AM17" ca="1" si="4">MIN(VLOOKUP($A14,$A$2:$AM$12,C$14+1,FALSE),VLOOKUP($A17,$A$2:$AM$12,C$14+1,FALSE))</f>
        <v>1.1299142173189616</v>
      </c>
      <c r="D17" s="9">
        <f t="shared" ca="1" si="4"/>
        <v>1.541988803899115</v>
      </c>
      <c r="E17" s="9">
        <f t="shared" ca="1" si="4"/>
        <v>1.4964651323337179</v>
      </c>
      <c r="F17" s="9">
        <f t="shared" ca="1" si="4"/>
        <v>1.3786630161875588</v>
      </c>
      <c r="G17" s="9">
        <f t="shared" ca="1" si="4"/>
        <v>0.84447444028866792</v>
      </c>
      <c r="H17" s="9">
        <f t="shared" ca="1" si="4"/>
        <v>1.274178687973843</v>
      </c>
      <c r="I17" s="9">
        <f t="shared" ca="1" si="4"/>
        <v>1.0702054291679559</v>
      </c>
      <c r="J17" s="9">
        <f t="shared" ca="1" si="4"/>
        <v>1.45892577680827</v>
      </c>
      <c r="K17" s="9">
        <f t="shared" ca="1" si="4"/>
        <v>1.3925274239949168</v>
      </c>
      <c r="L17" s="9">
        <f t="shared" ca="1" si="4"/>
        <v>1.3742719489957309</v>
      </c>
      <c r="M17" s="9">
        <f t="shared" ca="1" si="4"/>
        <v>0.95685042666076747</v>
      </c>
      <c r="N17" s="9">
        <f t="shared" ca="1" si="4"/>
        <v>1.0426006553527465</v>
      </c>
      <c r="O17" s="9">
        <f t="shared" ca="1" si="4"/>
        <v>0.6952679022786219</v>
      </c>
      <c r="P17" s="9">
        <f t="shared" ca="1" si="4"/>
        <v>1.8549363488823329</v>
      </c>
      <c r="Q17" s="9">
        <f t="shared" ca="1" si="4"/>
        <v>1.5153499605013221</v>
      </c>
      <c r="R17" s="9">
        <f t="shared" ca="1" si="4"/>
        <v>0.72360893865840259</v>
      </c>
      <c r="S17" s="9">
        <f t="shared" ca="1" si="4"/>
        <v>1.1714715721377789</v>
      </c>
      <c r="T17" s="9">
        <f t="shared" ca="1" si="4"/>
        <v>1.2167478286075279</v>
      </c>
      <c r="U17" s="9">
        <f t="shared" ca="1" si="4"/>
        <v>1.2925824212222867</v>
      </c>
      <c r="V17" s="9">
        <f t="shared" ca="1" si="4"/>
        <v>1.0194261317203455</v>
      </c>
      <c r="W17" s="9">
        <f t="shared" ca="1" si="4"/>
        <v>2.0801952876961103</v>
      </c>
      <c r="X17" s="9">
        <f t="shared" ca="1" si="4"/>
        <v>1.2809927830447756</v>
      </c>
      <c r="Y17" s="9">
        <f t="shared" ca="1" si="4"/>
        <v>1.314809919678138</v>
      </c>
      <c r="Z17" s="9">
        <f t="shared" ca="1" si="4"/>
        <v>0.969077116904003</v>
      </c>
      <c r="AA17" s="9">
        <f t="shared" ca="1" si="4"/>
        <v>1.4615936957476536</v>
      </c>
      <c r="AB17" s="9">
        <f t="shared" ca="1" si="4"/>
        <v>0.78420824250545529</v>
      </c>
      <c r="AC17" s="9">
        <f t="shared" ca="1" si="4"/>
        <v>1.0809466861440336</v>
      </c>
      <c r="AD17" s="9">
        <f t="shared" ca="1" si="4"/>
        <v>1.0144078247984056</v>
      </c>
      <c r="AE17" s="9">
        <f t="shared" ca="1" si="4"/>
        <v>2.00640142387621</v>
      </c>
      <c r="AF17" s="9">
        <f t="shared" ca="1" si="4"/>
        <v>0.91253367780969208</v>
      </c>
      <c r="AG17" s="9">
        <f t="shared" ca="1" si="4"/>
        <v>1.0386100762433734</v>
      </c>
      <c r="AH17" s="9">
        <f t="shared" ca="1" si="4"/>
        <v>0.91996717246821658</v>
      </c>
      <c r="AI17" s="9">
        <f t="shared" ca="1" si="4"/>
        <v>1.4293691558759614</v>
      </c>
      <c r="AJ17" s="9">
        <f t="shared" ca="1" si="4"/>
        <v>1.0017659150333151</v>
      </c>
      <c r="AK17" s="9">
        <f t="shared" ca="1" si="4"/>
        <v>1.0468792879993667</v>
      </c>
      <c r="AL17" s="9">
        <f t="shared" ca="1" si="4"/>
        <v>1.2614988552460349</v>
      </c>
      <c r="AM17" s="9">
        <f t="shared" ca="1" si="4"/>
        <v>1.0125561762479827</v>
      </c>
      <c r="AN17" s="9">
        <f ca="1">AVERAGE(OFFSET($A17,0,Fixtures!$D$6,1,3))</f>
        <v>1.1882932732089722</v>
      </c>
      <c r="AO17" s="9">
        <f ca="1">AVERAGE(OFFSET($A17,0,Fixtures!$D$6,1,6))</f>
        <v>1.1486047406706765</v>
      </c>
      <c r="AP17" s="9">
        <f ca="1">AVERAGE(OFFSET($A17,0,Fixtures!$D$6,1,9))</f>
        <v>1.2027745967231518</v>
      </c>
      <c r="AQ17" s="9">
        <f ca="1">AVERAGE(OFFSET($A17,0,Fixtures!$D$6,1,12))</f>
        <v>1.1844098145913264</v>
      </c>
      <c r="AR17" s="9">
        <f ca="1">IF(OR(Fixtures!$D$6&lt;=0,Fixtures!$D$6&gt;39),AVERAGE(A17:AM17),AVERAGE(OFFSET($A17,0,Fixtures!$D$6,1,39-Fixtures!$D$6)))</f>
        <v>1.1584761256014136</v>
      </c>
    </row>
    <row r="18" spans="1:44" x14ac:dyDescent="0.25">
      <c r="A18" s="30" t="s">
        <v>53</v>
      </c>
      <c r="B18" s="9">
        <f ca="1">MIN(VLOOKUP($A14,$A$2:$AM$12,B$14+1,FALSE),VLOOKUP($A18,$A$2:$AM$12,B$14+1,FALSE))</f>
        <v>1.1957948389665474</v>
      </c>
      <c r="C18" s="9">
        <f t="shared" ref="C18:AM18" ca="1" si="5">MIN(VLOOKUP($A14,$A$2:$AM$12,C$14+1,FALSE),VLOOKUP($A18,$A$2:$AM$12,C$14+1,FALSE))</f>
        <v>1.1299142173189616</v>
      </c>
      <c r="D18" s="9">
        <f t="shared" ca="1" si="5"/>
        <v>1.541988803899115</v>
      </c>
      <c r="E18" s="9">
        <f t="shared" ca="1" si="5"/>
        <v>1.1390565528774848</v>
      </c>
      <c r="F18" s="9">
        <f t="shared" ca="1" si="5"/>
        <v>1.3786630161875588</v>
      </c>
      <c r="G18" s="9">
        <f t="shared" ca="1" si="5"/>
        <v>1.1697313576365285</v>
      </c>
      <c r="H18" s="9">
        <f t="shared" ca="1" si="5"/>
        <v>0.94357414923735561</v>
      </c>
      <c r="I18" s="9">
        <f t="shared" ca="1" si="5"/>
        <v>1.597106698387158</v>
      </c>
      <c r="J18" s="9">
        <f t="shared" ca="1" si="5"/>
        <v>1.45892577680827</v>
      </c>
      <c r="K18" s="9">
        <f t="shared" ca="1" si="5"/>
        <v>1.6175146204013886</v>
      </c>
      <c r="L18" s="9">
        <f t="shared" ca="1" si="5"/>
        <v>1.4313182469175634</v>
      </c>
      <c r="M18" s="9">
        <f t="shared" ca="1" si="5"/>
        <v>2.2532585599293111</v>
      </c>
      <c r="N18" s="9">
        <f t="shared" ca="1" si="5"/>
        <v>1.0426006553527465</v>
      </c>
      <c r="O18" s="9">
        <f t="shared" ca="1" si="5"/>
        <v>1.4760672431270438</v>
      </c>
      <c r="P18" s="9">
        <f t="shared" ca="1" si="5"/>
        <v>0.87623566794285179</v>
      </c>
      <c r="Q18" s="9">
        <f t="shared" ca="1" si="5"/>
        <v>1.5231363322058953</v>
      </c>
      <c r="R18" s="9">
        <f t="shared" ca="1" si="5"/>
        <v>1.1313804029777701</v>
      </c>
      <c r="S18" s="9">
        <f t="shared" ca="1" si="5"/>
        <v>1.2077965905050283</v>
      </c>
      <c r="T18" s="9">
        <f t="shared" ca="1" si="5"/>
        <v>1.0691375418955353</v>
      </c>
      <c r="U18" s="9">
        <f t="shared" ca="1" si="5"/>
        <v>1.9199935455990258</v>
      </c>
      <c r="V18" s="9">
        <f t="shared" ca="1" si="5"/>
        <v>1.409536692070618</v>
      </c>
      <c r="W18" s="9">
        <f t="shared" ca="1" si="5"/>
        <v>1.0827990434091939</v>
      </c>
      <c r="X18" s="9">
        <f t="shared" ca="1" si="5"/>
        <v>2.1793829505407496</v>
      </c>
      <c r="Y18" s="9">
        <f t="shared" ca="1" si="5"/>
        <v>1.2852849354836451</v>
      </c>
      <c r="Z18" s="9">
        <f t="shared" ca="1" si="5"/>
        <v>1.0279260101599568</v>
      </c>
      <c r="AA18" s="9">
        <f t="shared" ca="1" si="5"/>
        <v>1.4615936957476536</v>
      </c>
      <c r="AB18" s="9">
        <f t="shared" ca="1" si="5"/>
        <v>0.80852499033807679</v>
      </c>
      <c r="AC18" s="9">
        <f t="shared" ca="1" si="5"/>
        <v>1.3255203545394154</v>
      </c>
      <c r="AD18" s="9">
        <f t="shared" ca="1" si="5"/>
        <v>1.0196201893279133</v>
      </c>
      <c r="AE18" s="9">
        <f t="shared" ca="1" si="5"/>
        <v>1.3089446397664823</v>
      </c>
      <c r="AF18" s="9">
        <f t="shared" ca="1" si="5"/>
        <v>1.5574651765145968</v>
      </c>
      <c r="AG18" s="9">
        <f t="shared" ca="1" si="5"/>
        <v>0.98811112969661608</v>
      </c>
      <c r="AH18" s="9">
        <f t="shared" ca="1" si="5"/>
        <v>2.1381420725558664</v>
      </c>
      <c r="AI18" s="9">
        <f t="shared" ca="1" si="5"/>
        <v>1.5559415616374836</v>
      </c>
      <c r="AJ18" s="9">
        <f t="shared" ca="1" si="5"/>
        <v>1.0017659150333151</v>
      </c>
      <c r="AK18" s="9">
        <f t="shared" ca="1" si="5"/>
        <v>1.4442679378277767</v>
      </c>
      <c r="AL18" s="9">
        <f t="shared" ca="1" si="5"/>
        <v>1.39627965216227</v>
      </c>
      <c r="AM18" s="9">
        <f t="shared" ca="1" si="5"/>
        <v>1.1334493438743765</v>
      </c>
      <c r="AN18" s="9">
        <f ca="1">AVERAGE(OFFSET($A18,0,Fixtures!$D$6,1,3))</f>
        <v>1.4975312987281171</v>
      </c>
      <c r="AO18" s="9">
        <f ca="1">AVERAGE(OFFSET($A18,0,Fixtures!$D$6,1,6))</f>
        <v>1.3480388228015829</v>
      </c>
      <c r="AP18" s="9">
        <f ca="1">AVERAGE(OFFSET($A18,0,Fixtures!$D$6,1,9))</f>
        <v>1.330473660268721</v>
      </c>
      <c r="AQ18" s="9">
        <f ca="1">AVERAGE(OFFSET($A18,0,Fixtures!$D$6,1,12))</f>
        <v>1.3880381421923713</v>
      </c>
      <c r="AR18" s="9">
        <f ca="1">IF(OR(Fixtures!$D$6&lt;=0,Fixtures!$D$6&gt;39),AVERAGE(A18:AM18),AVERAGE(OFFSET($A18,0,Fixtures!$D$6,1,39-Fixtures!$D$6)))</f>
        <v>1.352013784700387</v>
      </c>
    </row>
    <row r="19" spans="1:44" x14ac:dyDescent="0.25">
      <c r="A19" s="30" t="s">
        <v>2</v>
      </c>
      <c r="B19" s="9">
        <f ca="1">MIN(VLOOKUP($A14,$A$2:$AM$12,B$14+1,FALSE),VLOOKUP($A19,$A$2:$AM$12,B$14+1,FALSE))</f>
        <v>1.2512876199892025</v>
      </c>
      <c r="C19" s="9">
        <f t="shared" ref="C19:AM19" ca="1" si="6">MIN(VLOOKUP($A14,$A$2:$AM$12,C$14+1,FALSE),VLOOKUP($A19,$A$2:$AM$12,C$14+1,FALSE))</f>
        <v>1.1299142173189616</v>
      </c>
      <c r="D19" s="9">
        <f t="shared" ca="1" si="6"/>
        <v>1.541988803899115</v>
      </c>
      <c r="E19" s="9">
        <f t="shared" ca="1" si="6"/>
        <v>1.1782778418238045</v>
      </c>
      <c r="F19" s="9">
        <f t="shared" ca="1" si="6"/>
        <v>1.3786630161875588</v>
      </c>
      <c r="G19" s="9">
        <f t="shared" ca="1" si="6"/>
        <v>1.3074284654770305</v>
      </c>
      <c r="H19" s="9">
        <f t="shared" ca="1" si="6"/>
        <v>1.274178687973843</v>
      </c>
      <c r="I19" s="9">
        <f t="shared" ca="1" si="6"/>
        <v>1.6690027586848231</v>
      </c>
      <c r="J19" s="9">
        <f t="shared" ca="1" si="6"/>
        <v>1.45892577680827</v>
      </c>
      <c r="K19" s="9">
        <f t="shared" ca="1" si="6"/>
        <v>1.3517470073813354</v>
      </c>
      <c r="L19" s="9">
        <f t="shared" ca="1" si="6"/>
        <v>1.8456239425568666</v>
      </c>
      <c r="M19" s="9">
        <f t="shared" ca="1" si="6"/>
        <v>1.0125820207947098</v>
      </c>
      <c r="N19" s="9">
        <f t="shared" ca="1" si="6"/>
        <v>1.0426006553527465</v>
      </c>
      <c r="O19" s="9">
        <f t="shared" ca="1" si="6"/>
        <v>2.3951229976822987</v>
      </c>
      <c r="P19" s="9">
        <f t="shared" ca="1" si="6"/>
        <v>1.774481562180088</v>
      </c>
      <c r="Q19" s="9">
        <f t="shared" ca="1" si="6"/>
        <v>1.4852812603765277</v>
      </c>
      <c r="R19" s="9">
        <f t="shared" ca="1" si="6"/>
        <v>1.7057501840611435</v>
      </c>
      <c r="S19" s="9">
        <f t="shared" ca="1" si="6"/>
        <v>0.89774085418145588</v>
      </c>
      <c r="T19" s="9">
        <f t="shared" ca="1" si="6"/>
        <v>1.2167478286075279</v>
      </c>
      <c r="U19" s="9">
        <f t="shared" ca="1" si="6"/>
        <v>1.381866087852067</v>
      </c>
      <c r="V19" s="9">
        <f t="shared" ca="1" si="6"/>
        <v>1.6540380355284203</v>
      </c>
      <c r="W19" s="9">
        <f t="shared" ca="1" si="6"/>
        <v>2.0192763937424894</v>
      </c>
      <c r="X19" s="9">
        <f t="shared" ca="1" si="6"/>
        <v>1.7980533187152969</v>
      </c>
      <c r="Y19" s="9">
        <f t="shared" ca="1" si="6"/>
        <v>1.314809919678138</v>
      </c>
      <c r="Z19" s="9">
        <f t="shared" ca="1" si="6"/>
        <v>1.0903986835499659</v>
      </c>
      <c r="AA19" s="9">
        <f t="shared" ca="1" si="6"/>
        <v>1.4615936957476536</v>
      </c>
      <c r="AB19" s="9">
        <f t="shared" ca="1" si="6"/>
        <v>1.3410696710611876</v>
      </c>
      <c r="AC19" s="9">
        <f t="shared" ca="1" si="6"/>
        <v>1.1418658256938232</v>
      </c>
      <c r="AD19" s="9">
        <f t="shared" ca="1" si="6"/>
        <v>2.2187534877229615</v>
      </c>
      <c r="AE19" s="9">
        <f t="shared" ca="1" si="6"/>
        <v>1.1878760870792324</v>
      </c>
      <c r="AF19" s="9">
        <f t="shared" ca="1" si="6"/>
        <v>1.3162990600690361</v>
      </c>
      <c r="AG19" s="9">
        <f t="shared" ca="1" si="6"/>
        <v>1.5083796971427619</v>
      </c>
      <c r="AH19" s="9">
        <f t="shared" ca="1" si="6"/>
        <v>1.2355003251826955</v>
      </c>
      <c r="AI19" s="9">
        <f t="shared" ca="1" si="6"/>
        <v>1.8623972251674825</v>
      </c>
      <c r="AJ19" s="9">
        <f t="shared" ca="1" si="6"/>
        <v>1.0017659150333151</v>
      </c>
      <c r="AK19" s="9">
        <f t="shared" ca="1" si="6"/>
        <v>1.3098193432176146</v>
      </c>
      <c r="AL19" s="9">
        <f t="shared" ca="1" si="6"/>
        <v>1.39627965216227</v>
      </c>
      <c r="AM19" s="9">
        <f t="shared" ca="1" si="6"/>
        <v>2.0126540851664516</v>
      </c>
      <c r="AN19" s="9">
        <f ca="1">AVERAGE(OFFSET($A19,0,Fixtures!$D$6,1,3))</f>
        <v>1.401087307314467</v>
      </c>
      <c r="AO19" s="9">
        <f ca="1">AVERAGE(OFFSET($A19,0,Fixtures!$D$6,1,6))</f>
        <v>1.3579651857410111</v>
      </c>
      <c r="AP19" s="9">
        <f ca="1">AVERAGE(OFFSET($A19,0,Fixtures!$D$6,1,9))</f>
        <v>1.4300799721463664</v>
      </c>
      <c r="AQ19" s="9">
        <f ca="1">AVERAGE(OFFSET($A19,0,Fixtures!$D$6,1,12))</f>
        <v>1.4564164164008531</v>
      </c>
      <c r="AR19" s="9">
        <f ca="1">IF(OR(Fixtures!$D$6&lt;=0,Fixtures!$D$6&gt;39),AVERAGE(A19:AM19),AVERAGE(OFFSET($A19,0,Fixtures!$D$6,1,39-Fixtures!$D$6)))</f>
        <v>1.449844749524368</v>
      </c>
    </row>
    <row r="20" spans="1:44" x14ac:dyDescent="0.25">
      <c r="A20" s="30" t="s">
        <v>113</v>
      </c>
      <c r="B20" s="9">
        <f ca="1">MIN(VLOOKUP($A14,$A$2:$AM$12,B$14+1,FALSE),VLOOKUP($A20,$A$2:$AM$12,B$14+1,FALSE))</f>
        <v>2.1833683603143963</v>
      </c>
      <c r="C20" s="9">
        <f t="shared" ref="C20:AM20" ca="1" si="7">MIN(VLOOKUP($A14,$A$2:$AM$12,C$14+1,FALSE),VLOOKUP($A20,$A$2:$AM$12,C$14+1,FALSE))</f>
        <v>0.97718765746695968</v>
      </c>
      <c r="D20" s="9">
        <f t="shared" ca="1" si="7"/>
        <v>1.541988803899115</v>
      </c>
      <c r="E20" s="9">
        <f t="shared" ca="1" si="7"/>
        <v>1.4964651323337179</v>
      </c>
      <c r="F20" s="9">
        <f t="shared" ca="1" si="7"/>
        <v>1.3786630161875588</v>
      </c>
      <c r="G20" s="9">
        <f t="shared" ca="1" si="7"/>
        <v>1.783982819098648</v>
      </c>
      <c r="H20" s="9">
        <f t="shared" ca="1" si="7"/>
        <v>1.274178687973843</v>
      </c>
      <c r="I20" s="9">
        <f t="shared" ca="1" si="7"/>
        <v>1.3766698839615574</v>
      </c>
      <c r="J20" s="9">
        <f t="shared" ca="1" si="7"/>
        <v>1.45892577680827</v>
      </c>
      <c r="K20" s="9">
        <f t="shared" ca="1" si="7"/>
        <v>1.7455500074653618</v>
      </c>
      <c r="L20" s="9">
        <f t="shared" ca="1" si="7"/>
        <v>2.0426479776591053</v>
      </c>
      <c r="M20" s="9">
        <f t="shared" ca="1" si="7"/>
        <v>1.2323184517756751</v>
      </c>
      <c r="N20" s="9">
        <f t="shared" ca="1" si="7"/>
        <v>1.0426006553527465</v>
      </c>
      <c r="O20" s="9">
        <f t="shared" ca="1" si="7"/>
        <v>1.308676755054982</v>
      </c>
      <c r="P20" s="9">
        <f t="shared" ca="1" si="7"/>
        <v>2.3205145389397077</v>
      </c>
      <c r="Q20" s="9">
        <f t="shared" ca="1" si="7"/>
        <v>1.2423569115625659</v>
      </c>
      <c r="R20" s="9">
        <f t="shared" ca="1" si="7"/>
        <v>1.980098307398386</v>
      </c>
      <c r="S20" s="9">
        <f t="shared" ca="1" si="7"/>
        <v>1.4137436181861638</v>
      </c>
      <c r="T20" s="9">
        <f t="shared" ca="1" si="7"/>
        <v>1.2167478286075279</v>
      </c>
      <c r="U20" s="9">
        <f t="shared" ca="1" si="7"/>
        <v>1.3698929809639346</v>
      </c>
      <c r="V20" s="9">
        <f t="shared" ca="1" si="7"/>
        <v>0.93891489787185245</v>
      </c>
      <c r="W20" s="9">
        <f t="shared" ca="1" si="7"/>
        <v>2.6075500111519609</v>
      </c>
      <c r="X20" s="9">
        <f t="shared" ca="1" si="7"/>
        <v>1.0590231470619618</v>
      </c>
      <c r="Y20" s="9">
        <f t="shared" ca="1" si="7"/>
        <v>1.314809919678138</v>
      </c>
      <c r="Z20" s="9">
        <f t="shared" ca="1" si="7"/>
        <v>1.4597494636234831</v>
      </c>
      <c r="AA20" s="9">
        <f t="shared" ca="1" si="7"/>
        <v>1.4615936957476536</v>
      </c>
      <c r="AB20" s="9">
        <f t="shared" ca="1" si="7"/>
        <v>2.1118886148213063</v>
      </c>
      <c r="AC20" s="9">
        <f t="shared" ca="1" si="7"/>
        <v>1.3255203545394154</v>
      </c>
      <c r="AD20" s="9">
        <f t="shared" ca="1" si="7"/>
        <v>1.8558664975193881</v>
      </c>
      <c r="AE20" s="9">
        <f t="shared" ca="1" si="7"/>
        <v>1.5534022946621184</v>
      </c>
      <c r="AF20" s="9">
        <f t="shared" ca="1" si="7"/>
        <v>1.445244082081121</v>
      </c>
      <c r="AG20" s="9">
        <f t="shared" ca="1" si="7"/>
        <v>1.5083796971427619</v>
      </c>
      <c r="AH20" s="9">
        <f t="shared" ca="1" si="7"/>
        <v>1.3673924478544426</v>
      </c>
      <c r="AI20" s="9">
        <f t="shared" ca="1" si="7"/>
        <v>1.8408707736402063</v>
      </c>
      <c r="AJ20" s="9">
        <f t="shared" ca="1" si="7"/>
        <v>1.0017659150333151</v>
      </c>
      <c r="AK20" s="9">
        <f t="shared" ca="1" si="7"/>
        <v>2.3034647564418882</v>
      </c>
      <c r="AL20" s="9">
        <f t="shared" ca="1" si="7"/>
        <v>1.1942364326197559</v>
      </c>
      <c r="AM20" s="9">
        <f t="shared" ca="1" si="7"/>
        <v>2.0594842587493165</v>
      </c>
      <c r="AN20" s="9">
        <f ca="1">AVERAGE(OFFSET($A20,0,Fixtures!$D$6,1,3))</f>
        <v>1.2778608434545278</v>
      </c>
      <c r="AO20" s="9">
        <f ca="1">AVERAGE(OFFSET($A20,0,Fixtures!$D$6,1,6))</f>
        <v>1.4554308659119932</v>
      </c>
      <c r="AP20" s="9">
        <f ca="1">AVERAGE(OFFSET($A20,0,Fixtures!$D$6,1,9))</f>
        <v>1.5096775633038431</v>
      </c>
      <c r="AQ20" s="9">
        <f ca="1">AVERAGE(OFFSET($A20,0,Fixtures!$D$6,1,12))</f>
        <v>1.5253117490309995</v>
      </c>
      <c r="AR20" s="9">
        <f ca="1">IF(OR(Fixtures!$D$6&lt;=0,Fixtures!$D$6&gt;39),AVERAGE(A20:AM20),AVERAGE(OFFSET($A20,0,Fixtures!$D$6,1,39-Fixtures!$D$6)))</f>
        <v>1.5539182719510167</v>
      </c>
    </row>
    <row r="21" spans="1:44" x14ac:dyDescent="0.25">
      <c r="A21" s="30" t="s">
        <v>112</v>
      </c>
      <c r="B21" s="9">
        <f ca="1">MIN(VLOOKUP($A14,$A$2:$AM$12,B$14+1,FALSE),VLOOKUP($A21,$A$2:$AM$12,B$14+1,FALSE))</f>
        <v>1.0528877426805365</v>
      </c>
      <c r="C21" s="9">
        <f t="shared" ref="C21:AM21" ca="1" si="8">MIN(VLOOKUP($A14,$A$2:$AM$12,C$14+1,FALSE),VLOOKUP($A21,$A$2:$AM$12,C$14+1,FALSE))</f>
        <v>0.62488844765775819</v>
      </c>
      <c r="D21" s="9">
        <f t="shared" ca="1" si="8"/>
        <v>1.1513225175996369</v>
      </c>
      <c r="E21" s="9">
        <f t="shared" ca="1" si="8"/>
        <v>1.4964651323337179</v>
      </c>
      <c r="F21" s="9">
        <f t="shared" ca="1" si="8"/>
        <v>1.0338563704757582</v>
      </c>
      <c r="G21" s="9">
        <f t="shared" ca="1" si="8"/>
        <v>1.4368711235692804</v>
      </c>
      <c r="H21" s="9">
        <f t="shared" ca="1" si="8"/>
        <v>1.274178687973843</v>
      </c>
      <c r="I21" s="9">
        <f t="shared" ca="1" si="8"/>
        <v>1.2251790686098671</v>
      </c>
      <c r="J21" s="9">
        <f t="shared" ca="1" si="8"/>
        <v>0.87098094598954157</v>
      </c>
      <c r="K21" s="9">
        <f t="shared" ca="1" si="8"/>
        <v>1.2846792869596184</v>
      </c>
      <c r="L21" s="9">
        <f t="shared" ca="1" si="8"/>
        <v>0.7948159649054285</v>
      </c>
      <c r="M21" s="9">
        <f t="shared" ca="1" si="8"/>
        <v>1.3619565657677166</v>
      </c>
      <c r="N21" s="9">
        <f t="shared" ca="1" si="8"/>
        <v>1.0426006553527465</v>
      </c>
      <c r="O21" s="9">
        <f t="shared" ca="1" si="8"/>
        <v>1.4055531562370602</v>
      </c>
      <c r="P21" s="9">
        <f t="shared" ca="1" si="8"/>
        <v>0.65036062344831558</v>
      </c>
      <c r="Q21" s="9">
        <f t="shared" ca="1" si="8"/>
        <v>1.1338018895928146</v>
      </c>
      <c r="R21" s="9">
        <f t="shared" ca="1" si="8"/>
        <v>0.91623331217323667</v>
      </c>
      <c r="S21" s="9">
        <f t="shared" ca="1" si="8"/>
        <v>1.3594705193876584</v>
      </c>
      <c r="T21" s="9">
        <f t="shared" ca="1" si="8"/>
        <v>0.82016119468924997</v>
      </c>
      <c r="U21" s="9">
        <f t="shared" ca="1" si="8"/>
        <v>1.9640987689019098</v>
      </c>
      <c r="V21" s="9">
        <f t="shared" ca="1" si="8"/>
        <v>1.9034027314177162</v>
      </c>
      <c r="W21" s="9">
        <f t="shared" ca="1" si="8"/>
        <v>0.85999191936966191</v>
      </c>
      <c r="X21" s="9">
        <f t="shared" ca="1" si="8"/>
        <v>1.3010949933917844</v>
      </c>
      <c r="Y21" s="9">
        <f t="shared" ca="1" si="8"/>
        <v>1.314809919678138</v>
      </c>
      <c r="Z21" s="9">
        <f t="shared" ca="1" si="8"/>
        <v>0.93347533538998451</v>
      </c>
      <c r="AA21" s="9">
        <f t="shared" ca="1" si="8"/>
        <v>0.70482567898449144</v>
      </c>
      <c r="AB21" s="9">
        <f t="shared" ca="1" si="8"/>
        <v>0.91005877744132491</v>
      </c>
      <c r="AC21" s="9">
        <f t="shared" ca="1" si="8"/>
        <v>1.3255203545394154</v>
      </c>
      <c r="AD21" s="9">
        <f t="shared" ca="1" si="8"/>
        <v>0.75899134757866082</v>
      </c>
      <c r="AE21" s="9">
        <f t="shared" ca="1" si="8"/>
        <v>0.97152636342279231</v>
      </c>
      <c r="AF21" s="9">
        <f t="shared" ca="1" si="8"/>
        <v>1.5574651765145968</v>
      </c>
      <c r="AG21" s="9">
        <f t="shared" ca="1" si="8"/>
        <v>0.91172299030731452</v>
      </c>
      <c r="AH21" s="9">
        <f t="shared" ca="1" si="8"/>
        <v>1.1873176759698376</v>
      </c>
      <c r="AI21" s="9">
        <f t="shared" ca="1" si="8"/>
        <v>0.94090748475373454</v>
      </c>
      <c r="AJ21" s="9">
        <f t="shared" ca="1" si="8"/>
        <v>1.0017659150333151</v>
      </c>
      <c r="AK21" s="9">
        <f t="shared" ca="1" si="8"/>
        <v>1.7198768472784702</v>
      </c>
      <c r="AL21" s="9">
        <f t="shared" ca="1" si="8"/>
        <v>0.96187240503398086</v>
      </c>
      <c r="AM21" s="9">
        <f t="shared" ca="1" si="8"/>
        <v>1.5444027262662563</v>
      </c>
      <c r="AN21" s="9">
        <f ca="1">AVERAGE(OFFSET($A21,0,Fixtures!$D$6,1,3))</f>
        <v>1.1831267494866358</v>
      </c>
      <c r="AO21" s="9">
        <f ca="1">AVERAGE(OFFSET($A21,0,Fixtures!$D$6,1,6))</f>
        <v>1.0816308432375232</v>
      </c>
      <c r="AP21" s="9">
        <f ca="1">AVERAGE(OFFSET($A21,0,Fixtures!$D$6,1,9))</f>
        <v>1.0864186607712432</v>
      </c>
      <c r="AQ21" s="9">
        <f ca="1">AVERAGE(OFFSET($A21,0,Fixtures!$D$6,1,12))</f>
        <v>1.0681430081643397</v>
      </c>
      <c r="AR21" s="9">
        <f ca="1">IF(OR(Fixtures!$D$6&lt;=0,Fixtures!$D$6&gt;39),AVERAGE(A21:AM21),AVERAGE(OFFSET($A21,0,Fixtures!$D$6,1,39-Fixtures!$D$6)))</f>
        <v>1.1278521244740061</v>
      </c>
    </row>
    <row r="22" spans="1:44" x14ac:dyDescent="0.25">
      <c r="A22" s="30" t="s">
        <v>10</v>
      </c>
      <c r="B22" s="9">
        <f ca="1">MIN(VLOOKUP($A14,$A$2:$AM$12,B$14+1,FALSE),VLOOKUP($A22,$A$2:$AM$12,B$14+1,FALSE))</f>
        <v>1.4095034027149758</v>
      </c>
      <c r="C22" s="9">
        <f t="shared" ref="C22:AM22" ca="1" si="9">MIN(VLOOKUP($A14,$A$2:$AM$12,C$14+1,FALSE),VLOOKUP($A22,$A$2:$AM$12,C$14+1,FALSE))</f>
        <v>1.1299142173189616</v>
      </c>
      <c r="D22" s="9">
        <f t="shared" ca="1" si="9"/>
        <v>1.541988803899115</v>
      </c>
      <c r="E22" s="9">
        <f t="shared" ca="1" si="9"/>
        <v>1.3791380997574116</v>
      </c>
      <c r="F22" s="9">
        <f t="shared" ca="1" si="9"/>
        <v>1.3786630161875588</v>
      </c>
      <c r="G22" s="9">
        <f t="shared" ca="1" si="9"/>
        <v>0.83672147139395536</v>
      </c>
      <c r="H22" s="9">
        <f t="shared" ca="1" si="9"/>
        <v>1.274178687973843</v>
      </c>
      <c r="I22" s="9">
        <f t="shared" ca="1" si="9"/>
        <v>1.4857757570092816</v>
      </c>
      <c r="J22" s="9">
        <f t="shared" ca="1" si="9"/>
        <v>1.45892577680827</v>
      </c>
      <c r="K22" s="9">
        <f t="shared" ca="1" si="9"/>
        <v>1.3667723803181095</v>
      </c>
      <c r="L22" s="9">
        <f t="shared" ca="1" si="9"/>
        <v>2.2458688962202262</v>
      </c>
      <c r="M22" s="9">
        <f t="shared" ca="1" si="9"/>
        <v>1.1418699942840529</v>
      </c>
      <c r="N22" s="9">
        <f t="shared" ca="1" si="9"/>
        <v>1.0426006553527465</v>
      </c>
      <c r="O22" s="9">
        <f t="shared" ca="1" si="9"/>
        <v>0.97364001066100947</v>
      </c>
      <c r="P22" s="9">
        <f t="shared" ca="1" si="9"/>
        <v>0.90102329704600859</v>
      </c>
      <c r="Q22" s="9">
        <f t="shared" ca="1" si="9"/>
        <v>1.1533305220552614</v>
      </c>
      <c r="R22" s="9">
        <f t="shared" ca="1" si="9"/>
        <v>1.0209243584862753</v>
      </c>
      <c r="S22" s="9">
        <f t="shared" ca="1" si="9"/>
        <v>1.6248213777923448</v>
      </c>
      <c r="T22" s="9">
        <f t="shared" ca="1" si="9"/>
        <v>1.2167478286075279</v>
      </c>
      <c r="U22" s="9">
        <f t="shared" ca="1" si="9"/>
        <v>0.74182538600837311</v>
      </c>
      <c r="V22" s="9">
        <f t="shared" ca="1" si="9"/>
        <v>1.0823359941322717</v>
      </c>
      <c r="W22" s="9">
        <f t="shared" ca="1" si="9"/>
        <v>2.0417217039319913</v>
      </c>
      <c r="X22" s="9">
        <f t="shared" ca="1" si="9"/>
        <v>1.1169818560286211</v>
      </c>
      <c r="Y22" s="9">
        <f t="shared" ca="1" si="9"/>
        <v>1.1081589099631253</v>
      </c>
      <c r="Z22" s="9">
        <f t="shared" ca="1" si="9"/>
        <v>1.6878965468591896</v>
      </c>
      <c r="AA22" s="9">
        <f t="shared" ca="1" si="9"/>
        <v>0.94355186462738061</v>
      </c>
      <c r="AB22" s="9">
        <f t="shared" ca="1" si="9"/>
        <v>1.0876903438114041</v>
      </c>
      <c r="AC22" s="9">
        <f t="shared" ca="1" si="9"/>
        <v>1.3255203545394154</v>
      </c>
      <c r="AD22" s="9">
        <f t="shared" ca="1" si="9"/>
        <v>0.77206423377253042</v>
      </c>
      <c r="AE22" s="9">
        <f t="shared" ca="1" si="9"/>
        <v>1.345973073365025</v>
      </c>
      <c r="AF22" s="9">
        <f t="shared" ca="1" si="9"/>
        <v>1.033969789146266</v>
      </c>
      <c r="AG22" s="9">
        <f t="shared" ca="1" si="9"/>
        <v>1.4544498924689153</v>
      </c>
      <c r="AH22" s="9">
        <f t="shared" ca="1" si="9"/>
        <v>1.9791491431157202</v>
      </c>
      <c r="AI22" s="9">
        <f t="shared" ca="1" si="9"/>
        <v>1.7057564112144499</v>
      </c>
      <c r="AJ22" s="9">
        <f t="shared" ca="1" si="9"/>
        <v>1.0017659150333151</v>
      </c>
      <c r="AK22" s="9">
        <f t="shared" ca="1" si="9"/>
        <v>1.0803603529496892</v>
      </c>
      <c r="AL22" s="9">
        <f t="shared" ca="1" si="9"/>
        <v>1.2499172597366492</v>
      </c>
      <c r="AM22" s="9">
        <f t="shared" ca="1" si="9"/>
        <v>0.98157127719349113</v>
      </c>
      <c r="AN22" s="9">
        <f ca="1">AVERAGE(OFFSET($A22,0,Fixtures!$D$6,1,3))</f>
        <v>1.3043457709503119</v>
      </c>
      <c r="AO22" s="9">
        <f ca="1">AVERAGE(OFFSET($A22,0,Fixtures!$D$6,1,6))</f>
        <v>1.2116333126381893</v>
      </c>
      <c r="AP22" s="9">
        <f ca="1">AVERAGE(OFFSET($A22,0,Fixtures!$D$6,1,9))</f>
        <v>1.1579785524569952</v>
      </c>
      <c r="AQ22" s="9">
        <f ca="1">AVERAGE(OFFSET($A22,0,Fixtures!$D$6,1,12))</f>
        <v>1.2967635349093369</v>
      </c>
      <c r="AR22" s="9">
        <f ca="1">IF(OR(Fixtures!$D$6&lt;=0,Fixtures!$D$6&gt;39),AVERAGE(A22:AM22),AVERAGE(OFFSET($A22,0,Fixtures!$D$6,1,39-Fixtures!$D$6)))</f>
        <v>1.2421735764890742</v>
      </c>
    </row>
    <row r="23" spans="1:44" x14ac:dyDescent="0.25">
      <c r="A23" s="30" t="s">
        <v>71</v>
      </c>
      <c r="B23" s="9">
        <f ca="1">MIN(VLOOKUP($A14,$A$2:$AM$12,B$14+1,FALSE),VLOOKUP($A23,$A$2:$AM$12,B$14+1,FALSE))</f>
        <v>1.1718408173494492</v>
      </c>
      <c r="C23" s="9">
        <f t="shared" ref="C23:AM23" ca="1" si="10">MIN(VLOOKUP($A14,$A$2:$AM$12,C$14+1,FALSE),VLOOKUP($A23,$A$2:$AM$12,C$14+1,FALSE))</f>
        <v>1.1299142173189616</v>
      </c>
      <c r="D23" s="9">
        <f t="shared" ca="1" si="10"/>
        <v>1.1073720277073438</v>
      </c>
      <c r="E23" s="9">
        <f t="shared" ca="1" si="10"/>
        <v>1.2509897997915911</v>
      </c>
      <c r="F23" s="9">
        <f t="shared" ca="1" si="10"/>
        <v>1.1215220916980675</v>
      </c>
      <c r="G23" s="9">
        <f t="shared" ca="1" si="10"/>
        <v>2.085800468044873</v>
      </c>
      <c r="H23" s="9">
        <f t="shared" ca="1" si="10"/>
        <v>1.274178687973843</v>
      </c>
      <c r="I23" s="9">
        <f t="shared" ca="1" si="10"/>
        <v>1.0646866895963636</v>
      </c>
      <c r="J23" s="9">
        <f t="shared" ca="1" si="10"/>
        <v>1.45892577680827</v>
      </c>
      <c r="K23" s="9">
        <f t="shared" ca="1" si="10"/>
        <v>0.90757159891611372</v>
      </c>
      <c r="L23" s="9">
        <f t="shared" ca="1" si="10"/>
        <v>1.6115851278122877</v>
      </c>
      <c r="M23" s="9">
        <f t="shared" ca="1" si="10"/>
        <v>1.4599445288010053</v>
      </c>
      <c r="N23" s="9">
        <f t="shared" ca="1" si="10"/>
        <v>1.0234479497860998</v>
      </c>
      <c r="O23" s="9">
        <f t="shared" ca="1" si="10"/>
        <v>1.9886563350917759</v>
      </c>
      <c r="P23" s="9">
        <f t="shared" ca="1" si="10"/>
        <v>2.2146062874330541</v>
      </c>
      <c r="Q23" s="9">
        <f t="shared" ca="1" si="10"/>
        <v>0.80464010392197782</v>
      </c>
      <c r="R23" s="9">
        <f t="shared" ca="1" si="10"/>
        <v>1.980098307398386</v>
      </c>
      <c r="S23" s="9">
        <f t="shared" ca="1" si="10"/>
        <v>1.4959178330128446</v>
      </c>
      <c r="T23" s="9">
        <f t="shared" ca="1" si="10"/>
        <v>1.2167478286075279</v>
      </c>
      <c r="U23" s="9">
        <f t="shared" ca="1" si="10"/>
        <v>1.1797914816431767</v>
      </c>
      <c r="V23" s="9">
        <f t="shared" ca="1" si="10"/>
        <v>1.2115632784555164</v>
      </c>
      <c r="W23" s="9">
        <f t="shared" ca="1" si="10"/>
        <v>1.3557551045537009</v>
      </c>
      <c r="X23" s="9">
        <f t="shared" ca="1" si="10"/>
        <v>1.1739837476891879</v>
      </c>
      <c r="Y23" s="9">
        <f t="shared" ca="1" si="10"/>
        <v>1.314809919678138</v>
      </c>
      <c r="Z23" s="9">
        <f t="shared" ca="1" si="10"/>
        <v>1.2385588417376405</v>
      </c>
      <c r="AA23" s="9">
        <f t="shared" ca="1" si="10"/>
        <v>1.4615936957476536</v>
      </c>
      <c r="AB23" s="9">
        <f t="shared" ca="1" si="10"/>
        <v>2.2346426888216575</v>
      </c>
      <c r="AC23" s="9">
        <f t="shared" ca="1" si="10"/>
        <v>1.3255203545394154</v>
      </c>
      <c r="AD23" s="9">
        <f t="shared" ca="1" si="10"/>
        <v>1.2019932416612262</v>
      </c>
      <c r="AE23" s="9">
        <f t="shared" ca="1" si="10"/>
        <v>1.4825050353890687</v>
      </c>
      <c r="AF23" s="9">
        <f t="shared" ca="1" si="10"/>
        <v>1.5288543447421985</v>
      </c>
      <c r="AG23" s="9">
        <f t="shared" ca="1" si="10"/>
        <v>1.3312492821688746</v>
      </c>
      <c r="AH23" s="9">
        <f t="shared" ca="1" si="10"/>
        <v>2.4074296353739113</v>
      </c>
      <c r="AI23" s="9">
        <f t="shared" ca="1" si="10"/>
        <v>0.9773182382882758</v>
      </c>
      <c r="AJ23" s="9">
        <f t="shared" ca="1" si="10"/>
        <v>0.83743945275304854</v>
      </c>
      <c r="AK23" s="9">
        <f t="shared" ca="1" si="10"/>
        <v>1.6542224117603532</v>
      </c>
      <c r="AL23" s="9">
        <f t="shared" ca="1" si="10"/>
        <v>1.39627965216227</v>
      </c>
      <c r="AM23" s="9">
        <f t="shared" ca="1" si="10"/>
        <v>1.6753601616724221</v>
      </c>
      <c r="AN23" s="9">
        <f ca="1">AVERAGE(OFFSET($A23,0,Fixtures!$D$6,1,3))</f>
        <v>1.2424508363683222</v>
      </c>
      <c r="AO23" s="9">
        <f ca="1">AVERAGE(OFFSET($A23,0,Fixtures!$D$6,1,6))</f>
        <v>1.4581848747022823</v>
      </c>
      <c r="AP23" s="9">
        <f ca="1">AVERAGE(OFFSET($A23,0,Fixtures!$D$6,1,9))</f>
        <v>1.4402735411117986</v>
      </c>
      <c r="AQ23" s="9">
        <f ca="1">AVERAGE(OFFSET($A23,0,Fixtures!$D$6,1,12))</f>
        <v>1.4732049188197707</v>
      </c>
      <c r="AR23" s="9">
        <f ca="1">IF(OR(Fixtures!$D$6&lt;=0,Fixtures!$D$6&gt;39),AVERAGE(A23:AM23),AVERAGE(OFFSET($A23,0,Fixtures!$D$6,1,39-Fixtures!$D$6)))</f>
        <v>1.4526100440115841</v>
      </c>
    </row>
    <row r="24" spans="1:44" x14ac:dyDescent="0.25">
      <c r="A24" s="30" t="s">
        <v>63</v>
      </c>
      <c r="B24" s="9">
        <f ca="1">MIN(VLOOKUP($A14,$A$2:$AM$12,B$14+1,FALSE),VLOOKUP($A24,$A$2:$AM$12,B$14+1,FALSE))</f>
        <v>2.1833683603143963</v>
      </c>
      <c r="C24" s="9">
        <f t="shared" ref="C24:AM24" ca="1" si="11">MIN(VLOOKUP($A14,$A$2:$AM$12,C$14+1,FALSE),VLOOKUP($A24,$A$2:$AM$12,C$14+1,FALSE))</f>
        <v>1.1299142173189616</v>
      </c>
      <c r="D24" s="9">
        <f t="shared" ca="1" si="11"/>
        <v>1.541988803899115</v>
      </c>
      <c r="E24" s="9">
        <f t="shared" ca="1" si="11"/>
        <v>1.2563739934672677</v>
      </c>
      <c r="F24" s="9">
        <f t="shared" ca="1" si="11"/>
        <v>1.3786630161875588</v>
      </c>
      <c r="G24" s="9">
        <f t="shared" ca="1" si="11"/>
        <v>1.9230504334524454</v>
      </c>
      <c r="H24" s="9">
        <f t="shared" ca="1" si="11"/>
        <v>1.274178687973843</v>
      </c>
      <c r="I24" s="9">
        <f t="shared" ca="1" si="11"/>
        <v>1.0343907041364173</v>
      </c>
      <c r="J24" s="9">
        <f t="shared" ca="1" si="11"/>
        <v>1.45892577680827</v>
      </c>
      <c r="K24" s="9">
        <f t="shared" ca="1" si="11"/>
        <v>1.3686889444961619</v>
      </c>
      <c r="L24" s="9">
        <f t="shared" ca="1" si="11"/>
        <v>1.076555320798225</v>
      </c>
      <c r="M24" s="9">
        <f t="shared" ca="1" si="11"/>
        <v>1.9653913774266067</v>
      </c>
      <c r="N24" s="9">
        <f t="shared" ca="1" si="11"/>
        <v>1.0426006553527465</v>
      </c>
      <c r="O24" s="9">
        <f t="shared" ca="1" si="11"/>
        <v>2.782099558583524</v>
      </c>
      <c r="P24" s="9">
        <f t="shared" ca="1" si="11"/>
        <v>2.3266410579852659</v>
      </c>
      <c r="Q24" s="9">
        <f t="shared" ca="1" si="11"/>
        <v>1.441752679839831</v>
      </c>
      <c r="R24" s="9">
        <f t="shared" ca="1" si="11"/>
        <v>1.980098307398386</v>
      </c>
      <c r="S24" s="9">
        <f t="shared" ca="1" si="11"/>
        <v>1.6573871334390506</v>
      </c>
      <c r="T24" s="9">
        <f t="shared" ca="1" si="11"/>
        <v>1.2167478286075279</v>
      </c>
      <c r="U24" s="9">
        <f t="shared" ca="1" si="11"/>
        <v>1.9058078511962637</v>
      </c>
      <c r="V24" s="9">
        <f t="shared" ca="1" si="11"/>
        <v>1.1667124478151567</v>
      </c>
      <c r="W24" s="9">
        <f t="shared" ca="1" si="11"/>
        <v>2.0445847195559947</v>
      </c>
      <c r="X24" s="9">
        <f t="shared" ca="1" si="11"/>
        <v>1.5922071820367667</v>
      </c>
      <c r="Y24" s="9">
        <f t="shared" ca="1" si="11"/>
        <v>1.314809919678138</v>
      </c>
      <c r="Z24" s="9">
        <f t="shared" ca="1" si="11"/>
        <v>1.5064390182463829</v>
      </c>
      <c r="AA24" s="9">
        <f t="shared" ca="1" si="11"/>
        <v>1.4615936957476536</v>
      </c>
      <c r="AB24" s="9">
        <f t="shared" ca="1" si="11"/>
        <v>2.475849915384261</v>
      </c>
      <c r="AC24" s="9">
        <f t="shared" ca="1" si="11"/>
        <v>1.3255203545394154</v>
      </c>
      <c r="AD24" s="9">
        <f t="shared" ca="1" si="11"/>
        <v>2.1537293118595011</v>
      </c>
      <c r="AE24" s="9">
        <f t="shared" ca="1" si="11"/>
        <v>1.5575035181554255</v>
      </c>
      <c r="AF24" s="9">
        <f t="shared" ca="1" si="11"/>
        <v>1.5574651765145968</v>
      </c>
      <c r="AG24" s="9">
        <f t="shared" ca="1" si="11"/>
        <v>1.5083796971427619</v>
      </c>
      <c r="AH24" s="9">
        <f t="shared" ca="1" si="11"/>
        <v>1.6081875779825336</v>
      </c>
      <c r="AI24" s="9">
        <f t="shared" ca="1" si="11"/>
        <v>1.3156752195996289</v>
      </c>
      <c r="AJ24" s="9">
        <f t="shared" ca="1" si="11"/>
        <v>1.0017659150333151</v>
      </c>
      <c r="AK24" s="9">
        <f t="shared" ca="1" si="11"/>
        <v>1.3576296999246436</v>
      </c>
      <c r="AL24" s="9">
        <f t="shared" ca="1" si="11"/>
        <v>1.39627965216227</v>
      </c>
      <c r="AM24" s="9">
        <f t="shared" ca="1" si="11"/>
        <v>1.5166598526256974</v>
      </c>
      <c r="AN24" s="9">
        <f ca="1">AVERAGE(OFFSET($A24,0,Fixtures!$D$6,1,3))</f>
        <v>1.4711520399870956</v>
      </c>
      <c r="AO24" s="9">
        <f ca="1">AVERAGE(OFFSET($A24,0,Fixtures!$D$6,1,6))</f>
        <v>1.6127366809387695</v>
      </c>
      <c r="AP24" s="9">
        <f ca="1">AVERAGE(OFFSET($A24,0,Fixtures!$D$6,1,9))</f>
        <v>1.6605686769069044</v>
      </c>
      <c r="AQ24" s="9">
        <f ca="1">AVERAGE(OFFSET($A24,0,Fixtures!$D$6,1,12))</f>
        <v>1.6147800489072555</v>
      </c>
      <c r="AR24" s="9">
        <f ca="1">IF(OR(Fixtures!$D$6&lt;=0,Fixtures!$D$6&gt;39),AVERAGE(A24:AM24),AVERAGE(OFFSET($A24,0,Fixtures!$D$6,1,39-Fixtures!$D$6)))</f>
        <v>1.5406059816645619</v>
      </c>
    </row>
    <row r="26" spans="1:44" x14ac:dyDescent="0.25">
      <c r="A26" s="31" t="s">
        <v>121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  <c r="V26" s="2">
        <v>21</v>
      </c>
      <c r="W26" s="2">
        <v>22</v>
      </c>
      <c r="X26" s="2">
        <v>23</v>
      </c>
      <c r="Y26" s="2">
        <v>24</v>
      </c>
      <c r="Z26" s="2">
        <v>25</v>
      </c>
      <c r="AA26" s="2">
        <v>26</v>
      </c>
      <c r="AB26" s="2">
        <v>27</v>
      </c>
      <c r="AC26" s="2">
        <v>28</v>
      </c>
      <c r="AD26" s="2">
        <v>29</v>
      </c>
      <c r="AE26" s="2">
        <v>30</v>
      </c>
      <c r="AF26" s="2">
        <v>31</v>
      </c>
      <c r="AG26" s="2">
        <v>32</v>
      </c>
      <c r="AH26" s="2">
        <v>33</v>
      </c>
      <c r="AI26" s="2">
        <v>34</v>
      </c>
      <c r="AJ26" s="2">
        <v>35</v>
      </c>
      <c r="AK26" s="2">
        <v>36</v>
      </c>
      <c r="AL26" s="2">
        <v>37</v>
      </c>
      <c r="AM26" s="2">
        <v>38</v>
      </c>
      <c r="AN26" s="31" t="s">
        <v>56</v>
      </c>
      <c r="AO26" s="31" t="s">
        <v>57</v>
      </c>
      <c r="AP26" s="31" t="s">
        <v>58</v>
      </c>
      <c r="AQ26" s="31" t="s">
        <v>82</v>
      </c>
      <c r="AR26" s="31" t="s">
        <v>59</v>
      </c>
    </row>
    <row r="27" spans="1:44" x14ac:dyDescent="0.25">
      <c r="A27" s="30" t="s">
        <v>111</v>
      </c>
      <c r="B27" s="9">
        <f t="shared" ref="B27:AM27" ca="1" si="12">MIN(VLOOKUP($A26,$A$2:$AM$12,B$14+1,FALSE),VLOOKUP($A27,$A$2:$AM$12,B$14+1,FALSE))</f>
        <v>1.5633991474527806</v>
      </c>
      <c r="C27" s="9">
        <f t="shared" ca="1" si="12"/>
        <v>1.0973992847301419</v>
      </c>
      <c r="D27" s="9">
        <f t="shared" ca="1" si="12"/>
        <v>1.3192603510802492</v>
      </c>
      <c r="E27" s="9">
        <f t="shared" ca="1" si="12"/>
        <v>1.4964651323337179</v>
      </c>
      <c r="F27" s="9">
        <f t="shared" ca="1" si="12"/>
        <v>1.0142310081455452</v>
      </c>
      <c r="G27" s="9">
        <f t="shared" ca="1" si="12"/>
        <v>1.239723667517822</v>
      </c>
      <c r="H27" s="9">
        <f t="shared" ca="1" si="12"/>
        <v>1.274178687973843</v>
      </c>
      <c r="I27" s="9">
        <f t="shared" ca="1" si="12"/>
        <v>1.1634111145702568</v>
      </c>
      <c r="J27" s="9">
        <f t="shared" ca="1" si="12"/>
        <v>1.45892577680827</v>
      </c>
      <c r="K27" s="9">
        <f t="shared" ca="1" si="12"/>
        <v>1.22740465987126</v>
      </c>
      <c r="L27" s="9">
        <f t="shared" ca="1" si="12"/>
        <v>0.96851673043588815</v>
      </c>
      <c r="M27" s="9">
        <f t="shared" ca="1" si="12"/>
        <v>2.2145180002581935</v>
      </c>
      <c r="N27" s="9">
        <f t="shared" ca="1" si="12"/>
        <v>1.0426006553527465</v>
      </c>
      <c r="O27" s="9">
        <f t="shared" ca="1" si="12"/>
        <v>2.6704921107538868</v>
      </c>
      <c r="P27" s="9">
        <f t="shared" ca="1" si="12"/>
        <v>1.6602722455353369</v>
      </c>
      <c r="Q27" s="9">
        <f t="shared" ca="1" si="12"/>
        <v>1.2006522125496273</v>
      </c>
      <c r="R27" s="9">
        <f t="shared" ca="1" si="12"/>
        <v>1.1911683613504611</v>
      </c>
      <c r="S27" s="9">
        <f t="shared" ca="1" si="12"/>
        <v>1.0550983611566653</v>
      </c>
      <c r="T27" s="9">
        <f t="shared" ca="1" si="12"/>
        <v>1.2167478286075279</v>
      </c>
      <c r="U27" s="9">
        <f t="shared" ca="1" si="12"/>
        <v>0.89939821358314909</v>
      </c>
      <c r="V27" s="9">
        <f t="shared" ca="1" si="12"/>
        <v>1.597071555260859</v>
      </c>
      <c r="W27" s="9">
        <f t="shared" ca="1" si="12"/>
        <v>1.8335304178323764</v>
      </c>
      <c r="X27" s="9">
        <f t="shared" ca="1" si="12"/>
        <v>1.1691665453808089</v>
      </c>
      <c r="Y27" s="9">
        <f t="shared" ca="1" si="12"/>
        <v>1.314809919678138</v>
      </c>
      <c r="Z27" s="9">
        <f t="shared" ca="1" si="12"/>
        <v>1.6393248574363846</v>
      </c>
      <c r="AA27" s="9">
        <f t="shared" ca="1" si="12"/>
        <v>1.0465729830055803</v>
      </c>
      <c r="AB27" s="9">
        <f t="shared" ca="1" si="12"/>
        <v>1.5761345888883518</v>
      </c>
      <c r="AC27" s="9">
        <f t="shared" ca="1" si="12"/>
        <v>0.79739369644121783</v>
      </c>
      <c r="AD27" s="9">
        <f t="shared" ca="1" si="12"/>
        <v>1.7935668854136406</v>
      </c>
      <c r="AE27" s="9">
        <f t="shared" ca="1" si="12"/>
        <v>1.1114219164327461</v>
      </c>
      <c r="AF27" s="9">
        <f t="shared" ca="1" si="12"/>
        <v>1.5574651765145968</v>
      </c>
      <c r="AG27" s="9">
        <f t="shared" ca="1" si="12"/>
        <v>1.4824459340571376</v>
      </c>
      <c r="AH27" s="9">
        <f t="shared" ca="1" si="12"/>
        <v>1.4467965973178083</v>
      </c>
      <c r="AI27" s="9">
        <f t="shared" ca="1" si="12"/>
        <v>1.787684801413759</v>
      </c>
      <c r="AJ27" s="9">
        <f t="shared" ca="1" si="12"/>
        <v>1.0017659150333151</v>
      </c>
      <c r="AK27" s="9">
        <f t="shared" ca="1" si="12"/>
        <v>1.9707469442062984</v>
      </c>
      <c r="AL27" s="9">
        <f t="shared" ca="1" si="12"/>
        <v>0.82989766172680646</v>
      </c>
      <c r="AM27" s="9">
        <f t="shared" ca="1" si="12"/>
        <v>1.515085826982852</v>
      </c>
      <c r="AN27" s="9">
        <f ca="1">AVERAGE(OFFSET($A27,0,Fixtures!$D$6,1,3))</f>
        <v>1.3744337741651105</v>
      </c>
      <c r="AO27" s="9">
        <f ca="1">AVERAGE(OFFSET($A27,0,Fixtures!$D$6,1,6))</f>
        <v>1.2572337651384136</v>
      </c>
      <c r="AP27" s="9">
        <f ca="1">AVERAGE(OFFSET($A27,0,Fixtures!$D$6,1,9))</f>
        <v>1.3339840632434963</v>
      </c>
      <c r="AQ27" s="9">
        <f ca="1">AVERAGE(OFFSET($A27,0,Fixtures!$D$6,1,12))</f>
        <v>1.3935653251650144</v>
      </c>
      <c r="AR27" s="9">
        <f ca="1">IF(OR(Fixtures!$D$6&lt;=0,Fixtures!$D$6&gt;39),AVERAGE(A27:AM27),AVERAGE(OFFSET($A27,0,Fixtures!$D$6,1,39-Fixtures!$D$6)))</f>
        <v>1.3775175156205901</v>
      </c>
    </row>
    <row r="28" spans="1:44" x14ac:dyDescent="0.25">
      <c r="A28" s="30" t="s">
        <v>73</v>
      </c>
      <c r="B28" s="9">
        <f ca="1">MIN(VLOOKUP($A26,$A$2:$AM$12,B$14+1,FALSE),VLOOKUP($A28,$A$2:$AM$12,B$14+1,FALSE))</f>
        <v>1.0958028438051395</v>
      </c>
      <c r="C28" s="9">
        <f t="shared" ref="C28:AM28" ca="1" si="13">MIN(VLOOKUP($A26,$A$2:$AM$12,C$14+1,FALSE),VLOOKUP($A28,$A$2:$AM$12,C$14+1,FALSE))</f>
        <v>1.0973992847301419</v>
      </c>
      <c r="D28" s="9">
        <f t="shared" ca="1" si="13"/>
        <v>1.3192603510802492</v>
      </c>
      <c r="E28" s="9">
        <f t="shared" ca="1" si="13"/>
        <v>2.2793295824876925</v>
      </c>
      <c r="F28" s="9">
        <f t="shared" ca="1" si="13"/>
        <v>1.0142310081455452</v>
      </c>
      <c r="G28" s="9">
        <f t="shared" ca="1" si="13"/>
        <v>1.239723667517822</v>
      </c>
      <c r="H28" s="9">
        <f t="shared" ca="1" si="13"/>
        <v>1.1397356884136589</v>
      </c>
      <c r="I28" s="9">
        <f t="shared" ca="1" si="13"/>
        <v>1.1634111145702568</v>
      </c>
      <c r="J28" s="9">
        <f t="shared" ca="1" si="13"/>
        <v>1.0058809932384258</v>
      </c>
      <c r="K28" s="9">
        <f t="shared" ca="1" si="13"/>
        <v>1.22740465987126</v>
      </c>
      <c r="L28" s="9">
        <f t="shared" ca="1" si="13"/>
        <v>0.96851673043588815</v>
      </c>
      <c r="M28" s="9">
        <f t="shared" ca="1" si="13"/>
        <v>1.2875507823832664</v>
      </c>
      <c r="N28" s="9">
        <f t="shared" ca="1" si="13"/>
        <v>1.2469719955687211</v>
      </c>
      <c r="O28" s="9">
        <f t="shared" ca="1" si="13"/>
        <v>1.8049826621772453</v>
      </c>
      <c r="P28" s="9">
        <f t="shared" ca="1" si="13"/>
        <v>1.2371222682855909</v>
      </c>
      <c r="Q28" s="9">
        <f t="shared" ca="1" si="13"/>
        <v>1.2006522125496273</v>
      </c>
      <c r="R28" s="9">
        <f t="shared" ca="1" si="13"/>
        <v>1.1911683613504611</v>
      </c>
      <c r="S28" s="9">
        <f t="shared" ca="1" si="13"/>
        <v>1.0533588752643481</v>
      </c>
      <c r="T28" s="9">
        <f t="shared" ca="1" si="13"/>
        <v>1.1542992971377788</v>
      </c>
      <c r="U28" s="9">
        <f t="shared" ca="1" si="13"/>
        <v>0.89939821358314909</v>
      </c>
      <c r="V28" s="9">
        <f t="shared" ca="1" si="13"/>
        <v>1.597071555260859</v>
      </c>
      <c r="W28" s="9">
        <f t="shared" ca="1" si="13"/>
        <v>1.0869485663591656</v>
      </c>
      <c r="X28" s="9">
        <f t="shared" ca="1" si="13"/>
        <v>1.1691665453808089</v>
      </c>
      <c r="Y28" s="9">
        <f t="shared" ca="1" si="13"/>
        <v>1.206088619953807</v>
      </c>
      <c r="Z28" s="9">
        <f t="shared" ca="1" si="13"/>
        <v>1.2142716475320985</v>
      </c>
      <c r="AA28" s="9">
        <f t="shared" ca="1" si="13"/>
        <v>1.0465729830055803</v>
      </c>
      <c r="AB28" s="9">
        <f t="shared" ca="1" si="13"/>
        <v>1.5735360976171129</v>
      </c>
      <c r="AC28" s="9">
        <f t="shared" ca="1" si="13"/>
        <v>0.79739369644121783</v>
      </c>
      <c r="AD28" s="9">
        <f t="shared" ca="1" si="13"/>
        <v>1.7935668854136406</v>
      </c>
      <c r="AE28" s="9">
        <f t="shared" ca="1" si="13"/>
        <v>0.82815622918291609</v>
      </c>
      <c r="AF28" s="9">
        <f t="shared" ca="1" si="13"/>
        <v>1.8627606353557438</v>
      </c>
      <c r="AG28" s="9">
        <f t="shared" ca="1" si="13"/>
        <v>0.8619141601078063</v>
      </c>
      <c r="AH28" s="9">
        <f t="shared" ca="1" si="13"/>
        <v>1.4467965973178083</v>
      </c>
      <c r="AI28" s="9">
        <f t="shared" ca="1" si="13"/>
        <v>1.2082941788128665</v>
      </c>
      <c r="AJ28" s="9">
        <f t="shared" ca="1" si="13"/>
        <v>1.5258321998471325</v>
      </c>
      <c r="AK28" s="9">
        <f t="shared" ca="1" si="13"/>
        <v>1.9707469442062984</v>
      </c>
      <c r="AL28" s="9">
        <f t="shared" ca="1" si="13"/>
        <v>0.82989766172680646</v>
      </c>
      <c r="AM28" s="9">
        <f t="shared" ca="1" si="13"/>
        <v>1.515085826982852</v>
      </c>
      <c r="AN28" s="9">
        <f ca="1">AVERAGE(OFFSET($A28,0,Fixtures!$D$6,1,3))</f>
        <v>1.1965089376222382</v>
      </c>
      <c r="AO28" s="9">
        <f ca="1">AVERAGE(OFFSET($A28,0,Fixtures!$D$6,1,6))</f>
        <v>1.1678382649884376</v>
      </c>
      <c r="AP28" s="9">
        <f ca="1">AVERAGE(OFFSET($A28,0,Fixtures!$D$6,1,9))</f>
        <v>1.2768348155425473</v>
      </c>
      <c r="AQ28" s="9">
        <f ca="1">AVERAGE(OFFSET($A28,0,Fixtures!$D$6,1,12))</f>
        <v>1.2507098563434507</v>
      </c>
      <c r="AR28" s="9">
        <f ca="1">IF(OR(Fixtures!$D$6&lt;=0,Fixtures!$D$6&gt;39),AVERAGE(A28:AM28),AVERAGE(OFFSET($A28,0,Fixtures!$D$6,1,39-Fixtures!$D$6)))</f>
        <v>1.303130056805281</v>
      </c>
    </row>
    <row r="29" spans="1:44" x14ac:dyDescent="0.25">
      <c r="A29" s="30" t="s">
        <v>61</v>
      </c>
      <c r="B29" s="9">
        <f ca="1">MIN(VLOOKUP($A26,$A$2:$AM$12,B$14+1,FALSE),VLOOKUP($A29,$A$2:$AM$12,B$14+1,FALSE))</f>
        <v>1.1502967492075478</v>
      </c>
      <c r="C29" s="9">
        <f t="shared" ref="C29:AM29" ca="1" si="14">MIN(VLOOKUP($A26,$A$2:$AM$12,C$14+1,FALSE),VLOOKUP($A29,$A$2:$AM$12,C$14+1,FALSE))</f>
        <v>1.0973992847301419</v>
      </c>
      <c r="D29" s="9">
        <f t="shared" ca="1" si="14"/>
        <v>1.3192603510802492</v>
      </c>
      <c r="E29" s="9">
        <f t="shared" ca="1" si="14"/>
        <v>1.5587279751037566</v>
      </c>
      <c r="F29" s="9">
        <f t="shared" ca="1" si="14"/>
        <v>1.0142310081455452</v>
      </c>
      <c r="G29" s="9">
        <f t="shared" ca="1" si="14"/>
        <v>0.84447444028866792</v>
      </c>
      <c r="H29" s="9">
        <f t="shared" ca="1" si="14"/>
        <v>1.5228464436810105</v>
      </c>
      <c r="I29" s="9">
        <f t="shared" ca="1" si="14"/>
        <v>1.0702054291679559</v>
      </c>
      <c r="J29" s="9">
        <f t="shared" ca="1" si="14"/>
        <v>1.7465327406305913</v>
      </c>
      <c r="K29" s="9">
        <f t="shared" ca="1" si="14"/>
        <v>1.22740465987126</v>
      </c>
      <c r="L29" s="9">
        <f t="shared" ca="1" si="14"/>
        <v>0.96851673043588815</v>
      </c>
      <c r="M29" s="9">
        <f t="shared" ca="1" si="14"/>
        <v>0.95685042666076747</v>
      </c>
      <c r="N29" s="9">
        <f t="shared" ca="1" si="14"/>
        <v>1.3631675927774412</v>
      </c>
      <c r="O29" s="9">
        <f t="shared" ca="1" si="14"/>
        <v>0.6952679022786219</v>
      </c>
      <c r="P29" s="9">
        <f t="shared" ca="1" si="14"/>
        <v>1.6602722455353369</v>
      </c>
      <c r="Q29" s="9">
        <f t="shared" ca="1" si="14"/>
        <v>1.2006522125496273</v>
      </c>
      <c r="R29" s="9">
        <f t="shared" ca="1" si="14"/>
        <v>0.72360893865840259</v>
      </c>
      <c r="S29" s="9">
        <f t="shared" ca="1" si="14"/>
        <v>1.0550983611566653</v>
      </c>
      <c r="T29" s="9">
        <f t="shared" ca="1" si="14"/>
        <v>1.5987019373990456</v>
      </c>
      <c r="U29" s="9">
        <f t="shared" ca="1" si="14"/>
        <v>0.89939821358314909</v>
      </c>
      <c r="V29" s="9">
        <f t="shared" ca="1" si="14"/>
        <v>1.0194261317203455</v>
      </c>
      <c r="W29" s="9">
        <f t="shared" ca="1" si="14"/>
        <v>1.8335304178323764</v>
      </c>
      <c r="X29" s="9">
        <f t="shared" ca="1" si="14"/>
        <v>1.1691665453808089</v>
      </c>
      <c r="Y29" s="9">
        <f t="shared" ca="1" si="14"/>
        <v>1.343545479550136</v>
      </c>
      <c r="Z29" s="9">
        <f t="shared" ca="1" si="14"/>
        <v>0.969077116904003</v>
      </c>
      <c r="AA29" s="9">
        <f t="shared" ca="1" si="14"/>
        <v>1.0465729830055803</v>
      </c>
      <c r="AB29" s="9">
        <f t="shared" ca="1" si="14"/>
        <v>0.78420824250545529</v>
      </c>
      <c r="AC29" s="9">
        <f t="shared" ca="1" si="14"/>
        <v>0.79739369644121783</v>
      </c>
      <c r="AD29" s="9">
        <f t="shared" ca="1" si="14"/>
        <v>1.0144078247984056</v>
      </c>
      <c r="AE29" s="9">
        <f t="shared" ca="1" si="14"/>
        <v>1.1114219164327461</v>
      </c>
      <c r="AF29" s="9">
        <f t="shared" ca="1" si="14"/>
        <v>0.91253367780969208</v>
      </c>
      <c r="AG29" s="9">
        <f t="shared" ca="1" si="14"/>
        <v>1.0386100762433734</v>
      </c>
      <c r="AH29" s="9">
        <f t="shared" ca="1" si="14"/>
        <v>0.91996717246821658</v>
      </c>
      <c r="AI29" s="9">
        <f t="shared" ca="1" si="14"/>
        <v>1.4293691558759614</v>
      </c>
      <c r="AJ29" s="9">
        <f t="shared" ca="1" si="14"/>
        <v>2.1274023251338288</v>
      </c>
      <c r="AK29" s="9">
        <f t="shared" ca="1" si="14"/>
        <v>1.0468792879993667</v>
      </c>
      <c r="AL29" s="9">
        <f t="shared" ca="1" si="14"/>
        <v>0.82989766172680646</v>
      </c>
      <c r="AM29" s="9">
        <f t="shared" ca="1" si="14"/>
        <v>1.0125561762479827</v>
      </c>
      <c r="AN29" s="9">
        <f ca="1">AVERAGE(OFFSET($A29,0,Fixtures!$D$6,1,3))</f>
        <v>1.1605963806116493</v>
      </c>
      <c r="AO29" s="9">
        <f ca="1">AVERAGE(OFFSET($A29,0,Fixtures!$D$6,1,6))</f>
        <v>1.0183273439645337</v>
      </c>
      <c r="AP29" s="9">
        <f ca="1">AVERAGE(OFFSET($A29,0,Fixtures!$D$6,1,9))</f>
        <v>1.0164808314253384</v>
      </c>
      <c r="AQ29" s="9">
        <f ca="1">AVERAGE(OFFSET($A29,0,Fixtures!$D$6,1,12))</f>
        <v>1.0446894906179665</v>
      </c>
      <c r="AR29" s="9">
        <f ca="1">IF(OR(Fixtures!$D$6&lt;=0,Fixtures!$D$6&gt;39),AVERAGE(A29:AM29),AVERAGE(OFFSET($A29,0,Fixtures!$D$6,1,39-Fixtures!$D$6)))</f>
        <v>1.097063083657724</v>
      </c>
    </row>
    <row r="30" spans="1:44" x14ac:dyDescent="0.25">
      <c r="A30" s="30" t="s">
        <v>53</v>
      </c>
      <c r="B30" s="9">
        <f ca="1">MIN(VLOOKUP($A26,$A$2:$AM$12,B$14+1,FALSE),VLOOKUP($A30,$A$2:$AM$12,B$14+1,FALSE))</f>
        <v>1.1957948389665474</v>
      </c>
      <c r="C30" s="9">
        <f t="shared" ref="C30:AM30" ca="1" si="15">MIN(VLOOKUP($A26,$A$2:$AM$12,C$14+1,FALSE),VLOOKUP($A30,$A$2:$AM$12,C$14+1,FALSE))</f>
        <v>1.0973992847301419</v>
      </c>
      <c r="D30" s="9">
        <f t="shared" ca="1" si="15"/>
        <v>1.3192603510802492</v>
      </c>
      <c r="E30" s="9">
        <f t="shared" ca="1" si="15"/>
        <v>1.1390565528774848</v>
      </c>
      <c r="F30" s="9">
        <f t="shared" ca="1" si="15"/>
        <v>1.0142310081455452</v>
      </c>
      <c r="G30" s="9">
        <f t="shared" ca="1" si="15"/>
        <v>1.1697313576365285</v>
      </c>
      <c r="H30" s="9">
        <f t="shared" ca="1" si="15"/>
        <v>0.94357414923735561</v>
      </c>
      <c r="I30" s="9">
        <f t="shared" ca="1" si="15"/>
        <v>1.1634111145702568</v>
      </c>
      <c r="J30" s="9">
        <f t="shared" ca="1" si="15"/>
        <v>1.7465327406305913</v>
      </c>
      <c r="K30" s="9">
        <f t="shared" ca="1" si="15"/>
        <v>1.22740465987126</v>
      </c>
      <c r="L30" s="9">
        <f t="shared" ca="1" si="15"/>
        <v>0.96851673043588815</v>
      </c>
      <c r="M30" s="9">
        <f t="shared" ca="1" si="15"/>
        <v>2.2145180002581935</v>
      </c>
      <c r="N30" s="9">
        <f t="shared" ca="1" si="15"/>
        <v>1.4691539290666955</v>
      </c>
      <c r="O30" s="9">
        <f t="shared" ca="1" si="15"/>
        <v>1.4760672431270438</v>
      </c>
      <c r="P30" s="9">
        <f t="shared" ca="1" si="15"/>
        <v>0.87623566794285179</v>
      </c>
      <c r="Q30" s="9">
        <f t="shared" ca="1" si="15"/>
        <v>1.2006522125496273</v>
      </c>
      <c r="R30" s="9">
        <f t="shared" ca="1" si="15"/>
        <v>1.1313804029777701</v>
      </c>
      <c r="S30" s="9">
        <f t="shared" ca="1" si="15"/>
        <v>1.0550983611566653</v>
      </c>
      <c r="T30" s="9">
        <f t="shared" ca="1" si="15"/>
        <v>1.0691375418955353</v>
      </c>
      <c r="U30" s="9">
        <f t="shared" ca="1" si="15"/>
        <v>0.89939821358314909</v>
      </c>
      <c r="V30" s="9">
        <f t="shared" ca="1" si="15"/>
        <v>1.409536692070618</v>
      </c>
      <c r="W30" s="9">
        <f t="shared" ca="1" si="15"/>
        <v>1.0827990434091939</v>
      </c>
      <c r="X30" s="9">
        <f t="shared" ca="1" si="15"/>
        <v>1.1691665453808089</v>
      </c>
      <c r="Y30" s="9">
        <f t="shared" ca="1" si="15"/>
        <v>1.2852849354836451</v>
      </c>
      <c r="Z30" s="9">
        <f t="shared" ca="1" si="15"/>
        <v>1.0279260101599568</v>
      </c>
      <c r="AA30" s="9">
        <f t="shared" ca="1" si="15"/>
        <v>1.0465729830055803</v>
      </c>
      <c r="AB30" s="9">
        <f t="shared" ca="1" si="15"/>
        <v>0.80852499033807679</v>
      </c>
      <c r="AC30" s="9">
        <f t="shared" ca="1" si="15"/>
        <v>0.79739369644121783</v>
      </c>
      <c r="AD30" s="9">
        <f t="shared" ca="1" si="15"/>
        <v>1.0196201893279133</v>
      </c>
      <c r="AE30" s="9">
        <f t="shared" ca="1" si="15"/>
        <v>1.1114219164327461</v>
      </c>
      <c r="AF30" s="9">
        <f t="shared" ca="1" si="15"/>
        <v>2.1946620421860521</v>
      </c>
      <c r="AG30" s="9">
        <f t="shared" ca="1" si="15"/>
        <v>0.98811112969661608</v>
      </c>
      <c r="AH30" s="9">
        <f t="shared" ca="1" si="15"/>
        <v>1.4467965973178083</v>
      </c>
      <c r="AI30" s="9">
        <f t="shared" ca="1" si="15"/>
        <v>1.5559415616374836</v>
      </c>
      <c r="AJ30" s="9">
        <f t="shared" ca="1" si="15"/>
        <v>1.7015536160268605</v>
      </c>
      <c r="AK30" s="9">
        <f t="shared" ca="1" si="15"/>
        <v>1.4442679378277767</v>
      </c>
      <c r="AL30" s="9">
        <f t="shared" ca="1" si="15"/>
        <v>0.82989766172680646</v>
      </c>
      <c r="AM30" s="9">
        <f t="shared" ca="1" si="15"/>
        <v>1.1334493438743765</v>
      </c>
      <c r="AN30" s="9">
        <f ca="1">AVERAGE(OFFSET($A30,0,Fixtures!$D$6,1,3))</f>
        <v>1.1607924970081369</v>
      </c>
      <c r="AO30" s="9">
        <f ca="1">AVERAGE(OFFSET($A30,0,Fixtures!$D$6,1,6))</f>
        <v>1.0224781934682141</v>
      </c>
      <c r="AP30" s="9">
        <f ca="1">AVERAGE(OFFSET($A30,0,Fixtures!$D$6,1,9))</f>
        <v>1.1622859231951108</v>
      </c>
      <c r="AQ30" s="9">
        <f ca="1">AVERAGE(OFFSET($A30,0,Fixtures!$D$6,1,12))</f>
        <v>1.2042852164506588</v>
      </c>
      <c r="AR30" s="9">
        <f ca="1">IF(OR(Fixtures!$D$6&lt;=0,Fixtures!$D$6&gt;39),AVERAGE(A30:AM30),AVERAGE(OFFSET($A30,0,Fixtures!$D$6,1,39-Fixtures!$D$6)))</f>
        <v>1.2225369473039829</v>
      </c>
    </row>
    <row r="31" spans="1:44" x14ac:dyDescent="0.25">
      <c r="A31" s="30" t="s">
        <v>2</v>
      </c>
      <c r="B31" s="9">
        <f ca="1">MIN(VLOOKUP($A26,$A$2:$AM$12,B$14+1,FALSE),VLOOKUP($A31,$A$2:$AM$12,B$14+1,FALSE))</f>
        <v>1.2512876199892025</v>
      </c>
      <c r="C31" s="9">
        <f t="shared" ref="C31:AM31" ca="1" si="16">MIN(VLOOKUP($A26,$A$2:$AM$12,C$14+1,FALSE),VLOOKUP($A31,$A$2:$AM$12,C$14+1,FALSE))</f>
        <v>1.0973992847301419</v>
      </c>
      <c r="D31" s="9">
        <f t="shared" ca="1" si="16"/>
        <v>1.3192603510802492</v>
      </c>
      <c r="E31" s="9">
        <f t="shared" ca="1" si="16"/>
        <v>1.1782778418238045</v>
      </c>
      <c r="F31" s="9">
        <f t="shared" ca="1" si="16"/>
        <v>1.0142310081455452</v>
      </c>
      <c r="G31" s="9">
        <f t="shared" ca="1" si="16"/>
        <v>1.239723667517822</v>
      </c>
      <c r="H31" s="9">
        <f t="shared" ca="1" si="16"/>
        <v>2.3857488665007898</v>
      </c>
      <c r="I31" s="9">
        <f t="shared" ca="1" si="16"/>
        <v>1.1634111145702568</v>
      </c>
      <c r="J31" s="9">
        <f t="shared" ca="1" si="16"/>
        <v>1.7465327406305913</v>
      </c>
      <c r="K31" s="9">
        <f t="shared" ca="1" si="16"/>
        <v>1.22740465987126</v>
      </c>
      <c r="L31" s="9">
        <f t="shared" ca="1" si="16"/>
        <v>0.96851673043588815</v>
      </c>
      <c r="M31" s="9">
        <f t="shared" ca="1" si="16"/>
        <v>1.0125820207947098</v>
      </c>
      <c r="N31" s="9">
        <f t="shared" ca="1" si="16"/>
        <v>1.4691539290666955</v>
      </c>
      <c r="O31" s="9">
        <f t="shared" ca="1" si="16"/>
        <v>2.3951229976822987</v>
      </c>
      <c r="P31" s="9">
        <f t="shared" ca="1" si="16"/>
        <v>1.6602722455353369</v>
      </c>
      <c r="Q31" s="9">
        <f t="shared" ca="1" si="16"/>
        <v>1.2006522125496273</v>
      </c>
      <c r="R31" s="9">
        <f t="shared" ca="1" si="16"/>
        <v>1.1911683613504611</v>
      </c>
      <c r="S31" s="9">
        <f t="shared" ca="1" si="16"/>
        <v>0.89774085418145588</v>
      </c>
      <c r="T31" s="9">
        <f t="shared" ca="1" si="16"/>
        <v>1.7379351217654457</v>
      </c>
      <c r="U31" s="9">
        <f t="shared" ca="1" si="16"/>
        <v>0.89939821358314909</v>
      </c>
      <c r="V31" s="9">
        <f t="shared" ca="1" si="16"/>
        <v>1.597071555260859</v>
      </c>
      <c r="W31" s="9">
        <f t="shared" ca="1" si="16"/>
        <v>1.8335304178323764</v>
      </c>
      <c r="X31" s="9">
        <f t="shared" ca="1" si="16"/>
        <v>1.1691665453808089</v>
      </c>
      <c r="Y31" s="9">
        <f t="shared" ca="1" si="16"/>
        <v>1.343545479550136</v>
      </c>
      <c r="Z31" s="9">
        <f t="shared" ca="1" si="16"/>
        <v>1.0903986835499659</v>
      </c>
      <c r="AA31" s="9">
        <f t="shared" ca="1" si="16"/>
        <v>1.0465729830055803</v>
      </c>
      <c r="AB31" s="9">
        <f t="shared" ca="1" si="16"/>
        <v>1.3410696710611876</v>
      </c>
      <c r="AC31" s="9">
        <f t="shared" ca="1" si="16"/>
        <v>0.79739369644121783</v>
      </c>
      <c r="AD31" s="9">
        <f t="shared" ca="1" si="16"/>
        <v>1.7935668854136406</v>
      </c>
      <c r="AE31" s="9">
        <f t="shared" ca="1" si="16"/>
        <v>1.1114219164327461</v>
      </c>
      <c r="AF31" s="9">
        <f t="shared" ca="1" si="16"/>
        <v>1.3162990600690361</v>
      </c>
      <c r="AG31" s="9">
        <f t="shared" ca="1" si="16"/>
        <v>1.4824459340571376</v>
      </c>
      <c r="AH31" s="9">
        <f t="shared" ca="1" si="16"/>
        <v>1.2355003251826955</v>
      </c>
      <c r="AI31" s="9">
        <f t="shared" ca="1" si="16"/>
        <v>1.787684801413759</v>
      </c>
      <c r="AJ31" s="9">
        <f t="shared" ca="1" si="16"/>
        <v>1.7601434427244487</v>
      </c>
      <c r="AK31" s="9">
        <f t="shared" ca="1" si="16"/>
        <v>1.3098193432176146</v>
      </c>
      <c r="AL31" s="9">
        <f t="shared" ca="1" si="16"/>
        <v>0.82989766172680646</v>
      </c>
      <c r="AM31" s="9">
        <f t="shared" ca="1" si="16"/>
        <v>1.515085826982852</v>
      </c>
      <c r="AN31" s="9">
        <f ca="1">AVERAGE(OFFSET($A31,0,Fixtures!$D$6,1,3))</f>
        <v>1.2010369028269703</v>
      </c>
      <c r="AO31" s="9">
        <f ca="1">AVERAGE(OFFSET($A31,0,Fixtures!$D$6,1,6))</f>
        <v>1.1313578431648161</v>
      </c>
      <c r="AP31" s="9">
        <f ca="1">AVERAGE(OFFSET($A31,0,Fixtures!$D$6,1,9))</f>
        <v>1.2232705467671467</v>
      </c>
      <c r="AQ31" s="9">
        <f ca="1">AVERAGE(OFFSET($A31,0,Fixtures!$D$6,1,12))</f>
        <v>1.2929221651298259</v>
      </c>
      <c r="AR31" s="9">
        <f ca="1">IF(OR(Fixtures!$D$6&lt;=0,Fixtures!$D$6&gt;39),AVERAGE(A31:AM31),AVERAGE(OFFSET($A31,0,Fixtures!$D$6,1,39-Fixtures!$D$6)))</f>
        <v>1.3081257660131023</v>
      </c>
    </row>
    <row r="32" spans="1:44" x14ac:dyDescent="0.25">
      <c r="A32" s="30" t="s">
        <v>113</v>
      </c>
      <c r="B32" s="9">
        <f ca="1">MIN(VLOOKUP($A26,$A$2:$AM$12,B$14+1,FALSE),VLOOKUP($A32,$A$2:$AM$12,B$14+1,FALSE))</f>
        <v>1.5633991474527806</v>
      </c>
      <c r="C32" s="9">
        <f t="shared" ref="C32:AM32" ca="1" si="17">MIN(VLOOKUP($A26,$A$2:$AM$12,C$14+1,FALSE),VLOOKUP($A32,$A$2:$AM$12,C$14+1,FALSE))</f>
        <v>0.97718765746695968</v>
      </c>
      <c r="D32" s="9">
        <f t="shared" ca="1" si="17"/>
        <v>1.3192603510802492</v>
      </c>
      <c r="E32" s="9">
        <f t="shared" ca="1" si="17"/>
        <v>1.9302717565590111</v>
      </c>
      <c r="F32" s="9">
        <f t="shared" ca="1" si="17"/>
        <v>1.0142310081455452</v>
      </c>
      <c r="G32" s="9">
        <f t="shared" ca="1" si="17"/>
        <v>1.239723667517822</v>
      </c>
      <c r="H32" s="9">
        <f t="shared" ca="1" si="17"/>
        <v>1.4025765758332613</v>
      </c>
      <c r="I32" s="9">
        <f t="shared" ca="1" si="17"/>
        <v>1.1634111145702568</v>
      </c>
      <c r="J32" s="9">
        <f t="shared" ca="1" si="17"/>
        <v>1.5819975406728068</v>
      </c>
      <c r="K32" s="9">
        <f t="shared" ca="1" si="17"/>
        <v>1.22740465987126</v>
      </c>
      <c r="L32" s="9">
        <f t="shared" ca="1" si="17"/>
        <v>0.96851673043588815</v>
      </c>
      <c r="M32" s="9">
        <f t="shared" ca="1" si="17"/>
        <v>1.2323184517756751</v>
      </c>
      <c r="N32" s="9">
        <f t="shared" ca="1" si="17"/>
        <v>1.4691539290666955</v>
      </c>
      <c r="O32" s="9">
        <f t="shared" ca="1" si="17"/>
        <v>1.308676755054982</v>
      </c>
      <c r="P32" s="9">
        <f t="shared" ca="1" si="17"/>
        <v>1.6602722455353369</v>
      </c>
      <c r="Q32" s="9">
        <f t="shared" ca="1" si="17"/>
        <v>1.2006522125496273</v>
      </c>
      <c r="R32" s="9">
        <f t="shared" ca="1" si="17"/>
        <v>1.1911683613504611</v>
      </c>
      <c r="S32" s="9">
        <f t="shared" ca="1" si="17"/>
        <v>1.0550983611566653</v>
      </c>
      <c r="T32" s="9">
        <f t="shared" ca="1" si="17"/>
        <v>1.7379351217654457</v>
      </c>
      <c r="U32" s="9">
        <f t="shared" ca="1" si="17"/>
        <v>0.89939821358314909</v>
      </c>
      <c r="V32" s="9">
        <f t="shared" ca="1" si="17"/>
        <v>0.93891489787185245</v>
      </c>
      <c r="W32" s="9">
        <f t="shared" ca="1" si="17"/>
        <v>1.8335304178323764</v>
      </c>
      <c r="X32" s="9">
        <f t="shared" ca="1" si="17"/>
        <v>1.0590231470619618</v>
      </c>
      <c r="Y32" s="9">
        <f t="shared" ca="1" si="17"/>
        <v>1.343545479550136</v>
      </c>
      <c r="Z32" s="9">
        <f t="shared" ca="1" si="17"/>
        <v>1.4597494636234831</v>
      </c>
      <c r="AA32" s="9">
        <f t="shared" ca="1" si="17"/>
        <v>1.0465729830055803</v>
      </c>
      <c r="AB32" s="9">
        <f t="shared" ca="1" si="17"/>
        <v>1.5761345888883518</v>
      </c>
      <c r="AC32" s="9">
        <f t="shared" ca="1" si="17"/>
        <v>0.79739369644121783</v>
      </c>
      <c r="AD32" s="9">
        <f t="shared" ca="1" si="17"/>
        <v>1.7935668854136406</v>
      </c>
      <c r="AE32" s="9">
        <f t="shared" ca="1" si="17"/>
        <v>1.1114219164327461</v>
      </c>
      <c r="AF32" s="9">
        <f t="shared" ca="1" si="17"/>
        <v>1.445244082081121</v>
      </c>
      <c r="AG32" s="9">
        <f t="shared" ca="1" si="17"/>
        <v>1.4824459340571376</v>
      </c>
      <c r="AH32" s="9">
        <f t="shared" ca="1" si="17"/>
        <v>1.3673924478544426</v>
      </c>
      <c r="AI32" s="9">
        <f t="shared" ca="1" si="17"/>
        <v>1.787684801413759</v>
      </c>
      <c r="AJ32" s="9">
        <f t="shared" ca="1" si="17"/>
        <v>1.2921653907543793</v>
      </c>
      <c r="AK32" s="9">
        <f t="shared" ca="1" si="17"/>
        <v>1.9707469442062984</v>
      </c>
      <c r="AL32" s="9">
        <f t="shared" ca="1" si="17"/>
        <v>0.82989766172680646</v>
      </c>
      <c r="AM32" s="9">
        <f t="shared" ca="1" si="17"/>
        <v>1.515085826982852</v>
      </c>
      <c r="AN32" s="9">
        <f ca="1">AVERAGE(OFFSET($A32,0,Fixtures!$D$6,1,3))</f>
        <v>1.2874393634118604</v>
      </c>
      <c r="AO32" s="9">
        <f ca="1">AVERAGE(OFFSET($A32,0,Fixtures!$D$6,1,6))</f>
        <v>1.2137365597617886</v>
      </c>
      <c r="AP32" s="9">
        <f ca="1">AVERAGE(OFFSET($A32,0,Fixtures!$D$6,1,9))</f>
        <v>1.2925169158331378</v>
      </c>
      <c r="AQ32" s="9">
        <f ca="1">AVERAGE(OFFSET($A32,0,Fixtures!$D$6,1,12))</f>
        <v>1.3558479521519651</v>
      </c>
      <c r="AR32" s="9">
        <f ca="1">IF(OR(Fixtures!$D$6&lt;=0,Fixtures!$D$6&gt;39),AVERAGE(A32:AM32),AVERAGE(OFFSET($A32,0,Fixtures!$D$6,1,39-Fixtures!$D$6)))</f>
        <v>1.3673794530933698</v>
      </c>
    </row>
    <row r="33" spans="1:44" x14ac:dyDescent="0.25">
      <c r="A33" s="30" t="s">
        <v>112</v>
      </c>
      <c r="B33" s="9">
        <f ca="1">MIN(VLOOKUP($A26,$A$2:$AM$12,B$14+1,FALSE),VLOOKUP($A33,$A$2:$AM$12,B$14+1,FALSE))</f>
        <v>1.0528877426805365</v>
      </c>
      <c r="C33" s="9">
        <f t="shared" ref="C33:AM33" ca="1" si="18">MIN(VLOOKUP($A26,$A$2:$AM$12,C$14+1,FALSE),VLOOKUP($A33,$A$2:$AM$12,C$14+1,FALSE))</f>
        <v>0.62488844765775819</v>
      </c>
      <c r="D33" s="9">
        <f t="shared" ca="1" si="18"/>
        <v>1.1513225175996369</v>
      </c>
      <c r="E33" s="9">
        <f t="shared" ca="1" si="18"/>
        <v>1.8696246438146193</v>
      </c>
      <c r="F33" s="9">
        <f t="shared" ca="1" si="18"/>
        <v>1.0142310081455452</v>
      </c>
      <c r="G33" s="9">
        <f t="shared" ca="1" si="18"/>
        <v>1.239723667517822</v>
      </c>
      <c r="H33" s="9">
        <f t="shared" ca="1" si="18"/>
        <v>1.4009435808716126</v>
      </c>
      <c r="I33" s="9">
        <f t="shared" ca="1" si="18"/>
        <v>1.1634111145702568</v>
      </c>
      <c r="J33" s="9">
        <f t="shared" ca="1" si="18"/>
        <v>0.87098094598954157</v>
      </c>
      <c r="K33" s="9">
        <f t="shared" ca="1" si="18"/>
        <v>1.22740465987126</v>
      </c>
      <c r="L33" s="9">
        <f t="shared" ca="1" si="18"/>
        <v>0.7948159649054285</v>
      </c>
      <c r="M33" s="9">
        <f t="shared" ca="1" si="18"/>
        <v>1.3619565657677166</v>
      </c>
      <c r="N33" s="9">
        <f t="shared" ca="1" si="18"/>
        <v>1.161738978629874</v>
      </c>
      <c r="O33" s="9">
        <f t="shared" ca="1" si="18"/>
        <v>1.4055531562370602</v>
      </c>
      <c r="P33" s="9">
        <f t="shared" ca="1" si="18"/>
        <v>0.65036062344831558</v>
      </c>
      <c r="Q33" s="9">
        <f t="shared" ca="1" si="18"/>
        <v>1.1338018895928146</v>
      </c>
      <c r="R33" s="9">
        <f t="shared" ca="1" si="18"/>
        <v>0.91623331217323667</v>
      </c>
      <c r="S33" s="9">
        <f t="shared" ca="1" si="18"/>
        <v>1.0550983611566653</v>
      </c>
      <c r="T33" s="9">
        <f t="shared" ca="1" si="18"/>
        <v>0.82016119468924997</v>
      </c>
      <c r="U33" s="9">
        <f t="shared" ca="1" si="18"/>
        <v>0.89939821358314909</v>
      </c>
      <c r="V33" s="9">
        <f t="shared" ca="1" si="18"/>
        <v>1.597071555260859</v>
      </c>
      <c r="W33" s="9">
        <f t="shared" ca="1" si="18"/>
        <v>0.85999191936966191</v>
      </c>
      <c r="X33" s="9">
        <f t="shared" ca="1" si="18"/>
        <v>1.1691665453808089</v>
      </c>
      <c r="Y33" s="9">
        <f t="shared" ca="1" si="18"/>
        <v>1.343545479550136</v>
      </c>
      <c r="Z33" s="9">
        <f t="shared" ca="1" si="18"/>
        <v>0.93347533538998451</v>
      </c>
      <c r="AA33" s="9">
        <f t="shared" ca="1" si="18"/>
        <v>0.70482567898449144</v>
      </c>
      <c r="AB33" s="9">
        <f t="shared" ca="1" si="18"/>
        <v>0.91005877744132491</v>
      </c>
      <c r="AC33" s="9">
        <f t="shared" ca="1" si="18"/>
        <v>0.79739369644121783</v>
      </c>
      <c r="AD33" s="9">
        <f t="shared" ca="1" si="18"/>
        <v>0.75899134757866082</v>
      </c>
      <c r="AE33" s="9">
        <f t="shared" ca="1" si="18"/>
        <v>0.97152636342279231</v>
      </c>
      <c r="AF33" s="9">
        <f t="shared" ca="1" si="18"/>
        <v>1.7354372396816633</v>
      </c>
      <c r="AG33" s="9">
        <f t="shared" ca="1" si="18"/>
        <v>0.91172299030731452</v>
      </c>
      <c r="AH33" s="9">
        <f t="shared" ca="1" si="18"/>
        <v>1.1873176759698376</v>
      </c>
      <c r="AI33" s="9">
        <f t="shared" ca="1" si="18"/>
        <v>0.94090748475373454</v>
      </c>
      <c r="AJ33" s="9">
        <f t="shared" ca="1" si="18"/>
        <v>1.2515669103221831</v>
      </c>
      <c r="AK33" s="9">
        <f t="shared" ca="1" si="18"/>
        <v>1.7198768472784702</v>
      </c>
      <c r="AL33" s="9">
        <f t="shared" ca="1" si="18"/>
        <v>0.82989766172680646</v>
      </c>
      <c r="AM33" s="9">
        <f t="shared" ca="1" si="18"/>
        <v>1.515085826982852</v>
      </c>
      <c r="AN33" s="9">
        <f ca="1">AVERAGE(OFFSET($A33,0,Fixtures!$D$6,1,3))</f>
        <v>1.1487291201069765</v>
      </c>
      <c r="AO33" s="9">
        <f ca="1">AVERAGE(OFFSET($A33,0,Fixtures!$D$6,1,6))</f>
        <v>0.97641091886466069</v>
      </c>
      <c r="AP33" s="9">
        <f ca="1">AVERAGE(OFFSET($A33,0,Fixtures!$D$6,1,9))</f>
        <v>1.0360467182078978</v>
      </c>
      <c r="AQ33" s="9">
        <f ca="1">AVERAGE(OFFSET($A33,0,Fixtures!$D$6,1,12))</f>
        <v>1.0303640512418306</v>
      </c>
      <c r="AR33" s="9">
        <f ca="1">IF(OR(Fixtures!$D$6&lt;=0,Fixtures!$D$6&gt;39),AVERAGE(A33:AM33),AVERAGE(OFFSET($A33,0,Fixtures!$D$6,1,39-Fixtures!$D$6)))</f>
        <v>1.1050497413257674</v>
      </c>
    </row>
    <row r="34" spans="1:44" x14ac:dyDescent="0.25">
      <c r="A34" s="30" t="s">
        <v>10</v>
      </c>
      <c r="B34" s="9">
        <f ca="1">MIN(VLOOKUP($A26,$A$2:$AM$12,B$14+1,FALSE),VLOOKUP($A34,$A$2:$AM$12,B$14+1,FALSE))</f>
        <v>1.4095034027149758</v>
      </c>
      <c r="C34" s="9">
        <f t="shared" ref="C34:AM34" ca="1" si="19">MIN(VLOOKUP($A26,$A$2:$AM$12,C$14+1,FALSE),VLOOKUP($A34,$A$2:$AM$12,C$14+1,FALSE))</f>
        <v>1.0973992847301419</v>
      </c>
      <c r="D34" s="9">
        <f t="shared" ca="1" si="19"/>
        <v>1.3192603510802492</v>
      </c>
      <c r="E34" s="9">
        <f t="shared" ca="1" si="19"/>
        <v>1.3791380997574116</v>
      </c>
      <c r="F34" s="9">
        <f t="shared" ca="1" si="19"/>
        <v>1.0142310081455452</v>
      </c>
      <c r="G34" s="9">
        <f t="shared" ca="1" si="19"/>
        <v>0.83672147139395536</v>
      </c>
      <c r="H34" s="9">
        <f t="shared" ca="1" si="19"/>
        <v>1.6168229048148752</v>
      </c>
      <c r="I34" s="9">
        <f t="shared" ca="1" si="19"/>
        <v>1.1634111145702568</v>
      </c>
      <c r="J34" s="9">
        <f t="shared" ca="1" si="19"/>
        <v>1.66857783431436</v>
      </c>
      <c r="K34" s="9">
        <f t="shared" ca="1" si="19"/>
        <v>1.22740465987126</v>
      </c>
      <c r="L34" s="9">
        <f t="shared" ca="1" si="19"/>
        <v>0.96851673043588815</v>
      </c>
      <c r="M34" s="9">
        <f t="shared" ca="1" si="19"/>
        <v>1.1418699942840529</v>
      </c>
      <c r="N34" s="9">
        <f t="shared" ca="1" si="19"/>
        <v>1.4691539290666955</v>
      </c>
      <c r="O34" s="9">
        <f t="shared" ca="1" si="19"/>
        <v>0.97364001066100947</v>
      </c>
      <c r="P34" s="9">
        <f t="shared" ca="1" si="19"/>
        <v>0.90102329704600859</v>
      </c>
      <c r="Q34" s="9">
        <f t="shared" ca="1" si="19"/>
        <v>1.1533305220552614</v>
      </c>
      <c r="R34" s="9">
        <f t="shared" ca="1" si="19"/>
        <v>1.0209243584862753</v>
      </c>
      <c r="S34" s="9">
        <f t="shared" ca="1" si="19"/>
        <v>1.0550983611566653</v>
      </c>
      <c r="T34" s="9">
        <f t="shared" ca="1" si="19"/>
        <v>1.7379351217654457</v>
      </c>
      <c r="U34" s="9">
        <f t="shared" ca="1" si="19"/>
        <v>0.74182538600837311</v>
      </c>
      <c r="V34" s="9">
        <f t="shared" ca="1" si="19"/>
        <v>1.0823359941322717</v>
      </c>
      <c r="W34" s="9">
        <f t="shared" ca="1" si="19"/>
        <v>1.8335304178323764</v>
      </c>
      <c r="X34" s="9">
        <f t="shared" ca="1" si="19"/>
        <v>1.1169818560286211</v>
      </c>
      <c r="Y34" s="9">
        <f t="shared" ca="1" si="19"/>
        <v>1.1081589099631253</v>
      </c>
      <c r="Z34" s="9">
        <f t="shared" ca="1" si="19"/>
        <v>1.6393248574363846</v>
      </c>
      <c r="AA34" s="9">
        <f t="shared" ca="1" si="19"/>
        <v>0.94355186462738061</v>
      </c>
      <c r="AB34" s="9">
        <f t="shared" ca="1" si="19"/>
        <v>1.0876903438114041</v>
      </c>
      <c r="AC34" s="9">
        <f t="shared" ca="1" si="19"/>
        <v>0.79739369644121783</v>
      </c>
      <c r="AD34" s="9">
        <f t="shared" ca="1" si="19"/>
        <v>0.77206423377253042</v>
      </c>
      <c r="AE34" s="9">
        <f t="shared" ca="1" si="19"/>
        <v>1.1114219164327461</v>
      </c>
      <c r="AF34" s="9">
        <f t="shared" ca="1" si="19"/>
        <v>1.033969789146266</v>
      </c>
      <c r="AG34" s="9">
        <f t="shared" ca="1" si="19"/>
        <v>1.4544498924689153</v>
      </c>
      <c r="AH34" s="9">
        <f t="shared" ca="1" si="19"/>
        <v>1.4467965973178083</v>
      </c>
      <c r="AI34" s="9">
        <f t="shared" ca="1" si="19"/>
        <v>1.7057564112144499</v>
      </c>
      <c r="AJ34" s="9">
        <f t="shared" ca="1" si="19"/>
        <v>2.0601939514894672</v>
      </c>
      <c r="AK34" s="9">
        <f t="shared" ca="1" si="19"/>
        <v>1.0803603529496892</v>
      </c>
      <c r="AL34" s="9">
        <f t="shared" ca="1" si="19"/>
        <v>0.82989766172680646</v>
      </c>
      <c r="AM34" s="9">
        <f t="shared" ca="1" si="19"/>
        <v>0.98157127719349113</v>
      </c>
      <c r="AN34" s="9">
        <f ca="1">AVERAGE(OFFSET($A34,0,Fixtures!$D$6,1,3))</f>
        <v>1.2881552078093768</v>
      </c>
      <c r="AO34" s="9">
        <f ca="1">AVERAGE(OFFSET($A34,0,Fixtures!$D$6,1,6))</f>
        <v>1.1155169213846887</v>
      </c>
      <c r="AP34" s="9">
        <f ca="1">AVERAGE(OFFSET($A34,0,Fixtures!$D$6,1,9))</f>
        <v>1.0678397186288526</v>
      </c>
      <c r="AQ34" s="9">
        <f ca="1">AVERAGE(OFFSET($A34,0,Fixtures!$D$6,1,12))</f>
        <v>1.1847966973884041</v>
      </c>
      <c r="AR34" s="9">
        <f ca="1">IF(OR(Fixtures!$D$6&lt;=0,Fixtures!$D$6&gt;39),AVERAGE(A34:AM34),AVERAGE(OFFSET($A34,0,Fixtures!$D$6,1,39-Fixtures!$D$6)))</f>
        <v>1.198098975751269</v>
      </c>
    </row>
    <row r="35" spans="1:44" x14ac:dyDescent="0.25">
      <c r="A35" s="30" t="s">
        <v>71</v>
      </c>
      <c r="B35" s="9">
        <f ca="1">MIN(VLOOKUP($A26,$A$2:$AM$12,B$14+1,FALSE),VLOOKUP($A35,$A$2:$AM$12,B$14+1,FALSE))</f>
        <v>1.1718408173494492</v>
      </c>
      <c r="C35" s="9">
        <f t="shared" ref="C35:AM35" ca="1" si="20">MIN(VLOOKUP($A26,$A$2:$AM$12,C$14+1,FALSE),VLOOKUP($A35,$A$2:$AM$12,C$14+1,FALSE))</f>
        <v>1.0973992847301419</v>
      </c>
      <c r="D35" s="9">
        <f t="shared" ca="1" si="20"/>
        <v>1.1073720277073438</v>
      </c>
      <c r="E35" s="9">
        <f t="shared" ca="1" si="20"/>
        <v>1.2509897997915911</v>
      </c>
      <c r="F35" s="9">
        <f t="shared" ca="1" si="20"/>
        <v>1.0142310081455452</v>
      </c>
      <c r="G35" s="9">
        <f t="shared" ca="1" si="20"/>
        <v>1.239723667517822</v>
      </c>
      <c r="H35" s="9">
        <f t="shared" ca="1" si="20"/>
        <v>1.8098661320137961</v>
      </c>
      <c r="I35" s="9">
        <f t="shared" ca="1" si="20"/>
        <v>1.0646866895963636</v>
      </c>
      <c r="J35" s="9">
        <f t="shared" ca="1" si="20"/>
        <v>1.7465327406305913</v>
      </c>
      <c r="K35" s="9">
        <f t="shared" ca="1" si="20"/>
        <v>0.90757159891611372</v>
      </c>
      <c r="L35" s="9">
        <f t="shared" ca="1" si="20"/>
        <v>0.96851673043588815</v>
      </c>
      <c r="M35" s="9">
        <f t="shared" ca="1" si="20"/>
        <v>1.4599445288010053</v>
      </c>
      <c r="N35" s="9">
        <f t="shared" ca="1" si="20"/>
        <v>1.0234479497860998</v>
      </c>
      <c r="O35" s="9">
        <f t="shared" ca="1" si="20"/>
        <v>1.9886563350917759</v>
      </c>
      <c r="P35" s="9">
        <f t="shared" ca="1" si="20"/>
        <v>1.6602722455353369</v>
      </c>
      <c r="Q35" s="9">
        <f t="shared" ca="1" si="20"/>
        <v>0.80464010392197782</v>
      </c>
      <c r="R35" s="9">
        <f t="shared" ca="1" si="20"/>
        <v>1.1911683613504611</v>
      </c>
      <c r="S35" s="9">
        <f t="shared" ca="1" si="20"/>
        <v>1.0550983611566653</v>
      </c>
      <c r="T35" s="9">
        <f t="shared" ca="1" si="20"/>
        <v>1.5904578943353087</v>
      </c>
      <c r="U35" s="9">
        <f t="shared" ca="1" si="20"/>
        <v>0.89939821358314909</v>
      </c>
      <c r="V35" s="9">
        <f t="shared" ca="1" si="20"/>
        <v>1.2115632784555164</v>
      </c>
      <c r="W35" s="9">
        <f t="shared" ca="1" si="20"/>
        <v>1.3557551045537009</v>
      </c>
      <c r="X35" s="9">
        <f t="shared" ca="1" si="20"/>
        <v>1.1691665453808089</v>
      </c>
      <c r="Y35" s="9">
        <f t="shared" ca="1" si="20"/>
        <v>1.343545479550136</v>
      </c>
      <c r="Z35" s="9">
        <f t="shared" ca="1" si="20"/>
        <v>1.2385588417376405</v>
      </c>
      <c r="AA35" s="9">
        <f t="shared" ca="1" si="20"/>
        <v>1.0465729830055803</v>
      </c>
      <c r="AB35" s="9">
        <f t="shared" ca="1" si="20"/>
        <v>1.5761345888883518</v>
      </c>
      <c r="AC35" s="9">
        <f t="shared" ca="1" si="20"/>
        <v>0.79739369644121783</v>
      </c>
      <c r="AD35" s="9">
        <f t="shared" ca="1" si="20"/>
        <v>1.2019932416612262</v>
      </c>
      <c r="AE35" s="9">
        <f t="shared" ca="1" si="20"/>
        <v>1.1114219164327461</v>
      </c>
      <c r="AF35" s="9">
        <f t="shared" ca="1" si="20"/>
        <v>1.5288543447421985</v>
      </c>
      <c r="AG35" s="9">
        <f t="shared" ca="1" si="20"/>
        <v>1.3312492821688746</v>
      </c>
      <c r="AH35" s="9">
        <f t="shared" ca="1" si="20"/>
        <v>1.4467965973178083</v>
      </c>
      <c r="AI35" s="9">
        <f t="shared" ca="1" si="20"/>
        <v>0.9773182382882758</v>
      </c>
      <c r="AJ35" s="9">
        <f t="shared" ca="1" si="20"/>
        <v>0.83743945275304854</v>
      </c>
      <c r="AK35" s="9">
        <f t="shared" ca="1" si="20"/>
        <v>1.6542224117603532</v>
      </c>
      <c r="AL35" s="9">
        <f t="shared" ca="1" si="20"/>
        <v>0.82989766172680646</v>
      </c>
      <c r="AM35" s="9">
        <f t="shared" ca="1" si="20"/>
        <v>1.515085826982852</v>
      </c>
      <c r="AN35" s="9">
        <f ca="1">AVERAGE(OFFSET($A35,0,Fixtures!$D$6,1,3))</f>
        <v>1.250423622222862</v>
      </c>
      <c r="AO35" s="9">
        <f ca="1">AVERAGE(OFFSET($A35,0,Fixtures!$D$6,1,6))</f>
        <v>1.1952286891672894</v>
      </c>
      <c r="AP35" s="9">
        <f ca="1">AVERAGE(OFFSET($A35,0,Fixtures!$D$6,1,9))</f>
        <v>1.2237379597599896</v>
      </c>
      <c r="AQ35" s="9">
        <f ca="1">AVERAGE(OFFSET($A35,0,Fixtures!$D$6,1,12))</f>
        <v>1.2307504796345723</v>
      </c>
      <c r="AR35" s="9">
        <f ca="1">IF(OR(Fixtures!$D$6&lt;=0,Fixtures!$D$6&gt;39),AVERAGE(A35:AM35),AVERAGE(OFFSET($A35,0,Fixtures!$D$6,1,39-Fixtures!$D$6)))</f>
        <v>1.2253531943023706</v>
      </c>
    </row>
    <row r="36" spans="1:44" x14ac:dyDescent="0.25">
      <c r="A36" s="30" t="s">
        <v>63</v>
      </c>
      <c r="B36" s="9">
        <f ca="1">MIN(VLOOKUP($A26,$A$2:$AM$12,B$14+1,FALSE),VLOOKUP($A36,$A$2:$AM$12,B$14+1,FALSE))</f>
        <v>1.5633991474527806</v>
      </c>
      <c r="C36" s="9">
        <f t="shared" ref="C36:AM36" ca="1" si="21">MIN(VLOOKUP($A26,$A$2:$AM$12,C$14+1,FALSE),VLOOKUP($A36,$A$2:$AM$12,C$14+1,FALSE))</f>
        <v>1.0973992847301419</v>
      </c>
      <c r="D36" s="9">
        <f t="shared" ca="1" si="21"/>
        <v>1.3192603510802492</v>
      </c>
      <c r="E36" s="9">
        <f t="shared" ca="1" si="21"/>
        <v>1.2563739934672677</v>
      </c>
      <c r="F36" s="9">
        <f t="shared" ca="1" si="21"/>
        <v>1.0142310081455452</v>
      </c>
      <c r="G36" s="9">
        <f t="shared" ca="1" si="21"/>
        <v>1.239723667517822</v>
      </c>
      <c r="H36" s="9">
        <f t="shared" ca="1" si="21"/>
        <v>1.7428667430325187</v>
      </c>
      <c r="I36" s="9">
        <f t="shared" ca="1" si="21"/>
        <v>1.0343907041364173</v>
      </c>
      <c r="J36" s="9">
        <f t="shared" ca="1" si="21"/>
        <v>1.7465327406305913</v>
      </c>
      <c r="K36" s="9">
        <f t="shared" ca="1" si="21"/>
        <v>1.22740465987126</v>
      </c>
      <c r="L36" s="9">
        <f t="shared" ca="1" si="21"/>
        <v>0.96851673043588815</v>
      </c>
      <c r="M36" s="9">
        <f t="shared" ca="1" si="21"/>
        <v>1.9653913774266067</v>
      </c>
      <c r="N36" s="9">
        <f t="shared" ca="1" si="21"/>
        <v>1.4691539290666955</v>
      </c>
      <c r="O36" s="9">
        <f t="shared" ca="1" si="21"/>
        <v>2.6704921107538868</v>
      </c>
      <c r="P36" s="9">
        <f t="shared" ca="1" si="21"/>
        <v>1.6602722455353369</v>
      </c>
      <c r="Q36" s="9">
        <f t="shared" ca="1" si="21"/>
        <v>1.2006522125496273</v>
      </c>
      <c r="R36" s="9">
        <f t="shared" ca="1" si="21"/>
        <v>1.1911683613504611</v>
      </c>
      <c r="S36" s="9">
        <f t="shared" ca="1" si="21"/>
        <v>1.0550983611566653</v>
      </c>
      <c r="T36" s="9">
        <f t="shared" ca="1" si="21"/>
        <v>1.5452009284013148</v>
      </c>
      <c r="U36" s="9">
        <f t="shared" ca="1" si="21"/>
        <v>0.89939821358314909</v>
      </c>
      <c r="V36" s="9">
        <f t="shared" ca="1" si="21"/>
        <v>1.1667124478151567</v>
      </c>
      <c r="W36" s="9">
        <f t="shared" ca="1" si="21"/>
        <v>1.8335304178323764</v>
      </c>
      <c r="X36" s="9">
        <f t="shared" ca="1" si="21"/>
        <v>1.1691665453808089</v>
      </c>
      <c r="Y36" s="9">
        <f t="shared" ca="1" si="21"/>
        <v>1.343545479550136</v>
      </c>
      <c r="Z36" s="9">
        <f t="shared" ca="1" si="21"/>
        <v>1.5064390182463829</v>
      </c>
      <c r="AA36" s="9">
        <f t="shared" ca="1" si="21"/>
        <v>1.0465729830055803</v>
      </c>
      <c r="AB36" s="9">
        <f t="shared" ca="1" si="21"/>
        <v>1.5761345888883518</v>
      </c>
      <c r="AC36" s="9">
        <f t="shared" ca="1" si="21"/>
        <v>0.79739369644121783</v>
      </c>
      <c r="AD36" s="9">
        <f t="shared" ca="1" si="21"/>
        <v>1.7935668854136406</v>
      </c>
      <c r="AE36" s="9">
        <f t="shared" ca="1" si="21"/>
        <v>1.1114219164327461</v>
      </c>
      <c r="AF36" s="9">
        <f t="shared" ca="1" si="21"/>
        <v>2.1946620421860521</v>
      </c>
      <c r="AG36" s="9">
        <f t="shared" ca="1" si="21"/>
        <v>1.4824459340571376</v>
      </c>
      <c r="AH36" s="9">
        <f t="shared" ca="1" si="21"/>
        <v>1.4467965973178083</v>
      </c>
      <c r="AI36" s="9">
        <f t="shared" ca="1" si="21"/>
        <v>1.3156752195996289</v>
      </c>
      <c r="AJ36" s="9">
        <f t="shared" ca="1" si="21"/>
        <v>1.8768055951794993</v>
      </c>
      <c r="AK36" s="9">
        <f t="shared" ca="1" si="21"/>
        <v>1.3576296999246436</v>
      </c>
      <c r="AL36" s="9">
        <f t="shared" ca="1" si="21"/>
        <v>0.82989766172680646</v>
      </c>
      <c r="AM36" s="9">
        <f t="shared" ca="1" si="21"/>
        <v>1.515085826982852</v>
      </c>
      <c r="AN36" s="9">
        <f ca="1">AVERAGE(OFFSET($A36,0,Fixtures!$D$6,1,3))</f>
        <v>1.3397170143924424</v>
      </c>
      <c r="AO36" s="9">
        <f ca="1">AVERAGE(OFFSET($A36,0,Fixtures!$D$6,1,6))</f>
        <v>1.2398753852520796</v>
      </c>
      <c r="AP36" s="9">
        <f ca="1">AVERAGE(OFFSET($A36,0,Fixtures!$D$6,1,9))</f>
        <v>1.3932114617272131</v>
      </c>
      <c r="AQ36" s="9">
        <f ca="1">AVERAGE(OFFSET($A36,0,Fixtures!$D$6,1,12))</f>
        <v>1.3986517422099578</v>
      </c>
      <c r="AR36" s="9">
        <f ca="1">IF(OR(Fixtures!$D$6&lt;=0,Fixtures!$D$6&gt;39),AVERAGE(A36:AM36),AVERAGE(OFFSET($A36,0,Fixtures!$D$6,1,39-Fixtures!$D$6)))</f>
        <v>1.3977024806458309</v>
      </c>
    </row>
    <row r="38" spans="1:44" x14ac:dyDescent="0.25">
      <c r="A38" s="31" t="s">
        <v>73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>
        <v>13</v>
      </c>
      <c r="O38" s="2">
        <v>14</v>
      </c>
      <c r="P38" s="2">
        <v>15</v>
      </c>
      <c r="Q38" s="2">
        <v>16</v>
      </c>
      <c r="R38" s="2">
        <v>17</v>
      </c>
      <c r="S38" s="2">
        <v>18</v>
      </c>
      <c r="T38" s="2">
        <v>19</v>
      </c>
      <c r="U38" s="2">
        <v>20</v>
      </c>
      <c r="V38" s="2">
        <v>21</v>
      </c>
      <c r="W38" s="2">
        <v>22</v>
      </c>
      <c r="X38" s="2">
        <v>23</v>
      </c>
      <c r="Y38" s="2">
        <v>24</v>
      </c>
      <c r="Z38" s="2">
        <v>25</v>
      </c>
      <c r="AA38" s="2">
        <v>26</v>
      </c>
      <c r="AB38" s="2">
        <v>27</v>
      </c>
      <c r="AC38" s="2">
        <v>28</v>
      </c>
      <c r="AD38" s="2">
        <v>29</v>
      </c>
      <c r="AE38" s="2">
        <v>30</v>
      </c>
      <c r="AF38" s="2">
        <v>31</v>
      </c>
      <c r="AG38" s="2">
        <v>32</v>
      </c>
      <c r="AH38" s="2">
        <v>33</v>
      </c>
      <c r="AI38" s="2">
        <v>34</v>
      </c>
      <c r="AJ38" s="2">
        <v>35</v>
      </c>
      <c r="AK38" s="2">
        <v>36</v>
      </c>
      <c r="AL38" s="2">
        <v>37</v>
      </c>
      <c r="AM38" s="2">
        <v>38</v>
      </c>
      <c r="AN38" s="31" t="s">
        <v>56</v>
      </c>
      <c r="AO38" s="31" t="s">
        <v>57</v>
      </c>
      <c r="AP38" s="31" t="s">
        <v>58</v>
      </c>
      <c r="AQ38" s="31" t="s">
        <v>82</v>
      </c>
      <c r="AR38" s="31" t="s">
        <v>59</v>
      </c>
    </row>
    <row r="39" spans="1:44" x14ac:dyDescent="0.25">
      <c r="A39" s="30" t="s">
        <v>111</v>
      </c>
      <c r="B39" s="9">
        <f t="shared" ref="B39:AM39" ca="1" si="22">MIN(VLOOKUP($A38,$A$2:$AM$12,B$14+1,FALSE),VLOOKUP($A39,$A$2:$AM$12,B$14+1,FALSE))</f>
        <v>1.0958028438051395</v>
      </c>
      <c r="C39" s="9">
        <f t="shared" ca="1" si="22"/>
        <v>1.1299142173189616</v>
      </c>
      <c r="D39" s="9">
        <f t="shared" ca="1" si="22"/>
        <v>1.541988803899115</v>
      </c>
      <c r="E39" s="9">
        <f t="shared" ca="1" si="22"/>
        <v>1.4964651323337179</v>
      </c>
      <c r="F39" s="9">
        <f t="shared" ca="1" si="22"/>
        <v>1.2747565215741021</v>
      </c>
      <c r="G39" s="9">
        <f t="shared" ca="1" si="22"/>
        <v>2.0467760972674767</v>
      </c>
      <c r="H39" s="9">
        <f t="shared" ca="1" si="22"/>
        <v>1.1397356884136589</v>
      </c>
      <c r="I39" s="9">
        <f t="shared" ca="1" si="22"/>
        <v>1.7243236414033487</v>
      </c>
      <c r="J39" s="9">
        <f t="shared" ca="1" si="22"/>
        <v>1.0058809932384258</v>
      </c>
      <c r="K39" s="9">
        <f t="shared" ca="1" si="22"/>
        <v>1.6237132904871487</v>
      </c>
      <c r="L39" s="9">
        <f t="shared" ca="1" si="22"/>
        <v>1.5396369951198987</v>
      </c>
      <c r="M39" s="9">
        <f t="shared" ca="1" si="22"/>
        <v>1.2875507823832664</v>
      </c>
      <c r="N39" s="9">
        <f t="shared" ca="1" si="22"/>
        <v>1.0426006553527465</v>
      </c>
      <c r="O39" s="9">
        <f t="shared" ca="1" si="22"/>
        <v>1.8049826621772453</v>
      </c>
      <c r="P39" s="9">
        <f t="shared" ca="1" si="22"/>
        <v>1.2371222682855909</v>
      </c>
      <c r="Q39" s="9">
        <f t="shared" ca="1" si="22"/>
        <v>1.8456984757275194</v>
      </c>
      <c r="R39" s="9">
        <f t="shared" ca="1" si="22"/>
        <v>1.980098307398386</v>
      </c>
      <c r="S39" s="9">
        <f t="shared" ca="1" si="22"/>
        <v>1.0533588752643481</v>
      </c>
      <c r="T39" s="9">
        <f t="shared" ca="1" si="22"/>
        <v>1.1542992971377788</v>
      </c>
      <c r="U39" s="9">
        <f t="shared" ca="1" si="22"/>
        <v>1.8016879384495146</v>
      </c>
      <c r="V39" s="9">
        <f t="shared" ca="1" si="22"/>
        <v>1.7025681271364537</v>
      </c>
      <c r="W39" s="9">
        <f t="shared" ca="1" si="22"/>
        <v>1.0869485663591656</v>
      </c>
      <c r="X39" s="9">
        <f t="shared" ca="1" si="22"/>
        <v>1.5026123479240683</v>
      </c>
      <c r="Y39" s="9">
        <f t="shared" ca="1" si="22"/>
        <v>1.206088619953807</v>
      </c>
      <c r="Z39" s="9">
        <f t="shared" ca="1" si="22"/>
        <v>1.2142716475320985</v>
      </c>
      <c r="AA39" s="9">
        <f t="shared" ca="1" si="22"/>
        <v>1.4615936957476536</v>
      </c>
      <c r="AB39" s="9">
        <f t="shared" ca="1" si="22"/>
        <v>1.5735360976171129</v>
      </c>
      <c r="AC39" s="9">
        <f t="shared" ca="1" si="22"/>
        <v>1.3255203545394154</v>
      </c>
      <c r="AD39" s="9">
        <f t="shared" ca="1" si="22"/>
        <v>2.7571545131238264</v>
      </c>
      <c r="AE39" s="9">
        <f t="shared" ca="1" si="22"/>
        <v>0.82815622918291609</v>
      </c>
      <c r="AF39" s="9">
        <f t="shared" ca="1" si="22"/>
        <v>1.5574651765145968</v>
      </c>
      <c r="AG39" s="9">
        <f t="shared" ca="1" si="22"/>
        <v>0.8619141601078063</v>
      </c>
      <c r="AH39" s="9">
        <f t="shared" ca="1" si="22"/>
        <v>2.2999515606112069</v>
      </c>
      <c r="AI39" s="9">
        <f t="shared" ca="1" si="22"/>
        <v>1.2082941788128665</v>
      </c>
      <c r="AJ39" s="9">
        <f t="shared" ca="1" si="22"/>
        <v>1.0017659150333151</v>
      </c>
      <c r="AK39" s="9">
        <f t="shared" ca="1" si="22"/>
        <v>2.3034647564418882</v>
      </c>
      <c r="AL39" s="9">
        <f t="shared" ca="1" si="22"/>
        <v>1.3701558998236825</v>
      </c>
      <c r="AM39" s="9">
        <f t="shared" ca="1" si="22"/>
        <v>1.9042659149440293</v>
      </c>
      <c r="AN39" s="9">
        <f ca="1">AVERAGE(OFFSET($A39,0,Fixtures!$D$6,1,3))</f>
        <v>1.3076575384699911</v>
      </c>
      <c r="AO39" s="9">
        <f ca="1">AVERAGE(OFFSET($A39,0,Fixtures!$D$6,1,6))</f>
        <v>1.3806037938856928</v>
      </c>
      <c r="AP39" s="9">
        <f ca="1">AVERAGE(OFFSET($A39,0,Fixtures!$D$6,1,9))</f>
        <v>1.4918220757928329</v>
      </c>
      <c r="AQ39" s="9">
        <f ca="1">AVERAGE(OFFSET($A39,0,Fixtures!$D$6,1,12))</f>
        <v>1.4830465484722815</v>
      </c>
      <c r="AR39" s="9">
        <f ca="1">IF(OR(Fixtures!$D$6&lt;=0,Fixtures!$D$6&gt;39),AVERAGE(A39:AM39),AVERAGE(OFFSET($A39,0,Fixtures!$D$6,1,39-Fixtures!$D$6)))</f>
        <v>1.5235131917443931</v>
      </c>
    </row>
    <row r="40" spans="1:44" x14ac:dyDescent="0.25">
      <c r="A40" s="30" t="s">
        <v>121</v>
      </c>
      <c r="B40" s="9">
        <f ca="1">MIN(VLOOKUP($A38,$A$2:$AM$12,B$14+1,FALSE),VLOOKUP($A40,$A$2:$AM$12,B$14+1,FALSE))</f>
        <v>1.0958028438051395</v>
      </c>
      <c r="C40" s="9">
        <f t="shared" ref="C40:AM40" ca="1" si="23">MIN(VLOOKUP($A38,$A$2:$AM$12,C$14+1,FALSE),VLOOKUP($A40,$A$2:$AM$12,C$14+1,FALSE))</f>
        <v>1.0973992847301419</v>
      </c>
      <c r="D40" s="9">
        <f t="shared" ca="1" si="23"/>
        <v>1.3192603510802492</v>
      </c>
      <c r="E40" s="9">
        <f t="shared" ca="1" si="23"/>
        <v>2.2793295824876925</v>
      </c>
      <c r="F40" s="9">
        <f t="shared" ca="1" si="23"/>
        <v>1.0142310081455452</v>
      </c>
      <c r="G40" s="9">
        <f t="shared" ca="1" si="23"/>
        <v>1.239723667517822</v>
      </c>
      <c r="H40" s="9">
        <f t="shared" ca="1" si="23"/>
        <v>1.1397356884136589</v>
      </c>
      <c r="I40" s="9">
        <f t="shared" ca="1" si="23"/>
        <v>1.1634111145702568</v>
      </c>
      <c r="J40" s="9">
        <f t="shared" ca="1" si="23"/>
        <v>1.0058809932384258</v>
      </c>
      <c r="K40" s="9">
        <f t="shared" ca="1" si="23"/>
        <v>1.22740465987126</v>
      </c>
      <c r="L40" s="9">
        <f t="shared" ca="1" si="23"/>
        <v>0.96851673043588815</v>
      </c>
      <c r="M40" s="9">
        <f t="shared" ca="1" si="23"/>
        <v>1.2875507823832664</v>
      </c>
      <c r="N40" s="9">
        <f t="shared" ca="1" si="23"/>
        <v>1.2469719955687211</v>
      </c>
      <c r="O40" s="9">
        <f t="shared" ca="1" si="23"/>
        <v>1.8049826621772453</v>
      </c>
      <c r="P40" s="9">
        <f t="shared" ca="1" si="23"/>
        <v>1.2371222682855909</v>
      </c>
      <c r="Q40" s="9">
        <f t="shared" ca="1" si="23"/>
        <v>1.2006522125496273</v>
      </c>
      <c r="R40" s="9">
        <f t="shared" ca="1" si="23"/>
        <v>1.1911683613504611</v>
      </c>
      <c r="S40" s="9">
        <f t="shared" ca="1" si="23"/>
        <v>1.0533588752643481</v>
      </c>
      <c r="T40" s="9">
        <f t="shared" ca="1" si="23"/>
        <v>1.1542992971377788</v>
      </c>
      <c r="U40" s="9">
        <f t="shared" ca="1" si="23"/>
        <v>0.89939821358314909</v>
      </c>
      <c r="V40" s="9">
        <f t="shared" ca="1" si="23"/>
        <v>1.597071555260859</v>
      </c>
      <c r="W40" s="9">
        <f t="shared" ca="1" si="23"/>
        <v>1.0869485663591656</v>
      </c>
      <c r="X40" s="9">
        <f t="shared" ca="1" si="23"/>
        <v>1.1691665453808089</v>
      </c>
      <c r="Y40" s="9">
        <f t="shared" ca="1" si="23"/>
        <v>1.206088619953807</v>
      </c>
      <c r="Z40" s="9">
        <f t="shared" ca="1" si="23"/>
        <v>1.2142716475320985</v>
      </c>
      <c r="AA40" s="9">
        <f t="shared" ca="1" si="23"/>
        <v>1.0465729830055803</v>
      </c>
      <c r="AB40" s="9">
        <f t="shared" ca="1" si="23"/>
        <v>1.5735360976171129</v>
      </c>
      <c r="AC40" s="9">
        <f t="shared" ca="1" si="23"/>
        <v>0.79739369644121783</v>
      </c>
      <c r="AD40" s="9">
        <f t="shared" ca="1" si="23"/>
        <v>1.7935668854136406</v>
      </c>
      <c r="AE40" s="9">
        <f t="shared" ca="1" si="23"/>
        <v>0.82815622918291609</v>
      </c>
      <c r="AF40" s="9">
        <f t="shared" ca="1" si="23"/>
        <v>1.8627606353557438</v>
      </c>
      <c r="AG40" s="9">
        <f t="shared" ca="1" si="23"/>
        <v>0.8619141601078063</v>
      </c>
      <c r="AH40" s="9">
        <f t="shared" ca="1" si="23"/>
        <v>1.4467965973178083</v>
      </c>
      <c r="AI40" s="9">
        <f t="shared" ca="1" si="23"/>
        <v>1.2082941788128665</v>
      </c>
      <c r="AJ40" s="9">
        <f t="shared" ca="1" si="23"/>
        <v>1.5258321998471325</v>
      </c>
      <c r="AK40" s="9">
        <f t="shared" ca="1" si="23"/>
        <v>1.9707469442062984</v>
      </c>
      <c r="AL40" s="9">
        <f t="shared" ca="1" si="23"/>
        <v>0.82989766172680646</v>
      </c>
      <c r="AM40" s="9">
        <f t="shared" ca="1" si="23"/>
        <v>1.515085826982852</v>
      </c>
      <c r="AN40" s="9">
        <f ca="1">AVERAGE(OFFSET($A40,0,Fixtures!$D$6,1,3))</f>
        <v>1.1965089376222382</v>
      </c>
      <c r="AO40" s="9">
        <f ca="1">AVERAGE(OFFSET($A40,0,Fixtures!$D$6,1,6))</f>
        <v>1.1678382649884376</v>
      </c>
      <c r="AP40" s="9">
        <f ca="1">AVERAGE(OFFSET($A40,0,Fixtures!$D$6,1,9))</f>
        <v>1.2768348155425473</v>
      </c>
      <c r="AQ40" s="9">
        <f ca="1">AVERAGE(OFFSET($A40,0,Fixtures!$D$6,1,12))</f>
        <v>1.2507098563434507</v>
      </c>
      <c r="AR40" s="9">
        <f ca="1">IF(OR(Fixtures!$D$6&lt;=0,Fixtures!$D$6&gt;39),AVERAGE(A40:AM40),AVERAGE(OFFSET($A40,0,Fixtures!$D$6,1,39-Fixtures!$D$6)))</f>
        <v>1.303130056805281</v>
      </c>
    </row>
    <row r="41" spans="1:44" x14ac:dyDescent="0.25">
      <c r="A41" s="30" t="s">
        <v>61</v>
      </c>
      <c r="B41" s="9">
        <f ca="1">MIN(VLOOKUP($A38,$A$2:$AM$12,B$14+1,FALSE),VLOOKUP($A41,$A$2:$AM$12,B$14+1,FALSE))</f>
        <v>1.0958028438051395</v>
      </c>
      <c r="C41" s="9">
        <f t="shared" ref="C41:AM41" ca="1" si="24">MIN(VLOOKUP($A38,$A$2:$AM$12,C$14+1,FALSE),VLOOKUP($A41,$A$2:$AM$12,C$14+1,FALSE))</f>
        <v>1.4476337178442515</v>
      </c>
      <c r="D41" s="9">
        <f t="shared" ca="1" si="24"/>
        <v>1.5638567141718935</v>
      </c>
      <c r="E41" s="9">
        <f t="shared" ca="1" si="24"/>
        <v>1.5587279751037566</v>
      </c>
      <c r="F41" s="9">
        <f t="shared" ca="1" si="24"/>
        <v>1.2747565215741021</v>
      </c>
      <c r="G41" s="9">
        <f t="shared" ca="1" si="24"/>
        <v>0.84447444028866792</v>
      </c>
      <c r="H41" s="9">
        <f t="shared" ca="1" si="24"/>
        <v>1.1397356884136589</v>
      </c>
      <c r="I41" s="9">
        <f t="shared" ca="1" si="24"/>
        <v>1.0702054291679559</v>
      </c>
      <c r="J41" s="9">
        <f t="shared" ca="1" si="24"/>
        <v>1.0058809932384258</v>
      </c>
      <c r="K41" s="9">
        <f t="shared" ca="1" si="24"/>
        <v>1.3925274239949168</v>
      </c>
      <c r="L41" s="9">
        <f t="shared" ca="1" si="24"/>
        <v>1.3742719489957309</v>
      </c>
      <c r="M41" s="9">
        <f t="shared" ca="1" si="24"/>
        <v>0.95685042666076747</v>
      </c>
      <c r="N41" s="9">
        <f t="shared" ca="1" si="24"/>
        <v>1.2469719955687211</v>
      </c>
      <c r="O41" s="9">
        <f t="shared" ca="1" si="24"/>
        <v>0.6952679022786219</v>
      </c>
      <c r="P41" s="9">
        <f t="shared" ca="1" si="24"/>
        <v>1.2371222682855909</v>
      </c>
      <c r="Q41" s="9">
        <f t="shared" ca="1" si="24"/>
        <v>1.5153499605013221</v>
      </c>
      <c r="R41" s="9">
        <f t="shared" ca="1" si="24"/>
        <v>0.72360893865840259</v>
      </c>
      <c r="S41" s="9">
        <f t="shared" ca="1" si="24"/>
        <v>1.0533588752643481</v>
      </c>
      <c r="T41" s="9">
        <f t="shared" ca="1" si="24"/>
        <v>1.1542992971377788</v>
      </c>
      <c r="U41" s="9">
        <f t="shared" ca="1" si="24"/>
        <v>1.2925824212222867</v>
      </c>
      <c r="V41" s="9">
        <f t="shared" ca="1" si="24"/>
        <v>1.0194261317203455</v>
      </c>
      <c r="W41" s="9">
        <f t="shared" ca="1" si="24"/>
        <v>1.0869485663591656</v>
      </c>
      <c r="X41" s="9">
        <f t="shared" ca="1" si="24"/>
        <v>1.2809927830447756</v>
      </c>
      <c r="Y41" s="9">
        <f t="shared" ca="1" si="24"/>
        <v>1.206088619953807</v>
      </c>
      <c r="Z41" s="9">
        <f t="shared" ca="1" si="24"/>
        <v>0.969077116904003</v>
      </c>
      <c r="AA41" s="9">
        <f t="shared" ca="1" si="24"/>
        <v>1.6369400506224923</v>
      </c>
      <c r="AB41" s="9">
        <f t="shared" ca="1" si="24"/>
        <v>0.78420824250545529</v>
      </c>
      <c r="AC41" s="9">
        <f t="shared" ca="1" si="24"/>
        <v>1.0809466861440336</v>
      </c>
      <c r="AD41" s="9">
        <f t="shared" ca="1" si="24"/>
        <v>1.0144078247984056</v>
      </c>
      <c r="AE41" s="9">
        <f t="shared" ca="1" si="24"/>
        <v>0.82815622918291609</v>
      </c>
      <c r="AF41" s="9">
        <f t="shared" ca="1" si="24"/>
        <v>0.91253367780969208</v>
      </c>
      <c r="AG41" s="9">
        <f t="shared" ca="1" si="24"/>
        <v>0.8619141601078063</v>
      </c>
      <c r="AH41" s="9">
        <f t="shared" ca="1" si="24"/>
        <v>0.91996717246821658</v>
      </c>
      <c r="AI41" s="9">
        <f t="shared" ca="1" si="24"/>
        <v>1.2082941788128665</v>
      </c>
      <c r="AJ41" s="9">
        <f t="shared" ca="1" si="24"/>
        <v>1.5258321998471325</v>
      </c>
      <c r="AK41" s="9">
        <f t="shared" ca="1" si="24"/>
        <v>1.0468792879993667</v>
      </c>
      <c r="AL41" s="9">
        <f t="shared" ca="1" si="24"/>
        <v>1.2614988552460349</v>
      </c>
      <c r="AM41" s="9">
        <f t="shared" ca="1" si="24"/>
        <v>1.0125561762479827</v>
      </c>
      <c r="AN41" s="9">
        <f ca="1">AVERAGE(OFFSET($A41,0,Fixtures!$D$6,1,3))</f>
        <v>1.1520528399675285</v>
      </c>
      <c r="AO41" s="9">
        <f ca="1">AVERAGE(OFFSET($A41,0,Fixtures!$D$6,1,6))</f>
        <v>1.1597089165290946</v>
      </c>
      <c r="AP41" s="9">
        <f ca="1">AVERAGE(OFFSET($A41,0,Fixtures!$D$6,1,9))</f>
        <v>1.0792612478850647</v>
      </c>
      <c r="AQ41" s="9">
        <f ca="1">AVERAGE(OFFSET($A41,0,Fixtures!$D$6,1,12))</f>
        <v>1.0586272285295395</v>
      </c>
      <c r="AR41" s="9">
        <f ca="1">IF(OR(Fixtures!$D$6&lt;=0,Fixtures!$D$6&gt;39),AVERAGE(A41:AM41),AVERAGE(OFFSET($A41,0,Fixtures!$D$6,1,39-Fixtures!$D$6)))</f>
        <v>1.0968933288559368</v>
      </c>
    </row>
    <row r="42" spans="1:44" x14ac:dyDescent="0.25">
      <c r="A42" s="30" t="s">
        <v>53</v>
      </c>
      <c r="B42" s="9">
        <f ca="1">MIN(VLOOKUP($A38,$A$2:$AM$12,B$14+1,FALSE),VLOOKUP($A42,$A$2:$AM$12,B$14+1,FALSE))</f>
        <v>1.0958028438051395</v>
      </c>
      <c r="C42" s="9">
        <f t="shared" ref="C42:AM42" ca="1" si="25">MIN(VLOOKUP($A38,$A$2:$AM$12,C$14+1,FALSE),VLOOKUP($A42,$A$2:$AM$12,C$14+1,FALSE))</f>
        <v>1.5355437929549971</v>
      </c>
      <c r="D42" s="9">
        <f t="shared" ca="1" si="25"/>
        <v>2.1574866725575435</v>
      </c>
      <c r="E42" s="9">
        <f t="shared" ca="1" si="25"/>
        <v>1.1390565528774848</v>
      </c>
      <c r="F42" s="9">
        <f t="shared" ca="1" si="25"/>
        <v>1.2747565215741021</v>
      </c>
      <c r="G42" s="9">
        <f t="shared" ca="1" si="25"/>
        <v>1.1697313576365285</v>
      </c>
      <c r="H42" s="9">
        <f t="shared" ca="1" si="25"/>
        <v>0.94357414923735561</v>
      </c>
      <c r="I42" s="9">
        <f t="shared" ca="1" si="25"/>
        <v>1.597106698387158</v>
      </c>
      <c r="J42" s="9">
        <f t="shared" ca="1" si="25"/>
        <v>1.0058809932384258</v>
      </c>
      <c r="K42" s="9">
        <f t="shared" ca="1" si="25"/>
        <v>1.6175146204013886</v>
      </c>
      <c r="L42" s="9">
        <f t="shared" ca="1" si="25"/>
        <v>1.4313182469175634</v>
      </c>
      <c r="M42" s="9">
        <f t="shared" ca="1" si="25"/>
        <v>1.2875507823832664</v>
      </c>
      <c r="N42" s="9">
        <f t="shared" ca="1" si="25"/>
        <v>1.2469719955687211</v>
      </c>
      <c r="O42" s="9">
        <f t="shared" ca="1" si="25"/>
        <v>1.4760672431270438</v>
      </c>
      <c r="P42" s="9">
        <f t="shared" ca="1" si="25"/>
        <v>0.87623566794285179</v>
      </c>
      <c r="Q42" s="9">
        <f t="shared" ca="1" si="25"/>
        <v>1.5231363322058953</v>
      </c>
      <c r="R42" s="9">
        <f t="shared" ca="1" si="25"/>
        <v>1.1313804029777701</v>
      </c>
      <c r="S42" s="9">
        <f t="shared" ca="1" si="25"/>
        <v>1.0533588752643481</v>
      </c>
      <c r="T42" s="9">
        <f t="shared" ca="1" si="25"/>
        <v>1.0691375418955353</v>
      </c>
      <c r="U42" s="9">
        <f t="shared" ca="1" si="25"/>
        <v>1.8016879384495146</v>
      </c>
      <c r="V42" s="9">
        <f t="shared" ca="1" si="25"/>
        <v>1.409536692070618</v>
      </c>
      <c r="W42" s="9">
        <f t="shared" ca="1" si="25"/>
        <v>1.0827990434091939</v>
      </c>
      <c r="X42" s="9">
        <f t="shared" ca="1" si="25"/>
        <v>1.5026123479240683</v>
      </c>
      <c r="Y42" s="9">
        <f t="shared" ca="1" si="25"/>
        <v>1.206088619953807</v>
      </c>
      <c r="Z42" s="9">
        <f t="shared" ca="1" si="25"/>
        <v>1.0279260101599568</v>
      </c>
      <c r="AA42" s="9">
        <f t="shared" ca="1" si="25"/>
        <v>1.6369400506224923</v>
      </c>
      <c r="AB42" s="9">
        <f t="shared" ca="1" si="25"/>
        <v>0.80852499033807679</v>
      </c>
      <c r="AC42" s="9">
        <f t="shared" ca="1" si="25"/>
        <v>1.6586847411047088</v>
      </c>
      <c r="AD42" s="9">
        <f t="shared" ca="1" si="25"/>
        <v>1.0196201893279133</v>
      </c>
      <c r="AE42" s="9">
        <f t="shared" ca="1" si="25"/>
        <v>0.82815622918291609</v>
      </c>
      <c r="AF42" s="9">
        <f t="shared" ca="1" si="25"/>
        <v>1.8627606353557438</v>
      </c>
      <c r="AG42" s="9">
        <f t="shared" ca="1" si="25"/>
        <v>0.8619141601078063</v>
      </c>
      <c r="AH42" s="9">
        <f t="shared" ca="1" si="25"/>
        <v>2.1381420725558664</v>
      </c>
      <c r="AI42" s="9">
        <f t="shared" ca="1" si="25"/>
        <v>1.2082941788128665</v>
      </c>
      <c r="AJ42" s="9">
        <f t="shared" ca="1" si="25"/>
        <v>1.5258321998471325</v>
      </c>
      <c r="AK42" s="9">
        <f t="shared" ca="1" si="25"/>
        <v>1.4442679378277767</v>
      </c>
      <c r="AL42" s="9">
        <f t="shared" ca="1" si="25"/>
        <v>1.3701558998236825</v>
      </c>
      <c r="AM42" s="9">
        <f t="shared" ca="1" si="25"/>
        <v>1.1334493438743765</v>
      </c>
      <c r="AN42" s="9">
        <f ca="1">AVERAGE(OFFSET($A42,0,Fixtures!$D$6,1,3))</f>
        <v>1.2455423260126106</v>
      </c>
      <c r="AO42" s="9">
        <f ca="1">AVERAGE(OFFSET($A42,0,Fixtures!$D$6,1,6))</f>
        <v>1.3067961266838515</v>
      </c>
      <c r="AP42" s="9">
        <f ca="1">AVERAGE(OFFSET($A42,0,Fixtures!$D$6,1,9))</f>
        <v>1.283479312663298</v>
      </c>
      <c r="AQ42" s="9">
        <f ca="1">AVERAGE(OFFSET($A42,0,Fixtures!$D$6,1,12))</f>
        <v>1.3133053521205185</v>
      </c>
      <c r="AR42" s="9">
        <f ca="1">IF(OR(Fixtures!$D$6&lt;=0,Fixtures!$D$6&gt;39),AVERAGE(A42:AM42),AVERAGE(OFFSET($A42,0,Fixtures!$D$6,1,39-Fixtures!$D$6)))</f>
        <v>1.3270856004261995</v>
      </c>
    </row>
    <row r="43" spans="1:44" x14ac:dyDescent="0.25">
      <c r="A43" s="30" t="s">
        <v>2</v>
      </c>
      <c r="B43" s="9">
        <f ca="1">MIN(VLOOKUP($A38,$A$2:$AM$12,B$14+1,FALSE),VLOOKUP($A43,$A$2:$AM$12,B$14+1,FALSE))</f>
        <v>1.0958028438051395</v>
      </c>
      <c r="C43" s="9">
        <f t="shared" ref="C43:AM43" ca="1" si="26">MIN(VLOOKUP($A38,$A$2:$AM$12,C$14+1,FALSE),VLOOKUP($A43,$A$2:$AM$12,C$14+1,FALSE))</f>
        <v>1.6288671692536532</v>
      </c>
      <c r="D43" s="9">
        <f t="shared" ca="1" si="26"/>
        <v>1.9566437102386596</v>
      </c>
      <c r="E43" s="9">
        <f t="shared" ca="1" si="26"/>
        <v>1.1782778418238045</v>
      </c>
      <c r="F43" s="9">
        <f t="shared" ca="1" si="26"/>
        <v>1.2747565215741021</v>
      </c>
      <c r="G43" s="9">
        <f t="shared" ca="1" si="26"/>
        <v>1.3074284654770305</v>
      </c>
      <c r="H43" s="9">
        <f t="shared" ca="1" si="26"/>
        <v>1.1397356884136589</v>
      </c>
      <c r="I43" s="9">
        <f t="shared" ca="1" si="26"/>
        <v>1.6690027586848231</v>
      </c>
      <c r="J43" s="9">
        <f t="shared" ca="1" si="26"/>
        <v>1.0058809932384258</v>
      </c>
      <c r="K43" s="9">
        <f t="shared" ca="1" si="26"/>
        <v>1.3517470073813354</v>
      </c>
      <c r="L43" s="9">
        <f t="shared" ca="1" si="26"/>
        <v>1.5396369951198987</v>
      </c>
      <c r="M43" s="9">
        <f t="shared" ca="1" si="26"/>
        <v>1.0125820207947098</v>
      </c>
      <c r="N43" s="9">
        <f t="shared" ca="1" si="26"/>
        <v>1.2469719955687211</v>
      </c>
      <c r="O43" s="9">
        <f t="shared" ca="1" si="26"/>
        <v>1.8049826621772453</v>
      </c>
      <c r="P43" s="9">
        <f t="shared" ca="1" si="26"/>
        <v>1.2371222682855909</v>
      </c>
      <c r="Q43" s="9">
        <f t="shared" ca="1" si="26"/>
        <v>1.4852812603765277</v>
      </c>
      <c r="R43" s="9">
        <f t="shared" ca="1" si="26"/>
        <v>1.7057501840611435</v>
      </c>
      <c r="S43" s="9">
        <f t="shared" ca="1" si="26"/>
        <v>0.89774085418145588</v>
      </c>
      <c r="T43" s="9">
        <f t="shared" ca="1" si="26"/>
        <v>1.1542992971377788</v>
      </c>
      <c r="U43" s="9">
        <f t="shared" ca="1" si="26"/>
        <v>1.381866087852067</v>
      </c>
      <c r="V43" s="9">
        <f t="shared" ca="1" si="26"/>
        <v>1.6540380355284203</v>
      </c>
      <c r="W43" s="9">
        <f t="shared" ca="1" si="26"/>
        <v>1.0869485663591656</v>
      </c>
      <c r="X43" s="9">
        <f t="shared" ca="1" si="26"/>
        <v>1.5026123479240683</v>
      </c>
      <c r="Y43" s="9">
        <f t="shared" ca="1" si="26"/>
        <v>1.206088619953807</v>
      </c>
      <c r="Z43" s="9">
        <f t="shared" ca="1" si="26"/>
        <v>1.0903986835499659</v>
      </c>
      <c r="AA43" s="9">
        <f t="shared" ca="1" si="26"/>
        <v>1.6369400506224923</v>
      </c>
      <c r="AB43" s="9">
        <f t="shared" ca="1" si="26"/>
        <v>1.3410696710611876</v>
      </c>
      <c r="AC43" s="9">
        <f t="shared" ca="1" si="26"/>
        <v>1.1418658256938232</v>
      </c>
      <c r="AD43" s="9">
        <f t="shared" ca="1" si="26"/>
        <v>2.2187534877229615</v>
      </c>
      <c r="AE43" s="9">
        <f t="shared" ca="1" si="26"/>
        <v>0.82815622918291609</v>
      </c>
      <c r="AF43" s="9">
        <f t="shared" ca="1" si="26"/>
        <v>1.3162990600690361</v>
      </c>
      <c r="AG43" s="9">
        <f t="shared" ca="1" si="26"/>
        <v>0.8619141601078063</v>
      </c>
      <c r="AH43" s="9">
        <f t="shared" ca="1" si="26"/>
        <v>1.2355003251826955</v>
      </c>
      <c r="AI43" s="9">
        <f t="shared" ca="1" si="26"/>
        <v>1.2082941788128665</v>
      </c>
      <c r="AJ43" s="9">
        <f t="shared" ca="1" si="26"/>
        <v>1.5258321998471325</v>
      </c>
      <c r="AK43" s="9">
        <f t="shared" ca="1" si="26"/>
        <v>1.3098193432176146</v>
      </c>
      <c r="AL43" s="9">
        <f t="shared" ca="1" si="26"/>
        <v>1.3701558998236825</v>
      </c>
      <c r="AM43" s="9">
        <f t="shared" ca="1" si="26"/>
        <v>1.9042659149440293</v>
      </c>
      <c r="AN43" s="9">
        <f ca="1">AVERAGE(OFFSET($A43,0,Fixtures!$D$6,1,3))</f>
        <v>1.2663665504759469</v>
      </c>
      <c r="AO43" s="9">
        <f ca="1">AVERAGE(OFFSET($A43,0,Fixtures!$D$6,1,6))</f>
        <v>1.3198291998008909</v>
      </c>
      <c r="AP43" s="9">
        <f ca="1">AVERAGE(OFFSET($A43,0,Fixtures!$D$6,1,9))</f>
        <v>1.3646871084200289</v>
      </c>
      <c r="AQ43" s="9">
        <f ca="1">AVERAGE(OFFSET($A43,0,Fixtures!$D$6,1,12))</f>
        <v>1.2989910533236357</v>
      </c>
      <c r="AR43" s="9">
        <f ca="1">IF(OR(Fixtures!$D$6&lt;=0,Fixtures!$D$6&gt;39),AVERAGE(A43:AM43),AVERAGE(OFFSET($A43,0,Fixtures!$D$6,1,39-Fixtures!$D$6)))</f>
        <v>1.3561228748572556</v>
      </c>
    </row>
    <row r="44" spans="1:44" x14ac:dyDescent="0.25">
      <c r="A44" s="30" t="s">
        <v>113</v>
      </c>
      <c r="B44" s="9">
        <f ca="1">MIN(VLOOKUP($A38,$A$2:$AM$12,B$14+1,FALSE),VLOOKUP($A44,$A$2:$AM$12,B$14+1,FALSE))</f>
        <v>1.0958028438051395</v>
      </c>
      <c r="C44" s="9">
        <f t="shared" ref="C44:AM44" ca="1" si="27">MIN(VLOOKUP($A38,$A$2:$AM$12,C$14+1,FALSE),VLOOKUP($A44,$A$2:$AM$12,C$14+1,FALSE))</f>
        <v>0.97718765746695968</v>
      </c>
      <c r="D44" s="9">
        <f t="shared" ca="1" si="27"/>
        <v>1.8805193505970121</v>
      </c>
      <c r="E44" s="9">
        <f t="shared" ca="1" si="27"/>
        <v>1.9302717565590111</v>
      </c>
      <c r="F44" s="9">
        <f t="shared" ca="1" si="27"/>
        <v>1.2747565215741021</v>
      </c>
      <c r="G44" s="9">
        <f t="shared" ca="1" si="27"/>
        <v>1.783982819098648</v>
      </c>
      <c r="H44" s="9">
        <f t="shared" ca="1" si="27"/>
        <v>1.1397356884136589</v>
      </c>
      <c r="I44" s="9">
        <f t="shared" ca="1" si="27"/>
        <v>1.3766698839615574</v>
      </c>
      <c r="J44" s="9">
        <f t="shared" ca="1" si="27"/>
        <v>1.0058809932384258</v>
      </c>
      <c r="K44" s="9">
        <f t="shared" ca="1" si="27"/>
        <v>1.6237132904871487</v>
      </c>
      <c r="L44" s="9">
        <f t="shared" ca="1" si="27"/>
        <v>1.5396369951198987</v>
      </c>
      <c r="M44" s="9">
        <f t="shared" ca="1" si="27"/>
        <v>1.2323184517756751</v>
      </c>
      <c r="N44" s="9">
        <f t="shared" ca="1" si="27"/>
        <v>1.2469719955687211</v>
      </c>
      <c r="O44" s="9">
        <f t="shared" ca="1" si="27"/>
        <v>1.308676755054982</v>
      </c>
      <c r="P44" s="9">
        <f t="shared" ca="1" si="27"/>
        <v>1.2371222682855909</v>
      </c>
      <c r="Q44" s="9">
        <f t="shared" ca="1" si="27"/>
        <v>1.2423569115625659</v>
      </c>
      <c r="R44" s="9">
        <f t="shared" ca="1" si="27"/>
        <v>2.4777883169588866</v>
      </c>
      <c r="S44" s="9">
        <f t="shared" ca="1" si="27"/>
        <v>1.0533588752643481</v>
      </c>
      <c r="T44" s="9">
        <f t="shared" ca="1" si="27"/>
        <v>1.1542992971377788</v>
      </c>
      <c r="U44" s="9">
        <f t="shared" ca="1" si="27"/>
        <v>1.3698929809639346</v>
      </c>
      <c r="V44" s="9">
        <f t="shared" ca="1" si="27"/>
        <v>0.93891489787185245</v>
      </c>
      <c r="W44" s="9">
        <f t="shared" ca="1" si="27"/>
        <v>1.0869485663591656</v>
      </c>
      <c r="X44" s="9">
        <f t="shared" ca="1" si="27"/>
        <v>1.0590231470619618</v>
      </c>
      <c r="Y44" s="9">
        <f t="shared" ca="1" si="27"/>
        <v>1.206088619953807</v>
      </c>
      <c r="Z44" s="9">
        <f t="shared" ca="1" si="27"/>
        <v>1.2142716475320985</v>
      </c>
      <c r="AA44" s="9">
        <f t="shared" ca="1" si="27"/>
        <v>1.6369400506224923</v>
      </c>
      <c r="AB44" s="9">
        <f t="shared" ca="1" si="27"/>
        <v>1.5735360976171129</v>
      </c>
      <c r="AC44" s="9">
        <f t="shared" ca="1" si="27"/>
        <v>1.6586847411047088</v>
      </c>
      <c r="AD44" s="9">
        <f t="shared" ca="1" si="27"/>
        <v>1.8558664975193881</v>
      </c>
      <c r="AE44" s="9">
        <f t="shared" ca="1" si="27"/>
        <v>0.82815622918291609</v>
      </c>
      <c r="AF44" s="9">
        <f t="shared" ca="1" si="27"/>
        <v>1.445244082081121</v>
      </c>
      <c r="AG44" s="9">
        <f t="shared" ca="1" si="27"/>
        <v>0.8619141601078063</v>
      </c>
      <c r="AH44" s="9">
        <f t="shared" ca="1" si="27"/>
        <v>1.3673924478544426</v>
      </c>
      <c r="AI44" s="9">
        <f t="shared" ca="1" si="27"/>
        <v>1.2082941788128665</v>
      </c>
      <c r="AJ44" s="9">
        <f t="shared" ca="1" si="27"/>
        <v>1.2921653907543793</v>
      </c>
      <c r="AK44" s="9">
        <f t="shared" ca="1" si="27"/>
        <v>2.8091708817560308</v>
      </c>
      <c r="AL44" s="9">
        <f t="shared" ca="1" si="27"/>
        <v>1.1942364326197559</v>
      </c>
      <c r="AM44" s="9">
        <f t="shared" ca="1" si="27"/>
        <v>1.9042659149440293</v>
      </c>
      <c r="AN44" s="9">
        <f ca="1">AVERAGE(OFFSET($A44,0,Fixtures!$D$6,1,3))</f>
        <v>1.1597944715159558</v>
      </c>
      <c r="AO44" s="9">
        <f ca="1">AVERAGE(OFFSET($A44,0,Fixtures!$D$6,1,6))</f>
        <v>1.3914240506486968</v>
      </c>
      <c r="AP44" s="9">
        <f ca="1">AVERAGE(OFFSET($A44,0,Fixtures!$D$6,1,9))</f>
        <v>1.3864234569639562</v>
      </c>
      <c r="AQ44" s="9">
        <f ca="1">AVERAGE(OFFSET($A44,0,Fixtures!$D$6,1,12))</f>
        <v>1.3262843249542269</v>
      </c>
      <c r="AR44" s="9">
        <f ca="1">IF(OR(Fixtures!$D$6&lt;=0,Fixtures!$D$6&gt;39),AVERAGE(A44:AM44),AVERAGE(OFFSET($A44,0,Fixtures!$D$6,1,39-Fixtures!$D$6)))</f>
        <v>1.4447031574703075</v>
      </c>
    </row>
    <row r="45" spans="1:44" x14ac:dyDescent="0.25">
      <c r="A45" s="30" t="s">
        <v>112</v>
      </c>
      <c r="B45" s="9">
        <f ca="1">MIN(VLOOKUP($A38,$A$2:$AM$12,B$14+1,FALSE),VLOOKUP($A45,$A$2:$AM$12,B$14+1,FALSE))</f>
        <v>1.0528877426805365</v>
      </c>
      <c r="C45" s="9">
        <f t="shared" ref="C45:AM45" ca="1" si="28">MIN(VLOOKUP($A38,$A$2:$AM$12,C$14+1,FALSE),VLOOKUP($A45,$A$2:$AM$12,C$14+1,FALSE))</f>
        <v>0.62488844765775819</v>
      </c>
      <c r="D45" s="9">
        <f t="shared" ca="1" si="28"/>
        <v>1.1513225175996369</v>
      </c>
      <c r="E45" s="9">
        <f t="shared" ca="1" si="28"/>
        <v>1.8696246438146193</v>
      </c>
      <c r="F45" s="9">
        <f t="shared" ca="1" si="28"/>
        <v>1.0338563704757582</v>
      </c>
      <c r="G45" s="9">
        <f t="shared" ca="1" si="28"/>
        <v>1.4368711235692804</v>
      </c>
      <c r="H45" s="9">
        <f t="shared" ca="1" si="28"/>
        <v>1.1397356884136589</v>
      </c>
      <c r="I45" s="9">
        <f t="shared" ca="1" si="28"/>
        <v>1.2251790686098671</v>
      </c>
      <c r="J45" s="9">
        <f t="shared" ca="1" si="28"/>
        <v>0.87098094598954157</v>
      </c>
      <c r="K45" s="9">
        <f t="shared" ca="1" si="28"/>
        <v>1.2846792869596184</v>
      </c>
      <c r="L45" s="9">
        <f t="shared" ca="1" si="28"/>
        <v>0.7948159649054285</v>
      </c>
      <c r="M45" s="9">
        <f t="shared" ca="1" si="28"/>
        <v>1.2875507823832664</v>
      </c>
      <c r="N45" s="9">
        <f t="shared" ca="1" si="28"/>
        <v>1.161738978629874</v>
      </c>
      <c r="O45" s="9">
        <f t="shared" ca="1" si="28"/>
        <v>1.4055531562370602</v>
      </c>
      <c r="P45" s="9">
        <f t="shared" ca="1" si="28"/>
        <v>0.65036062344831558</v>
      </c>
      <c r="Q45" s="9">
        <f t="shared" ca="1" si="28"/>
        <v>1.1338018895928146</v>
      </c>
      <c r="R45" s="9">
        <f t="shared" ca="1" si="28"/>
        <v>0.91623331217323667</v>
      </c>
      <c r="S45" s="9">
        <f t="shared" ca="1" si="28"/>
        <v>1.0533588752643481</v>
      </c>
      <c r="T45" s="9">
        <f t="shared" ca="1" si="28"/>
        <v>0.82016119468924997</v>
      </c>
      <c r="U45" s="9">
        <f t="shared" ca="1" si="28"/>
        <v>1.8016879384495146</v>
      </c>
      <c r="V45" s="9">
        <f t="shared" ca="1" si="28"/>
        <v>1.7025681271364537</v>
      </c>
      <c r="W45" s="9">
        <f t="shared" ca="1" si="28"/>
        <v>0.85999191936966191</v>
      </c>
      <c r="X45" s="9">
        <f t="shared" ca="1" si="28"/>
        <v>1.3010949933917844</v>
      </c>
      <c r="Y45" s="9">
        <f t="shared" ca="1" si="28"/>
        <v>1.206088619953807</v>
      </c>
      <c r="Z45" s="9">
        <f t="shared" ca="1" si="28"/>
        <v>0.93347533538998451</v>
      </c>
      <c r="AA45" s="9">
        <f t="shared" ca="1" si="28"/>
        <v>0.70482567898449144</v>
      </c>
      <c r="AB45" s="9">
        <f t="shared" ca="1" si="28"/>
        <v>0.91005877744132491</v>
      </c>
      <c r="AC45" s="9">
        <f t="shared" ca="1" si="28"/>
        <v>1.3686942070736008</v>
      </c>
      <c r="AD45" s="9">
        <f t="shared" ca="1" si="28"/>
        <v>0.75899134757866082</v>
      </c>
      <c r="AE45" s="9">
        <f t="shared" ca="1" si="28"/>
        <v>0.82815622918291609</v>
      </c>
      <c r="AF45" s="9">
        <f t="shared" ca="1" si="28"/>
        <v>1.7354372396816633</v>
      </c>
      <c r="AG45" s="9">
        <f t="shared" ca="1" si="28"/>
        <v>0.8619141601078063</v>
      </c>
      <c r="AH45" s="9">
        <f t="shared" ca="1" si="28"/>
        <v>1.1873176759698376</v>
      </c>
      <c r="AI45" s="9">
        <f t="shared" ca="1" si="28"/>
        <v>0.94090748475373454</v>
      </c>
      <c r="AJ45" s="9">
        <f t="shared" ca="1" si="28"/>
        <v>1.2515669103221831</v>
      </c>
      <c r="AK45" s="9">
        <f t="shared" ca="1" si="28"/>
        <v>1.7198768472784702</v>
      </c>
      <c r="AL45" s="9">
        <f t="shared" ca="1" si="28"/>
        <v>0.96187240503398086</v>
      </c>
      <c r="AM45" s="9">
        <f t="shared" ca="1" si="28"/>
        <v>1.5444027262662563</v>
      </c>
      <c r="AN45" s="9">
        <f ca="1">AVERAGE(OFFSET($A45,0,Fixtures!$D$6,1,3))</f>
        <v>1.1468863162451921</v>
      </c>
      <c r="AO45" s="9">
        <f ca="1">AVERAGE(OFFSET($A45,0,Fixtures!$D$6,1,6))</f>
        <v>1.0707062687058322</v>
      </c>
      <c r="AP45" s="9">
        <f ca="1">AVERAGE(OFFSET($A45,0,Fixtures!$D$6,1,9))</f>
        <v>1.0829802698531372</v>
      </c>
      <c r="AQ45" s="9">
        <f ca="1">AVERAGE(OFFSET($A45,0,Fixtures!$D$6,1,12))</f>
        <v>1.061413479125801</v>
      </c>
      <c r="AR45" s="9">
        <f ca="1">IF(OR(Fixtures!$D$6&lt;=0,Fixtures!$D$6&gt;39),AVERAGE(A45:AM45),AVERAGE(OFFSET($A45,0,Fixtures!$D$6,1,39-Fixtures!$D$6)))</f>
        <v>1.1384175399006564</v>
      </c>
    </row>
    <row r="46" spans="1:44" x14ac:dyDescent="0.25">
      <c r="A46" s="30" t="s">
        <v>10</v>
      </c>
      <c r="B46" s="9">
        <f ca="1">MIN(VLOOKUP($A38,$A$2:$AM$12,B$14+1,FALSE),VLOOKUP($A46,$A$2:$AM$12,B$14+1,FALSE))</f>
        <v>1.0958028438051395</v>
      </c>
      <c r="C46" s="9">
        <f t="shared" ref="C46:AM46" ca="1" si="29">MIN(VLOOKUP($A38,$A$2:$AM$12,C$14+1,FALSE),VLOOKUP($A46,$A$2:$AM$12,C$14+1,FALSE))</f>
        <v>1.6631056575800562</v>
      </c>
      <c r="D46" s="9">
        <f t="shared" ca="1" si="29"/>
        <v>1.6138716383569434</v>
      </c>
      <c r="E46" s="9">
        <f t="shared" ca="1" si="29"/>
        <v>1.3791380997574116</v>
      </c>
      <c r="F46" s="9">
        <f t="shared" ca="1" si="29"/>
        <v>1.2747565215741021</v>
      </c>
      <c r="G46" s="9">
        <f t="shared" ca="1" si="29"/>
        <v>0.83672147139395536</v>
      </c>
      <c r="H46" s="9">
        <f t="shared" ca="1" si="29"/>
        <v>1.1397356884136589</v>
      </c>
      <c r="I46" s="9">
        <f t="shared" ca="1" si="29"/>
        <v>1.4857757570092816</v>
      </c>
      <c r="J46" s="9">
        <f t="shared" ca="1" si="29"/>
        <v>1.0058809932384258</v>
      </c>
      <c r="K46" s="9">
        <f t="shared" ca="1" si="29"/>
        <v>1.3667723803181095</v>
      </c>
      <c r="L46" s="9">
        <f t="shared" ca="1" si="29"/>
        <v>1.5396369951198987</v>
      </c>
      <c r="M46" s="9">
        <f t="shared" ca="1" si="29"/>
        <v>1.1418699942840529</v>
      </c>
      <c r="N46" s="9">
        <f t="shared" ca="1" si="29"/>
        <v>1.2469719955687211</v>
      </c>
      <c r="O46" s="9">
        <f t="shared" ca="1" si="29"/>
        <v>0.97364001066100947</v>
      </c>
      <c r="P46" s="9">
        <f t="shared" ca="1" si="29"/>
        <v>0.90102329704600859</v>
      </c>
      <c r="Q46" s="9">
        <f t="shared" ca="1" si="29"/>
        <v>1.1533305220552614</v>
      </c>
      <c r="R46" s="9">
        <f t="shared" ca="1" si="29"/>
        <v>1.0209243584862753</v>
      </c>
      <c r="S46" s="9">
        <f t="shared" ca="1" si="29"/>
        <v>1.0533588752643481</v>
      </c>
      <c r="T46" s="9">
        <f t="shared" ca="1" si="29"/>
        <v>1.1542992971377788</v>
      </c>
      <c r="U46" s="9">
        <f t="shared" ca="1" si="29"/>
        <v>0.74182538600837311</v>
      </c>
      <c r="V46" s="9">
        <f t="shared" ca="1" si="29"/>
        <v>1.0823359941322717</v>
      </c>
      <c r="W46" s="9">
        <f t="shared" ca="1" si="29"/>
        <v>1.0869485663591656</v>
      </c>
      <c r="X46" s="9">
        <f t="shared" ca="1" si="29"/>
        <v>1.1169818560286211</v>
      </c>
      <c r="Y46" s="9">
        <f t="shared" ca="1" si="29"/>
        <v>1.1081589099631253</v>
      </c>
      <c r="Z46" s="9">
        <f t="shared" ca="1" si="29"/>
        <v>1.2142716475320985</v>
      </c>
      <c r="AA46" s="9">
        <f t="shared" ca="1" si="29"/>
        <v>0.94355186462738061</v>
      </c>
      <c r="AB46" s="9">
        <f t="shared" ca="1" si="29"/>
        <v>1.0876903438114041</v>
      </c>
      <c r="AC46" s="9">
        <f t="shared" ca="1" si="29"/>
        <v>1.5250845355165348</v>
      </c>
      <c r="AD46" s="9">
        <f t="shared" ca="1" si="29"/>
        <v>0.77206423377253042</v>
      </c>
      <c r="AE46" s="9">
        <f t="shared" ca="1" si="29"/>
        <v>0.82815622918291609</v>
      </c>
      <c r="AF46" s="9">
        <f t="shared" ca="1" si="29"/>
        <v>1.033969789146266</v>
      </c>
      <c r="AG46" s="9">
        <f t="shared" ca="1" si="29"/>
        <v>0.8619141601078063</v>
      </c>
      <c r="AH46" s="9">
        <f t="shared" ca="1" si="29"/>
        <v>1.9791491431157202</v>
      </c>
      <c r="AI46" s="9">
        <f t="shared" ca="1" si="29"/>
        <v>1.2082941788128665</v>
      </c>
      <c r="AJ46" s="9">
        <f t="shared" ca="1" si="29"/>
        <v>1.5258321998471325</v>
      </c>
      <c r="AK46" s="9">
        <f t="shared" ca="1" si="29"/>
        <v>1.0803603529496892</v>
      </c>
      <c r="AL46" s="9">
        <f t="shared" ca="1" si="29"/>
        <v>1.2499172597366492</v>
      </c>
      <c r="AM46" s="9">
        <f t="shared" ca="1" si="29"/>
        <v>0.98157127719349113</v>
      </c>
      <c r="AN46" s="9">
        <f ca="1">AVERAGE(OFFSET($A46,0,Fixtures!$D$6,1,3))</f>
        <v>1.1464708045079481</v>
      </c>
      <c r="AO46" s="9">
        <f ca="1">AVERAGE(OFFSET($A46,0,Fixtures!$D$6,1,6))</f>
        <v>1.1659565262465272</v>
      </c>
      <c r="AP46" s="9">
        <f ca="1">AVERAGE(OFFSET($A46,0,Fixtures!$D$6,1,9))</f>
        <v>1.0699921566200972</v>
      </c>
      <c r="AQ46" s="9">
        <f ca="1">AVERAGE(OFFSET($A46,0,Fixtures!$D$6,1,12))</f>
        <v>1.139940574301439</v>
      </c>
      <c r="AR46" s="9">
        <f ca="1">IF(OR(Fixtures!$D$6&lt;=0,Fixtures!$D$6&gt;39),AVERAGE(A46:AM46),AVERAGE(OFFSET($A46,0,Fixtures!$D$6,1,39-Fixtures!$D$6)))</f>
        <v>1.1573104988340144</v>
      </c>
    </row>
    <row r="47" spans="1:44" x14ac:dyDescent="0.25">
      <c r="A47" s="30" t="s">
        <v>71</v>
      </c>
      <c r="B47" s="9">
        <f ca="1">MIN(VLOOKUP($A38,$A$2:$AM$12,B$14+1,FALSE),VLOOKUP($A47,$A$2:$AM$12,B$14+1,FALSE))</f>
        <v>1.0958028438051395</v>
      </c>
      <c r="C47" s="9">
        <f t="shared" ref="C47:AM47" ca="1" si="30">MIN(VLOOKUP($A38,$A$2:$AM$12,C$14+1,FALSE),VLOOKUP($A47,$A$2:$AM$12,C$14+1,FALSE))</f>
        <v>1.8139119673010362</v>
      </c>
      <c r="D47" s="9">
        <f t="shared" ca="1" si="30"/>
        <v>1.1073720277073438</v>
      </c>
      <c r="E47" s="9">
        <f t="shared" ca="1" si="30"/>
        <v>1.2509897997915911</v>
      </c>
      <c r="F47" s="9">
        <f t="shared" ca="1" si="30"/>
        <v>1.1215220916980675</v>
      </c>
      <c r="G47" s="9">
        <f t="shared" ca="1" si="30"/>
        <v>2.0467760972674767</v>
      </c>
      <c r="H47" s="9">
        <f t="shared" ca="1" si="30"/>
        <v>1.1397356884136589</v>
      </c>
      <c r="I47" s="9">
        <f t="shared" ca="1" si="30"/>
        <v>1.0646866895963636</v>
      </c>
      <c r="J47" s="9">
        <f t="shared" ca="1" si="30"/>
        <v>1.0058809932384258</v>
      </c>
      <c r="K47" s="9">
        <f t="shared" ca="1" si="30"/>
        <v>0.90757159891611372</v>
      </c>
      <c r="L47" s="9">
        <f t="shared" ca="1" si="30"/>
        <v>1.5396369951198987</v>
      </c>
      <c r="M47" s="9">
        <f t="shared" ca="1" si="30"/>
        <v>1.2875507823832664</v>
      </c>
      <c r="N47" s="9">
        <f t="shared" ca="1" si="30"/>
        <v>1.0234479497860998</v>
      </c>
      <c r="O47" s="9">
        <f t="shared" ca="1" si="30"/>
        <v>1.8049826621772453</v>
      </c>
      <c r="P47" s="9">
        <f t="shared" ca="1" si="30"/>
        <v>1.2371222682855909</v>
      </c>
      <c r="Q47" s="9">
        <f t="shared" ca="1" si="30"/>
        <v>0.80464010392197782</v>
      </c>
      <c r="R47" s="9">
        <f t="shared" ca="1" si="30"/>
        <v>2.4777883169588866</v>
      </c>
      <c r="S47" s="9">
        <f t="shared" ca="1" si="30"/>
        <v>1.0533588752643481</v>
      </c>
      <c r="T47" s="9">
        <f t="shared" ca="1" si="30"/>
        <v>1.1542992971377788</v>
      </c>
      <c r="U47" s="9">
        <f t="shared" ca="1" si="30"/>
        <v>1.1797914816431767</v>
      </c>
      <c r="V47" s="9">
        <f t="shared" ca="1" si="30"/>
        <v>1.2115632784555164</v>
      </c>
      <c r="W47" s="9">
        <f t="shared" ca="1" si="30"/>
        <v>1.0869485663591656</v>
      </c>
      <c r="X47" s="9">
        <f t="shared" ca="1" si="30"/>
        <v>1.1739837476891879</v>
      </c>
      <c r="Y47" s="9">
        <f t="shared" ca="1" si="30"/>
        <v>1.206088619953807</v>
      </c>
      <c r="Z47" s="9">
        <f t="shared" ca="1" si="30"/>
        <v>1.2142716475320985</v>
      </c>
      <c r="AA47" s="9">
        <f t="shared" ca="1" si="30"/>
        <v>1.6369400506224923</v>
      </c>
      <c r="AB47" s="9">
        <f t="shared" ca="1" si="30"/>
        <v>1.5735360976171129</v>
      </c>
      <c r="AC47" s="9">
        <f t="shared" ca="1" si="30"/>
        <v>1.6586847411047088</v>
      </c>
      <c r="AD47" s="9">
        <f t="shared" ca="1" si="30"/>
        <v>1.2019932416612262</v>
      </c>
      <c r="AE47" s="9">
        <f t="shared" ca="1" si="30"/>
        <v>0.82815622918291609</v>
      </c>
      <c r="AF47" s="9">
        <f t="shared" ca="1" si="30"/>
        <v>1.5288543447421985</v>
      </c>
      <c r="AG47" s="9">
        <f t="shared" ca="1" si="30"/>
        <v>0.8619141601078063</v>
      </c>
      <c r="AH47" s="9">
        <f t="shared" ca="1" si="30"/>
        <v>2.2999515606112069</v>
      </c>
      <c r="AI47" s="9">
        <f t="shared" ca="1" si="30"/>
        <v>0.9773182382882758</v>
      </c>
      <c r="AJ47" s="9">
        <f t="shared" ca="1" si="30"/>
        <v>0.83743945275304854</v>
      </c>
      <c r="AK47" s="9">
        <f t="shared" ca="1" si="30"/>
        <v>1.6542224117603532</v>
      </c>
      <c r="AL47" s="9">
        <f t="shared" ca="1" si="30"/>
        <v>1.3701558998236825</v>
      </c>
      <c r="AM47" s="9">
        <f t="shared" ca="1" si="30"/>
        <v>1.6753601616724221</v>
      </c>
      <c r="AN47" s="9">
        <f ca="1">AVERAGE(OFFSET($A47,0,Fixtures!$D$6,1,3))</f>
        <v>1.1981146717250313</v>
      </c>
      <c r="AO47" s="9">
        <f ca="1">AVERAGE(OFFSET($A47,0,Fixtures!$D$6,1,6))</f>
        <v>1.4105841507532346</v>
      </c>
      <c r="AP47" s="9">
        <f ca="1">AVERAGE(OFFSET($A47,0,Fixtures!$D$6,1,9))</f>
        <v>1.335834302233972</v>
      </c>
      <c r="AQ47" s="9">
        <f ca="1">AVERAGE(OFFSET($A47,0,Fixtures!$D$6,1,12))</f>
        <v>1.3468077232594198</v>
      </c>
      <c r="AR47" s="9">
        <f ca="1">IF(OR(Fixtures!$D$6&lt;=0,Fixtures!$D$6&gt;39),AVERAGE(A47:AM47),AVERAGE(OFFSET($A47,0,Fixtures!$D$6,1,39-Fixtures!$D$6)))</f>
        <v>1.3561794128201592</v>
      </c>
    </row>
    <row r="48" spans="1:44" x14ac:dyDescent="0.25">
      <c r="A48" s="30" t="s">
        <v>63</v>
      </c>
      <c r="B48" s="9">
        <f ca="1">MIN(VLOOKUP($A38,$A$2:$AM$12,B$14+1,FALSE),VLOOKUP($A48,$A$2:$AM$12,B$14+1,FALSE))</f>
        <v>1.0958028438051395</v>
      </c>
      <c r="C48" s="9">
        <f t="shared" ref="C48:AM48" ca="1" si="31">MIN(VLOOKUP($A38,$A$2:$AM$12,C$14+1,FALSE),VLOOKUP($A48,$A$2:$AM$12,C$14+1,FALSE))</f>
        <v>1.8139119673010362</v>
      </c>
      <c r="D48" s="9">
        <f t="shared" ca="1" si="31"/>
        <v>2.0280641196405171</v>
      </c>
      <c r="E48" s="9">
        <f t="shared" ca="1" si="31"/>
        <v>1.2563739934672677</v>
      </c>
      <c r="F48" s="9">
        <f t="shared" ca="1" si="31"/>
        <v>1.2747565215741021</v>
      </c>
      <c r="G48" s="9">
        <f t="shared" ca="1" si="31"/>
        <v>1.9230504334524454</v>
      </c>
      <c r="H48" s="9">
        <f t="shared" ca="1" si="31"/>
        <v>1.1397356884136589</v>
      </c>
      <c r="I48" s="9">
        <f t="shared" ca="1" si="31"/>
        <v>1.0343907041364173</v>
      </c>
      <c r="J48" s="9">
        <f t="shared" ca="1" si="31"/>
        <v>1.0058809932384258</v>
      </c>
      <c r="K48" s="9">
        <f t="shared" ca="1" si="31"/>
        <v>1.3686889444961619</v>
      </c>
      <c r="L48" s="9">
        <f t="shared" ca="1" si="31"/>
        <v>1.076555320798225</v>
      </c>
      <c r="M48" s="9">
        <f t="shared" ca="1" si="31"/>
        <v>1.2875507823832664</v>
      </c>
      <c r="N48" s="9">
        <f t="shared" ca="1" si="31"/>
        <v>1.2469719955687211</v>
      </c>
      <c r="O48" s="9">
        <f t="shared" ca="1" si="31"/>
        <v>1.8049826621772453</v>
      </c>
      <c r="P48" s="9">
        <f t="shared" ca="1" si="31"/>
        <v>1.2371222682855909</v>
      </c>
      <c r="Q48" s="9">
        <f t="shared" ca="1" si="31"/>
        <v>1.441752679839831</v>
      </c>
      <c r="R48" s="9">
        <f t="shared" ca="1" si="31"/>
        <v>2.4777883169588866</v>
      </c>
      <c r="S48" s="9">
        <f t="shared" ca="1" si="31"/>
        <v>1.0533588752643481</v>
      </c>
      <c r="T48" s="9">
        <f t="shared" ca="1" si="31"/>
        <v>1.1542992971377788</v>
      </c>
      <c r="U48" s="9">
        <f t="shared" ca="1" si="31"/>
        <v>1.8016879384495146</v>
      </c>
      <c r="V48" s="9">
        <f t="shared" ca="1" si="31"/>
        <v>1.1667124478151567</v>
      </c>
      <c r="W48" s="9">
        <f t="shared" ca="1" si="31"/>
        <v>1.0869485663591656</v>
      </c>
      <c r="X48" s="9">
        <f t="shared" ca="1" si="31"/>
        <v>1.5026123479240683</v>
      </c>
      <c r="Y48" s="9">
        <f t="shared" ca="1" si="31"/>
        <v>1.206088619953807</v>
      </c>
      <c r="Z48" s="9">
        <f t="shared" ca="1" si="31"/>
        <v>1.2142716475320985</v>
      </c>
      <c r="AA48" s="9">
        <f t="shared" ca="1" si="31"/>
        <v>1.6369400506224923</v>
      </c>
      <c r="AB48" s="9">
        <f t="shared" ca="1" si="31"/>
        <v>1.5735360976171129</v>
      </c>
      <c r="AC48" s="9">
        <f t="shared" ca="1" si="31"/>
        <v>1.6586847411047088</v>
      </c>
      <c r="AD48" s="9">
        <f t="shared" ca="1" si="31"/>
        <v>2.1537293118595011</v>
      </c>
      <c r="AE48" s="9">
        <f t="shared" ca="1" si="31"/>
        <v>0.82815622918291609</v>
      </c>
      <c r="AF48" s="9">
        <f t="shared" ca="1" si="31"/>
        <v>1.8627606353557438</v>
      </c>
      <c r="AG48" s="9">
        <f t="shared" ca="1" si="31"/>
        <v>0.8619141601078063</v>
      </c>
      <c r="AH48" s="9">
        <f t="shared" ca="1" si="31"/>
        <v>1.6081875779825336</v>
      </c>
      <c r="AI48" s="9">
        <f t="shared" ca="1" si="31"/>
        <v>1.2082941788128665</v>
      </c>
      <c r="AJ48" s="9">
        <f t="shared" ca="1" si="31"/>
        <v>1.5258321998471325</v>
      </c>
      <c r="AK48" s="9">
        <f t="shared" ca="1" si="31"/>
        <v>1.3576296999246436</v>
      </c>
      <c r="AL48" s="9">
        <f t="shared" ca="1" si="31"/>
        <v>1.3701558998236825</v>
      </c>
      <c r="AM48" s="9">
        <f t="shared" ca="1" si="31"/>
        <v>1.5166598526256974</v>
      </c>
      <c r="AN48" s="9">
        <f ca="1">AVERAGE(OFFSET($A48,0,Fixtures!$D$6,1,3))</f>
        <v>1.3076575384699911</v>
      </c>
      <c r="AO48" s="9">
        <f ca="1">AVERAGE(OFFSET($A48,0,Fixtures!$D$6,1,6))</f>
        <v>1.4653555841257146</v>
      </c>
      <c r="AP48" s="9">
        <f ca="1">AVERAGE(OFFSET($A48,0,Fixtures!$D$6,1,9))</f>
        <v>1.5151977423502723</v>
      </c>
      <c r="AQ48" s="9">
        <f ca="1">AVERAGE(OFFSET($A48,0,Fixtures!$D$6,1,12))</f>
        <v>1.4429312998379713</v>
      </c>
      <c r="AR48" s="9">
        <f ca="1">IF(OR(Fixtures!$D$6&lt;=0,Fixtures!$D$6&gt;39),AVERAGE(A48:AM48),AVERAGE(OFFSET($A48,0,Fixtures!$D$6,1,39-Fixtures!$D$6)))</f>
        <v>1.4428408281423009</v>
      </c>
    </row>
    <row r="50" spans="1:44" x14ac:dyDescent="0.25">
      <c r="A50" s="31" t="s">
        <v>61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  <c r="Q50" s="2">
        <v>16</v>
      </c>
      <c r="R50" s="2">
        <v>17</v>
      </c>
      <c r="S50" s="2">
        <v>18</v>
      </c>
      <c r="T50" s="2">
        <v>19</v>
      </c>
      <c r="U50" s="2">
        <v>20</v>
      </c>
      <c r="V50" s="2">
        <v>21</v>
      </c>
      <c r="W50" s="2">
        <v>22</v>
      </c>
      <c r="X50" s="2">
        <v>23</v>
      </c>
      <c r="Y50" s="2">
        <v>24</v>
      </c>
      <c r="Z50" s="2">
        <v>25</v>
      </c>
      <c r="AA50" s="2">
        <v>26</v>
      </c>
      <c r="AB50" s="2">
        <v>27</v>
      </c>
      <c r="AC50" s="2">
        <v>28</v>
      </c>
      <c r="AD50" s="2">
        <v>29</v>
      </c>
      <c r="AE50" s="2">
        <v>30</v>
      </c>
      <c r="AF50" s="2">
        <v>31</v>
      </c>
      <c r="AG50" s="2">
        <v>32</v>
      </c>
      <c r="AH50" s="2">
        <v>33</v>
      </c>
      <c r="AI50" s="2">
        <v>34</v>
      </c>
      <c r="AJ50" s="2">
        <v>35</v>
      </c>
      <c r="AK50" s="2">
        <v>36</v>
      </c>
      <c r="AL50" s="2">
        <v>37</v>
      </c>
      <c r="AM50" s="2">
        <v>38</v>
      </c>
      <c r="AN50" s="31" t="s">
        <v>56</v>
      </c>
      <c r="AO50" s="31" t="s">
        <v>57</v>
      </c>
      <c r="AP50" s="31" t="s">
        <v>58</v>
      </c>
      <c r="AQ50" s="31" t="s">
        <v>82</v>
      </c>
      <c r="AR50" s="31" t="s">
        <v>59</v>
      </c>
    </row>
    <row r="51" spans="1:44" x14ac:dyDescent="0.25">
      <c r="A51" s="30" t="s">
        <v>111</v>
      </c>
      <c r="B51" s="9">
        <f t="shared" ref="B51:AM51" ca="1" si="32">MIN(VLOOKUP($A50,$A$2:$AM$12,B$14+1,FALSE),VLOOKUP($A51,$A$2:$AM$12,B$14+1,FALSE))</f>
        <v>1.1502967492075478</v>
      </c>
      <c r="C51" s="9">
        <f t="shared" ca="1" si="32"/>
        <v>1.1299142173189616</v>
      </c>
      <c r="D51" s="9">
        <f t="shared" ca="1" si="32"/>
        <v>1.541988803899115</v>
      </c>
      <c r="E51" s="9">
        <f t="shared" ca="1" si="32"/>
        <v>1.4964651323337179</v>
      </c>
      <c r="F51" s="9">
        <f t="shared" ca="1" si="32"/>
        <v>1.3786630161875588</v>
      </c>
      <c r="G51" s="9">
        <f t="shared" ca="1" si="32"/>
        <v>0.84447444028866792</v>
      </c>
      <c r="H51" s="9">
        <f t="shared" ca="1" si="32"/>
        <v>1.274178687973843</v>
      </c>
      <c r="I51" s="9">
        <f t="shared" ca="1" si="32"/>
        <v>1.0702054291679559</v>
      </c>
      <c r="J51" s="9">
        <f t="shared" ca="1" si="32"/>
        <v>1.45892577680827</v>
      </c>
      <c r="K51" s="9">
        <f t="shared" ca="1" si="32"/>
        <v>1.3925274239949168</v>
      </c>
      <c r="L51" s="9">
        <f t="shared" ca="1" si="32"/>
        <v>1.3742719489957309</v>
      </c>
      <c r="M51" s="9">
        <f t="shared" ca="1" si="32"/>
        <v>0.95685042666076747</v>
      </c>
      <c r="N51" s="9">
        <f t="shared" ca="1" si="32"/>
        <v>1.0426006553527465</v>
      </c>
      <c r="O51" s="9">
        <f t="shared" ca="1" si="32"/>
        <v>0.6952679022786219</v>
      </c>
      <c r="P51" s="9">
        <f t="shared" ca="1" si="32"/>
        <v>1.8549363488823329</v>
      </c>
      <c r="Q51" s="9">
        <f t="shared" ca="1" si="32"/>
        <v>1.5153499605013221</v>
      </c>
      <c r="R51" s="9">
        <f t="shared" ca="1" si="32"/>
        <v>0.72360893865840259</v>
      </c>
      <c r="S51" s="9">
        <f t="shared" ca="1" si="32"/>
        <v>1.1714715721377789</v>
      </c>
      <c r="T51" s="9">
        <f t="shared" ca="1" si="32"/>
        <v>1.2167478286075279</v>
      </c>
      <c r="U51" s="9">
        <f t="shared" ca="1" si="32"/>
        <v>1.2925824212222867</v>
      </c>
      <c r="V51" s="9">
        <f t="shared" ca="1" si="32"/>
        <v>1.0194261317203455</v>
      </c>
      <c r="W51" s="9">
        <f t="shared" ca="1" si="32"/>
        <v>2.0801952876961103</v>
      </c>
      <c r="X51" s="9">
        <f t="shared" ca="1" si="32"/>
        <v>1.2809927830447756</v>
      </c>
      <c r="Y51" s="9">
        <f t="shared" ca="1" si="32"/>
        <v>1.314809919678138</v>
      </c>
      <c r="Z51" s="9">
        <f t="shared" ca="1" si="32"/>
        <v>0.969077116904003</v>
      </c>
      <c r="AA51" s="9">
        <f t="shared" ca="1" si="32"/>
        <v>1.4615936957476536</v>
      </c>
      <c r="AB51" s="9">
        <f t="shared" ca="1" si="32"/>
        <v>0.78420824250545529</v>
      </c>
      <c r="AC51" s="9">
        <f t="shared" ca="1" si="32"/>
        <v>1.0809466861440336</v>
      </c>
      <c r="AD51" s="9">
        <f t="shared" ca="1" si="32"/>
        <v>1.0144078247984056</v>
      </c>
      <c r="AE51" s="9">
        <f t="shared" ca="1" si="32"/>
        <v>2.00640142387621</v>
      </c>
      <c r="AF51" s="9">
        <f t="shared" ca="1" si="32"/>
        <v>0.91253367780969208</v>
      </c>
      <c r="AG51" s="9">
        <f t="shared" ca="1" si="32"/>
        <v>1.0386100762433734</v>
      </c>
      <c r="AH51" s="9">
        <f t="shared" ca="1" si="32"/>
        <v>0.91996717246821658</v>
      </c>
      <c r="AI51" s="9">
        <f t="shared" ca="1" si="32"/>
        <v>1.4293691558759614</v>
      </c>
      <c r="AJ51" s="9">
        <f t="shared" ca="1" si="32"/>
        <v>1.0017659150333151</v>
      </c>
      <c r="AK51" s="9">
        <f t="shared" ca="1" si="32"/>
        <v>1.0468792879993667</v>
      </c>
      <c r="AL51" s="9">
        <f t="shared" ca="1" si="32"/>
        <v>1.2614988552460349</v>
      </c>
      <c r="AM51" s="9">
        <f t="shared" ca="1" si="32"/>
        <v>1.0125561762479827</v>
      </c>
      <c r="AN51" s="9">
        <f ca="1">AVERAGE(OFFSET($A51,0,Fixtures!$D$6,1,3))</f>
        <v>1.1882932732089722</v>
      </c>
      <c r="AO51" s="9">
        <f ca="1">AVERAGE(OFFSET($A51,0,Fixtures!$D$6,1,6))</f>
        <v>1.1486047406706765</v>
      </c>
      <c r="AP51" s="9">
        <f ca="1">AVERAGE(OFFSET($A51,0,Fixtures!$D$6,1,9))</f>
        <v>1.2027745967231518</v>
      </c>
      <c r="AQ51" s="9">
        <f ca="1">AVERAGE(OFFSET($A51,0,Fixtures!$D$6,1,12))</f>
        <v>1.1844098145913264</v>
      </c>
      <c r="AR51" s="9">
        <f ca="1">IF(OR(Fixtures!$D$6&lt;=0,Fixtures!$D$6&gt;39),AVERAGE(A51:AM51),AVERAGE(OFFSET($A51,0,Fixtures!$D$6,1,39-Fixtures!$D$6)))</f>
        <v>1.1584761256014136</v>
      </c>
    </row>
    <row r="52" spans="1:44" x14ac:dyDescent="0.25">
      <c r="A52" s="30" t="s">
        <v>121</v>
      </c>
      <c r="B52" s="9">
        <f ca="1">MIN(VLOOKUP($A50,$A$2:$AM$12,B$14+1,FALSE),VLOOKUP($A52,$A$2:$AM$12,B$14+1,FALSE))</f>
        <v>1.1502967492075478</v>
      </c>
      <c r="C52" s="9">
        <f t="shared" ref="C52:AM52" ca="1" si="33">MIN(VLOOKUP($A50,$A$2:$AM$12,C$14+1,FALSE),VLOOKUP($A52,$A$2:$AM$12,C$14+1,FALSE))</f>
        <v>1.0973992847301419</v>
      </c>
      <c r="D52" s="9">
        <f t="shared" ca="1" si="33"/>
        <v>1.3192603510802492</v>
      </c>
      <c r="E52" s="9">
        <f t="shared" ca="1" si="33"/>
        <v>1.5587279751037566</v>
      </c>
      <c r="F52" s="9">
        <f t="shared" ca="1" si="33"/>
        <v>1.0142310081455452</v>
      </c>
      <c r="G52" s="9">
        <f t="shared" ca="1" si="33"/>
        <v>0.84447444028866792</v>
      </c>
      <c r="H52" s="9">
        <f t="shared" ca="1" si="33"/>
        <v>1.5228464436810105</v>
      </c>
      <c r="I52" s="9">
        <f t="shared" ca="1" si="33"/>
        <v>1.0702054291679559</v>
      </c>
      <c r="J52" s="9">
        <f t="shared" ca="1" si="33"/>
        <v>1.7465327406305913</v>
      </c>
      <c r="K52" s="9">
        <f t="shared" ca="1" si="33"/>
        <v>1.22740465987126</v>
      </c>
      <c r="L52" s="9">
        <f t="shared" ca="1" si="33"/>
        <v>0.96851673043588815</v>
      </c>
      <c r="M52" s="9">
        <f t="shared" ca="1" si="33"/>
        <v>0.95685042666076747</v>
      </c>
      <c r="N52" s="9">
        <f t="shared" ca="1" si="33"/>
        <v>1.3631675927774412</v>
      </c>
      <c r="O52" s="9">
        <f t="shared" ca="1" si="33"/>
        <v>0.6952679022786219</v>
      </c>
      <c r="P52" s="9">
        <f t="shared" ca="1" si="33"/>
        <v>1.6602722455353369</v>
      </c>
      <c r="Q52" s="9">
        <f t="shared" ca="1" si="33"/>
        <v>1.2006522125496273</v>
      </c>
      <c r="R52" s="9">
        <f t="shared" ca="1" si="33"/>
        <v>0.72360893865840259</v>
      </c>
      <c r="S52" s="9">
        <f t="shared" ca="1" si="33"/>
        <v>1.0550983611566653</v>
      </c>
      <c r="T52" s="9">
        <f t="shared" ca="1" si="33"/>
        <v>1.5987019373990456</v>
      </c>
      <c r="U52" s="9">
        <f t="shared" ca="1" si="33"/>
        <v>0.89939821358314909</v>
      </c>
      <c r="V52" s="9">
        <f t="shared" ca="1" si="33"/>
        <v>1.0194261317203455</v>
      </c>
      <c r="W52" s="9">
        <f t="shared" ca="1" si="33"/>
        <v>1.8335304178323764</v>
      </c>
      <c r="X52" s="9">
        <f t="shared" ca="1" si="33"/>
        <v>1.1691665453808089</v>
      </c>
      <c r="Y52" s="9">
        <f t="shared" ca="1" si="33"/>
        <v>1.343545479550136</v>
      </c>
      <c r="Z52" s="9">
        <f t="shared" ca="1" si="33"/>
        <v>0.969077116904003</v>
      </c>
      <c r="AA52" s="9">
        <f t="shared" ca="1" si="33"/>
        <v>1.0465729830055803</v>
      </c>
      <c r="AB52" s="9">
        <f t="shared" ca="1" si="33"/>
        <v>0.78420824250545529</v>
      </c>
      <c r="AC52" s="9">
        <f t="shared" ca="1" si="33"/>
        <v>0.79739369644121783</v>
      </c>
      <c r="AD52" s="9">
        <f t="shared" ca="1" si="33"/>
        <v>1.0144078247984056</v>
      </c>
      <c r="AE52" s="9">
        <f t="shared" ca="1" si="33"/>
        <v>1.1114219164327461</v>
      </c>
      <c r="AF52" s="9">
        <f t="shared" ca="1" si="33"/>
        <v>0.91253367780969208</v>
      </c>
      <c r="AG52" s="9">
        <f t="shared" ca="1" si="33"/>
        <v>1.0386100762433734</v>
      </c>
      <c r="AH52" s="9">
        <f t="shared" ca="1" si="33"/>
        <v>0.91996717246821658</v>
      </c>
      <c r="AI52" s="9">
        <f t="shared" ca="1" si="33"/>
        <v>1.4293691558759614</v>
      </c>
      <c r="AJ52" s="9">
        <f t="shared" ca="1" si="33"/>
        <v>2.1274023251338288</v>
      </c>
      <c r="AK52" s="9">
        <f t="shared" ca="1" si="33"/>
        <v>1.0468792879993667</v>
      </c>
      <c r="AL52" s="9">
        <f t="shared" ca="1" si="33"/>
        <v>0.82989766172680646</v>
      </c>
      <c r="AM52" s="9">
        <f t="shared" ca="1" si="33"/>
        <v>1.0125561762479827</v>
      </c>
      <c r="AN52" s="9">
        <f ca="1">AVERAGE(OFFSET($A52,0,Fixtures!$D$6,1,3))</f>
        <v>1.1605963806116493</v>
      </c>
      <c r="AO52" s="9">
        <f ca="1">AVERAGE(OFFSET($A52,0,Fixtures!$D$6,1,6))</f>
        <v>1.0183273439645337</v>
      </c>
      <c r="AP52" s="9">
        <f ca="1">AVERAGE(OFFSET($A52,0,Fixtures!$D$6,1,9))</f>
        <v>1.0164808314253384</v>
      </c>
      <c r="AQ52" s="9">
        <f ca="1">AVERAGE(OFFSET($A52,0,Fixtures!$D$6,1,12))</f>
        <v>1.0446894906179665</v>
      </c>
      <c r="AR52" s="9">
        <f ca="1">IF(OR(Fixtures!$D$6&lt;=0,Fixtures!$D$6&gt;39),AVERAGE(A52:AM52),AVERAGE(OFFSET($A52,0,Fixtures!$D$6,1,39-Fixtures!$D$6)))</f>
        <v>1.097063083657724</v>
      </c>
    </row>
    <row r="53" spans="1:44" x14ac:dyDescent="0.25">
      <c r="A53" s="30" t="s">
        <v>73</v>
      </c>
      <c r="B53" s="9">
        <f ca="1">MIN(VLOOKUP($A50,$A$2:$AM$12,B$14+1,FALSE),VLOOKUP($A53,$A$2:$AM$12,B$14+1,FALSE))</f>
        <v>1.0958028438051395</v>
      </c>
      <c r="C53" s="9">
        <f t="shared" ref="C53:AM53" ca="1" si="34">MIN(VLOOKUP($A50,$A$2:$AM$12,C$14+1,FALSE),VLOOKUP($A53,$A$2:$AM$12,C$14+1,FALSE))</f>
        <v>1.4476337178442515</v>
      </c>
      <c r="D53" s="9">
        <f t="shared" ca="1" si="34"/>
        <v>1.5638567141718935</v>
      </c>
      <c r="E53" s="9">
        <f t="shared" ca="1" si="34"/>
        <v>1.5587279751037566</v>
      </c>
      <c r="F53" s="9">
        <f t="shared" ca="1" si="34"/>
        <v>1.2747565215741021</v>
      </c>
      <c r="G53" s="9">
        <f t="shared" ca="1" si="34"/>
        <v>0.84447444028866792</v>
      </c>
      <c r="H53" s="9">
        <f t="shared" ca="1" si="34"/>
        <v>1.1397356884136589</v>
      </c>
      <c r="I53" s="9">
        <f t="shared" ca="1" si="34"/>
        <v>1.0702054291679559</v>
      </c>
      <c r="J53" s="9">
        <f t="shared" ca="1" si="34"/>
        <v>1.0058809932384258</v>
      </c>
      <c r="K53" s="9">
        <f t="shared" ca="1" si="34"/>
        <v>1.3925274239949168</v>
      </c>
      <c r="L53" s="9">
        <f t="shared" ca="1" si="34"/>
        <v>1.3742719489957309</v>
      </c>
      <c r="M53" s="9">
        <f t="shared" ca="1" si="34"/>
        <v>0.95685042666076747</v>
      </c>
      <c r="N53" s="9">
        <f t="shared" ca="1" si="34"/>
        <v>1.2469719955687211</v>
      </c>
      <c r="O53" s="9">
        <f t="shared" ca="1" si="34"/>
        <v>0.6952679022786219</v>
      </c>
      <c r="P53" s="9">
        <f t="shared" ca="1" si="34"/>
        <v>1.2371222682855909</v>
      </c>
      <c r="Q53" s="9">
        <f t="shared" ca="1" si="34"/>
        <v>1.5153499605013221</v>
      </c>
      <c r="R53" s="9">
        <f t="shared" ca="1" si="34"/>
        <v>0.72360893865840259</v>
      </c>
      <c r="S53" s="9">
        <f t="shared" ca="1" si="34"/>
        <v>1.0533588752643481</v>
      </c>
      <c r="T53" s="9">
        <f t="shared" ca="1" si="34"/>
        <v>1.1542992971377788</v>
      </c>
      <c r="U53" s="9">
        <f t="shared" ca="1" si="34"/>
        <v>1.2925824212222867</v>
      </c>
      <c r="V53" s="9">
        <f t="shared" ca="1" si="34"/>
        <v>1.0194261317203455</v>
      </c>
      <c r="W53" s="9">
        <f t="shared" ca="1" si="34"/>
        <v>1.0869485663591656</v>
      </c>
      <c r="X53" s="9">
        <f t="shared" ca="1" si="34"/>
        <v>1.2809927830447756</v>
      </c>
      <c r="Y53" s="9">
        <f t="shared" ca="1" si="34"/>
        <v>1.206088619953807</v>
      </c>
      <c r="Z53" s="9">
        <f t="shared" ca="1" si="34"/>
        <v>0.969077116904003</v>
      </c>
      <c r="AA53" s="9">
        <f t="shared" ca="1" si="34"/>
        <v>1.6369400506224923</v>
      </c>
      <c r="AB53" s="9">
        <f t="shared" ca="1" si="34"/>
        <v>0.78420824250545529</v>
      </c>
      <c r="AC53" s="9">
        <f t="shared" ca="1" si="34"/>
        <v>1.0809466861440336</v>
      </c>
      <c r="AD53" s="9">
        <f t="shared" ca="1" si="34"/>
        <v>1.0144078247984056</v>
      </c>
      <c r="AE53" s="9">
        <f t="shared" ca="1" si="34"/>
        <v>0.82815622918291609</v>
      </c>
      <c r="AF53" s="9">
        <f t="shared" ca="1" si="34"/>
        <v>0.91253367780969208</v>
      </c>
      <c r="AG53" s="9">
        <f t="shared" ca="1" si="34"/>
        <v>0.8619141601078063</v>
      </c>
      <c r="AH53" s="9">
        <f t="shared" ca="1" si="34"/>
        <v>0.91996717246821658</v>
      </c>
      <c r="AI53" s="9">
        <f t="shared" ca="1" si="34"/>
        <v>1.2082941788128665</v>
      </c>
      <c r="AJ53" s="9">
        <f t="shared" ca="1" si="34"/>
        <v>1.5258321998471325</v>
      </c>
      <c r="AK53" s="9">
        <f t="shared" ca="1" si="34"/>
        <v>1.0468792879993667</v>
      </c>
      <c r="AL53" s="9">
        <f t="shared" ca="1" si="34"/>
        <v>1.2614988552460349</v>
      </c>
      <c r="AM53" s="9">
        <f t="shared" ca="1" si="34"/>
        <v>1.0125561762479827</v>
      </c>
      <c r="AN53" s="9">
        <f ca="1">AVERAGE(OFFSET($A53,0,Fixtures!$D$6,1,3))</f>
        <v>1.1520528399675285</v>
      </c>
      <c r="AO53" s="9">
        <f ca="1">AVERAGE(OFFSET($A53,0,Fixtures!$D$6,1,6))</f>
        <v>1.1597089165290946</v>
      </c>
      <c r="AP53" s="9">
        <f ca="1">AVERAGE(OFFSET($A53,0,Fixtures!$D$6,1,9))</f>
        <v>1.0792612478850647</v>
      </c>
      <c r="AQ53" s="9">
        <f ca="1">AVERAGE(OFFSET($A53,0,Fixtures!$D$6,1,12))</f>
        <v>1.0586272285295395</v>
      </c>
      <c r="AR53" s="9">
        <f ca="1">IF(OR(Fixtures!$D$6&lt;=0,Fixtures!$D$6&gt;39),AVERAGE(A53:AM53),AVERAGE(OFFSET($A53,0,Fixtures!$D$6,1,39-Fixtures!$D$6)))</f>
        <v>1.0968933288559368</v>
      </c>
    </row>
    <row r="54" spans="1:44" x14ac:dyDescent="0.25">
      <c r="A54" s="30" t="s">
        <v>53</v>
      </c>
      <c r="B54" s="9">
        <f ca="1">MIN(VLOOKUP($A50,$A$2:$AM$12,B$14+1,FALSE),VLOOKUP($A54,$A$2:$AM$12,B$14+1,FALSE))</f>
        <v>1.1502967492075478</v>
      </c>
      <c r="C54" s="9">
        <f t="shared" ref="C54:AM54" ca="1" si="35">MIN(VLOOKUP($A50,$A$2:$AM$12,C$14+1,FALSE),VLOOKUP($A54,$A$2:$AM$12,C$14+1,FALSE))</f>
        <v>1.4476337178442515</v>
      </c>
      <c r="D54" s="9">
        <f t="shared" ca="1" si="35"/>
        <v>1.5638567141718935</v>
      </c>
      <c r="E54" s="9">
        <f t="shared" ca="1" si="35"/>
        <v>1.1390565528774848</v>
      </c>
      <c r="F54" s="9">
        <f t="shared" ca="1" si="35"/>
        <v>1.5125839176050113</v>
      </c>
      <c r="G54" s="9">
        <f t="shared" ca="1" si="35"/>
        <v>0.84447444028866792</v>
      </c>
      <c r="H54" s="9">
        <f t="shared" ca="1" si="35"/>
        <v>0.94357414923735561</v>
      </c>
      <c r="I54" s="9">
        <f t="shared" ca="1" si="35"/>
        <v>1.0702054291679559</v>
      </c>
      <c r="J54" s="9">
        <f t="shared" ca="1" si="35"/>
        <v>1.9135818117088628</v>
      </c>
      <c r="K54" s="9">
        <f t="shared" ca="1" si="35"/>
        <v>1.3925274239949168</v>
      </c>
      <c r="L54" s="9">
        <f t="shared" ca="1" si="35"/>
        <v>1.3742719489957309</v>
      </c>
      <c r="M54" s="9">
        <f t="shared" ca="1" si="35"/>
        <v>0.95685042666076747</v>
      </c>
      <c r="N54" s="9">
        <f t="shared" ca="1" si="35"/>
        <v>1.3631675927774412</v>
      </c>
      <c r="O54" s="9">
        <f t="shared" ca="1" si="35"/>
        <v>0.6952679022786219</v>
      </c>
      <c r="P54" s="9">
        <f t="shared" ca="1" si="35"/>
        <v>0.87623566794285179</v>
      </c>
      <c r="Q54" s="9">
        <f t="shared" ca="1" si="35"/>
        <v>1.5153499605013221</v>
      </c>
      <c r="R54" s="9">
        <f t="shared" ca="1" si="35"/>
        <v>0.72360893865840259</v>
      </c>
      <c r="S54" s="9">
        <f t="shared" ca="1" si="35"/>
        <v>1.1714715721377789</v>
      </c>
      <c r="T54" s="9">
        <f t="shared" ca="1" si="35"/>
        <v>1.0691375418955353</v>
      </c>
      <c r="U54" s="9">
        <f t="shared" ca="1" si="35"/>
        <v>1.2925824212222867</v>
      </c>
      <c r="V54" s="9">
        <f t="shared" ca="1" si="35"/>
        <v>1.0194261317203455</v>
      </c>
      <c r="W54" s="9">
        <f t="shared" ca="1" si="35"/>
        <v>1.0827990434091939</v>
      </c>
      <c r="X54" s="9">
        <f t="shared" ca="1" si="35"/>
        <v>1.2809927830447756</v>
      </c>
      <c r="Y54" s="9">
        <f t="shared" ca="1" si="35"/>
        <v>1.2852849354836451</v>
      </c>
      <c r="Z54" s="9">
        <f t="shared" ca="1" si="35"/>
        <v>0.969077116904003</v>
      </c>
      <c r="AA54" s="9">
        <f t="shared" ca="1" si="35"/>
        <v>1.7183445265939916</v>
      </c>
      <c r="AB54" s="9">
        <f t="shared" ca="1" si="35"/>
        <v>0.78420824250545529</v>
      </c>
      <c r="AC54" s="9">
        <f t="shared" ca="1" si="35"/>
        <v>1.0809466861440336</v>
      </c>
      <c r="AD54" s="9">
        <f t="shared" ca="1" si="35"/>
        <v>1.0144078247984056</v>
      </c>
      <c r="AE54" s="9">
        <f t="shared" ca="1" si="35"/>
        <v>1.3089446397664823</v>
      </c>
      <c r="AF54" s="9">
        <f t="shared" ca="1" si="35"/>
        <v>0.91253367780969208</v>
      </c>
      <c r="AG54" s="9">
        <f t="shared" ca="1" si="35"/>
        <v>0.98811112969661608</v>
      </c>
      <c r="AH54" s="9">
        <f t="shared" ca="1" si="35"/>
        <v>0.91996717246821658</v>
      </c>
      <c r="AI54" s="9">
        <f t="shared" ca="1" si="35"/>
        <v>1.4293691558759614</v>
      </c>
      <c r="AJ54" s="9">
        <f t="shared" ca="1" si="35"/>
        <v>1.7015536160268605</v>
      </c>
      <c r="AK54" s="9">
        <f t="shared" ca="1" si="35"/>
        <v>1.0468792879993667</v>
      </c>
      <c r="AL54" s="9">
        <f t="shared" ca="1" si="35"/>
        <v>1.2614988552460349</v>
      </c>
      <c r="AM54" s="9">
        <f t="shared" ca="1" si="35"/>
        <v>1.0125561762479827</v>
      </c>
      <c r="AN54" s="9">
        <f ca="1">AVERAGE(OFFSET($A54,0,Fixtures!$D$6,1,3))</f>
        <v>1.1784516118108079</v>
      </c>
      <c r="AO54" s="9">
        <f ca="1">AVERAGE(OFFSET($A54,0,Fixtures!$D$6,1,6))</f>
        <v>1.1864757151126506</v>
      </c>
      <c r="AP54" s="9">
        <f ca="1">AVERAGE(OFFSET($A54,0,Fixtures!$D$6,1,9))</f>
        <v>1.1505267147833871</v>
      </c>
      <c r="AQ54" s="9">
        <f ca="1">AVERAGE(OFFSET($A54,0,Fixtures!$D$6,1,12))</f>
        <v>1.14101565759094</v>
      </c>
      <c r="AR54" s="9">
        <f ca="1">IF(OR(Fixtures!$D$6&lt;=0,Fixtures!$D$6&gt;39),AVERAGE(A54:AM54),AVERAGE(OFFSET($A54,0,Fixtures!$D$6,1,39-Fixtures!$D$6)))</f>
        <v>1.1696672391632204</v>
      </c>
    </row>
    <row r="55" spans="1:44" x14ac:dyDescent="0.25">
      <c r="A55" s="30" t="s">
        <v>2</v>
      </c>
      <c r="B55" s="9">
        <f ca="1">MIN(VLOOKUP($A50,$A$2:$AM$12,B$14+1,FALSE),VLOOKUP($A55,$A$2:$AM$12,B$14+1,FALSE))</f>
        <v>1.1502967492075478</v>
      </c>
      <c r="C55" s="9">
        <f t="shared" ref="C55:AM55" ca="1" si="36">MIN(VLOOKUP($A50,$A$2:$AM$12,C$14+1,FALSE),VLOOKUP($A55,$A$2:$AM$12,C$14+1,FALSE))</f>
        <v>1.4476337178442515</v>
      </c>
      <c r="D55" s="9">
        <f t="shared" ca="1" si="36"/>
        <v>1.5638567141718935</v>
      </c>
      <c r="E55" s="9">
        <f t="shared" ca="1" si="36"/>
        <v>1.1782778418238045</v>
      </c>
      <c r="F55" s="9">
        <f t="shared" ca="1" si="36"/>
        <v>1.5125839176050113</v>
      </c>
      <c r="G55" s="9">
        <f t="shared" ca="1" si="36"/>
        <v>0.84447444028866792</v>
      </c>
      <c r="H55" s="9">
        <f t="shared" ca="1" si="36"/>
        <v>1.5228464436810105</v>
      </c>
      <c r="I55" s="9">
        <f t="shared" ca="1" si="36"/>
        <v>1.0702054291679559</v>
      </c>
      <c r="J55" s="9">
        <f t="shared" ca="1" si="36"/>
        <v>1.9135818117088628</v>
      </c>
      <c r="K55" s="9">
        <f t="shared" ca="1" si="36"/>
        <v>1.3517470073813354</v>
      </c>
      <c r="L55" s="9">
        <f t="shared" ca="1" si="36"/>
        <v>1.3742719489957309</v>
      </c>
      <c r="M55" s="9">
        <f t="shared" ca="1" si="36"/>
        <v>0.95685042666076747</v>
      </c>
      <c r="N55" s="9">
        <f t="shared" ca="1" si="36"/>
        <v>1.3631675927774412</v>
      </c>
      <c r="O55" s="9">
        <f t="shared" ca="1" si="36"/>
        <v>0.6952679022786219</v>
      </c>
      <c r="P55" s="9">
        <f t="shared" ca="1" si="36"/>
        <v>1.774481562180088</v>
      </c>
      <c r="Q55" s="9">
        <f t="shared" ca="1" si="36"/>
        <v>1.4852812603765277</v>
      </c>
      <c r="R55" s="9">
        <f t="shared" ca="1" si="36"/>
        <v>0.72360893865840259</v>
      </c>
      <c r="S55" s="9">
        <f t="shared" ca="1" si="36"/>
        <v>0.89774085418145588</v>
      </c>
      <c r="T55" s="9">
        <f t="shared" ca="1" si="36"/>
        <v>1.5987019373990456</v>
      </c>
      <c r="U55" s="9">
        <f t="shared" ca="1" si="36"/>
        <v>1.2925824212222867</v>
      </c>
      <c r="V55" s="9">
        <f t="shared" ca="1" si="36"/>
        <v>1.0194261317203455</v>
      </c>
      <c r="W55" s="9">
        <f t="shared" ca="1" si="36"/>
        <v>2.0192763937424894</v>
      </c>
      <c r="X55" s="9">
        <f t="shared" ca="1" si="36"/>
        <v>1.2809927830447756</v>
      </c>
      <c r="Y55" s="9">
        <f t="shared" ca="1" si="36"/>
        <v>1.9308947279987247</v>
      </c>
      <c r="Z55" s="9">
        <f t="shared" ca="1" si="36"/>
        <v>0.969077116904003</v>
      </c>
      <c r="AA55" s="9">
        <f t="shared" ca="1" si="36"/>
        <v>1.7183445265939916</v>
      </c>
      <c r="AB55" s="9">
        <f t="shared" ca="1" si="36"/>
        <v>0.78420824250545529</v>
      </c>
      <c r="AC55" s="9">
        <f t="shared" ca="1" si="36"/>
        <v>1.0809466861440336</v>
      </c>
      <c r="AD55" s="9">
        <f t="shared" ca="1" si="36"/>
        <v>1.0144078247984056</v>
      </c>
      <c r="AE55" s="9">
        <f t="shared" ca="1" si="36"/>
        <v>1.1878760870792324</v>
      </c>
      <c r="AF55" s="9">
        <f t="shared" ca="1" si="36"/>
        <v>0.91253367780969208</v>
      </c>
      <c r="AG55" s="9">
        <f t="shared" ca="1" si="36"/>
        <v>1.0386100762433734</v>
      </c>
      <c r="AH55" s="9">
        <f t="shared" ca="1" si="36"/>
        <v>0.91996717246821658</v>
      </c>
      <c r="AI55" s="9">
        <f t="shared" ca="1" si="36"/>
        <v>1.4293691558759614</v>
      </c>
      <c r="AJ55" s="9">
        <f t="shared" ca="1" si="36"/>
        <v>1.7601434427244487</v>
      </c>
      <c r="AK55" s="9">
        <f t="shared" ca="1" si="36"/>
        <v>1.0468792879993667</v>
      </c>
      <c r="AL55" s="9">
        <f t="shared" ca="1" si="36"/>
        <v>1.2614988552460349</v>
      </c>
      <c r="AM55" s="9">
        <f t="shared" ca="1" si="36"/>
        <v>1.0125561762479827</v>
      </c>
      <c r="AN55" s="9">
        <f ca="1">AVERAGE(OFFSET($A55,0,Fixtures!$D$6,1,3))</f>
        <v>1.3936548759825012</v>
      </c>
      <c r="AO55" s="9">
        <f ca="1">AVERAGE(OFFSET($A55,0,Fixtures!$D$6,1,6))</f>
        <v>1.2940773471984972</v>
      </c>
      <c r="AP55" s="9">
        <f ca="1">AVERAGE(OFFSET($A55,0,Fixtures!$D$6,1,9))</f>
        <v>1.208809074764257</v>
      </c>
      <c r="AQ55" s="9">
        <f ca="1">AVERAGE(OFFSET($A55,0,Fixtures!$D$6,1,12))</f>
        <v>1.1889356731221554</v>
      </c>
      <c r="AR55" s="9">
        <f ca="1">IF(OR(Fixtures!$D$6&lt;=0,Fixtures!$D$6&gt;39),AVERAGE(A55:AM55),AVERAGE(OFFSET($A55,0,Fixtures!$D$6,1,39-Fixtures!$D$6)))</f>
        <v>1.2092691149802313</v>
      </c>
    </row>
    <row r="56" spans="1:44" x14ac:dyDescent="0.25">
      <c r="A56" s="30" t="s">
        <v>113</v>
      </c>
      <c r="B56" s="9">
        <f ca="1">MIN(VLOOKUP($A50,$A$2:$AM$12,B$14+1,FALSE),VLOOKUP($A56,$A$2:$AM$12,B$14+1,FALSE))</f>
        <v>1.1502967492075478</v>
      </c>
      <c r="C56" s="9">
        <f t="shared" ref="C56:AM56" ca="1" si="37">MIN(VLOOKUP($A50,$A$2:$AM$12,C$14+1,FALSE),VLOOKUP($A56,$A$2:$AM$12,C$14+1,FALSE))</f>
        <v>0.97718765746695968</v>
      </c>
      <c r="D56" s="9">
        <f t="shared" ca="1" si="37"/>
        <v>1.5638567141718935</v>
      </c>
      <c r="E56" s="9">
        <f t="shared" ca="1" si="37"/>
        <v>1.5587279751037566</v>
      </c>
      <c r="F56" s="9">
        <f t="shared" ca="1" si="37"/>
        <v>1.5125839176050113</v>
      </c>
      <c r="G56" s="9">
        <f t="shared" ca="1" si="37"/>
        <v>0.84447444028866792</v>
      </c>
      <c r="H56" s="9">
        <f t="shared" ca="1" si="37"/>
        <v>1.4025765758332613</v>
      </c>
      <c r="I56" s="9">
        <f t="shared" ca="1" si="37"/>
        <v>1.0702054291679559</v>
      </c>
      <c r="J56" s="9">
        <f t="shared" ca="1" si="37"/>
        <v>1.5819975406728068</v>
      </c>
      <c r="K56" s="9">
        <f t="shared" ca="1" si="37"/>
        <v>1.3925274239949168</v>
      </c>
      <c r="L56" s="9">
        <f t="shared" ca="1" si="37"/>
        <v>1.3742719489957309</v>
      </c>
      <c r="M56" s="9">
        <f t="shared" ca="1" si="37"/>
        <v>0.95685042666076747</v>
      </c>
      <c r="N56" s="9">
        <f t="shared" ca="1" si="37"/>
        <v>1.3631675927774412</v>
      </c>
      <c r="O56" s="9">
        <f t="shared" ca="1" si="37"/>
        <v>0.6952679022786219</v>
      </c>
      <c r="P56" s="9">
        <f t="shared" ca="1" si="37"/>
        <v>1.8549363488823329</v>
      </c>
      <c r="Q56" s="9">
        <f t="shared" ca="1" si="37"/>
        <v>1.2423569115625659</v>
      </c>
      <c r="R56" s="9">
        <f t="shared" ca="1" si="37"/>
        <v>0.72360893865840259</v>
      </c>
      <c r="S56" s="9">
        <f t="shared" ca="1" si="37"/>
        <v>1.1714715721377789</v>
      </c>
      <c r="T56" s="9">
        <f t="shared" ca="1" si="37"/>
        <v>1.5987019373990456</v>
      </c>
      <c r="U56" s="9">
        <f t="shared" ca="1" si="37"/>
        <v>1.2925824212222867</v>
      </c>
      <c r="V56" s="9">
        <f t="shared" ca="1" si="37"/>
        <v>0.93891489787185245</v>
      </c>
      <c r="W56" s="9">
        <f t="shared" ca="1" si="37"/>
        <v>2.0801952876961103</v>
      </c>
      <c r="X56" s="9">
        <f t="shared" ca="1" si="37"/>
        <v>1.0590231470619618</v>
      </c>
      <c r="Y56" s="9">
        <f t="shared" ca="1" si="37"/>
        <v>1.9308947279987247</v>
      </c>
      <c r="Z56" s="9">
        <f t="shared" ca="1" si="37"/>
        <v>0.969077116904003</v>
      </c>
      <c r="AA56" s="9">
        <f t="shared" ca="1" si="37"/>
        <v>1.7183445265939916</v>
      </c>
      <c r="AB56" s="9">
        <f t="shared" ca="1" si="37"/>
        <v>0.78420824250545529</v>
      </c>
      <c r="AC56" s="9">
        <f t="shared" ca="1" si="37"/>
        <v>1.0809466861440336</v>
      </c>
      <c r="AD56" s="9">
        <f t="shared" ca="1" si="37"/>
        <v>1.0144078247984056</v>
      </c>
      <c r="AE56" s="9">
        <f t="shared" ca="1" si="37"/>
        <v>1.5534022946621184</v>
      </c>
      <c r="AF56" s="9">
        <f t="shared" ca="1" si="37"/>
        <v>0.91253367780969208</v>
      </c>
      <c r="AG56" s="9">
        <f t="shared" ca="1" si="37"/>
        <v>1.0386100762433734</v>
      </c>
      <c r="AH56" s="9">
        <f t="shared" ca="1" si="37"/>
        <v>0.91996717246821658</v>
      </c>
      <c r="AI56" s="9">
        <f t="shared" ca="1" si="37"/>
        <v>1.4293691558759614</v>
      </c>
      <c r="AJ56" s="9">
        <f t="shared" ca="1" si="37"/>
        <v>1.2921653907543793</v>
      </c>
      <c r="AK56" s="9">
        <f t="shared" ca="1" si="37"/>
        <v>1.0468792879993667</v>
      </c>
      <c r="AL56" s="9">
        <f t="shared" ca="1" si="37"/>
        <v>1.1942364326197559</v>
      </c>
      <c r="AM56" s="9">
        <f t="shared" ca="1" si="37"/>
        <v>1.0125561762479827</v>
      </c>
      <c r="AN56" s="9">
        <f ca="1">AVERAGE(OFFSET($A56,0,Fixtures!$D$6,1,3))</f>
        <v>1.3196649973215631</v>
      </c>
      <c r="AO56" s="9">
        <f ca="1">AVERAGE(OFFSET($A56,0,Fixtures!$D$6,1,6))</f>
        <v>1.2570824078680281</v>
      </c>
      <c r="AP56" s="9">
        <f ca="1">AVERAGE(OFFSET($A56,0,Fixtures!$D$6,1,9))</f>
        <v>1.224759804942043</v>
      </c>
      <c r="AQ56" s="9">
        <f ca="1">AVERAGE(OFFSET($A56,0,Fixtures!$D$6,1,12))</f>
        <v>1.2008987207554949</v>
      </c>
      <c r="AR56" s="9">
        <f ca="1">IF(OR(Fixtures!$D$6&lt;=0,Fixtures!$D$6&gt;39),AVERAGE(A56:AM56),AVERAGE(OFFSET($A56,0,Fixtures!$D$6,1,39-Fixtures!$D$6)))</f>
        <v>1.1847888710429639</v>
      </c>
    </row>
    <row r="57" spans="1:44" x14ac:dyDescent="0.25">
      <c r="A57" s="30" t="s">
        <v>112</v>
      </c>
      <c r="B57" s="9">
        <f ca="1">MIN(VLOOKUP($A50,$A$2:$AM$12,B$14+1,FALSE),VLOOKUP($A57,$A$2:$AM$12,B$14+1,FALSE))</f>
        <v>1.0528877426805365</v>
      </c>
      <c r="C57" s="9">
        <f t="shared" ref="C57:AM57" ca="1" si="38">MIN(VLOOKUP($A50,$A$2:$AM$12,C$14+1,FALSE),VLOOKUP($A57,$A$2:$AM$12,C$14+1,FALSE))</f>
        <v>0.62488844765775819</v>
      </c>
      <c r="D57" s="9">
        <f t="shared" ca="1" si="38"/>
        <v>1.1513225175996369</v>
      </c>
      <c r="E57" s="9">
        <f t="shared" ca="1" si="38"/>
        <v>1.5587279751037566</v>
      </c>
      <c r="F57" s="9">
        <f t="shared" ca="1" si="38"/>
        <v>1.0338563704757582</v>
      </c>
      <c r="G57" s="9">
        <f t="shared" ca="1" si="38"/>
        <v>0.84447444028866792</v>
      </c>
      <c r="H57" s="9">
        <f t="shared" ca="1" si="38"/>
        <v>1.4009435808716126</v>
      </c>
      <c r="I57" s="9">
        <f t="shared" ca="1" si="38"/>
        <v>1.0702054291679559</v>
      </c>
      <c r="J57" s="9">
        <f t="shared" ca="1" si="38"/>
        <v>0.87098094598954157</v>
      </c>
      <c r="K57" s="9">
        <f t="shared" ca="1" si="38"/>
        <v>1.2846792869596184</v>
      </c>
      <c r="L57" s="9">
        <f t="shared" ca="1" si="38"/>
        <v>0.7948159649054285</v>
      </c>
      <c r="M57" s="9">
        <f t="shared" ca="1" si="38"/>
        <v>0.95685042666076747</v>
      </c>
      <c r="N57" s="9">
        <f t="shared" ca="1" si="38"/>
        <v>1.161738978629874</v>
      </c>
      <c r="O57" s="9">
        <f t="shared" ca="1" si="38"/>
        <v>0.6952679022786219</v>
      </c>
      <c r="P57" s="9">
        <f t="shared" ca="1" si="38"/>
        <v>0.65036062344831558</v>
      </c>
      <c r="Q57" s="9">
        <f t="shared" ca="1" si="38"/>
        <v>1.1338018895928146</v>
      </c>
      <c r="R57" s="9">
        <f t="shared" ca="1" si="38"/>
        <v>0.72360893865840259</v>
      </c>
      <c r="S57" s="9">
        <f t="shared" ca="1" si="38"/>
        <v>1.1714715721377789</v>
      </c>
      <c r="T57" s="9">
        <f t="shared" ca="1" si="38"/>
        <v>0.82016119468924997</v>
      </c>
      <c r="U57" s="9">
        <f t="shared" ca="1" si="38"/>
        <v>1.2925824212222867</v>
      </c>
      <c r="V57" s="9">
        <f t="shared" ca="1" si="38"/>
        <v>1.0194261317203455</v>
      </c>
      <c r="W57" s="9">
        <f t="shared" ca="1" si="38"/>
        <v>0.85999191936966191</v>
      </c>
      <c r="X57" s="9">
        <f t="shared" ca="1" si="38"/>
        <v>1.2809927830447756</v>
      </c>
      <c r="Y57" s="9">
        <f t="shared" ca="1" si="38"/>
        <v>1.6671678525043161</v>
      </c>
      <c r="Z57" s="9">
        <f t="shared" ca="1" si="38"/>
        <v>0.93347533538998451</v>
      </c>
      <c r="AA57" s="9">
        <f t="shared" ca="1" si="38"/>
        <v>0.70482567898449144</v>
      </c>
      <c r="AB57" s="9">
        <f t="shared" ca="1" si="38"/>
        <v>0.78420824250545529</v>
      </c>
      <c r="AC57" s="9">
        <f t="shared" ca="1" si="38"/>
        <v>1.0809466861440336</v>
      </c>
      <c r="AD57" s="9">
        <f t="shared" ca="1" si="38"/>
        <v>0.75899134757866082</v>
      </c>
      <c r="AE57" s="9">
        <f t="shared" ca="1" si="38"/>
        <v>0.97152636342279231</v>
      </c>
      <c r="AF57" s="9">
        <f t="shared" ca="1" si="38"/>
        <v>0.91253367780969208</v>
      </c>
      <c r="AG57" s="9">
        <f t="shared" ca="1" si="38"/>
        <v>0.91172299030731452</v>
      </c>
      <c r="AH57" s="9">
        <f t="shared" ca="1" si="38"/>
        <v>0.91996717246821658</v>
      </c>
      <c r="AI57" s="9">
        <f t="shared" ca="1" si="38"/>
        <v>0.94090748475373454</v>
      </c>
      <c r="AJ57" s="9">
        <f t="shared" ca="1" si="38"/>
        <v>1.2515669103221831</v>
      </c>
      <c r="AK57" s="9">
        <f t="shared" ca="1" si="38"/>
        <v>1.0468792879993667</v>
      </c>
      <c r="AL57" s="9">
        <f t="shared" ca="1" si="38"/>
        <v>0.96187240503398086</v>
      </c>
      <c r="AM57" s="9">
        <f t="shared" ca="1" si="38"/>
        <v>1.0125561762479827</v>
      </c>
      <c r="AN57" s="9">
        <f ca="1">AVERAGE(OFFSET($A57,0,Fixtures!$D$6,1,3))</f>
        <v>1.2938786569796921</v>
      </c>
      <c r="AO57" s="9">
        <f ca="1">AVERAGE(OFFSET($A57,0,Fixtures!$D$6,1,6))</f>
        <v>1.0752694297621759</v>
      </c>
      <c r="AP57" s="9">
        <f ca="1">AVERAGE(OFFSET($A57,0,Fixtures!$D$6,1,9))</f>
        <v>1.0105186630426892</v>
      </c>
      <c r="AQ57" s="9">
        <f ca="1">AVERAGE(OFFSET($A57,0,Fixtures!$D$6,1,12))</f>
        <v>0.9889388012427891</v>
      </c>
      <c r="AR57" s="9">
        <f ca="1">IF(OR(Fixtures!$D$6&lt;=0,Fixtures!$D$6&gt;39),AVERAGE(A57:AM57),AVERAGE(OFFSET($A57,0,Fixtures!$D$6,1,39-Fixtures!$D$6)))</f>
        <v>1.0087587746573115</v>
      </c>
    </row>
    <row r="58" spans="1:44" x14ac:dyDescent="0.25">
      <c r="A58" s="30" t="s">
        <v>10</v>
      </c>
      <c r="B58" s="9">
        <f ca="1">MIN(VLOOKUP($A50,$A$2:$AM$12,B$14+1,FALSE),VLOOKUP($A58,$A$2:$AM$12,B$14+1,FALSE))</f>
        <v>1.1502967492075478</v>
      </c>
      <c r="C58" s="9">
        <f t="shared" ref="C58:AM58" ca="1" si="39">MIN(VLOOKUP($A50,$A$2:$AM$12,C$14+1,FALSE),VLOOKUP($A58,$A$2:$AM$12,C$14+1,FALSE))</f>
        <v>1.4476337178442515</v>
      </c>
      <c r="D58" s="9">
        <f t="shared" ca="1" si="39"/>
        <v>1.5638567141718935</v>
      </c>
      <c r="E58" s="9">
        <f t="shared" ca="1" si="39"/>
        <v>1.3791380997574116</v>
      </c>
      <c r="F58" s="9">
        <f t="shared" ca="1" si="39"/>
        <v>1.4662978338322521</v>
      </c>
      <c r="G58" s="9">
        <f t="shared" ca="1" si="39"/>
        <v>0.83672147139395536</v>
      </c>
      <c r="H58" s="9">
        <f t="shared" ca="1" si="39"/>
        <v>1.5228464436810105</v>
      </c>
      <c r="I58" s="9">
        <f t="shared" ca="1" si="39"/>
        <v>1.0702054291679559</v>
      </c>
      <c r="J58" s="9">
        <f t="shared" ca="1" si="39"/>
        <v>1.66857783431436</v>
      </c>
      <c r="K58" s="9">
        <f t="shared" ca="1" si="39"/>
        <v>1.3667723803181095</v>
      </c>
      <c r="L58" s="9">
        <f t="shared" ca="1" si="39"/>
        <v>1.3742719489957309</v>
      </c>
      <c r="M58" s="9">
        <f t="shared" ca="1" si="39"/>
        <v>0.95685042666076747</v>
      </c>
      <c r="N58" s="9">
        <f t="shared" ca="1" si="39"/>
        <v>1.3631675927774412</v>
      </c>
      <c r="O58" s="9">
        <f t="shared" ca="1" si="39"/>
        <v>0.6952679022786219</v>
      </c>
      <c r="P58" s="9">
        <f t="shared" ca="1" si="39"/>
        <v>0.90102329704600859</v>
      </c>
      <c r="Q58" s="9">
        <f t="shared" ca="1" si="39"/>
        <v>1.1533305220552614</v>
      </c>
      <c r="R58" s="9">
        <f t="shared" ca="1" si="39"/>
        <v>0.72360893865840259</v>
      </c>
      <c r="S58" s="9">
        <f t="shared" ca="1" si="39"/>
        <v>1.1714715721377789</v>
      </c>
      <c r="T58" s="9">
        <f t="shared" ca="1" si="39"/>
        <v>1.5987019373990456</v>
      </c>
      <c r="U58" s="9">
        <f t="shared" ca="1" si="39"/>
        <v>0.74182538600837311</v>
      </c>
      <c r="V58" s="9">
        <f t="shared" ca="1" si="39"/>
        <v>1.0194261317203455</v>
      </c>
      <c r="W58" s="9">
        <f t="shared" ca="1" si="39"/>
        <v>2.0417217039319913</v>
      </c>
      <c r="X58" s="9">
        <f t="shared" ca="1" si="39"/>
        <v>1.1169818560286211</v>
      </c>
      <c r="Y58" s="9">
        <f t="shared" ca="1" si="39"/>
        <v>1.1081589099631253</v>
      </c>
      <c r="Z58" s="9">
        <f t="shared" ca="1" si="39"/>
        <v>0.969077116904003</v>
      </c>
      <c r="AA58" s="9">
        <f t="shared" ca="1" si="39"/>
        <v>0.94355186462738061</v>
      </c>
      <c r="AB58" s="9">
        <f t="shared" ca="1" si="39"/>
        <v>0.78420824250545529</v>
      </c>
      <c r="AC58" s="9">
        <f t="shared" ca="1" si="39"/>
        <v>1.0809466861440336</v>
      </c>
      <c r="AD58" s="9">
        <f t="shared" ca="1" si="39"/>
        <v>0.77206423377253042</v>
      </c>
      <c r="AE58" s="9">
        <f t="shared" ca="1" si="39"/>
        <v>1.345973073365025</v>
      </c>
      <c r="AF58" s="9">
        <f t="shared" ca="1" si="39"/>
        <v>0.91253367780969208</v>
      </c>
      <c r="AG58" s="9">
        <f t="shared" ca="1" si="39"/>
        <v>1.0386100762433734</v>
      </c>
      <c r="AH58" s="9">
        <f t="shared" ca="1" si="39"/>
        <v>0.91996717246821658</v>
      </c>
      <c r="AI58" s="9">
        <f t="shared" ca="1" si="39"/>
        <v>1.4293691558759614</v>
      </c>
      <c r="AJ58" s="9">
        <f t="shared" ca="1" si="39"/>
        <v>2.0601939514894672</v>
      </c>
      <c r="AK58" s="9">
        <f t="shared" ca="1" si="39"/>
        <v>1.0468792879993667</v>
      </c>
      <c r="AL58" s="9">
        <f t="shared" ca="1" si="39"/>
        <v>1.2499172597366492</v>
      </c>
      <c r="AM58" s="9">
        <f t="shared" ca="1" si="39"/>
        <v>0.98157127719349113</v>
      </c>
      <c r="AN58" s="9">
        <f ca="1">AVERAGE(OFFSET($A58,0,Fixtures!$D$6,1,3))</f>
        <v>1.0647392942985829</v>
      </c>
      <c r="AO58" s="9">
        <f ca="1">AVERAGE(OFFSET($A58,0,Fixtures!$D$6,1,6))</f>
        <v>1.0004874460287698</v>
      </c>
      <c r="AP58" s="9">
        <f ca="1">AVERAGE(OFFSET($A58,0,Fixtures!$D$6,1,9))</f>
        <v>1.0037217401244296</v>
      </c>
      <c r="AQ58" s="9">
        <f ca="1">AVERAGE(OFFSET($A58,0,Fixtures!$D$6,1,12))</f>
        <v>1.0351201721422847</v>
      </c>
      <c r="AR58" s="9">
        <f ca="1">IF(OR(Fixtures!$D$6&lt;=0,Fixtures!$D$6&gt;39),AVERAGE(A58:AM58),AVERAGE(OFFSET($A58,0,Fixtures!$D$6,1,39-Fixtures!$D$6)))</f>
        <v>1.1100002401328994</v>
      </c>
    </row>
    <row r="59" spans="1:44" x14ac:dyDescent="0.25">
      <c r="A59" s="30" t="s">
        <v>71</v>
      </c>
      <c r="B59" s="9">
        <f ca="1">MIN(VLOOKUP($A50,$A$2:$AM$12,B$14+1,FALSE),VLOOKUP($A59,$A$2:$AM$12,B$14+1,FALSE))</f>
        <v>1.1502967492075478</v>
      </c>
      <c r="C59" s="9">
        <f t="shared" ref="C59:AM59" ca="1" si="40">MIN(VLOOKUP($A50,$A$2:$AM$12,C$14+1,FALSE),VLOOKUP($A59,$A$2:$AM$12,C$14+1,FALSE))</f>
        <v>1.4476337178442515</v>
      </c>
      <c r="D59" s="9">
        <f t="shared" ca="1" si="40"/>
        <v>1.1073720277073438</v>
      </c>
      <c r="E59" s="9">
        <f t="shared" ca="1" si="40"/>
        <v>1.2509897997915911</v>
      </c>
      <c r="F59" s="9">
        <f t="shared" ca="1" si="40"/>
        <v>1.1215220916980675</v>
      </c>
      <c r="G59" s="9">
        <f t="shared" ca="1" si="40"/>
        <v>0.84447444028866792</v>
      </c>
      <c r="H59" s="9">
        <f t="shared" ca="1" si="40"/>
        <v>1.5228464436810105</v>
      </c>
      <c r="I59" s="9">
        <f t="shared" ca="1" si="40"/>
        <v>1.0646866895963636</v>
      </c>
      <c r="J59" s="9">
        <f t="shared" ca="1" si="40"/>
        <v>1.7537288082764415</v>
      </c>
      <c r="K59" s="9">
        <f t="shared" ca="1" si="40"/>
        <v>0.90757159891611372</v>
      </c>
      <c r="L59" s="9">
        <f t="shared" ca="1" si="40"/>
        <v>1.3742719489957309</v>
      </c>
      <c r="M59" s="9">
        <f t="shared" ca="1" si="40"/>
        <v>0.95685042666076747</v>
      </c>
      <c r="N59" s="9">
        <f t="shared" ca="1" si="40"/>
        <v>1.0234479497860998</v>
      </c>
      <c r="O59" s="9">
        <f t="shared" ca="1" si="40"/>
        <v>0.6952679022786219</v>
      </c>
      <c r="P59" s="9">
        <f t="shared" ca="1" si="40"/>
        <v>1.8549363488823329</v>
      </c>
      <c r="Q59" s="9">
        <f t="shared" ca="1" si="40"/>
        <v>0.80464010392197782</v>
      </c>
      <c r="R59" s="9">
        <f t="shared" ca="1" si="40"/>
        <v>0.72360893865840259</v>
      </c>
      <c r="S59" s="9">
        <f t="shared" ca="1" si="40"/>
        <v>1.1714715721377789</v>
      </c>
      <c r="T59" s="9">
        <f t="shared" ca="1" si="40"/>
        <v>1.5904578943353087</v>
      </c>
      <c r="U59" s="9">
        <f t="shared" ca="1" si="40"/>
        <v>1.1797914816431767</v>
      </c>
      <c r="V59" s="9">
        <f t="shared" ca="1" si="40"/>
        <v>1.0194261317203455</v>
      </c>
      <c r="W59" s="9">
        <f t="shared" ca="1" si="40"/>
        <v>1.3557551045537009</v>
      </c>
      <c r="X59" s="9">
        <f t="shared" ca="1" si="40"/>
        <v>1.1739837476891879</v>
      </c>
      <c r="Y59" s="9">
        <f t="shared" ca="1" si="40"/>
        <v>1.7624045589978323</v>
      </c>
      <c r="Z59" s="9">
        <f t="shared" ca="1" si="40"/>
        <v>0.969077116904003</v>
      </c>
      <c r="AA59" s="9">
        <f t="shared" ca="1" si="40"/>
        <v>1.7183445265939916</v>
      </c>
      <c r="AB59" s="9">
        <f t="shared" ca="1" si="40"/>
        <v>0.78420824250545529</v>
      </c>
      <c r="AC59" s="9">
        <f t="shared" ca="1" si="40"/>
        <v>1.0809466861440336</v>
      </c>
      <c r="AD59" s="9">
        <f t="shared" ca="1" si="40"/>
        <v>1.0144078247984056</v>
      </c>
      <c r="AE59" s="9">
        <f t="shared" ca="1" si="40"/>
        <v>1.4825050353890687</v>
      </c>
      <c r="AF59" s="9">
        <f t="shared" ca="1" si="40"/>
        <v>0.91253367780969208</v>
      </c>
      <c r="AG59" s="9">
        <f t="shared" ca="1" si="40"/>
        <v>1.0386100762433734</v>
      </c>
      <c r="AH59" s="9">
        <f t="shared" ca="1" si="40"/>
        <v>0.91996717246821658</v>
      </c>
      <c r="AI59" s="9">
        <f t="shared" ca="1" si="40"/>
        <v>0.9773182382882758</v>
      </c>
      <c r="AJ59" s="9">
        <f t="shared" ca="1" si="40"/>
        <v>0.83743945275304854</v>
      </c>
      <c r="AK59" s="9">
        <f t="shared" ca="1" si="40"/>
        <v>1.0468792879993667</v>
      </c>
      <c r="AL59" s="9">
        <f t="shared" ca="1" si="40"/>
        <v>1.2614988552460349</v>
      </c>
      <c r="AM59" s="9">
        <f t="shared" ca="1" si="40"/>
        <v>1.0125561762479827</v>
      </c>
      <c r="AN59" s="9">
        <f ca="1">AVERAGE(OFFSET($A59,0,Fixtures!$D$6,1,3))</f>
        <v>1.3018218078636743</v>
      </c>
      <c r="AO59" s="9">
        <f ca="1">AVERAGE(OFFSET($A59,0,Fixtures!$D$6,1,6))</f>
        <v>1.2481608131390838</v>
      </c>
      <c r="AP59" s="9">
        <f ca="1">AVERAGE(OFFSET($A59,0,Fixtures!$D$6,1,9))</f>
        <v>1.2109346018701856</v>
      </c>
      <c r="AQ59" s="9">
        <f ca="1">AVERAGE(OFFSET($A59,0,Fixtures!$D$6,1,12))</f>
        <v>1.1528589086526282</v>
      </c>
      <c r="AR59" s="9">
        <f ca="1">IF(OR(Fixtures!$D$6&lt;=0,Fixtures!$D$6&gt;39),AVERAGE(A59:AM59),AVERAGE(OFFSET($A59,0,Fixtures!$D$6,1,39-Fixtures!$D$6)))</f>
        <v>1.1245425422548732</v>
      </c>
    </row>
    <row r="60" spans="1:44" x14ac:dyDescent="0.25">
      <c r="A60" s="30" t="s">
        <v>63</v>
      </c>
      <c r="B60" s="9">
        <f ca="1">MIN(VLOOKUP($A50,$A$2:$AM$12,B$14+1,FALSE),VLOOKUP($A60,$A$2:$AM$12,B$14+1,FALSE))</f>
        <v>1.1502967492075478</v>
      </c>
      <c r="C60" s="9">
        <f t="shared" ref="C60:AM60" ca="1" si="41">MIN(VLOOKUP($A50,$A$2:$AM$12,C$14+1,FALSE),VLOOKUP($A60,$A$2:$AM$12,C$14+1,FALSE))</f>
        <v>1.4476337178442515</v>
      </c>
      <c r="D60" s="9">
        <f t="shared" ca="1" si="41"/>
        <v>1.5638567141718935</v>
      </c>
      <c r="E60" s="9">
        <f t="shared" ca="1" si="41"/>
        <v>1.2563739934672677</v>
      </c>
      <c r="F60" s="9">
        <f t="shared" ca="1" si="41"/>
        <v>1.5125839176050113</v>
      </c>
      <c r="G60" s="9">
        <f t="shared" ca="1" si="41"/>
        <v>0.84447444028866792</v>
      </c>
      <c r="H60" s="9">
        <f t="shared" ca="1" si="41"/>
        <v>1.5228464436810105</v>
      </c>
      <c r="I60" s="9">
        <f t="shared" ca="1" si="41"/>
        <v>1.0343907041364173</v>
      </c>
      <c r="J60" s="9">
        <f t="shared" ca="1" si="41"/>
        <v>1.9135818117088628</v>
      </c>
      <c r="K60" s="9">
        <f t="shared" ca="1" si="41"/>
        <v>1.3686889444961619</v>
      </c>
      <c r="L60" s="9">
        <f t="shared" ca="1" si="41"/>
        <v>1.076555320798225</v>
      </c>
      <c r="M60" s="9">
        <f t="shared" ca="1" si="41"/>
        <v>0.95685042666076747</v>
      </c>
      <c r="N60" s="9">
        <f t="shared" ca="1" si="41"/>
        <v>1.3631675927774412</v>
      </c>
      <c r="O60" s="9">
        <f t="shared" ca="1" si="41"/>
        <v>0.6952679022786219</v>
      </c>
      <c r="P60" s="9">
        <f t="shared" ca="1" si="41"/>
        <v>1.8549363488823329</v>
      </c>
      <c r="Q60" s="9">
        <f t="shared" ca="1" si="41"/>
        <v>1.441752679839831</v>
      </c>
      <c r="R60" s="9">
        <f t="shared" ca="1" si="41"/>
        <v>0.72360893865840259</v>
      </c>
      <c r="S60" s="9">
        <f t="shared" ca="1" si="41"/>
        <v>1.1714715721377789</v>
      </c>
      <c r="T60" s="9">
        <f t="shared" ca="1" si="41"/>
        <v>1.5452009284013148</v>
      </c>
      <c r="U60" s="9">
        <f t="shared" ca="1" si="41"/>
        <v>1.2925824212222867</v>
      </c>
      <c r="V60" s="9">
        <f t="shared" ca="1" si="41"/>
        <v>1.0194261317203455</v>
      </c>
      <c r="W60" s="9">
        <f t="shared" ca="1" si="41"/>
        <v>2.0445847195559947</v>
      </c>
      <c r="X60" s="9">
        <f t="shared" ca="1" si="41"/>
        <v>1.2809927830447756</v>
      </c>
      <c r="Y60" s="9">
        <f t="shared" ca="1" si="41"/>
        <v>1.9308947279987247</v>
      </c>
      <c r="Z60" s="9">
        <f t="shared" ca="1" si="41"/>
        <v>0.969077116904003</v>
      </c>
      <c r="AA60" s="9">
        <f t="shared" ca="1" si="41"/>
        <v>1.7183445265939916</v>
      </c>
      <c r="AB60" s="9">
        <f t="shared" ca="1" si="41"/>
        <v>0.78420824250545529</v>
      </c>
      <c r="AC60" s="9">
        <f t="shared" ca="1" si="41"/>
        <v>1.0809466861440336</v>
      </c>
      <c r="AD60" s="9">
        <f t="shared" ca="1" si="41"/>
        <v>1.0144078247984056</v>
      </c>
      <c r="AE60" s="9">
        <f t="shared" ca="1" si="41"/>
        <v>1.5575035181554255</v>
      </c>
      <c r="AF60" s="9">
        <f t="shared" ca="1" si="41"/>
        <v>0.91253367780969208</v>
      </c>
      <c r="AG60" s="9">
        <f t="shared" ca="1" si="41"/>
        <v>1.0386100762433734</v>
      </c>
      <c r="AH60" s="9">
        <f t="shared" ca="1" si="41"/>
        <v>0.91996717246821658</v>
      </c>
      <c r="AI60" s="9">
        <f t="shared" ca="1" si="41"/>
        <v>1.3156752195996289</v>
      </c>
      <c r="AJ60" s="9">
        <f t="shared" ca="1" si="41"/>
        <v>1.8768055951794993</v>
      </c>
      <c r="AK60" s="9">
        <f t="shared" ca="1" si="41"/>
        <v>1.0468792879993667</v>
      </c>
      <c r="AL60" s="9">
        <f t="shared" ca="1" si="41"/>
        <v>1.2614988552460349</v>
      </c>
      <c r="AM60" s="9">
        <f t="shared" ca="1" si="41"/>
        <v>1.0125561762479827</v>
      </c>
      <c r="AN60" s="9">
        <f ca="1">AVERAGE(OFFSET($A60,0,Fixtures!$D$6,1,3))</f>
        <v>1.3936548759825012</v>
      </c>
      <c r="AO60" s="9">
        <f ca="1">AVERAGE(OFFSET($A60,0,Fixtures!$D$6,1,6))</f>
        <v>1.2940773471984972</v>
      </c>
      <c r="AP60" s="9">
        <f ca="1">AVERAGE(OFFSET($A60,0,Fixtures!$D$6,1,9))</f>
        <v>1.2498787893282786</v>
      </c>
      <c r="AQ60" s="9">
        <f ca="1">AVERAGE(OFFSET($A60,0,Fixtures!$D$6,1,12))</f>
        <v>1.210263464355477</v>
      </c>
      <c r="AR60" s="9">
        <f ca="1">IF(OR(Fixtures!$D$6&lt;=0,Fixtures!$D$6&gt;39),AVERAGE(A60:AM60),AVERAGE(OFFSET($A60,0,Fixtures!$D$6,1,39-Fixtures!$D$6)))</f>
        <v>1.232556342933663</v>
      </c>
    </row>
    <row r="62" spans="1:44" x14ac:dyDescent="0.25">
      <c r="A62" s="31" t="s">
        <v>53</v>
      </c>
      <c r="B62" s="2">
        <v>1</v>
      </c>
      <c r="C62" s="2">
        <v>2</v>
      </c>
      <c r="D62" s="2">
        <v>3</v>
      </c>
      <c r="E62" s="2">
        <v>4</v>
      </c>
      <c r="F62" s="2">
        <v>5</v>
      </c>
      <c r="G62" s="2">
        <v>6</v>
      </c>
      <c r="H62" s="2">
        <v>7</v>
      </c>
      <c r="I62" s="2">
        <v>8</v>
      </c>
      <c r="J62" s="2">
        <v>9</v>
      </c>
      <c r="K62" s="2">
        <v>10</v>
      </c>
      <c r="L62" s="2">
        <v>11</v>
      </c>
      <c r="M62" s="2">
        <v>12</v>
      </c>
      <c r="N62" s="2">
        <v>13</v>
      </c>
      <c r="O62" s="2">
        <v>14</v>
      </c>
      <c r="P62" s="2">
        <v>15</v>
      </c>
      <c r="Q62" s="2">
        <v>16</v>
      </c>
      <c r="R62" s="2">
        <v>17</v>
      </c>
      <c r="S62" s="2">
        <v>18</v>
      </c>
      <c r="T62" s="2">
        <v>19</v>
      </c>
      <c r="U62" s="2">
        <v>20</v>
      </c>
      <c r="V62" s="2">
        <v>21</v>
      </c>
      <c r="W62" s="2">
        <v>22</v>
      </c>
      <c r="X62" s="2">
        <v>23</v>
      </c>
      <c r="Y62" s="2">
        <v>24</v>
      </c>
      <c r="Z62" s="2">
        <v>25</v>
      </c>
      <c r="AA62" s="2">
        <v>26</v>
      </c>
      <c r="AB62" s="2">
        <v>27</v>
      </c>
      <c r="AC62" s="2">
        <v>28</v>
      </c>
      <c r="AD62" s="2">
        <v>29</v>
      </c>
      <c r="AE62" s="2">
        <v>30</v>
      </c>
      <c r="AF62" s="2">
        <v>31</v>
      </c>
      <c r="AG62" s="2">
        <v>32</v>
      </c>
      <c r="AH62" s="2">
        <v>33</v>
      </c>
      <c r="AI62" s="2">
        <v>34</v>
      </c>
      <c r="AJ62" s="2">
        <v>35</v>
      </c>
      <c r="AK62" s="2">
        <v>36</v>
      </c>
      <c r="AL62" s="2">
        <v>37</v>
      </c>
      <c r="AM62" s="2">
        <v>38</v>
      </c>
      <c r="AN62" s="31" t="s">
        <v>56</v>
      </c>
      <c r="AO62" s="31" t="s">
        <v>57</v>
      </c>
      <c r="AP62" s="31" t="s">
        <v>58</v>
      </c>
      <c r="AQ62" s="31" t="s">
        <v>82</v>
      </c>
      <c r="AR62" s="31" t="s">
        <v>59</v>
      </c>
    </row>
    <row r="63" spans="1:44" x14ac:dyDescent="0.25">
      <c r="A63" s="30" t="s">
        <v>111</v>
      </c>
      <c r="B63" s="9">
        <f t="shared" ref="B63:AM63" ca="1" si="42">MIN(VLOOKUP($A62,$A$2:$AM$12,B$14+1,FALSE),VLOOKUP($A63,$A$2:$AM$12,B$14+1,FALSE))</f>
        <v>1.1957948389665474</v>
      </c>
      <c r="C63" s="9">
        <f t="shared" ca="1" si="42"/>
        <v>1.1299142173189616</v>
      </c>
      <c r="D63" s="9">
        <f t="shared" ca="1" si="42"/>
        <v>1.541988803899115</v>
      </c>
      <c r="E63" s="9">
        <f t="shared" ca="1" si="42"/>
        <v>1.1390565528774848</v>
      </c>
      <c r="F63" s="9">
        <f t="shared" ca="1" si="42"/>
        <v>1.3786630161875588</v>
      </c>
      <c r="G63" s="9">
        <f t="shared" ca="1" si="42"/>
        <v>1.1697313576365285</v>
      </c>
      <c r="H63" s="9">
        <f t="shared" ca="1" si="42"/>
        <v>0.94357414923735561</v>
      </c>
      <c r="I63" s="9">
        <f t="shared" ca="1" si="42"/>
        <v>1.597106698387158</v>
      </c>
      <c r="J63" s="9">
        <f t="shared" ca="1" si="42"/>
        <v>1.45892577680827</v>
      </c>
      <c r="K63" s="9">
        <f t="shared" ca="1" si="42"/>
        <v>1.6175146204013886</v>
      </c>
      <c r="L63" s="9">
        <f t="shared" ca="1" si="42"/>
        <v>1.4313182469175634</v>
      </c>
      <c r="M63" s="9">
        <f t="shared" ca="1" si="42"/>
        <v>2.2532585599293111</v>
      </c>
      <c r="N63" s="9">
        <f t="shared" ca="1" si="42"/>
        <v>1.0426006553527465</v>
      </c>
      <c r="O63" s="9">
        <f t="shared" ca="1" si="42"/>
        <v>1.4760672431270438</v>
      </c>
      <c r="P63" s="9">
        <f t="shared" ca="1" si="42"/>
        <v>0.87623566794285179</v>
      </c>
      <c r="Q63" s="9">
        <f t="shared" ca="1" si="42"/>
        <v>1.5231363322058953</v>
      </c>
      <c r="R63" s="9">
        <f t="shared" ca="1" si="42"/>
        <v>1.1313804029777701</v>
      </c>
      <c r="S63" s="9">
        <f t="shared" ca="1" si="42"/>
        <v>1.2077965905050283</v>
      </c>
      <c r="T63" s="9">
        <f t="shared" ca="1" si="42"/>
        <v>1.0691375418955353</v>
      </c>
      <c r="U63" s="9">
        <f t="shared" ca="1" si="42"/>
        <v>1.9199935455990258</v>
      </c>
      <c r="V63" s="9">
        <f t="shared" ca="1" si="42"/>
        <v>1.409536692070618</v>
      </c>
      <c r="W63" s="9">
        <f t="shared" ca="1" si="42"/>
        <v>1.0827990434091939</v>
      </c>
      <c r="X63" s="9">
        <f t="shared" ca="1" si="42"/>
        <v>2.1793829505407496</v>
      </c>
      <c r="Y63" s="9">
        <f t="shared" ca="1" si="42"/>
        <v>1.2852849354836451</v>
      </c>
      <c r="Z63" s="9">
        <f t="shared" ca="1" si="42"/>
        <v>1.0279260101599568</v>
      </c>
      <c r="AA63" s="9">
        <f t="shared" ca="1" si="42"/>
        <v>1.4615936957476536</v>
      </c>
      <c r="AB63" s="9">
        <f t="shared" ca="1" si="42"/>
        <v>0.80852499033807679</v>
      </c>
      <c r="AC63" s="9">
        <f t="shared" ca="1" si="42"/>
        <v>1.3255203545394154</v>
      </c>
      <c r="AD63" s="9">
        <f t="shared" ca="1" si="42"/>
        <v>1.0196201893279133</v>
      </c>
      <c r="AE63" s="9">
        <f t="shared" ca="1" si="42"/>
        <v>1.3089446397664823</v>
      </c>
      <c r="AF63" s="9">
        <f t="shared" ca="1" si="42"/>
        <v>1.5574651765145968</v>
      </c>
      <c r="AG63" s="9">
        <f t="shared" ca="1" si="42"/>
        <v>0.98811112969661608</v>
      </c>
      <c r="AH63" s="9">
        <f t="shared" ca="1" si="42"/>
        <v>2.1381420725558664</v>
      </c>
      <c r="AI63" s="9">
        <f t="shared" ca="1" si="42"/>
        <v>1.5559415616374836</v>
      </c>
      <c r="AJ63" s="9">
        <f t="shared" ca="1" si="42"/>
        <v>1.0017659150333151</v>
      </c>
      <c r="AK63" s="9">
        <f t="shared" ca="1" si="42"/>
        <v>1.4442679378277767</v>
      </c>
      <c r="AL63" s="9">
        <f t="shared" ca="1" si="42"/>
        <v>1.39627965216227</v>
      </c>
      <c r="AM63" s="9">
        <f t="shared" ca="1" si="42"/>
        <v>1.1334493438743765</v>
      </c>
      <c r="AN63" s="9">
        <f ca="1">AVERAGE(OFFSET($A63,0,Fixtures!$D$6,1,3))</f>
        <v>1.4975312987281171</v>
      </c>
      <c r="AO63" s="9">
        <f ca="1">AVERAGE(OFFSET($A63,0,Fixtures!$D$6,1,6))</f>
        <v>1.3480388228015829</v>
      </c>
      <c r="AP63" s="9">
        <f ca="1">AVERAGE(OFFSET($A63,0,Fixtures!$D$6,1,9))</f>
        <v>1.330473660268721</v>
      </c>
      <c r="AQ63" s="9">
        <f ca="1">AVERAGE(OFFSET($A63,0,Fixtures!$D$6,1,12))</f>
        <v>1.3880381421923713</v>
      </c>
      <c r="AR63" s="9">
        <f ca="1">IF(OR(Fixtures!$D$6&lt;=0,Fixtures!$D$6&gt;39),AVERAGE(A63:AM63),AVERAGE(OFFSET($A63,0,Fixtures!$D$6,1,39-Fixtures!$D$6)))</f>
        <v>1.352013784700387</v>
      </c>
    </row>
    <row r="64" spans="1:44" x14ac:dyDescent="0.25">
      <c r="A64" s="30" t="s">
        <v>121</v>
      </c>
      <c r="B64" s="9">
        <f ca="1">MIN(VLOOKUP($A62,$A$2:$AM$12,B$14+1,FALSE),VLOOKUP($A64,$A$2:$AM$12,B$14+1,FALSE))</f>
        <v>1.1957948389665474</v>
      </c>
      <c r="C64" s="9">
        <f t="shared" ref="C64:AM64" ca="1" si="43">MIN(VLOOKUP($A62,$A$2:$AM$12,C$14+1,FALSE),VLOOKUP($A64,$A$2:$AM$12,C$14+1,FALSE))</f>
        <v>1.0973992847301419</v>
      </c>
      <c r="D64" s="9">
        <f t="shared" ca="1" si="43"/>
        <v>1.3192603510802492</v>
      </c>
      <c r="E64" s="9">
        <f t="shared" ca="1" si="43"/>
        <v>1.1390565528774848</v>
      </c>
      <c r="F64" s="9">
        <f t="shared" ca="1" si="43"/>
        <v>1.0142310081455452</v>
      </c>
      <c r="G64" s="9">
        <f t="shared" ca="1" si="43"/>
        <v>1.1697313576365285</v>
      </c>
      <c r="H64" s="9">
        <f t="shared" ca="1" si="43"/>
        <v>0.94357414923735561</v>
      </c>
      <c r="I64" s="9">
        <f t="shared" ca="1" si="43"/>
        <v>1.1634111145702568</v>
      </c>
      <c r="J64" s="9">
        <f t="shared" ca="1" si="43"/>
        <v>1.7465327406305913</v>
      </c>
      <c r="K64" s="9">
        <f t="shared" ca="1" si="43"/>
        <v>1.22740465987126</v>
      </c>
      <c r="L64" s="9">
        <f t="shared" ca="1" si="43"/>
        <v>0.96851673043588815</v>
      </c>
      <c r="M64" s="9">
        <f t="shared" ca="1" si="43"/>
        <v>2.2145180002581935</v>
      </c>
      <c r="N64" s="9">
        <f t="shared" ca="1" si="43"/>
        <v>1.4691539290666955</v>
      </c>
      <c r="O64" s="9">
        <f t="shared" ca="1" si="43"/>
        <v>1.4760672431270438</v>
      </c>
      <c r="P64" s="9">
        <f t="shared" ca="1" si="43"/>
        <v>0.87623566794285179</v>
      </c>
      <c r="Q64" s="9">
        <f t="shared" ca="1" si="43"/>
        <v>1.2006522125496273</v>
      </c>
      <c r="R64" s="9">
        <f t="shared" ca="1" si="43"/>
        <v>1.1313804029777701</v>
      </c>
      <c r="S64" s="9">
        <f t="shared" ca="1" si="43"/>
        <v>1.0550983611566653</v>
      </c>
      <c r="T64" s="9">
        <f t="shared" ca="1" si="43"/>
        <v>1.0691375418955353</v>
      </c>
      <c r="U64" s="9">
        <f t="shared" ca="1" si="43"/>
        <v>0.89939821358314909</v>
      </c>
      <c r="V64" s="9">
        <f t="shared" ca="1" si="43"/>
        <v>1.409536692070618</v>
      </c>
      <c r="W64" s="9">
        <f t="shared" ca="1" si="43"/>
        <v>1.0827990434091939</v>
      </c>
      <c r="X64" s="9">
        <f t="shared" ca="1" si="43"/>
        <v>1.1691665453808089</v>
      </c>
      <c r="Y64" s="9">
        <f t="shared" ca="1" si="43"/>
        <v>1.2852849354836451</v>
      </c>
      <c r="Z64" s="9">
        <f t="shared" ca="1" si="43"/>
        <v>1.0279260101599568</v>
      </c>
      <c r="AA64" s="9">
        <f t="shared" ca="1" si="43"/>
        <v>1.0465729830055803</v>
      </c>
      <c r="AB64" s="9">
        <f t="shared" ca="1" si="43"/>
        <v>0.80852499033807679</v>
      </c>
      <c r="AC64" s="9">
        <f t="shared" ca="1" si="43"/>
        <v>0.79739369644121783</v>
      </c>
      <c r="AD64" s="9">
        <f t="shared" ca="1" si="43"/>
        <v>1.0196201893279133</v>
      </c>
      <c r="AE64" s="9">
        <f t="shared" ca="1" si="43"/>
        <v>1.1114219164327461</v>
      </c>
      <c r="AF64" s="9">
        <f t="shared" ca="1" si="43"/>
        <v>2.1946620421860521</v>
      </c>
      <c r="AG64" s="9">
        <f t="shared" ca="1" si="43"/>
        <v>0.98811112969661608</v>
      </c>
      <c r="AH64" s="9">
        <f t="shared" ca="1" si="43"/>
        <v>1.4467965973178083</v>
      </c>
      <c r="AI64" s="9">
        <f t="shared" ca="1" si="43"/>
        <v>1.5559415616374836</v>
      </c>
      <c r="AJ64" s="9">
        <f t="shared" ca="1" si="43"/>
        <v>1.7015536160268605</v>
      </c>
      <c r="AK64" s="9">
        <f t="shared" ca="1" si="43"/>
        <v>1.4442679378277767</v>
      </c>
      <c r="AL64" s="9">
        <f t="shared" ca="1" si="43"/>
        <v>0.82989766172680646</v>
      </c>
      <c r="AM64" s="9">
        <f t="shared" ca="1" si="43"/>
        <v>1.1334493438743765</v>
      </c>
      <c r="AN64" s="9">
        <f ca="1">AVERAGE(OFFSET($A64,0,Fixtures!$D$6,1,3))</f>
        <v>1.1607924970081369</v>
      </c>
      <c r="AO64" s="9">
        <f ca="1">AVERAGE(OFFSET($A64,0,Fixtures!$D$6,1,6))</f>
        <v>1.0224781934682141</v>
      </c>
      <c r="AP64" s="9">
        <f ca="1">AVERAGE(OFFSET($A64,0,Fixtures!$D$6,1,9))</f>
        <v>1.1622859231951108</v>
      </c>
      <c r="AQ64" s="9">
        <f ca="1">AVERAGE(OFFSET($A64,0,Fixtures!$D$6,1,12))</f>
        <v>1.2042852164506588</v>
      </c>
      <c r="AR64" s="9">
        <f ca="1">IF(OR(Fixtures!$D$6&lt;=0,Fixtures!$D$6&gt;39),AVERAGE(A64:AM64),AVERAGE(OFFSET($A64,0,Fixtures!$D$6,1,39-Fixtures!$D$6)))</f>
        <v>1.2225369473039829</v>
      </c>
    </row>
    <row r="65" spans="1:44" x14ac:dyDescent="0.25">
      <c r="A65" s="30" t="s">
        <v>73</v>
      </c>
      <c r="B65" s="9">
        <f ca="1">MIN(VLOOKUP($A62,$A$2:$AM$12,B$14+1,FALSE),VLOOKUP($A65,$A$2:$AM$12,B$14+1,FALSE))</f>
        <v>1.0958028438051395</v>
      </c>
      <c r="C65" s="9">
        <f t="shared" ref="C65:AM65" ca="1" si="44">MIN(VLOOKUP($A62,$A$2:$AM$12,C$14+1,FALSE),VLOOKUP($A65,$A$2:$AM$12,C$14+1,FALSE))</f>
        <v>1.5355437929549971</v>
      </c>
      <c r="D65" s="9">
        <f t="shared" ca="1" si="44"/>
        <v>2.1574866725575435</v>
      </c>
      <c r="E65" s="9">
        <f t="shared" ca="1" si="44"/>
        <v>1.1390565528774848</v>
      </c>
      <c r="F65" s="9">
        <f t="shared" ca="1" si="44"/>
        <v>1.2747565215741021</v>
      </c>
      <c r="G65" s="9">
        <f t="shared" ca="1" si="44"/>
        <v>1.1697313576365285</v>
      </c>
      <c r="H65" s="9">
        <f t="shared" ca="1" si="44"/>
        <v>0.94357414923735561</v>
      </c>
      <c r="I65" s="9">
        <f t="shared" ca="1" si="44"/>
        <v>1.597106698387158</v>
      </c>
      <c r="J65" s="9">
        <f t="shared" ca="1" si="44"/>
        <v>1.0058809932384258</v>
      </c>
      <c r="K65" s="9">
        <f t="shared" ca="1" si="44"/>
        <v>1.6175146204013886</v>
      </c>
      <c r="L65" s="9">
        <f t="shared" ca="1" si="44"/>
        <v>1.4313182469175634</v>
      </c>
      <c r="M65" s="9">
        <f t="shared" ca="1" si="44"/>
        <v>1.2875507823832664</v>
      </c>
      <c r="N65" s="9">
        <f t="shared" ca="1" si="44"/>
        <v>1.2469719955687211</v>
      </c>
      <c r="O65" s="9">
        <f t="shared" ca="1" si="44"/>
        <v>1.4760672431270438</v>
      </c>
      <c r="P65" s="9">
        <f t="shared" ca="1" si="44"/>
        <v>0.87623566794285179</v>
      </c>
      <c r="Q65" s="9">
        <f t="shared" ca="1" si="44"/>
        <v>1.5231363322058953</v>
      </c>
      <c r="R65" s="9">
        <f t="shared" ca="1" si="44"/>
        <v>1.1313804029777701</v>
      </c>
      <c r="S65" s="9">
        <f t="shared" ca="1" si="44"/>
        <v>1.0533588752643481</v>
      </c>
      <c r="T65" s="9">
        <f t="shared" ca="1" si="44"/>
        <v>1.0691375418955353</v>
      </c>
      <c r="U65" s="9">
        <f t="shared" ca="1" si="44"/>
        <v>1.8016879384495146</v>
      </c>
      <c r="V65" s="9">
        <f t="shared" ca="1" si="44"/>
        <v>1.409536692070618</v>
      </c>
      <c r="W65" s="9">
        <f t="shared" ca="1" si="44"/>
        <v>1.0827990434091939</v>
      </c>
      <c r="X65" s="9">
        <f t="shared" ca="1" si="44"/>
        <v>1.5026123479240683</v>
      </c>
      <c r="Y65" s="9">
        <f t="shared" ca="1" si="44"/>
        <v>1.206088619953807</v>
      </c>
      <c r="Z65" s="9">
        <f t="shared" ca="1" si="44"/>
        <v>1.0279260101599568</v>
      </c>
      <c r="AA65" s="9">
        <f t="shared" ca="1" si="44"/>
        <v>1.6369400506224923</v>
      </c>
      <c r="AB65" s="9">
        <f t="shared" ca="1" si="44"/>
        <v>0.80852499033807679</v>
      </c>
      <c r="AC65" s="9">
        <f t="shared" ca="1" si="44"/>
        <v>1.6586847411047088</v>
      </c>
      <c r="AD65" s="9">
        <f t="shared" ca="1" si="44"/>
        <v>1.0196201893279133</v>
      </c>
      <c r="AE65" s="9">
        <f t="shared" ca="1" si="44"/>
        <v>0.82815622918291609</v>
      </c>
      <c r="AF65" s="9">
        <f t="shared" ca="1" si="44"/>
        <v>1.8627606353557438</v>
      </c>
      <c r="AG65" s="9">
        <f t="shared" ca="1" si="44"/>
        <v>0.8619141601078063</v>
      </c>
      <c r="AH65" s="9">
        <f t="shared" ca="1" si="44"/>
        <v>2.1381420725558664</v>
      </c>
      <c r="AI65" s="9">
        <f t="shared" ca="1" si="44"/>
        <v>1.2082941788128665</v>
      </c>
      <c r="AJ65" s="9">
        <f t="shared" ca="1" si="44"/>
        <v>1.5258321998471325</v>
      </c>
      <c r="AK65" s="9">
        <f t="shared" ca="1" si="44"/>
        <v>1.4442679378277767</v>
      </c>
      <c r="AL65" s="9">
        <f t="shared" ca="1" si="44"/>
        <v>1.3701558998236825</v>
      </c>
      <c r="AM65" s="9">
        <f t="shared" ca="1" si="44"/>
        <v>1.1334493438743765</v>
      </c>
      <c r="AN65" s="9">
        <f ca="1">AVERAGE(OFFSET($A65,0,Fixtures!$D$6,1,3))</f>
        <v>1.2455423260126106</v>
      </c>
      <c r="AO65" s="9">
        <f ca="1">AVERAGE(OFFSET($A65,0,Fixtures!$D$6,1,6))</f>
        <v>1.3067961266838515</v>
      </c>
      <c r="AP65" s="9">
        <f ca="1">AVERAGE(OFFSET($A65,0,Fixtures!$D$6,1,9))</f>
        <v>1.283479312663298</v>
      </c>
      <c r="AQ65" s="9">
        <f ca="1">AVERAGE(OFFSET($A65,0,Fixtures!$D$6,1,12))</f>
        <v>1.3133053521205185</v>
      </c>
      <c r="AR65" s="9">
        <f ca="1">IF(OR(Fixtures!$D$6&lt;=0,Fixtures!$D$6&gt;39),AVERAGE(A65:AM65),AVERAGE(OFFSET($A65,0,Fixtures!$D$6,1,39-Fixtures!$D$6)))</f>
        <v>1.3270856004261995</v>
      </c>
    </row>
    <row r="66" spans="1:44" x14ac:dyDescent="0.25">
      <c r="A66" s="30" t="s">
        <v>61</v>
      </c>
      <c r="B66" s="9">
        <f ca="1">MIN(VLOOKUP($A62,$A$2:$AM$12,B$14+1,FALSE),VLOOKUP($A66,$A$2:$AM$12,B$14+1,FALSE))</f>
        <v>1.1502967492075478</v>
      </c>
      <c r="C66" s="9">
        <f t="shared" ref="C66:AM66" ca="1" si="45">MIN(VLOOKUP($A62,$A$2:$AM$12,C$14+1,FALSE),VLOOKUP($A66,$A$2:$AM$12,C$14+1,FALSE))</f>
        <v>1.4476337178442515</v>
      </c>
      <c r="D66" s="9">
        <f t="shared" ca="1" si="45"/>
        <v>1.5638567141718935</v>
      </c>
      <c r="E66" s="9">
        <f t="shared" ca="1" si="45"/>
        <v>1.1390565528774848</v>
      </c>
      <c r="F66" s="9">
        <f t="shared" ca="1" si="45"/>
        <v>1.5125839176050113</v>
      </c>
      <c r="G66" s="9">
        <f t="shared" ca="1" si="45"/>
        <v>0.84447444028866792</v>
      </c>
      <c r="H66" s="9">
        <f t="shared" ca="1" si="45"/>
        <v>0.94357414923735561</v>
      </c>
      <c r="I66" s="9">
        <f t="shared" ca="1" si="45"/>
        <v>1.0702054291679559</v>
      </c>
      <c r="J66" s="9">
        <f t="shared" ca="1" si="45"/>
        <v>1.9135818117088628</v>
      </c>
      <c r="K66" s="9">
        <f t="shared" ca="1" si="45"/>
        <v>1.3925274239949168</v>
      </c>
      <c r="L66" s="9">
        <f t="shared" ca="1" si="45"/>
        <v>1.3742719489957309</v>
      </c>
      <c r="M66" s="9">
        <f t="shared" ca="1" si="45"/>
        <v>0.95685042666076747</v>
      </c>
      <c r="N66" s="9">
        <f t="shared" ca="1" si="45"/>
        <v>1.3631675927774412</v>
      </c>
      <c r="O66" s="9">
        <f t="shared" ca="1" si="45"/>
        <v>0.6952679022786219</v>
      </c>
      <c r="P66" s="9">
        <f t="shared" ca="1" si="45"/>
        <v>0.87623566794285179</v>
      </c>
      <c r="Q66" s="9">
        <f t="shared" ca="1" si="45"/>
        <v>1.5153499605013221</v>
      </c>
      <c r="R66" s="9">
        <f t="shared" ca="1" si="45"/>
        <v>0.72360893865840259</v>
      </c>
      <c r="S66" s="9">
        <f t="shared" ca="1" si="45"/>
        <v>1.1714715721377789</v>
      </c>
      <c r="T66" s="9">
        <f t="shared" ca="1" si="45"/>
        <v>1.0691375418955353</v>
      </c>
      <c r="U66" s="9">
        <f t="shared" ca="1" si="45"/>
        <v>1.2925824212222867</v>
      </c>
      <c r="V66" s="9">
        <f t="shared" ca="1" si="45"/>
        <v>1.0194261317203455</v>
      </c>
      <c r="W66" s="9">
        <f t="shared" ca="1" si="45"/>
        <v>1.0827990434091939</v>
      </c>
      <c r="X66" s="9">
        <f t="shared" ca="1" si="45"/>
        <v>1.2809927830447756</v>
      </c>
      <c r="Y66" s="9">
        <f t="shared" ca="1" si="45"/>
        <v>1.2852849354836451</v>
      </c>
      <c r="Z66" s="9">
        <f t="shared" ca="1" si="45"/>
        <v>0.969077116904003</v>
      </c>
      <c r="AA66" s="9">
        <f t="shared" ca="1" si="45"/>
        <v>1.7183445265939916</v>
      </c>
      <c r="AB66" s="9">
        <f t="shared" ca="1" si="45"/>
        <v>0.78420824250545529</v>
      </c>
      <c r="AC66" s="9">
        <f t="shared" ca="1" si="45"/>
        <v>1.0809466861440336</v>
      </c>
      <c r="AD66" s="9">
        <f t="shared" ca="1" si="45"/>
        <v>1.0144078247984056</v>
      </c>
      <c r="AE66" s="9">
        <f t="shared" ca="1" si="45"/>
        <v>1.3089446397664823</v>
      </c>
      <c r="AF66" s="9">
        <f t="shared" ca="1" si="45"/>
        <v>0.91253367780969208</v>
      </c>
      <c r="AG66" s="9">
        <f t="shared" ca="1" si="45"/>
        <v>0.98811112969661608</v>
      </c>
      <c r="AH66" s="9">
        <f t="shared" ca="1" si="45"/>
        <v>0.91996717246821658</v>
      </c>
      <c r="AI66" s="9">
        <f t="shared" ca="1" si="45"/>
        <v>1.4293691558759614</v>
      </c>
      <c r="AJ66" s="9">
        <f t="shared" ca="1" si="45"/>
        <v>1.7015536160268605</v>
      </c>
      <c r="AK66" s="9">
        <f t="shared" ca="1" si="45"/>
        <v>1.0468792879993667</v>
      </c>
      <c r="AL66" s="9">
        <f t="shared" ca="1" si="45"/>
        <v>1.2614988552460349</v>
      </c>
      <c r="AM66" s="9">
        <f t="shared" ca="1" si="45"/>
        <v>1.0125561762479827</v>
      </c>
      <c r="AN66" s="9">
        <f ca="1">AVERAGE(OFFSET($A66,0,Fixtures!$D$6,1,3))</f>
        <v>1.1784516118108079</v>
      </c>
      <c r="AO66" s="9">
        <f ca="1">AVERAGE(OFFSET($A66,0,Fixtures!$D$6,1,6))</f>
        <v>1.1864757151126506</v>
      </c>
      <c r="AP66" s="9">
        <f ca="1">AVERAGE(OFFSET($A66,0,Fixtures!$D$6,1,9))</f>
        <v>1.1505267147833871</v>
      </c>
      <c r="AQ66" s="9">
        <f ca="1">AVERAGE(OFFSET($A66,0,Fixtures!$D$6,1,12))</f>
        <v>1.14101565759094</v>
      </c>
      <c r="AR66" s="9">
        <f ca="1">IF(OR(Fixtures!$D$6&lt;=0,Fixtures!$D$6&gt;39),AVERAGE(A66:AM66),AVERAGE(OFFSET($A66,0,Fixtures!$D$6,1,39-Fixtures!$D$6)))</f>
        <v>1.1696672391632204</v>
      </c>
    </row>
    <row r="67" spans="1:44" x14ac:dyDescent="0.25">
      <c r="A67" s="30" t="s">
        <v>2</v>
      </c>
      <c r="B67" s="9">
        <f ca="1">MIN(VLOOKUP($A62,$A$2:$AM$12,B$14+1,FALSE),VLOOKUP($A67,$A$2:$AM$12,B$14+1,FALSE))</f>
        <v>1.1957948389665474</v>
      </c>
      <c r="C67" s="9">
        <f t="shared" ref="C67:AM67" ca="1" si="46">MIN(VLOOKUP($A62,$A$2:$AM$12,C$14+1,FALSE),VLOOKUP($A67,$A$2:$AM$12,C$14+1,FALSE))</f>
        <v>1.5355437929549971</v>
      </c>
      <c r="D67" s="9">
        <f t="shared" ca="1" si="46"/>
        <v>1.9566437102386596</v>
      </c>
      <c r="E67" s="9">
        <f t="shared" ca="1" si="46"/>
        <v>1.1390565528774848</v>
      </c>
      <c r="F67" s="9">
        <f t="shared" ca="1" si="46"/>
        <v>1.6931774149234515</v>
      </c>
      <c r="G67" s="9">
        <f t="shared" ca="1" si="46"/>
        <v>1.1697313576365285</v>
      </c>
      <c r="H67" s="9">
        <f t="shared" ca="1" si="46"/>
        <v>0.94357414923735561</v>
      </c>
      <c r="I67" s="9">
        <f t="shared" ca="1" si="46"/>
        <v>1.597106698387158</v>
      </c>
      <c r="J67" s="9">
        <f t="shared" ca="1" si="46"/>
        <v>2.0726145206808111</v>
      </c>
      <c r="K67" s="9">
        <f t="shared" ca="1" si="46"/>
        <v>1.3517470073813354</v>
      </c>
      <c r="L67" s="9">
        <f t="shared" ca="1" si="46"/>
        <v>1.4313182469175634</v>
      </c>
      <c r="M67" s="9">
        <f t="shared" ca="1" si="46"/>
        <v>1.0125820207947098</v>
      </c>
      <c r="N67" s="9">
        <f t="shared" ca="1" si="46"/>
        <v>1.741645872074276</v>
      </c>
      <c r="O67" s="9">
        <f t="shared" ca="1" si="46"/>
        <v>1.4760672431270438</v>
      </c>
      <c r="P67" s="9">
        <f t="shared" ca="1" si="46"/>
        <v>0.87623566794285179</v>
      </c>
      <c r="Q67" s="9">
        <f t="shared" ca="1" si="46"/>
        <v>1.4852812603765277</v>
      </c>
      <c r="R67" s="9">
        <f t="shared" ca="1" si="46"/>
        <v>1.1313804029777701</v>
      </c>
      <c r="S67" s="9">
        <f t="shared" ca="1" si="46"/>
        <v>0.89774085418145588</v>
      </c>
      <c r="T67" s="9">
        <f t="shared" ca="1" si="46"/>
        <v>1.0691375418955353</v>
      </c>
      <c r="U67" s="9">
        <f t="shared" ca="1" si="46"/>
        <v>1.381866087852067</v>
      </c>
      <c r="V67" s="9">
        <f t="shared" ca="1" si="46"/>
        <v>1.409536692070618</v>
      </c>
      <c r="W67" s="9">
        <f t="shared" ca="1" si="46"/>
        <v>1.0827990434091939</v>
      </c>
      <c r="X67" s="9">
        <f t="shared" ca="1" si="46"/>
        <v>1.7980533187152969</v>
      </c>
      <c r="Y67" s="9">
        <f t="shared" ca="1" si="46"/>
        <v>1.2852849354836451</v>
      </c>
      <c r="Z67" s="9">
        <f t="shared" ca="1" si="46"/>
        <v>1.0279260101599568</v>
      </c>
      <c r="AA67" s="9">
        <f t="shared" ca="1" si="46"/>
        <v>1.7863108088265716</v>
      </c>
      <c r="AB67" s="9">
        <f t="shared" ca="1" si="46"/>
        <v>0.80852499033807679</v>
      </c>
      <c r="AC67" s="9">
        <f t="shared" ca="1" si="46"/>
        <v>1.1418658256938232</v>
      </c>
      <c r="AD67" s="9">
        <f t="shared" ca="1" si="46"/>
        <v>1.0196201893279133</v>
      </c>
      <c r="AE67" s="9">
        <f t="shared" ca="1" si="46"/>
        <v>1.1878760870792324</v>
      </c>
      <c r="AF67" s="9">
        <f t="shared" ca="1" si="46"/>
        <v>1.3162990600690361</v>
      </c>
      <c r="AG67" s="9">
        <f t="shared" ca="1" si="46"/>
        <v>0.98811112969661608</v>
      </c>
      <c r="AH67" s="9">
        <f t="shared" ca="1" si="46"/>
        <v>1.2355003251826955</v>
      </c>
      <c r="AI67" s="9">
        <f t="shared" ca="1" si="46"/>
        <v>1.5559415616374836</v>
      </c>
      <c r="AJ67" s="9">
        <f t="shared" ca="1" si="46"/>
        <v>1.7015536160268605</v>
      </c>
      <c r="AK67" s="9">
        <f t="shared" ca="1" si="46"/>
        <v>1.3098193432176146</v>
      </c>
      <c r="AL67" s="9">
        <f t="shared" ca="1" si="46"/>
        <v>1.747376472518765</v>
      </c>
      <c r="AM67" s="9">
        <f t="shared" ca="1" si="46"/>
        <v>1.1334493438743765</v>
      </c>
      <c r="AN67" s="9">
        <f ca="1">AVERAGE(OFFSET($A67,0,Fixtures!$D$6,1,3))</f>
        <v>1.3704214214529664</v>
      </c>
      <c r="AO67" s="9">
        <f ca="1">AVERAGE(OFFSET($A67,0,Fixtures!$D$6,1,6))</f>
        <v>1.3079943148695616</v>
      </c>
      <c r="AP67" s="9">
        <f ca="1">AVERAGE(OFFSET($A67,0,Fixtures!$D$6,1,9))</f>
        <v>1.2635290250770614</v>
      </c>
      <c r="AQ67" s="9">
        <f ca="1">AVERAGE(OFFSET($A67,0,Fixtures!$D$6,1,12))</f>
        <v>1.2626095201841956</v>
      </c>
      <c r="AR67" s="9">
        <f ca="1">IF(OR(Fixtures!$D$6&lt;=0,Fixtures!$D$6&gt;39),AVERAGE(A67:AM67),AVERAGE(OFFSET($A67,0,Fixtures!$D$6,1,39-Fixtures!$D$6)))</f>
        <v>1.3152195636154977</v>
      </c>
    </row>
    <row r="68" spans="1:44" x14ac:dyDescent="0.25">
      <c r="A68" s="30" t="s">
        <v>113</v>
      </c>
      <c r="B68" s="9">
        <f ca="1">MIN(VLOOKUP($A62,$A$2:$AM$12,B$14+1,FALSE),VLOOKUP($A68,$A$2:$AM$12,B$14+1,FALSE))</f>
        <v>1.1957948389665474</v>
      </c>
      <c r="C68" s="9">
        <f t="shared" ref="C68:AM68" ca="1" si="47">MIN(VLOOKUP($A62,$A$2:$AM$12,C$14+1,FALSE),VLOOKUP($A68,$A$2:$AM$12,C$14+1,FALSE))</f>
        <v>0.97718765746695968</v>
      </c>
      <c r="D68" s="9">
        <f t="shared" ca="1" si="47"/>
        <v>1.8805193505970121</v>
      </c>
      <c r="E68" s="9">
        <f t="shared" ca="1" si="47"/>
        <v>1.1390565528774848</v>
      </c>
      <c r="F68" s="9">
        <f t="shared" ca="1" si="47"/>
        <v>1.6931774149234515</v>
      </c>
      <c r="G68" s="9">
        <f t="shared" ca="1" si="47"/>
        <v>1.1697313576365285</v>
      </c>
      <c r="H68" s="9">
        <f t="shared" ca="1" si="47"/>
        <v>0.94357414923735561</v>
      </c>
      <c r="I68" s="9">
        <f t="shared" ca="1" si="47"/>
        <v>1.3766698839615574</v>
      </c>
      <c r="J68" s="9">
        <f t="shared" ca="1" si="47"/>
        <v>1.5819975406728068</v>
      </c>
      <c r="K68" s="9">
        <f t="shared" ca="1" si="47"/>
        <v>1.6175146204013886</v>
      </c>
      <c r="L68" s="9">
        <f t="shared" ca="1" si="47"/>
        <v>1.4313182469175634</v>
      </c>
      <c r="M68" s="9">
        <f t="shared" ca="1" si="47"/>
        <v>1.2323184517756751</v>
      </c>
      <c r="N68" s="9">
        <f t="shared" ca="1" si="47"/>
        <v>1.741645872074276</v>
      </c>
      <c r="O68" s="9">
        <f t="shared" ca="1" si="47"/>
        <v>1.308676755054982</v>
      </c>
      <c r="P68" s="9">
        <f t="shared" ca="1" si="47"/>
        <v>0.87623566794285179</v>
      </c>
      <c r="Q68" s="9">
        <f t="shared" ca="1" si="47"/>
        <v>1.2423569115625659</v>
      </c>
      <c r="R68" s="9">
        <f t="shared" ca="1" si="47"/>
        <v>1.1313804029777701</v>
      </c>
      <c r="S68" s="9">
        <f t="shared" ca="1" si="47"/>
        <v>1.2077965905050283</v>
      </c>
      <c r="T68" s="9">
        <f t="shared" ca="1" si="47"/>
        <v>1.0691375418955353</v>
      </c>
      <c r="U68" s="9">
        <f t="shared" ca="1" si="47"/>
        <v>1.3698929809639346</v>
      </c>
      <c r="V68" s="9">
        <f t="shared" ca="1" si="47"/>
        <v>0.93891489787185245</v>
      </c>
      <c r="W68" s="9">
        <f t="shared" ca="1" si="47"/>
        <v>1.0827990434091939</v>
      </c>
      <c r="X68" s="9">
        <f t="shared" ca="1" si="47"/>
        <v>1.0590231470619618</v>
      </c>
      <c r="Y68" s="9">
        <f t="shared" ca="1" si="47"/>
        <v>1.2852849354836451</v>
      </c>
      <c r="Z68" s="9">
        <f t="shared" ca="1" si="47"/>
        <v>1.0279260101599568</v>
      </c>
      <c r="AA68" s="9">
        <f t="shared" ca="1" si="47"/>
        <v>1.7863108088265716</v>
      </c>
      <c r="AB68" s="9">
        <f t="shared" ca="1" si="47"/>
        <v>0.80852499033807679</v>
      </c>
      <c r="AC68" s="9">
        <f t="shared" ca="1" si="47"/>
        <v>1.6900867748186446</v>
      </c>
      <c r="AD68" s="9">
        <f t="shared" ca="1" si="47"/>
        <v>1.0196201893279133</v>
      </c>
      <c r="AE68" s="9">
        <f t="shared" ca="1" si="47"/>
        <v>1.3089446397664823</v>
      </c>
      <c r="AF68" s="9">
        <f t="shared" ca="1" si="47"/>
        <v>1.445244082081121</v>
      </c>
      <c r="AG68" s="9">
        <f t="shared" ca="1" si="47"/>
        <v>0.98811112969661608</v>
      </c>
      <c r="AH68" s="9">
        <f t="shared" ca="1" si="47"/>
        <v>1.3673924478544426</v>
      </c>
      <c r="AI68" s="9">
        <f t="shared" ca="1" si="47"/>
        <v>1.5559415616374836</v>
      </c>
      <c r="AJ68" s="9">
        <f t="shared" ca="1" si="47"/>
        <v>1.2921653907543793</v>
      </c>
      <c r="AK68" s="9">
        <f t="shared" ca="1" si="47"/>
        <v>1.4442679378277767</v>
      </c>
      <c r="AL68" s="9">
        <f t="shared" ca="1" si="47"/>
        <v>1.1942364326197559</v>
      </c>
      <c r="AM68" s="9">
        <f t="shared" ca="1" si="47"/>
        <v>1.1334493438743765</v>
      </c>
      <c r="AN68" s="9">
        <f ca="1">AVERAGE(OFFSET($A68,0,Fixtures!$D$6,1,3))</f>
        <v>1.1240780309018545</v>
      </c>
      <c r="AO68" s="9">
        <f ca="1">AVERAGE(OFFSET($A68,0,Fixtures!$D$6,1,6))</f>
        <v>1.2761927777814761</v>
      </c>
      <c r="AP68" s="9">
        <f ca="1">AVERAGE(OFFSET($A68,0,Fixtures!$D$6,1,9))</f>
        <v>1.2701072864293748</v>
      </c>
      <c r="AQ68" s="9">
        <f ca="1">AVERAGE(OFFSET($A68,0,Fixtures!$D$6,1,12))</f>
        <v>1.2785342264210764</v>
      </c>
      <c r="AR68" s="9">
        <f ca="1">IF(OR(Fixtures!$D$6&lt;=0,Fixtures!$D$6&gt;39),AVERAGE(A68:AM68),AVERAGE(OFFSET($A68,0,Fixtures!$D$6,1,39-Fixtures!$D$6)))</f>
        <v>1.2754081138830753</v>
      </c>
    </row>
    <row r="69" spans="1:44" x14ac:dyDescent="0.25">
      <c r="A69" s="30" t="s">
        <v>112</v>
      </c>
      <c r="B69" s="9">
        <f ca="1">MIN(VLOOKUP($A62,$A$2:$AM$12,B$14+1,FALSE),VLOOKUP($A69,$A$2:$AM$12,B$14+1,FALSE))</f>
        <v>1.0528877426805365</v>
      </c>
      <c r="C69" s="9">
        <f t="shared" ref="C69:AM69" ca="1" si="48">MIN(VLOOKUP($A62,$A$2:$AM$12,C$14+1,FALSE),VLOOKUP($A69,$A$2:$AM$12,C$14+1,FALSE))</f>
        <v>0.62488844765775819</v>
      </c>
      <c r="D69" s="9">
        <f t="shared" ca="1" si="48"/>
        <v>1.1513225175996369</v>
      </c>
      <c r="E69" s="9">
        <f t="shared" ca="1" si="48"/>
        <v>1.1390565528774848</v>
      </c>
      <c r="F69" s="9">
        <f t="shared" ca="1" si="48"/>
        <v>1.0338563704757582</v>
      </c>
      <c r="G69" s="9">
        <f t="shared" ca="1" si="48"/>
        <v>1.1697313576365285</v>
      </c>
      <c r="H69" s="9">
        <f t="shared" ca="1" si="48"/>
        <v>0.94357414923735561</v>
      </c>
      <c r="I69" s="9">
        <f t="shared" ca="1" si="48"/>
        <v>1.2251790686098671</v>
      </c>
      <c r="J69" s="9">
        <f t="shared" ca="1" si="48"/>
        <v>0.87098094598954157</v>
      </c>
      <c r="K69" s="9">
        <f t="shared" ca="1" si="48"/>
        <v>1.2846792869596184</v>
      </c>
      <c r="L69" s="9">
        <f t="shared" ca="1" si="48"/>
        <v>0.7948159649054285</v>
      </c>
      <c r="M69" s="9">
        <f t="shared" ca="1" si="48"/>
        <v>1.3619565657677166</v>
      </c>
      <c r="N69" s="9">
        <f t="shared" ca="1" si="48"/>
        <v>1.161738978629874</v>
      </c>
      <c r="O69" s="9">
        <f t="shared" ca="1" si="48"/>
        <v>1.4055531562370602</v>
      </c>
      <c r="P69" s="9">
        <f t="shared" ca="1" si="48"/>
        <v>0.65036062344831558</v>
      </c>
      <c r="Q69" s="9">
        <f t="shared" ca="1" si="48"/>
        <v>1.1338018895928146</v>
      </c>
      <c r="R69" s="9">
        <f t="shared" ca="1" si="48"/>
        <v>0.91623331217323667</v>
      </c>
      <c r="S69" s="9">
        <f t="shared" ca="1" si="48"/>
        <v>1.2077965905050283</v>
      </c>
      <c r="T69" s="9">
        <f t="shared" ca="1" si="48"/>
        <v>0.82016119468924997</v>
      </c>
      <c r="U69" s="9">
        <f t="shared" ca="1" si="48"/>
        <v>1.9199935455990258</v>
      </c>
      <c r="V69" s="9">
        <f t="shared" ca="1" si="48"/>
        <v>1.409536692070618</v>
      </c>
      <c r="W69" s="9">
        <f t="shared" ca="1" si="48"/>
        <v>0.85999191936966191</v>
      </c>
      <c r="X69" s="9">
        <f t="shared" ca="1" si="48"/>
        <v>1.3010949933917844</v>
      </c>
      <c r="Y69" s="9">
        <f t="shared" ca="1" si="48"/>
        <v>1.2852849354836451</v>
      </c>
      <c r="Z69" s="9">
        <f t="shared" ca="1" si="48"/>
        <v>0.93347533538998451</v>
      </c>
      <c r="AA69" s="9">
        <f t="shared" ca="1" si="48"/>
        <v>0.70482567898449144</v>
      </c>
      <c r="AB69" s="9">
        <f t="shared" ca="1" si="48"/>
        <v>0.80852499033807679</v>
      </c>
      <c r="AC69" s="9">
        <f t="shared" ca="1" si="48"/>
        <v>1.3686942070736008</v>
      </c>
      <c r="AD69" s="9">
        <f t="shared" ca="1" si="48"/>
        <v>0.75899134757866082</v>
      </c>
      <c r="AE69" s="9">
        <f t="shared" ca="1" si="48"/>
        <v>0.97152636342279231</v>
      </c>
      <c r="AF69" s="9">
        <f t="shared" ca="1" si="48"/>
        <v>1.7354372396816633</v>
      </c>
      <c r="AG69" s="9">
        <f t="shared" ca="1" si="48"/>
        <v>0.91172299030731452</v>
      </c>
      <c r="AH69" s="9">
        <f t="shared" ca="1" si="48"/>
        <v>1.1873176759698376</v>
      </c>
      <c r="AI69" s="9">
        <f t="shared" ca="1" si="48"/>
        <v>0.94090748475373454</v>
      </c>
      <c r="AJ69" s="9">
        <f t="shared" ca="1" si="48"/>
        <v>1.2515669103221831</v>
      </c>
      <c r="AK69" s="9">
        <f t="shared" ca="1" si="48"/>
        <v>1.4442679378277767</v>
      </c>
      <c r="AL69" s="9">
        <f t="shared" ca="1" si="48"/>
        <v>0.96187240503398086</v>
      </c>
      <c r="AM69" s="9">
        <f t="shared" ca="1" si="48"/>
        <v>1.1334493438743765</v>
      </c>
      <c r="AN69" s="9">
        <f ca="1">AVERAGE(OFFSET($A69,0,Fixtures!$D$6,1,3))</f>
        <v>1.1732850880884713</v>
      </c>
      <c r="AO69" s="9">
        <f ca="1">AVERAGE(OFFSET($A69,0,Fixtures!$D$6,1,6))</f>
        <v>1.0669833567769305</v>
      </c>
      <c r="AP69" s="9">
        <f ca="1">AVERAGE(OFFSET($A69,0,Fixtures!$D$6,1,9))</f>
        <v>1.0964283434827444</v>
      </c>
      <c r="AQ69" s="9">
        <f ca="1">AVERAGE(OFFSET($A69,0,Fixtures!$D$6,1,12))</f>
        <v>1.0756502701979656</v>
      </c>
      <c r="AR69" s="9">
        <f ca="1">IF(OR(Fixtures!$D$6&lt;=0,Fixtures!$D$6&gt;39),AVERAGE(A69:AM69),AVERAGE(OFFSET($A69,0,Fixtures!$D$6,1,39-Fixtures!$D$6)))</f>
        <v>1.1061849899646188</v>
      </c>
    </row>
    <row r="70" spans="1:44" x14ac:dyDescent="0.25">
      <c r="A70" s="30" t="s">
        <v>10</v>
      </c>
      <c r="B70" s="9">
        <f ca="1">MIN(VLOOKUP($A62,$A$2:$AM$12,B$14+1,FALSE),VLOOKUP($A70,$A$2:$AM$12,B$14+1,FALSE))</f>
        <v>1.1957948389665474</v>
      </c>
      <c r="C70" s="9">
        <f t="shared" ref="C70:AM70" ca="1" si="49">MIN(VLOOKUP($A62,$A$2:$AM$12,C$14+1,FALSE),VLOOKUP($A70,$A$2:$AM$12,C$14+1,FALSE))</f>
        <v>1.5355437929549971</v>
      </c>
      <c r="D70" s="9">
        <f t="shared" ca="1" si="49"/>
        <v>1.6138716383569434</v>
      </c>
      <c r="E70" s="9">
        <f t="shared" ca="1" si="49"/>
        <v>1.1390565528774848</v>
      </c>
      <c r="F70" s="9">
        <f t="shared" ca="1" si="49"/>
        <v>1.4662978338322521</v>
      </c>
      <c r="G70" s="9">
        <f t="shared" ca="1" si="49"/>
        <v>0.83672147139395536</v>
      </c>
      <c r="H70" s="9">
        <f t="shared" ca="1" si="49"/>
        <v>0.94357414923735561</v>
      </c>
      <c r="I70" s="9">
        <f t="shared" ca="1" si="49"/>
        <v>1.4857757570092816</v>
      </c>
      <c r="J70" s="9">
        <f t="shared" ca="1" si="49"/>
        <v>1.66857783431436</v>
      </c>
      <c r="K70" s="9">
        <f t="shared" ca="1" si="49"/>
        <v>1.3667723803181095</v>
      </c>
      <c r="L70" s="9">
        <f t="shared" ca="1" si="49"/>
        <v>1.4313182469175634</v>
      </c>
      <c r="M70" s="9">
        <f t="shared" ca="1" si="49"/>
        <v>1.1418699942840529</v>
      </c>
      <c r="N70" s="9">
        <f t="shared" ca="1" si="49"/>
        <v>1.5445721541567681</v>
      </c>
      <c r="O70" s="9">
        <f t="shared" ca="1" si="49"/>
        <v>0.97364001066100947</v>
      </c>
      <c r="P70" s="9">
        <f t="shared" ca="1" si="49"/>
        <v>0.87623566794285179</v>
      </c>
      <c r="Q70" s="9">
        <f t="shared" ca="1" si="49"/>
        <v>1.1533305220552614</v>
      </c>
      <c r="R70" s="9">
        <f t="shared" ca="1" si="49"/>
        <v>1.0209243584862753</v>
      </c>
      <c r="S70" s="9">
        <f t="shared" ca="1" si="49"/>
        <v>1.2077965905050283</v>
      </c>
      <c r="T70" s="9">
        <f t="shared" ca="1" si="49"/>
        <v>1.0691375418955353</v>
      </c>
      <c r="U70" s="9">
        <f t="shared" ca="1" si="49"/>
        <v>0.74182538600837311</v>
      </c>
      <c r="V70" s="9">
        <f t="shared" ca="1" si="49"/>
        <v>1.0823359941322717</v>
      </c>
      <c r="W70" s="9">
        <f t="shared" ca="1" si="49"/>
        <v>1.0827990434091939</v>
      </c>
      <c r="X70" s="9">
        <f t="shared" ca="1" si="49"/>
        <v>1.1169818560286211</v>
      </c>
      <c r="Y70" s="9">
        <f t="shared" ca="1" si="49"/>
        <v>1.1081589099631253</v>
      </c>
      <c r="Z70" s="9">
        <f t="shared" ca="1" si="49"/>
        <v>1.0279260101599568</v>
      </c>
      <c r="AA70" s="9">
        <f t="shared" ca="1" si="49"/>
        <v>0.94355186462738061</v>
      </c>
      <c r="AB70" s="9">
        <f t="shared" ca="1" si="49"/>
        <v>0.80852499033807679</v>
      </c>
      <c r="AC70" s="9">
        <f t="shared" ca="1" si="49"/>
        <v>1.5250845355165348</v>
      </c>
      <c r="AD70" s="9">
        <f t="shared" ca="1" si="49"/>
        <v>0.77206423377253042</v>
      </c>
      <c r="AE70" s="9">
        <f t="shared" ca="1" si="49"/>
        <v>1.3089446397664823</v>
      </c>
      <c r="AF70" s="9">
        <f t="shared" ca="1" si="49"/>
        <v>1.033969789146266</v>
      </c>
      <c r="AG70" s="9">
        <f t="shared" ca="1" si="49"/>
        <v>0.98811112969661608</v>
      </c>
      <c r="AH70" s="9">
        <f t="shared" ca="1" si="49"/>
        <v>1.9791491431157202</v>
      </c>
      <c r="AI70" s="9">
        <f t="shared" ca="1" si="49"/>
        <v>1.5559415616374836</v>
      </c>
      <c r="AJ70" s="9">
        <f t="shared" ca="1" si="49"/>
        <v>1.7015536160268605</v>
      </c>
      <c r="AK70" s="9">
        <f t="shared" ca="1" si="49"/>
        <v>1.0803603529496892</v>
      </c>
      <c r="AL70" s="9">
        <f t="shared" ca="1" si="49"/>
        <v>1.2499172597366492</v>
      </c>
      <c r="AM70" s="9">
        <f t="shared" ca="1" si="49"/>
        <v>0.98157127719349113</v>
      </c>
      <c r="AN70" s="9">
        <f ca="1">AVERAGE(OFFSET($A70,0,Fixtures!$D$6,1,3))</f>
        <v>1.0843555920505676</v>
      </c>
      <c r="AO70" s="9">
        <f ca="1">AVERAGE(OFFSET($A70,0,Fixtures!$D$6,1,6))</f>
        <v>1.0883713611056158</v>
      </c>
      <c r="AP70" s="9">
        <f ca="1">AVERAGE(OFFSET($A70,0,Fixtures!$D$6,1,9))</f>
        <v>1.0716896477021083</v>
      </c>
      <c r="AQ70" s="9">
        <f ca="1">AVERAGE(OFFSET($A70,0,Fixtures!$D$6,1,12))</f>
        <v>1.1807007219807328</v>
      </c>
      <c r="AR70" s="9">
        <f ca="1">IF(OR(Fixtures!$D$6&lt;=0,Fixtures!$D$6&gt;39),AVERAGE(A70:AM70),AVERAGE(OFFSET($A70,0,Fixtures!$D$6,1,39-Fixtures!$D$6)))</f>
        <v>1.1988631981047178</v>
      </c>
    </row>
    <row r="71" spans="1:44" x14ac:dyDescent="0.25">
      <c r="A71" s="30" t="s">
        <v>71</v>
      </c>
      <c r="B71" s="9">
        <f ca="1">MIN(VLOOKUP($A62,$A$2:$AM$12,B$14+1,FALSE),VLOOKUP($A71,$A$2:$AM$12,B$14+1,FALSE))</f>
        <v>1.1718408173494492</v>
      </c>
      <c r="C71" s="9">
        <f t="shared" ref="C71:AM71" ca="1" si="50">MIN(VLOOKUP($A62,$A$2:$AM$12,C$14+1,FALSE),VLOOKUP($A71,$A$2:$AM$12,C$14+1,FALSE))</f>
        <v>1.5355437929549971</v>
      </c>
      <c r="D71" s="9">
        <f t="shared" ca="1" si="50"/>
        <v>1.1073720277073438</v>
      </c>
      <c r="E71" s="9">
        <f t="shared" ca="1" si="50"/>
        <v>1.1390565528774848</v>
      </c>
      <c r="F71" s="9">
        <f t="shared" ca="1" si="50"/>
        <v>1.1215220916980675</v>
      </c>
      <c r="G71" s="9">
        <f t="shared" ca="1" si="50"/>
        <v>1.1697313576365285</v>
      </c>
      <c r="H71" s="9">
        <f t="shared" ca="1" si="50"/>
        <v>0.94357414923735561</v>
      </c>
      <c r="I71" s="9">
        <f t="shared" ca="1" si="50"/>
        <v>1.0646866895963636</v>
      </c>
      <c r="J71" s="9">
        <f t="shared" ca="1" si="50"/>
        <v>1.7537288082764415</v>
      </c>
      <c r="K71" s="9">
        <f t="shared" ca="1" si="50"/>
        <v>0.90757159891611372</v>
      </c>
      <c r="L71" s="9">
        <f t="shared" ca="1" si="50"/>
        <v>1.4313182469175634</v>
      </c>
      <c r="M71" s="9">
        <f t="shared" ca="1" si="50"/>
        <v>1.4599445288010053</v>
      </c>
      <c r="N71" s="9">
        <f t="shared" ca="1" si="50"/>
        <v>1.0234479497860998</v>
      </c>
      <c r="O71" s="9">
        <f t="shared" ca="1" si="50"/>
        <v>1.4760672431270438</v>
      </c>
      <c r="P71" s="9">
        <f t="shared" ca="1" si="50"/>
        <v>0.87623566794285179</v>
      </c>
      <c r="Q71" s="9">
        <f t="shared" ca="1" si="50"/>
        <v>0.80464010392197782</v>
      </c>
      <c r="R71" s="9">
        <f t="shared" ca="1" si="50"/>
        <v>1.1313804029777701</v>
      </c>
      <c r="S71" s="9">
        <f t="shared" ca="1" si="50"/>
        <v>1.2077965905050283</v>
      </c>
      <c r="T71" s="9">
        <f t="shared" ca="1" si="50"/>
        <v>1.0691375418955353</v>
      </c>
      <c r="U71" s="9">
        <f t="shared" ca="1" si="50"/>
        <v>1.1797914816431767</v>
      </c>
      <c r="V71" s="9">
        <f t="shared" ca="1" si="50"/>
        <v>1.2115632784555164</v>
      </c>
      <c r="W71" s="9">
        <f t="shared" ca="1" si="50"/>
        <v>1.0827990434091939</v>
      </c>
      <c r="X71" s="9">
        <f t="shared" ca="1" si="50"/>
        <v>1.1739837476891879</v>
      </c>
      <c r="Y71" s="9">
        <f t="shared" ca="1" si="50"/>
        <v>1.2852849354836451</v>
      </c>
      <c r="Z71" s="9">
        <f t="shared" ca="1" si="50"/>
        <v>1.0279260101599568</v>
      </c>
      <c r="AA71" s="9">
        <f t="shared" ca="1" si="50"/>
        <v>1.7505276407318937</v>
      </c>
      <c r="AB71" s="9">
        <f t="shared" ca="1" si="50"/>
        <v>0.80852499033807679</v>
      </c>
      <c r="AC71" s="9">
        <f t="shared" ca="1" si="50"/>
        <v>1.6900867748186446</v>
      </c>
      <c r="AD71" s="9">
        <f t="shared" ca="1" si="50"/>
        <v>1.0196201893279133</v>
      </c>
      <c r="AE71" s="9">
        <f t="shared" ca="1" si="50"/>
        <v>1.3089446397664823</v>
      </c>
      <c r="AF71" s="9">
        <f t="shared" ca="1" si="50"/>
        <v>1.5288543447421985</v>
      </c>
      <c r="AG71" s="9">
        <f t="shared" ca="1" si="50"/>
        <v>0.98811112969661608</v>
      </c>
      <c r="AH71" s="9">
        <f t="shared" ca="1" si="50"/>
        <v>2.1381420725558664</v>
      </c>
      <c r="AI71" s="9">
        <f t="shared" ca="1" si="50"/>
        <v>0.9773182382882758</v>
      </c>
      <c r="AJ71" s="9">
        <f t="shared" ca="1" si="50"/>
        <v>0.83743945275304854</v>
      </c>
      <c r="AK71" s="9">
        <f t="shared" ca="1" si="50"/>
        <v>1.4442679378277767</v>
      </c>
      <c r="AL71" s="9">
        <f t="shared" ca="1" si="50"/>
        <v>1.747376472518765</v>
      </c>
      <c r="AM71" s="9">
        <f t="shared" ca="1" si="50"/>
        <v>1.1334493438743765</v>
      </c>
      <c r="AN71" s="9">
        <f ca="1">AVERAGE(OFFSET($A71,0,Fixtures!$D$6,1,3))</f>
        <v>1.1623982311109298</v>
      </c>
      <c r="AO71" s="9">
        <f ca="1">AVERAGE(OFFSET($A71,0,Fixtures!$D$6,1,6))</f>
        <v>1.2893890165369009</v>
      </c>
      <c r="AP71" s="9">
        <f ca="1">AVERAGE(OFFSET($A71,0,Fixtures!$D$6,1,9))</f>
        <v>1.2881948081175554</v>
      </c>
      <c r="AQ71" s="9">
        <f ca="1">AVERAGE(OFFSET($A71,0,Fixtures!$D$6,1,12))</f>
        <v>1.3081103927998965</v>
      </c>
      <c r="AR71" s="9">
        <f ca="1">IF(OR(Fixtures!$D$6&lt;=0,Fixtures!$D$6&gt;39),AVERAGE(A71:AM71),AVERAGE(OFFSET($A71,0,Fixtures!$D$6,1,39-Fixtures!$D$6)))</f>
        <v>1.3037411200357953</v>
      </c>
    </row>
    <row r="72" spans="1:44" x14ac:dyDescent="0.25">
      <c r="A72" s="30" t="s">
        <v>63</v>
      </c>
      <c r="B72" s="9">
        <f ca="1">MIN(VLOOKUP($A62,$A$2:$AM$12,B$14+1,FALSE),VLOOKUP($A72,$A$2:$AM$12,B$14+1,FALSE))</f>
        <v>1.1957948389665474</v>
      </c>
      <c r="C72" s="9">
        <f t="shared" ref="C72:AM72" ca="1" si="51">MIN(VLOOKUP($A62,$A$2:$AM$12,C$14+1,FALSE),VLOOKUP($A72,$A$2:$AM$12,C$14+1,FALSE))</f>
        <v>1.5355437929549971</v>
      </c>
      <c r="D72" s="9">
        <f t="shared" ca="1" si="51"/>
        <v>2.0280641196405171</v>
      </c>
      <c r="E72" s="9">
        <f t="shared" ca="1" si="51"/>
        <v>1.1390565528774848</v>
      </c>
      <c r="F72" s="9">
        <f t="shared" ca="1" si="51"/>
        <v>1.6931774149234515</v>
      </c>
      <c r="G72" s="9">
        <f t="shared" ca="1" si="51"/>
        <v>1.1697313576365285</v>
      </c>
      <c r="H72" s="9">
        <f t="shared" ca="1" si="51"/>
        <v>0.94357414923735561</v>
      </c>
      <c r="I72" s="9">
        <f t="shared" ca="1" si="51"/>
        <v>1.0343907041364173</v>
      </c>
      <c r="J72" s="9">
        <f t="shared" ca="1" si="51"/>
        <v>2.0726145206808111</v>
      </c>
      <c r="K72" s="9">
        <f t="shared" ca="1" si="51"/>
        <v>1.3686889444961619</v>
      </c>
      <c r="L72" s="9">
        <f t="shared" ca="1" si="51"/>
        <v>1.076555320798225</v>
      </c>
      <c r="M72" s="9">
        <f t="shared" ca="1" si="51"/>
        <v>1.9653913774266067</v>
      </c>
      <c r="N72" s="9">
        <f t="shared" ca="1" si="51"/>
        <v>1.5091938240436991</v>
      </c>
      <c r="O72" s="9">
        <f t="shared" ca="1" si="51"/>
        <v>1.4760672431270438</v>
      </c>
      <c r="P72" s="9">
        <f t="shared" ca="1" si="51"/>
        <v>0.87623566794285179</v>
      </c>
      <c r="Q72" s="9">
        <f t="shared" ca="1" si="51"/>
        <v>1.441752679839831</v>
      </c>
      <c r="R72" s="9">
        <f t="shared" ca="1" si="51"/>
        <v>1.1313804029777701</v>
      </c>
      <c r="S72" s="9">
        <f t="shared" ca="1" si="51"/>
        <v>1.2077965905050283</v>
      </c>
      <c r="T72" s="9">
        <f t="shared" ca="1" si="51"/>
        <v>1.0691375418955353</v>
      </c>
      <c r="U72" s="9">
        <f t="shared" ca="1" si="51"/>
        <v>1.9058078511962637</v>
      </c>
      <c r="V72" s="9">
        <f t="shared" ca="1" si="51"/>
        <v>1.1667124478151567</v>
      </c>
      <c r="W72" s="9">
        <f t="shared" ca="1" si="51"/>
        <v>1.0827990434091939</v>
      </c>
      <c r="X72" s="9">
        <f t="shared" ca="1" si="51"/>
        <v>1.5922071820367667</v>
      </c>
      <c r="Y72" s="9">
        <f t="shared" ca="1" si="51"/>
        <v>1.2852849354836451</v>
      </c>
      <c r="Z72" s="9">
        <f t="shared" ca="1" si="51"/>
        <v>1.0279260101599568</v>
      </c>
      <c r="AA72" s="9">
        <f t="shared" ca="1" si="51"/>
        <v>1.7863108088265716</v>
      </c>
      <c r="AB72" s="9">
        <f t="shared" ca="1" si="51"/>
        <v>0.80852499033807679</v>
      </c>
      <c r="AC72" s="9">
        <f t="shared" ca="1" si="51"/>
        <v>1.6900867748186446</v>
      </c>
      <c r="AD72" s="9">
        <f t="shared" ca="1" si="51"/>
        <v>1.0196201893279133</v>
      </c>
      <c r="AE72" s="9">
        <f t="shared" ca="1" si="51"/>
        <v>1.3089446397664823</v>
      </c>
      <c r="AF72" s="9">
        <f t="shared" ca="1" si="51"/>
        <v>2.2544747248060202</v>
      </c>
      <c r="AG72" s="9">
        <f t="shared" ca="1" si="51"/>
        <v>0.98811112969661608</v>
      </c>
      <c r="AH72" s="9">
        <f t="shared" ca="1" si="51"/>
        <v>1.6081875779825336</v>
      </c>
      <c r="AI72" s="9">
        <f t="shared" ca="1" si="51"/>
        <v>1.3156752195996289</v>
      </c>
      <c r="AJ72" s="9">
        <f t="shared" ca="1" si="51"/>
        <v>1.7015536160268605</v>
      </c>
      <c r="AK72" s="9">
        <f t="shared" ca="1" si="51"/>
        <v>1.3576296999246436</v>
      </c>
      <c r="AL72" s="9">
        <f t="shared" ca="1" si="51"/>
        <v>1.747376472518765</v>
      </c>
      <c r="AM72" s="9">
        <f t="shared" ca="1" si="51"/>
        <v>1.1334493438743765</v>
      </c>
      <c r="AN72" s="9">
        <f ca="1">AVERAGE(OFFSET($A72,0,Fixtures!$D$6,1,3))</f>
        <v>1.3018060425601228</v>
      </c>
      <c r="AO72" s="9">
        <f ca="1">AVERAGE(OFFSET($A72,0,Fixtures!$D$6,1,6))</f>
        <v>1.3650567836106102</v>
      </c>
      <c r="AP72" s="9">
        <f ca="1">AVERAGE(OFFSET($A72,0,Fixtures!$D$6,1,9))</f>
        <v>1.4192644728404529</v>
      </c>
      <c r="AQ72" s="9">
        <f ca="1">AVERAGE(OFFSET($A72,0,Fixtures!$D$6,1,12))</f>
        <v>1.3904461819035712</v>
      </c>
      <c r="AR72" s="9">
        <f ca="1">IF(OR(Fixtures!$D$6&lt;=0,Fixtures!$D$6&gt;39),AVERAGE(A72:AM72),AVERAGE(OFFSET($A72,0,Fixtures!$D$6,1,39-Fixtures!$D$6)))</f>
        <v>1.4140852071992187</v>
      </c>
    </row>
    <row r="74" spans="1:44" x14ac:dyDescent="0.25">
      <c r="A74" s="31" t="s">
        <v>2</v>
      </c>
      <c r="B74" s="2">
        <v>1</v>
      </c>
      <c r="C74" s="2">
        <v>2</v>
      </c>
      <c r="D74" s="2">
        <v>3</v>
      </c>
      <c r="E74" s="2">
        <v>4</v>
      </c>
      <c r="F74" s="2">
        <v>5</v>
      </c>
      <c r="G74" s="2">
        <v>6</v>
      </c>
      <c r="H74" s="2">
        <v>7</v>
      </c>
      <c r="I74" s="2">
        <v>8</v>
      </c>
      <c r="J74" s="2">
        <v>9</v>
      </c>
      <c r="K74" s="2">
        <v>10</v>
      </c>
      <c r="L74" s="2">
        <v>11</v>
      </c>
      <c r="M74" s="2">
        <v>12</v>
      </c>
      <c r="N74" s="2">
        <v>13</v>
      </c>
      <c r="O74" s="2">
        <v>14</v>
      </c>
      <c r="P74" s="2">
        <v>15</v>
      </c>
      <c r="Q74" s="2">
        <v>16</v>
      </c>
      <c r="R74" s="2">
        <v>17</v>
      </c>
      <c r="S74" s="2">
        <v>18</v>
      </c>
      <c r="T74" s="2">
        <v>19</v>
      </c>
      <c r="U74" s="2">
        <v>20</v>
      </c>
      <c r="V74" s="2">
        <v>21</v>
      </c>
      <c r="W74" s="2">
        <v>22</v>
      </c>
      <c r="X74" s="2">
        <v>23</v>
      </c>
      <c r="Y74" s="2">
        <v>24</v>
      </c>
      <c r="Z74" s="2">
        <v>25</v>
      </c>
      <c r="AA74" s="2">
        <v>26</v>
      </c>
      <c r="AB74" s="2">
        <v>27</v>
      </c>
      <c r="AC74" s="2">
        <v>28</v>
      </c>
      <c r="AD74" s="2">
        <v>29</v>
      </c>
      <c r="AE74" s="2">
        <v>30</v>
      </c>
      <c r="AF74" s="2">
        <v>31</v>
      </c>
      <c r="AG74" s="2">
        <v>32</v>
      </c>
      <c r="AH74" s="2">
        <v>33</v>
      </c>
      <c r="AI74" s="2">
        <v>34</v>
      </c>
      <c r="AJ74" s="2">
        <v>35</v>
      </c>
      <c r="AK74" s="2">
        <v>36</v>
      </c>
      <c r="AL74" s="2">
        <v>37</v>
      </c>
      <c r="AM74" s="2">
        <v>38</v>
      </c>
      <c r="AN74" s="31" t="s">
        <v>56</v>
      </c>
      <c r="AO74" s="31" t="s">
        <v>57</v>
      </c>
      <c r="AP74" s="31" t="s">
        <v>58</v>
      </c>
      <c r="AQ74" s="31" t="s">
        <v>82</v>
      </c>
      <c r="AR74" s="31" t="s">
        <v>59</v>
      </c>
    </row>
    <row r="75" spans="1:44" x14ac:dyDescent="0.25">
      <c r="A75" s="30" t="s">
        <v>111</v>
      </c>
      <c r="B75" s="9">
        <f t="shared" ref="B75:AM75" ca="1" si="52">MIN(VLOOKUP($A74,$A$2:$AM$12,B$14+1,FALSE),VLOOKUP($A75,$A$2:$AM$12,B$14+1,FALSE))</f>
        <v>1.2512876199892025</v>
      </c>
      <c r="C75" s="9">
        <f t="shared" ca="1" si="52"/>
        <v>1.1299142173189616</v>
      </c>
      <c r="D75" s="9">
        <f t="shared" ca="1" si="52"/>
        <v>1.541988803899115</v>
      </c>
      <c r="E75" s="9">
        <f t="shared" ca="1" si="52"/>
        <v>1.1782778418238045</v>
      </c>
      <c r="F75" s="9">
        <f t="shared" ca="1" si="52"/>
        <v>1.3786630161875588</v>
      </c>
      <c r="G75" s="9">
        <f t="shared" ca="1" si="52"/>
        <v>1.3074284654770305</v>
      </c>
      <c r="H75" s="9">
        <f t="shared" ca="1" si="52"/>
        <v>1.274178687973843</v>
      </c>
      <c r="I75" s="9">
        <f t="shared" ca="1" si="52"/>
        <v>1.6690027586848231</v>
      </c>
      <c r="J75" s="9">
        <f t="shared" ca="1" si="52"/>
        <v>1.45892577680827</v>
      </c>
      <c r="K75" s="9">
        <f t="shared" ca="1" si="52"/>
        <v>1.3517470073813354</v>
      </c>
      <c r="L75" s="9">
        <f t="shared" ca="1" si="52"/>
        <v>1.8456239425568666</v>
      </c>
      <c r="M75" s="9">
        <f t="shared" ca="1" si="52"/>
        <v>1.0125820207947098</v>
      </c>
      <c r="N75" s="9">
        <f t="shared" ca="1" si="52"/>
        <v>1.0426006553527465</v>
      </c>
      <c r="O75" s="9">
        <f t="shared" ca="1" si="52"/>
        <v>2.3951229976822987</v>
      </c>
      <c r="P75" s="9">
        <f t="shared" ca="1" si="52"/>
        <v>1.774481562180088</v>
      </c>
      <c r="Q75" s="9">
        <f t="shared" ca="1" si="52"/>
        <v>1.4852812603765277</v>
      </c>
      <c r="R75" s="9">
        <f t="shared" ca="1" si="52"/>
        <v>1.7057501840611435</v>
      </c>
      <c r="S75" s="9">
        <f t="shared" ca="1" si="52"/>
        <v>0.89774085418145588</v>
      </c>
      <c r="T75" s="9">
        <f t="shared" ca="1" si="52"/>
        <v>1.2167478286075279</v>
      </c>
      <c r="U75" s="9">
        <f t="shared" ca="1" si="52"/>
        <v>1.381866087852067</v>
      </c>
      <c r="V75" s="9">
        <f t="shared" ca="1" si="52"/>
        <v>1.6540380355284203</v>
      </c>
      <c r="W75" s="9">
        <f t="shared" ca="1" si="52"/>
        <v>2.0192763937424894</v>
      </c>
      <c r="X75" s="9">
        <f t="shared" ca="1" si="52"/>
        <v>1.7980533187152969</v>
      </c>
      <c r="Y75" s="9">
        <f t="shared" ca="1" si="52"/>
        <v>1.314809919678138</v>
      </c>
      <c r="Z75" s="9">
        <f t="shared" ca="1" si="52"/>
        <v>1.0903986835499659</v>
      </c>
      <c r="AA75" s="9">
        <f t="shared" ca="1" si="52"/>
        <v>1.4615936957476536</v>
      </c>
      <c r="AB75" s="9">
        <f t="shared" ca="1" si="52"/>
        <v>1.3410696710611876</v>
      </c>
      <c r="AC75" s="9">
        <f t="shared" ca="1" si="52"/>
        <v>1.1418658256938232</v>
      </c>
      <c r="AD75" s="9">
        <f t="shared" ca="1" si="52"/>
        <v>2.2187534877229615</v>
      </c>
      <c r="AE75" s="9">
        <f t="shared" ca="1" si="52"/>
        <v>1.1878760870792324</v>
      </c>
      <c r="AF75" s="9">
        <f t="shared" ca="1" si="52"/>
        <v>1.3162990600690361</v>
      </c>
      <c r="AG75" s="9">
        <f t="shared" ca="1" si="52"/>
        <v>1.5083796971427619</v>
      </c>
      <c r="AH75" s="9">
        <f t="shared" ca="1" si="52"/>
        <v>1.2355003251826955</v>
      </c>
      <c r="AI75" s="9">
        <f t="shared" ca="1" si="52"/>
        <v>1.8623972251674825</v>
      </c>
      <c r="AJ75" s="9">
        <f t="shared" ca="1" si="52"/>
        <v>1.0017659150333151</v>
      </c>
      <c r="AK75" s="9">
        <f t="shared" ca="1" si="52"/>
        <v>1.3098193432176146</v>
      </c>
      <c r="AL75" s="9">
        <f t="shared" ca="1" si="52"/>
        <v>1.39627965216227</v>
      </c>
      <c r="AM75" s="9">
        <f t="shared" ca="1" si="52"/>
        <v>2.0126540851664516</v>
      </c>
      <c r="AN75" s="9">
        <f ca="1">AVERAGE(OFFSET($A75,0,Fixtures!$D$6,1,3))</f>
        <v>1.401087307314467</v>
      </c>
      <c r="AO75" s="9">
        <f ca="1">AVERAGE(OFFSET($A75,0,Fixtures!$D$6,1,6))</f>
        <v>1.3579651857410111</v>
      </c>
      <c r="AP75" s="9">
        <f ca="1">AVERAGE(OFFSET($A75,0,Fixtures!$D$6,1,9))</f>
        <v>1.4300799721463664</v>
      </c>
      <c r="AQ75" s="9">
        <f ca="1">AVERAGE(OFFSET($A75,0,Fixtures!$D$6,1,12))</f>
        <v>1.4564164164008531</v>
      </c>
      <c r="AR75" s="9">
        <f ca="1">IF(OR(Fixtures!$D$6&lt;=0,Fixtures!$D$6&gt;39),AVERAGE(A75:AM75),AVERAGE(OFFSET($A75,0,Fixtures!$D$6,1,39-Fixtures!$D$6)))</f>
        <v>1.449844749524368</v>
      </c>
    </row>
    <row r="76" spans="1:44" x14ac:dyDescent="0.25">
      <c r="A76" s="30" t="s">
        <v>121</v>
      </c>
      <c r="B76" s="9">
        <f ca="1">MIN(VLOOKUP($A74,$A$2:$AM$12,B$14+1,FALSE),VLOOKUP($A76,$A$2:$AM$12,B$14+1,FALSE))</f>
        <v>1.2512876199892025</v>
      </c>
      <c r="C76" s="9">
        <f t="shared" ref="C76:AM76" ca="1" si="53">MIN(VLOOKUP($A74,$A$2:$AM$12,C$14+1,FALSE),VLOOKUP($A76,$A$2:$AM$12,C$14+1,FALSE))</f>
        <v>1.0973992847301419</v>
      </c>
      <c r="D76" s="9">
        <f t="shared" ca="1" si="53"/>
        <v>1.3192603510802492</v>
      </c>
      <c r="E76" s="9">
        <f t="shared" ca="1" si="53"/>
        <v>1.1782778418238045</v>
      </c>
      <c r="F76" s="9">
        <f t="shared" ca="1" si="53"/>
        <v>1.0142310081455452</v>
      </c>
      <c r="G76" s="9">
        <f t="shared" ca="1" si="53"/>
        <v>1.239723667517822</v>
      </c>
      <c r="H76" s="9">
        <f t="shared" ca="1" si="53"/>
        <v>2.3857488665007898</v>
      </c>
      <c r="I76" s="9">
        <f t="shared" ca="1" si="53"/>
        <v>1.1634111145702568</v>
      </c>
      <c r="J76" s="9">
        <f t="shared" ca="1" si="53"/>
        <v>1.7465327406305913</v>
      </c>
      <c r="K76" s="9">
        <f t="shared" ca="1" si="53"/>
        <v>1.22740465987126</v>
      </c>
      <c r="L76" s="9">
        <f t="shared" ca="1" si="53"/>
        <v>0.96851673043588815</v>
      </c>
      <c r="M76" s="9">
        <f t="shared" ca="1" si="53"/>
        <v>1.0125820207947098</v>
      </c>
      <c r="N76" s="9">
        <f t="shared" ca="1" si="53"/>
        <v>1.4691539290666955</v>
      </c>
      <c r="O76" s="9">
        <f t="shared" ca="1" si="53"/>
        <v>2.3951229976822987</v>
      </c>
      <c r="P76" s="9">
        <f t="shared" ca="1" si="53"/>
        <v>1.6602722455353369</v>
      </c>
      <c r="Q76" s="9">
        <f t="shared" ca="1" si="53"/>
        <v>1.2006522125496273</v>
      </c>
      <c r="R76" s="9">
        <f t="shared" ca="1" si="53"/>
        <v>1.1911683613504611</v>
      </c>
      <c r="S76" s="9">
        <f t="shared" ca="1" si="53"/>
        <v>0.89774085418145588</v>
      </c>
      <c r="T76" s="9">
        <f t="shared" ca="1" si="53"/>
        <v>1.7379351217654457</v>
      </c>
      <c r="U76" s="9">
        <f t="shared" ca="1" si="53"/>
        <v>0.89939821358314909</v>
      </c>
      <c r="V76" s="9">
        <f t="shared" ca="1" si="53"/>
        <v>1.597071555260859</v>
      </c>
      <c r="W76" s="9">
        <f t="shared" ca="1" si="53"/>
        <v>1.8335304178323764</v>
      </c>
      <c r="X76" s="9">
        <f t="shared" ca="1" si="53"/>
        <v>1.1691665453808089</v>
      </c>
      <c r="Y76" s="9">
        <f t="shared" ca="1" si="53"/>
        <v>1.343545479550136</v>
      </c>
      <c r="Z76" s="9">
        <f t="shared" ca="1" si="53"/>
        <v>1.0903986835499659</v>
      </c>
      <c r="AA76" s="9">
        <f t="shared" ca="1" si="53"/>
        <v>1.0465729830055803</v>
      </c>
      <c r="AB76" s="9">
        <f t="shared" ca="1" si="53"/>
        <v>1.3410696710611876</v>
      </c>
      <c r="AC76" s="9">
        <f t="shared" ca="1" si="53"/>
        <v>0.79739369644121783</v>
      </c>
      <c r="AD76" s="9">
        <f t="shared" ca="1" si="53"/>
        <v>1.7935668854136406</v>
      </c>
      <c r="AE76" s="9">
        <f t="shared" ca="1" si="53"/>
        <v>1.1114219164327461</v>
      </c>
      <c r="AF76" s="9">
        <f t="shared" ca="1" si="53"/>
        <v>1.3162990600690361</v>
      </c>
      <c r="AG76" s="9">
        <f t="shared" ca="1" si="53"/>
        <v>1.4824459340571376</v>
      </c>
      <c r="AH76" s="9">
        <f t="shared" ca="1" si="53"/>
        <v>1.2355003251826955</v>
      </c>
      <c r="AI76" s="9">
        <f t="shared" ca="1" si="53"/>
        <v>1.787684801413759</v>
      </c>
      <c r="AJ76" s="9">
        <f t="shared" ca="1" si="53"/>
        <v>1.7601434427244487</v>
      </c>
      <c r="AK76" s="9">
        <f t="shared" ca="1" si="53"/>
        <v>1.3098193432176146</v>
      </c>
      <c r="AL76" s="9">
        <f t="shared" ca="1" si="53"/>
        <v>0.82989766172680646</v>
      </c>
      <c r="AM76" s="9">
        <f t="shared" ca="1" si="53"/>
        <v>1.515085826982852</v>
      </c>
      <c r="AN76" s="9">
        <f ca="1">AVERAGE(OFFSET($A76,0,Fixtures!$D$6,1,3))</f>
        <v>1.2010369028269703</v>
      </c>
      <c r="AO76" s="9">
        <f ca="1">AVERAGE(OFFSET($A76,0,Fixtures!$D$6,1,6))</f>
        <v>1.1313578431648161</v>
      </c>
      <c r="AP76" s="9">
        <f ca="1">AVERAGE(OFFSET($A76,0,Fixtures!$D$6,1,9))</f>
        <v>1.2232705467671467</v>
      </c>
      <c r="AQ76" s="9">
        <f ca="1">AVERAGE(OFFSET($A76,0,Fixtures!$D$6,1,12))</f>
        <v>1.2929221651298259</v>
      </c>
      <c r="AR76" s="9">
        <f ca="1">IF(OR(Fixtures!$D$6&lt;=0,Fixtures!$D$6&gt;39),AVERAGE(A76:AM76),AVERAGE(OFFSET($A76,0,Fixtures!$D$6,1,39-Fixtures!$D$6)))</f>
        <v>1.3081257660131023</v>
      </c>
    </row>
    <row r="77" spans="1:44" x14ac:dyDescent="0.25">
      <c r="A77" s="30" t="s">
        <v>73</v>
      </c>
      <c r="B77" s="9">
        <f ca="1">MIN(VLOOKUP($A74,$A$2:$AM$12,B$14+1,FALSE),VLOOKUP($A77,$A$2:$AM$12,B$14+1,FALSE))</f>
        <v>1.0958028438051395</v>
      </c>
      <c r="C77" s="9">
        <f t="shared" ref="C77:AM77" ca="1" si="54">MIN(VLOOKUP($A74,$A$2:$AM$12,C$14+1,FALSE),VLOOKUP($A77,$A$2:$AM$12,C$14+1,FALSE))</f>
        <v>1.6288671692536532</v>
      </c>
      <c r="D77" s="9">
        <f t="shared" ca="1" si="54"/>
        <v>1.9566437102386596</v>
      </c>
      <c r="E77" s="9">
        <f t="shared" ca="1" si="54"/>
        <v>1.1782778418238045</v>
      </c>
      <c r="F77" s="9">
        <f t="shared" ca="1" si="54"/>
        <v>1.2747565215741021</v>
      </c>
      <c r="G77" s="9">
        <f t="shared" ca="1" si="54"/>
        <v>1.3074284654770305</v>
      </c>
      <c r="H77" s="9">
        <f t="shared" ca="1" si="54"/>
        <v>1.1397356884136589</v>
      </c>
      <c r="I77" s="9">
        <f t="shared" ca="1" si="54"/>
        <v>1.6690027586848231</v>
      </c>
      <c r="J77" s="9">
        <f t="shared" ca="1" si="54"/>
        <v>1.0058809932384258</v>
      </c>
      <c r="K77" s="9">
        <f t="shared" ca="1" si="54"/>
        <v>1.3517470073813354</v>
      </c>
      <c r="L77" s="9">
        <f t="shared" ca="1" si="54"/>
        <v>1.5396369951198987</v>
      </c>
      <c r="M77" s="9">
        <f t="shared" ca="1" si="54"/>
        <v>1.0125820207947098</v>
      </c>
      <c r="N77" s="9">
        <f t="shared" ca="1" si="54"/>
        <v>1.2469719955687211</v>
      </c>
      <c r="O77" s="9">
        <f t="shared" ca="1" si="54"/>
        <v>1.8049826621772453</v>
      </c>
      <c r="P77" s="9">
        <f t="shared" ca="1" si="54"/>
        <v>1.2371222682855909</v>
      </c>
      <c r="Q77" s="9">
        <f t="shared" ca="1" si="54"/>
        <v>1.4852812603765277</v>
      </c>
      <c r="R77" s="9">
        <f t="shared" ca="1" si="54"/>
        <v>1.7057501840611435</v>
      </c>
      <c r="S77" s="9">
        <f t="shared" ca="1" si="54"/>
        <v>0.89774085418145588</v>
      </c>
      <c r="T77" s="9">
        <f t="shared" ca="1" si="54"/>
        <v>1.1542992971377788</v>
      </c>
      <c r="U77" s="9">
        <f t="shared" ca="1" si="54"/>
        <v>1.381866087852067</v>
      </c>
      <c r="V77" s="9">
        <f t="shared" ca="1" si="54"/>
        <v>1.6540380355284203</v>
      </c>
      <c r="W77" s="9">
        <f t="shared" ca="1" si="54"/>
        <v>1.0869485663591656</v>
      </c>
      <c r="X77" s="9">
        <f t="shared" ca="1" si="54"/>
        <v>1.5026123479240683</v>
      </c>
      <c r="Y77" s="9">
        <f t="shared" ca="1" si="54"/>
        <v>1.206088619953807</v>
      </c>
      <c r="Z77" s="9">
        <f t="shared" ca="1" si="54"/>
        <v>1.0903986835499659</v>
      </c>
      <c r="AA77" s="9">
        <f t="shared" ca="1" si="54"/>
        <v>1.6369400506224923</v>
      </c>
      <c r="AB77" s="9">
        <f t="shared" ca="1" si="54"/>
        <v>1.3410696710611876</v>
      </c>
      <c r="AC77" s="9">
        <f t="shared" ca="1" si="54"/>
        <v>1.1418658256938232</v>
      </c>
      <c r="AD77" s="9">
        <f t="shared" ca="1" si="54"/>
        <v>2.2187534877229615</v>
      </c>
      <c r="AE77" s="9">
        <f t="shared" ca="1" si="54"/>
        <v>0.82815622918291609</v>
      </c>
      <c r="AF77" s="9">
        <f t="shared" ca="1" si="54"/>
        <v>1.3162990600690361</v>
      </c>
      <c r="AG77" s="9">
        <f t="shared" ca="1" si="54"/>
        <v>0.8619141601078063</v>
      </c>
      <c r="AH77" s="9">
        <f t="shared" ca="1" si="54"/>
        <v>1.2355003251826955</v>
      </c>
      <c r="AI77" s="9">
        <f t="shared" ca="1" si="54"/>
        <v>1.2082941788128665</v>
      </c>
      <c r="AJ77" s="9">
        <f t="shared" ca="1" si="54"/>
        <v>1.5258321998471325</v>
      </c>
      <c r="AK77" s="9">
        <f t="shared" ca="1" si="54"/>
        <v>1.3098193432176146</v>
      </c>
      <c r="AL77" s="9">
        <f t="shared" ca="1" si="54"/>
        <v>1.3701558998236825</v>
      </c>
      <c r="AM77" s="9">
        <f t="shared" ca="1" si="54"/>
        <v>1.9042659149440293</v>
      </c>
      <c r="AN77" s="9">
        <f ca="1">AVERAGE(OFFSET($A77,0,Fixtures!$D$6,1,3))</f>
        <v>1.2663665504759469</v>
      </c>
      <c r="AO77" s="9">
        <f ca="1">AVERAGE(OFFSET($A77,0,Fixtures!$D$6,1,6))</f>
        <v>1.3198291998008909</v>
      </c>
      <c r="AP77" s="9">
        <f ca="1">AVERAGE(OFFSET($A77,0,Fixtures!$D$6,1,9))</f>
        <v>1.3646871084200289</v>
      </c>
      <c r="AQ77" s="9">
        <f ca="1">AVERAGE(OFFSET($A77,0,Fixtures!$D$6,1,12))</f>
        <v>1.2989910533236357</v>
      </c>
      <c r="AR77" s="9">
        <f ca="1">IF(OR(Fixtures!$D$6&lt;=0,Fixtures!$D$6&gt;39),AVERAGE(A77:AM77),AVERAGE(OFFSET($A77,0,Fixtures!$D$6,1,39-Fixtures!$D$6)))</f>
        <v>1.3561228748572556</v>
      </c>
    </row>
    <row r="78" spans="1:44" x14ac:dyDescent="0.25">
      <c r="A78" s="30" t="s">
        <v>61</v>
      </c>
      <c r="B78" s="9">
        <f ca="1">MIN(VLOOKUP($A74,$A$2:$AM$12,B$14+1,FALSE),VLOOKUP($A78,$A$2:$AM$12,B$14+1,FALSE))</f>
        <v>1.1502967492075478</v>
      </c>
      <c r="C78" s="9">
        <f t="shared" ref="C78:AM78" ca="1" si="55">MIN(VLOOKUP($A74,$A$2:$AM$12,C$14+1,FALSE),VLOOKUP($A78,$A$2:$AM$12,C$14+1,FALSE))</f>
        <v>1.4476337178442515</v>
      </c>
      <c r="D78" s="9">
        <f t="shared" ca="1" si="55"/>
        <v>1.5638567141718935</v>
      </c>
      <c r="E78" s="9">
        <f t="shared" ca="1" si="55"/>
        <v>1.1782778418238045</v>
      </c>
      <c r="F78" s="9">
        <f t="shared" ca="1" si="55"/>
        <v>1.5125839176050113</v>
      </c>
      <c r="G78" s="9">
        <f t="shared" ca="1" si="55"/>
        <v>0.84447444028866792</v>
      </c>
      <c r="H78" s="9">
        <f t="shared" ca="1" si="55"/>
        <v>1.5228464436810105</v>
      </c>
      <c r="I78" s="9">
        <f t="shared" ca="1" si="55"/>
        <v>1.0702054291679559</v>
      </c>
      <c r="J78" s="9">
        <f t="shared" ca="1" si="55"/>
        <v>1.9135818117088628</v>
      </c>
      <c r="K78" s="9">
        <f t="shared" ca="1" si="55"/>
        <v>1.3517470073813354</v>
      </c>
      <c r="L78" s="9">
        <f t="shared" ca="1" si="55"/>
        <v>1.3742719489957309</v>
      </c>
      <c r="M78" s="9">
        <f t="shared" ca="1" si="55"/>
        <v>0.95685042666076747</v>
      </c>
      <c r="N78" s="9">
        <f t="shared" ca="1" si="55"/>
        <v>1.3631675927774412</v>
      </c>
      <c r="O78" s="9">
        <f t="shared" ca="1" si="55"/>
        <v>0.6952679022786219</v>
      </c>
      <c r="P78" s="9">
        <f t="shared" ca="1" si="55"/>
        <v>1.774481562180088</v>
      </c>
      <c r="Q78" s="9">
        <f t="shared" ca="1" si="55"/>
        <v>1.4852812603765277</v>
      </c>
      <c r="R78" s="9">
        <f t="shared" ca="1" si="55"/>
        <v>0.72360893865840259</v>
      </c>
      <c r="S78" s="9">
        <f t="shared" ca="1" si="55"/>
        <v>0.89774085418145588</v>
      </c>
      <c r="T78" s="9">
        <f t="shared" ca="1" si="55"/>
        <v>1.5987019373990456</v>
      </c>
      <c r="U78" s="9">
        <f t="shared" ca="1" si="55"/>
        <v>1.2925824212222867</v>
      </c>
      <c r="V78" s="9">
        <f t="shared" ca="1" si="55"/>
        <v>1.0194261317203455</v>
      </c>
      <c r="W78" s="9">
        <f t="shared" ca="1" si="55"/>
        <v>2.0192763937424894</v>
      </c>
      <c r="X78" s="9">
        <f t="shared" ca="1" si="55"/>
        <v>1.2809927830447756</v>
      </c>
      <c r="Y78" s="9">
        <f t="shared" ca="1" si="55"/>
        <v>1.9308947279987247</v>
      </c>
      <c r="Z78" s="9">
        <f t="shared" ca="1" si="55"/>
        <v>0.969077116904003</v>
      </c>
      <c r="AA78" s="9">
        <f t="shared" ca="1" si="55"/>
        <v>1.7183445265939916</v>
      </c>
      <c r="AB78" s="9">
        <f t="shared" ca="1" si="55"/>
        <v>0.78420824250545529</v>
      </c>
      <c r="AC78" s="9">
        <f t="shared" ca="1" si="55"/>
        <v>1.0809466861440336</v>
      </c>
      <c r="AD78" s="9">
        <f t="shared" ca="1" si="55"/>
        <v>1.0144078247984056</v>
      </c>
      <c r="AE78" s="9">
        <f t="shared" ca="1" si="55"/>
        <v>1.1878760870792324</v>
      </c>
      <c r="AF78" s="9">
        <f t="shared" ca="1" si="55"/>
        <v>0.91253367780969208</v>
      </c>
      <c r="AG78" s="9">
        <f t="shared" ca="1" si="55"/>
        <v>1.0386100762433734</v>
      </c>
      <c r="AH78" s="9">
        <f t="shared" ca="1" si="55"/>
        <v>0.91996717246821658</v>
      </c>
      <c r="AI78" s="9">
        <f t="shared" ca="1" si="55"/>
        <v>1.4293691558759614</v>
      </c>
      <c r="AJ78" s="9">
        <f t="shared" ca="1" si="55"/>
        <v>1.7601434427244487</v>
      </c>
      <c r="AK78" s="9">
        <f t="shared" ca="1" si="55"/>
        <v>1.0468792879993667</v>
      </c>
      <c r="AL78" s="9">
        <f t="shared" ca="1" si="55"/>
        <v>1.2614988552460349</v>
      </c>
      <c r="AM78" s="9">
        <f t="shared" ca="1" si="55"/>
        <v>1.0125561762479827</v>
      </c>
      <c r="AN78" s="9">
        <f ca="1">AVERAGE(OFFSET($A78,0,Fixtures!$D$6,1,3))</f>
        <v>1.3936548759825012</v>
      </c>
      <c r="AO78" s="9">
        <f ca="1">AVERAGE(OFFSET($A78,0,Fixtures!$D$6,1,6))</f>
        <v>1.2940773471984972</v>
      </c>
      <c r="AP78" s="9">
        <f ca="1">AVERAGE(OFFSET($A78,0,Fixtures!$D$6,1,9))</f>
        <v>1.208809074764257</v>
      </c>
      <c r="AQ78" s="9">
        <f ca="1">AVERAGE(OFFSET($A78,0,Fixtures!$D$6,1,12))</f>
        <v>1.1889356731221554</v>
      </c>
      <c r="AR78" s="9">
        <f ca="1">IF(OR(Fixtures!$D$6&lt;=0,Fixtures!$D$6&gt;39),AVERAGE(A78:AM78),AVERAGE(OFFSET($A78,0,Fixtures!$D$6,1,39-Fixtures!$D$6)))</f>
        <v>1.2092691149802313</v>
      </c>
    </row>
    <row r="79" spans="1:44" x14ac:dyDescent="0.25">
      <c r="A79" s="30" t="s">
        <v>53</v>
      </c>
      <c r="B79" s="9">
        <f ca="1">MIN(VLOOKUP($A74,$A$2:$AM$12,B$14+1,FALSE),VLOOKUP($A79,$A$2:$AM$12,B$14+1,FALSE))</f>
        <v>1.1957948389665474</v>
      </c>
      <c r="C79" s="9">
        <f t="shared" ref="C79:AM79" ca="1" si="56">MIN(VLOOKUP($A74,$A$2:$AM$12,C$14+1,FALSE),VLOOKUP($A79,$A$2:$AM$12,C$14+1,FALSE))</f>
        <v>1.5355437929549971</v>
      </c>
      <c r="D79" s="9">
        <f t="shared" ca="1" si="56"/>
        <v>1.9566437102386596</v>
      </c>
      <c r="E79" s="9">
        <f t="shared" ca="1" si="56"/>
        <v>1.1390565528774848</v>
      </c>
      <c r="F79" s="9">
        <f t="shared" ca="1" si="56"/>
        <v>1.6931774149234515</v>
      </c>
      <c r="G79" s="9">
        <f t="shared" ca="1" si="56"/>
        <v>1.1697313576365285</v>
      </c>
      <c r="H79" s="9">
        <f t="shared" ca="1" si="56"/>
        <v>0.94357414923735561</v>
      </c>
      <c r="I79" s="9">
        <f t="shared" ca="1" si="56"/>
        <v>1.597106698387158</v>
      </c>
      <c r="J79" s="9">
        <f t="shared" ca="1" si="56"/>
        <v>2.0726145206808111</v>
      </c>
      <c r="K79" s="9">
        <f t="shared" ca="1" si="56"/>
        <v>1.3517470073813354</v>
      </c>
      <c r="L79" s="9">
        <f t="shared" ca="1" si="56"/>
        <v>1.4313182469175634</v>
      </c>
      <c r="M79" s="9">
        <f t="shared" ca="1" si="56"/>
        <v>1.0125820207947098</v>
      </c>
      <c r="N79" s="9">
        <f t="shared" ca="1" si="56"/>
        <v>1.741645872074276</v>
      </c>
      <c r="O79" s="9">
        <f t="shared" ca="1" si="56"/>
        <v>1.4760672431270438</v>
      </c>
      <c r="P79" s="9">
        <f t="shared" ca="1" si="56"/>
        <v>0.87623566794285179</v>
      </c>
      <c r="Q79" s="9">
        <f t="shared" ca="1" si="56"/>
        <v>1.4852812603765277</v>
      </c>
      <c r="R79" s="9">
        <f t="shared" ca="1" si="56"/>
        <v>1.1313804029777701</v>
      </c>
      <c r="S79" s="9">
        <f t="shared" ca="1" si="56"/>
        <v>0.89774085418145588</v>
      </c>
      <c r="T79" s="9">
        <f t="shared" ca="1" si="56"/>
        <v>1.0691375418955353</v>
      </c>
      <c r="U79" s="9">
        <f t="shared" ca="1" si="56"/>
        <v>1.381866087852067</v>
      </c>
      <c r="V79" s="9">
        <f t="shared" ca="1" si="56"/>
        <v>1.409536692070618</v>
      </c>
      <c r="W79" s="9">
        <f t="shared" ca="1" si="56"/>
        <v>1.0827990434091939</v>
      </c>
      <c r="X79" s="9">
        <f t="shared" ca="1" si="56"/>
        <v>1.7980533187152969</v>
      </c>
      <c r="Y79" s="9">
        <f t="shared" ca="1" si="56"/>
        <v>1.2852849354836451</v>
      </c>
      <c r="Z79" s="9">
        <f t="shared" ca="1" si="56"/>
        <v>1.0279260101599568</v>
      </c>
      <c r="AA79" s="9">
        <f t="shared" ca="1" si="56"/>
        <v>1.7863108088265716</v>
      </c>
      <c r="AB79" s="9">
        <f t="shared" ca="1" si="56"/>
        <v>0.80852499033807679</v>
      </c>
      <c r="AC79" s="9">
        <f t="shared" ca="1" si="56"/>
        <v>1.1418658256938232</v>
      </c>
      <c r="AD79" s="9">
        <f t="shared" ca="1" si="56"/>
        <v>1.0196201893279133</v>
      </c>
      <c r="AE79" s="9">
        <f t="shared" ca="1" si="56"/>
        <v>1.1878760870792324</v>
      </c>
      <c r="AF79" s="9">
        <f t="shared" ca="1" si="56"/>
        <v>1.3162990600690361</v>
      </c>
      <c r="AG79" s="9">
        <f t="shared" ca="1" si="56"/>
        <v>0.98811112969661608</v>
      </c>
      <c r="AH79" s="9">
        <f t="shared" ca="1" si="56"/>
        <v>1.2355003251826955</v>
      </c>
      <c r="AI79" s="9">
        <f t="shared" ca="1" si="56"/>
        <v>1.5559415616374836</v>
      </c>
      <c r="AJ79" s="9">
        <f t="shared" ca="1" si="56"/>
        <v>1.7015536160268605</v>
      </c>
      <c r="AK79" s="9">
        <f t="shared" ca="1" si="56"/>
        <v>1.3098193432176146</v>
      </c>
      <c r="AL79" s="9">
        <f t="shared" ca="1" si="56"/>
        <v>1.747376472518765</v>
      </c>
      <c r="AM79" s="9">
        <f t="shared" ca="1" si="56"/>
        <v>1.1334493438743765</v>
      </c>
      <c r="AN79" s="9">
        <f ca="1">AVERAGE(OFFSET($A79,0,Fixtures!$D$6,1,3))</f>
        <v>1.3704214214529664</v>
      </c>
      <c r="AO79" s="9">
        <f ca="1">AVERAGE(OFFSET($A79,0,Fixtures!$D$6,1,6))</f>
        <v>1.3079943148695616</v>
      </c>
      <c r="AP79" s="9">
        <f ca="1">AVERAGE(OFFSET($A79,0,Fixtures!$D$6,1,9))</f>
        <v>1.2635290250770614</v>
      </c>
      <c r="AQ79" s="9">
        <f ca="1">AVERAGE(OFFSET($A79,0,Fixtures!$D$6,1,12))</f>
        <v>1.2626095201841956</v>
      </c>
      <c r="AR79" s="9">
        <f ca="1">IF(OR(Fixtures!$D$6&lt;=0,Fixtures!$D$6&gt;39),AVERAGE(A79:AM79),AVERAGE(OFFSET($A79,0,Fixtures!$D$6,1,39-Fixtures!$D$6)))</f>
        <v>1.3152195636154977</v>
      </c>
    </row>
    <row r="80" spans="1:44" x14ac:dyDescent="0.25">
      <c r="A80" s="30" t="s">
        <v>113</v>
      </c>
      <c r="B80" s="9">
        <f ca="1">MIN(VLOOKUP($A74,$A$2:$AM$12,B$14+1,FALSE),VLOOKUP($A80,$A$2:$AM$12,B$14+1,FALSE))</f>
        <v>1.2512876199892025</v>
      </c>
      <c r="C80" s="9">
        <f t="shared" ref="C80:AM80" ca="1" si="57">MIN(VLOOKUP($A74,$A$2:$AM$12,C$14+1,FALSE),VLOOKUP($A80,$A$2:$AM$12,C$14+1,FALSE))</f>
        <v>0.97718765746695968</v>
      </c>
      <c r="D80" s="9">
        <f t="shared" ca="1" si="57"/>
        <v>1.8805193505970121</v>
      </c>
      <c r="E80" s="9">
        <f t="shared" ca="1" si="57"/>
        <v>1.1782778418238045</v>
      </c>
      <c r="F80" s="9">
        <f t="shared" ca="1" si="57"/>
        <v>2.5049730713322962</v>
      </c>
      <c r="G80" s="9">
        <f t="shared" ca="1" si="57"/>
        <v>1.3074284654770305</v>
      </c>
      <c r="H80" s="9">
        <f t="shared" ca="1" si="57"/>
        <v>1.4025765758332613</v>
      </c>
      <c r="I80" s="9">
        <f t="shared" ca="1" si="57"/>
        <v>1.3766698839615574</v>
      </c>
      <c r="J80" s="9">
        <f t="shared" ca="1" si="57"/>
        <v>1.5819975406728068</v>
      </c>
      <c r="K80" s="9">
        <f t="shared" ca="1" si="57"/>
        <v>1.3517470073813354</v>
      </c>
      <c r="L80" s="9">
        <f t="shared" ca="1" si="57"/>
        <v>1.8456239425568666</v>
      </c>
      <c r="M80" s="9">
        <f t="shared" ca="1" si="57"/>
        <v>1.0125820207947098</v>
      </c>
      <c r="N80" s="9">
        <f t="shared" ca="1" si="57"/>
        <v>1.9663232872636223</v>
      </c>
      <c r="O80" s="9">
        <f t="shared" ca="1" si="57"/>
        <v>1.308676755054982</v>
      </c>
      <c r="P80" s="9">
        <f t="shared" ca="1" si="57"/>
        <v>1.774481562180088</v>
      </c>
      <c r="Q80" s="9">
        <f t="shared" ca="1" si="57"/>
        <v>1.2423569115625659</v>
      </c>
      <c r="R80" s="9">
        <f t="shared" ca="1" si="57"/>
        <v>1.7057501840611435</v>
      </c>
      <c r="S80" s="9">
        <f t="shared" ca="1" si="57"/>
        <v>0.89774085418145588</v>
      </c>
      <c r="T80" s="9">
        <f t="shared" ca="1" si="57"/>
        <v>2.05650686369566</v>
      </c>
      <c r="U80" s="9">
        <f t="shared" ca="1" si="57"/>
        <v>1.3698929809639346</v>
      </c>
      <c r="V80" s="9">
        <f t="shared" ca="1" si="57"/>
        <v>0.93891489787185245</v>
      </c>
      <c r="W80" s="9">
        <f t="shared" ca="1" si="57"/>
        <v>2.0192763937424894</v>
      </c>
      <c r="X80" s="9">
        <f t="shared" ca="1" si="57"/>
        <v>1.0590231470619618</v>
      </c>
      <c r="Y80" s="9">
        <f t="shared" ca="1" si="57"/>
        <v>2.0463833419337791</v>
      </c>
      <c r="Z80" s="9">
        <f t="shared" ca="1" si="57"/>
        <v>1.0903986835499659</v>
      </c>
      <c r="AA80" s="9">
        <f t="shared" ca="1" si="57"/>
        <v>1.86920743232955</v>
      </c>
      <c r="AB80" s="9">
        <f t="shared" ca="1" si="57"/>
        <v>1.3410696710611876</v>
      </c>
      <c r="AC80" s="9">
        <f t="shared" ca="1" si="57"/>
        <v>1.1418658256938232</v>
      </c>
      <c r="AD80" s="9">
        <f t="shared" ca="1" si="57"/>
        <v>1.8558664975193881</v>
      </c>
      <c r="AE80" s="9">
        <f t="shared" ca="1" si="57"/>
        <v>1.1878760870792324</v>
      </c>
      <c r="AF80" s="9">
        <f t="shared" ca="1" si="57"/>
        <v>1.3162990600690361</v>
      </c>
      <c r="AG80" s="9">
        <f t="shared" ca="1" si="57"/>
        <v>1.5126225248908627</v>
      </c>
      <c r="AH80" s="9">
        <f t="shared" ca="1" si="57"/>
        <v>1.2355003251826955</v>
      </c>
      <c r="AI80" s="9">
        <f t="shared" ca="1" si="57"/>
        <v>1.8408707736402063</v>
      </c>
      <c r="AJ80" s="9">
        <f t="shared" ca="1" si="57"/>
        <v>1.2921653907543793</v>
      </c>
      <c r="AK80" s="9">
        <f t="shared" ca="1" si="57"/>
        <v>1.3098193432176146</v>
      </c>
      <c r="AL80" s="9">
        <f t="shared" ca="1" si="57"/>
        <v>1.1942364326197559</v>
      </c>
      <c r="AM80" s="9">
        <f t="shared" ca="1" si="57"/>
        <v>2.0126540851664516</v>
      </c>
      <c r="AN80" s="9">
        <f ca="1">AVERAGE(OFFSET($A80,0,Fixtures!$D$6,1,3))</f>
        <v>1.3986017241819024</v>
      </c>
      <c r="AO80" s="9">
        <f ca="1">AVERAGE(OFFSET($A80,0,Fixtures!$D$6,1,6))</f>
        <v>1.424658016938378</v>
      </c>
      <c r="AP80" s="9">
        <f ca="1">AVERAGE(OFFSET($A80,0,Fixtures!$D$6,1,9))</f>
        <v>1.4342210829219917</v>
      </c>
      <c r="AQ80" s="9">
        <f ca="1">AVERAGE(OFFSET($A80,0,Fixtures!$D$6,1,12))</f>
        <v>1.4580819475009739</v>
      </c>
      <c r="AR80" s="9">
        <f ca="1">IF(OR(Fixtures!$D$6&lt;=0,Fixtures!$D$6&gt;39),AVERAGE(A80:AM80),AVERAGE(OFFSET($A80,0,Fixtures!$D$6,1,39-Fixtures!$D$6)))</f>
        <v>1.4566161638606183</v>
      </c>
    </row>
    <row r="81" spans="1:44" x14ac:dyDescent="0.25">
      <c r="A81" s="30" t="s">
        <v>112</v>
      </c>
      <c r="B81" s="9">
        <f ca="1">MIN(VLOOKUP($A74,$A$2:$AM$12,B$14+1,FALSE),VLOOKUP($A81,$A$2:$AM$12,B$14+1,FALSE))</f>
        <v>1.0528877426805365</v>
      </c>
      <c r="C81" s="9">
        <f t="shared" ref="C81:AM81" ca="1" si="58">MIN(VLOOKUP($A74,$A$2:$AM$12,C$14+1,FALSE),VLOOKUP($A81,$A$2:$AM$12,C$14+1,FALSE))</f>
        <v>0.62488844765775819</v>
      </c>
      <c r="D81" s="9">
        <f t="shared" ca="1" si="58"/>
        <v>1.1513225175996369</v>
      </c>
      <c r="E81" s="9">
        <f t="shared" ca="1" si="58"/>
        <v>1.1782778418238045</v>
      </c>
      <c r="F81" s="9">
        <f t="shared" ca="1" si="58"/>
        <v>1.0338563704757582</v>
      </c>
      <c r="G81" s="9">
        <f t="shared" ca="1" si="58"/>
        <v>1.3074284654770305</v>
      </c>
      <c r="H81" s="9">
        <f t="shared" ca="1" si="58"/>
        <v>1.4009435808716126</v>
      </c>
      <c r="I81" s="9">
        <f t="shared" ca="1" si="58"/>
        <v>1.2251790686098671</v>
      </c>
      <c r="J81" s="9">
        <f t="shared" ca="1" si="58"/>
        <v>0.87098094598954157</v>
      </c>
      <c r="K81" s="9">
        <f t="shared" ca="1" si="58"/>
        <v>1.2846792869596184</v>
      </c>
      <c r="L81" s="9">
        <f t="shared" ca="1" si="58"/>
        <v>0.7948159649054285</v>
      </c>
      <c r="M81" s="9">
        <f t="shared" ca="1" si="58"/>
        <v>1.0125820207947098</v>
      </c>
      <c r="N81" s="9">
        <f t="shared" ca="1" si="58"/>
        <v>1.161738978629874</v>
      </c>
      <c r="O81" s="9">
        <f t="shared" ca="1" si="58"/>
        <v>1.4055531562370602</v>
      </c>
      <c r="P81" s="9">
        <f t="shared" ca="1" si="58"/>
        <v>0.65036062344831558</v>
      </c>
      <c r="Q81" s="9">
        <f t="shared" ca="1" si="58"/>
        <v>1.1338018895928146</v>
      </c>
      <c r="R81" s="9">
        <f t="shared" ca="1" si="58"/>
        <v>0.91623331217323667</v>
      </c>
      <c r="S81" s="9">
        <f t="shared" ca="1" si="58"/>
        <v>0.89774085418145588</v>
      </c>
      <c r="T81" s="9">
        <f t="shared" ca="1" si="58"/>
        <v>0.82016119468924997</v>
      </c>
      <c r="U81" s="9">
        <f t="shared" ca="1" si="58"/>
        <v>1.381866087852067</v>
      </c>
      <c r="V81" s="9">
        <f t="shared" ca="1" si="58"/>
        <v>1.6540380355284203</v>
      </c>
      <c r="W81" s="9">
        <f t="shared" ca="1" si="58"/>
        <v>0.85999191936966191</v>
      </c>
      <c r="X81" s="9">
        <f t="shared" ca="1" si="58"/>
        <v>1.3010949933917844</v>
      </c>
      <c r="Y81" s="9">
        <f t="shared" ca="1" si="58"/>
        <v>1.6671678525043161</v>
      </c>
      <c r="Z81" s="9">
        <f t="shared" ca="1" si="58"/>
        <v>0.93347533538998451</v>
      </c>
      <c r="AA81" s="9">
        <f t="shared" ca="1" si="58"/>
        <v>0.70482567898449144</v>
      </c>
      <c r="AB81" s="9">
        <f t="shared" ca="1" si="58"/>
        <v>0.91005877744132491</v>
      </c>
      <c r="AC81" s="9">
        <f t="shared" ca="1" si="58"/>
        <v>1.1418658256938232</v>
      </c>
      <c r="AD81" s="9">
        <f t="shared" ca="1" si="58"/>
        <v>0.75899134757866082</v>
      </c>
      <c r="AE81" s="9">
        <f t="shared" ca="1" si="58"/>
        <v>0.97152636342279231</v>
      </c>
      <c r="AF81" s="9">
        <f t="shared" ca="1" si="58"/>
        <v>1.3162990600690361</v>
      </c>
      <c r="AG81" s="9">
        <f t="shared" ca="1" si="58"/>
        <v>0.91172299030731452</v>
      </c>
      <c r="AH81" s="9">
        <f t="shared" ca="1" si="58"/>
        <v>1.1873176759698376</v>
      </c>
      <c r="AI81" s="9">
        <f t="shared" ca="1" si="58"/>
        <v>0.94090748475373454</v>
      </c>
      <c r="AJ81" s="9">
        <f t="shared" ca="1" si="58"/>
        <v>1.2515669103221831</v>
      </c>
      <c r="AK81" s="9">
        <f t="shared" ca="1" si="58"/>
        <v>1.3098193432176146</v>
      </c>
      <c r="AL81" s="9">
        <f t="shared" ca="1" si="58"/>
        <v>0.96187240503398086</v>
      </c>
      <c r="AM81" s="9">
        <f t="shared" ca="1" si="58"/>
        <v>1.5444027262662563</v>
      </c>
      <c r="AN81" s="9">
        <f ca="1">AVERAGE(OFFSET($A81,0,Fixtures!$D$6,1,3))</f>
        <v>1.3005793937620282</v>
      </c>
      <c r="AO81" s="9">
        <f ca="1">AVERAGE(OFFSET($A81,0,Fixtures!$D$6,1,6))</f>
        <v>1.1097480772342874</v>
      </c>
      <c r="AP81" s="9">
        <f ca="1">AVERAGE(OFFSET($A81,0,Fixtures!$D$6,1,9))</f>
        <v>1.078367248275135</v>
      </c>
      <c r="AQ81" s="9">
        <f ca="1">AVERAGE(OFFSET($A81,0,Fixtures!$D$6,1,12))</f>
        <v>1.0621044487922586</v>
      </c>
      <c r="AR81" s="9">
        <f ca="1">IF(OR(Fixtures!$D$6&lt;=0,Fixtures!$D$6&gt;39),AVERAGE(A81:AM81),AVERAGE(OFFSET($A81,0,Fixtures!$D$6,1,39-Fixtures!$D$6)))</f>
        <v>1.1133071731466961</v>
      </c>
    </row>
    <row r="82" spans="1:44" x14ac:dyDescent="0.25">
      <c r="A82" s="30" t="s">
        <v>10</v>
      </c>
      <c r="B82" s="9">
        <f ca="1">MIN(VLOOKUP($A74,$A$2:$AM$12,B$14+1,FALSE),VLOOKUP($A82,$A$2:$AM$12,B$14+1,FALSE))</f>
        <v>1.2512876199892025</v>
      </c>
      <c r="C82" s="9">
        <f t="shared" ref="C82:AM82" ca="1" si="59">MIN(VLOOKUP($A74,$A$2:$AM$12,C$14+1,FALSE),VLOOKUP($A82,$A$2:$AM$12,C$14+1,FALSE))</f>
        <v>1.6288671692536532</v>
      </c>
      <c r="D82" s="9">
        <f t="shared" ca="1" si="59"/>
        <v>1.6138716383569434</v>
      </c>
      <c r="E82" s="9">
        <f t="shared" ca="1" si="59"/>
        <v>1.1782778418238045</v>
      </c>
      <c r="F82" s="9">
        <f t="shared" ca="1" si="59"/>
        <v>1.4662978338322521</v>
      </c>
      <c r="G82" s="9">
        <f t="shared" ca="1" si="59"/>
        <v>0.83672147139395536</v>
      </c>
      <c r="H82" s="9">
        <f t="shared" ca="1" si="59"/>
        <v>1.6168229048148752</v>
      </c>
      <c r="I82" s="9">
        <f t="shared" ca="1" si="59"/>
        <v>1.4857757570092816</v>
      </c>
      <c r="J82" s="9">
        <f t="shared" ca="1" si="59"/>
        <v>1.66857783431436</v>
      </c>
      <c r="K82" s="9">
        <f t="shared" ca="1" si="59"/>
        <v>1.3517470073813354</v>
      </c>
      <c r="L82" s="9">
        <f t="shared" ca="1" si="59"/>
        <v>1.8456239425568666</v>
      </c>
      <c r="M82" s="9">
        <f t="shared" ca="1" si="59"/>
        <v>1.0125820207947098</v>
      </c>
      <c r="N82" s="9">
        <f t="shared" ca="1" si="59"/>
        <v>1.5445721541567681</v>
      </c>
      <c r="O82" s="9">
        <f t="shared" ca="1" si="59"/>
        <v>0.97364001066100947</v>
      </c>
      <c r="P82" s="9">
        <f t="shared" ca="1" si="59"/>
        <v>0.90102329704600859</v>
      </c>
      <c r="Q82" s="9">
        <f t="shared" ca="1" si="59"/>
        <v>1.1533305220552614</v>
      </c>
      <c r="R82" s="9">
        <f t="shared" ca="1" si="59"/>
        <v>1.0209243584862753</v>
      </c>
      <c r="S82" s="9">
        <f t="shared" ca="1" si="59"/>
        <v>0.89774085418145588</v>
      </c>
      <c r="T82" s="9">
        <f t="shared" ca="1" si="59"/>
        <v>2.2194921802237415</v>
      </c>
      <c r="U82" s="9">
        <f t="shared" ca="1" si="59"/>
        <v>0.74182538600837311</v>
      </c>
      <c r="V82" s="9">
        <f t="shared" ca="1" si="59"/>
        <v>1.0823359941322717</v>
      </c>
      <c r="W82" s="9">
        <f t="shared" ca="1" si="59"/>
        <v>2.0192763937424894</v>
      </c>
      <c r="X82" s="9">
        <f t="shared" ca="1" si="59"/>
        <v>1.1169818560286211</v>
      </c>
      <c r="Y82" s="9">
        <f t="shared" ca="1" si="59"/>
        <v>1.1081589099631253</v>
      </c>
      <c r="Z82" s="9">
        <f t="shared" ca="1" si="59"/>
        <v>1.0903986835499659</v>
      </c>
      <c r="AA82" s="9">
        <f t="shared" ca="1" si="59"/>
        <v>0.94355186462738061</v>
      </c>
      <c r="AB82" s="9">
        <f t="shared" ca="1" si="59"/>
        <v>1.0876903438114041</v>
      </c>
      <c r="AC82" s="9">
        <f t="shared" ca="1" si="59"/>
        <v>1.1418658256938232</v>
      </c>
      <c r="AD82" s="9">
        <f t="shared" ca="1" si="59"/>
        <v>0.77206423377253042</v>
      </c>
      <c r="AE82" s="9">
        <f t="shared" ca="1" si="59"/>
        <v>1.1878760870792324</v>
      </c>
      <c r="AF82" s="9">
        <f t="shared" ca="1" si="59"/>
        <v>1.033969789146266</v>
      </c>
      <c r="AG82" s="9">
        <f t="shared" ca="1" si="59"/>
        <v>1.4544498924689153</v>
      </c>
      <c r="AH82" s="9">
        <f t="shared" ca="1" si="59"/>
        <v>1.2355003251826955</v>
      </c>
      <c r="AI82" s="9">
        <f t="shared" ca="1" si="59"/>
        <v>1.7057564112144499</v>
      </c>
      <c r="AJ82" s="9">
        <f t="shared" ca="1" si="59"/>
        <v>1.7601434427244487</v>
      </c>
      <c r="AK82" s="9">
        <f t="shared" ca="1" si="59"/>
        <v>1.0803603529496892</v>
      </c>
      <c r="AL82" s="9">
        <f t="shared" ca="1" si="59"/>
        <v>1.2499172597366492</v>
      </c>
      <c r="AM82" s="9">
        <f t="shared" ca="1" si="59"/>
        <v>0.98157127719349113</v>
      </c>
      <c r="AN82" s="9">
        <f ca="1">AVERAGE(OFFSET($A82,0,Fixtures!$D$6,1,3))</f>
        <v>1.105179816513904</v>
      </c>
      <c r="AO82" s="9">
        <f ca="1">AVERAGE(OFFSET($A82,0,Fixtures!$D$6,1,6))</f>
        <v>1.0814412472790533</v>
      </c>
      <c r="AP82" s="9">
        <f ca="1">AVERAGE(OFFSET($A82,0,Fixtures!$D$6,1,9))</f>
        <v>1.0536175104080387</v>
      </c>
      <c r="AQ82" s="9">
        <f ca="1">AVERAGE(OFFSET($A82,0,Fixtures!$D$6,1,12))</f>
        <v>1.1565220185448675</v>
      </c>
      <c r="AR82" s="9">
        <f ca="1">IF(OR(Fixtures!$D$6&lt;=0,Fixtures!$D$6&gt;39),AVERAGE(A82:AM82),AVERAGE(OFFSET($A82,0,Fixtures!$D$6,1,39-Fixtures!$D$6)))</f>
        <v>1.1843910346964179</v>
      </c>
    </row>
    <row r="83" spans="1:44" x14ac:dyDescent="0.25">
      <c r="A83" s="30" t="s">
        <v>71</v>
      </c>
      <c r="B83" s="9">
        <f ca="1">MIN(VLOOKUP($A74,$A$2:$AM$12,B$14+1,FALSE),VLOOKUP($A83,$A$2:$AM$12,B$14+1,FALSE))</f>
        <v>1.1718408173494492</v>
      </c>
      <c r="C83" s="9">
        <f t="shared" ref="C83:AM83" ca="1" si="60">MIN(VLOOKUP($A74,$A$2:$AM$12,C$14+1,FALSE),VLOOKUP($A83,$A$2:$AM$12,C$14+1,FALSE))</f>
        <v>1.6288671692536532</v>
      </c>
      <c r="D83" s="9">
        <f t="shared" ca="1" si="60"/>
        <v>1.1073720277073438</v>
      </c>
      <c r="E83" s="9">
        <f t="shared" ca="1" si="60"/>
        <v>1.1782778418238045</v>
      </c>
      <c r="F83" s="9">
        <f t="shared" ca="1" si="60"/>
        <v>1.1215220916980675</v>
      </c>
      <c r="G83" s="9">
        <f t="shared" ca="1" si="60"/>
        <v>1.3074284654770305</v>
      </c>
      <c r="H83" s="9">
        <f t="shared" ca="1" si="60"/>
        <v>1.8098661320137961</v>
      </c>
      <c r="I83" s="9">
        <f t="shared" ca="1" si="60"/>
        <v>1.0646866895963636</v>
      </c>
      <c r="J83" s="9">
        <f t="shared" ca="1" si="60"/>
        <v>1.7537288082764415</v>
      </c>
      <c r="K83" s="9">
        <f t="shared" ca="1" si="60"/>
        <v>0.90757159891611372</v>
      </c>
      <c r="L83" s="9">
        <f t="shared" ca="1" si="60"/>
        <v>1.6115851278122877</v>
      </c>
      <c r="M83" s="9">
        <f t="shared" ca="1" si="60"/>
        <v>1.0125820207947098</v>
      </c>
      <c r="N83" s="9">
        <f t="shared" ca="1" si="60"/>
        <v>1.0234479497860998</v>
      </c>
      <c r="O83" s="9">
        <f t="shared" ca="1" si="60"/>
        <v>1.9886563350917759</v>
      </c>
      <c r="P83" s="9">
        <f t="shared" ca="1" si="60"/>
        <v>1.774481562180088</v>
      </c>
      <c r="Q83" s="9">
        <f t="shared" ca="1" si="60"/>
        <v>0.80464010392197782</v>
      </c>
      <c r="R83" s="9">
        <f t="shared" ca="1" si="60"/>
        <v>1.7057501840611435</v>
      </c>
      <c r="S83" s="9">
        <f t="shared" ca="1" si="60"/>
        <v>0.89774085418145588</v>
      </c>
      <c r="T83" s="9">
        <f t="shared" ca="1" si="60"/>
        <v>1.5904578943353087</v>
      </c>
      <c r="U83" s="9">
        <f t="shared" ca="1" si="60"/>
        <v>1.1797914816431767</v>
      </c>
      <c r="V83" s="9">
        <f t="shared" ca="1" si="60"/>
        <v>1.2115632784555164</v>
      </c>
      <c r="W83" s="9">
        <f t="shared" ca="1" si="60"/>
        <v>1.3557551045537009</v>
      </c>
      <c r="X83" s="9">
        <f t="shared" ca="1" si="60"/>
        <v>1.1739837476891879</v>
      </c>
      <c r="Y83" s="9">
        <f t="shared" ca="1" si="60"/>
        <v>1.7624045589978323</v>
      </c>
      <c r="Z83" s="9">
        <f t="shared" ca="1" si="60"/>
        <v>1.0903986835499659</v>
      </c>
      <c r="AA83" s="9">
        <f t="shared" ca="1" si="60"/>
        <v>1.7505276407318937</v>
      </c>
      <c r="AB83" s="9">
        <f t="shared" ca="1" si="60"/>
        <v>1.3410696710611876</v>
      </c>
      <c r="AC83" s="9">
        <f t="shared" ca="1" si="60"/>
        <v>1.1418658256938232</v>
      </c>
      <c r="AD83" s="9">
        <f t="shared" ca="1" si="60"/>
        <v>1.2019932416612262</v>
      </c>
      <c r="AE83" s="9">
        <f t="shared" ca="1" si="60"/>
        <v>1.1878760870792324</v>
      </c>
      <c r="AF83" s="9">
        <f t="shared" ca="1" si="60"/>
        <v>1.3162990600690361</v>
      </c>
      <c r="AG83" s="9">
        <f t="shared" ca="1" si="60"/>
        <v>1.3312492821688746</v>
      </c>
      <c r="AH83" s="9">
        <f t="shared" ca="1" si="60"/>
        <v>1.2355003251826955</v>
      </c>
      <c r="AI83" s="9">
        <f t="shared" ca="1" si="60"/>
        <v>0.9773182382882758</v>
      </c>
      <c r="AJ83" s="9">
        <f t="shared" ca="1" si="60"/>
        <v>0.83743945275304854</v>
      </c>
      <c r="AK83" s="9">
        <f t="shared" ca="1" si="60"/>
        <v>1.3098193432176146</v>
      </c>
      <c r="AL83" s="9">
        <f t="shared" ca="1" si="60"/>
        <v>1.9530721521323546</v>
      </c>
      <c r="AM83" s="9">
        <f t="shared" ca="1" si="60"/>
        <v>1.6753601616724221</v>
      </c>
      <c r="AN83" s="9">
        <f ca="1">AVERAGE(OFFSET($A83,0,Fixtures!$D$6,1,3))</f>
        <v>1.3422623300789953</v>
      </c>
      <c r="AO83" s="9">
        <f ca="1">AVERAGE(OFFSET($A83,0,Fixtures!$D$6,1,6))</f>
        <v>1.3767083546206484</v>
      </c>
      <c r="AP83" s="9">
        <f ca="1">AVERAGE(OFFSET($A83,0,Fixtures!$D$6,1,9))</f>
        <v>1.3296020573925984</v>
      </c>
      <c r="AQ83" s="9">
        <f ca="1">AVERAGE(OFFSET($A83,0,Fixtures!$D$6,1,12))</f>
        <v>1.2925405301811026</v>
      </c>
      <c r="AR83" s="9">
        <f ca="1">IF(OR(Fixtures!$D$6&lt;=0,Fixtures!$D$6&gt;39),AVERAGE(A83:AM83),AVERAGE(OFFSET($A83,0,Fixtures!$D$6,1,39-Fixtures!$D$6)))</f>
        <v>1.330386091996792</v>
      </c>
    </row>
    <row r="84" spans="1:44" x14ac:dyDescent="0.25">
      <c r="A84" s="30" t="s">
        <v>63</v>
      </c>
      <c r="B84" s="9">
        <f ca="1">MIN(VLOOKUP($A74,$A$2:$AM$12,B$14+1,FALSE),VLOOKUP($A84,$A$2:$AM$12,B$14+1,FALSE))</f>
        <v>1.2512876199892025</v>
      </c>
      <c r="C84" s="9">
        <f t="shared" ref="C84:AM84" ca="1" si="61">MIN(VLOOKUP($A74,$A$2:$AM$12,C$14+1,FALSE),VLOOKUP($A84,$A$2:$AM$12,C$14+1,FALSE))</f>
        <v>1.6288671692536532</v>
      </c>
      <c r="D84" s="9">
        <f t="shared" ca="1" si="61"/>
        <v>1.9566437102386596</v>
      </c>
      <c r="E84" s="9">
        <f t="shared" ca="1" si="61"/>
        <v>1.1782778418238045</v>
      </c>
      <c r="F84" s="9">
        <f t="shared" ca="1" si="61"/>
        <v>2.2656276810828322</v>
      </c>
      <c r="G84" s="9">
        <f t="shared" ca="1" si="61"/>
        <v>1.3074284654770305</v>
      </c>
      <c r="H84" s="9">
        <f t="shared" ca="1" si="61"/>
        <v>1.7428667430325187</v>
      </c>
      <c r="I84" s="9">
        <f t="shared" ca="1" si="61"/>
        <v>1.0343907041364173</v>
      </c>
      <c r="J84" s="9">
        <f t="shared" ca="1" si="61"/>
        <v>2.3784823336598619</v>
      </c>
      <c r="K84" s="9">
        <f t="shared" ca="1" si="61"/>
        <v>1.3517470073813354</v>
      </c>
      <c r="L84" s="9">
        <f t="shared" ca="1" si="61"/>
        <v>1.076555320798225</v>
      </c>
      <c r="M84" s="9">
        <f t="shared" ca="1" si="61"/>
        <v>1.0125820207947098</v>
      </c>
      <c r="N84" s="9">
        <f t="shared" ca="1" si="61"/>
        <v>1.5091938240436991</v>
      </c>
      <c r="O84" s="9">
        <f t="shared" ca="1" si="61"/>
        <v>2.3951229976822987</v>
      </c>
      <c r="P84" s="9">
        <f t="shared" ca="1" si="61"/>
        <v>1.774481562180088</v>
      </c>
      <c r="Q84" s="9">
        <f t="shared" ca="1" si="61"/>
        <v>1.441752679839831</v>
      </c>
      <c r="R84" s="9">
        <f t="shared" ca="1" si="61"/>
        <v>1.7057501840611435</v>
      </c>
      <c r="S84" s="9">
        <f t="shared" ca="1" si="61"/>
        <v>0.89774085418145588</v>
      </c>
      <c r="T84" s="9">
        <f t="shared" ca="1" si="61"/>
        <v>1.5452009284013148</v>
      </c>
      <c r="U84" s="9">
        <f t="shared" ca="1" si="61"/>
        <v>1.381866087852067</v>
      </c>
      <c r="V84" s="9">
        <f t="shared" ca="1" si="61"/>
        <v>1.1667124478151567</v>
      </c>
      <c r="W84" s="9">
        <f t="shared" ca="1" si="61"/>
        <v>2.0192763937424894</v>
      </c>
      <c r="X84" s="9">
        <f t="shared" ca="1" si="61"/>
        <v>1.5922071820367667</v>
      </c>
      <c r="Y84" s="9">
        <f t="shared" ca="1" si="61"/>
        <v>2.0642690941987669</v>
      </c>
      <c r="Z84" s="9">
        <f t="shared" ca="1" si="61"/>
        <v>1.0903986835499659</v>
      </c>
      <c r="AA84" s="9">
        <f t="shared" ca="1" si="61"/>
        <v>1.86920743232955</v>
      </c>
      <c r="AB84" s="9">
        <f t="shared" ca="1" si="61"/>
        <v>1.3410696710611876</v>
      </c>
      <c r="AC84" s="9">
        <f t="shared" ca="1" si="61"/>
        <v>1.1418658256938232</v>
      </c>
      <c r="AD84" s="9">
        <f t="shared" ca="1" si="61"/>
        <v>2.1537293118595011</v>
      </c>
      <c r="AE84" s="9">
        <f t="shared" ca="1" si="61"/>
        <v>1.1878760870792324</v>
      </c>
      <c r="AF84" s="9">
        <f t="shared" ca="1" si="61"/>
        <v>1.3162990600690361</v>
      </c>
      <c r="AG84" s="9">
        <f t="shared" ca="1" si="61"/>
        <v>1.5126225248908627</v>
      </c>
      <c r="AH84" s="9">
        <f t="shared" ca="1" si="61"/>
        <v>1.2355003251826955</v>
      </c>
      <c r="AI84" s="9">
        <f t="shared" ca="1" si="61"/>
        <v>1.3156752195996289</v>
      </c>
      <c r="AJ84" s="9">
        <f t="shared" ca="1" si="61"/>
        <v>1.7601434427244487</v>
      </c>
      <c r="AK84" s="9">
        <f t="shared" ca="1" si="61"/>
        <v>1.3098193432176146</v>
      </c>
      <c r="AL84" s="9">
        <f t="shared" ca="1" si="61"/>
        <v>1.9530721521323546</v>
      </c>
      <c r="AM84" s="9">
        <f t="shared" ca="1" si="61"/>
        <v>1.5166598526256974</v>
      </c>
      <c r="AN84" s="9">
        <f ca="1">AVERAGE(OFFSET($A84,0,Fixtures!$D$6,1,3))</f>
        <v>1.582291653261833</v>
      </c>
      <c r="AO84" s="9">
        <f ca="1">AVERAGE(OFFSET($A84,0,Fixtures!$D$6,1,6))</f>
        <v>1.5165029814783433</v>
      </c>
      <c r="AP84" s="9">
        <f ca="1">AVERAGE(OFFSET($A84,0,Fixtures!$D$6,1,9))</f>
        <v>1.5285469275419812</v>
      </c>
      <c r="AQ84" s="9">
        <f ca="1">AVERAGE(OFFSET($A84,0,Fixtures!$D$6,1,12))</f>
        <v>1.4850600347959182</v>
      </c>
      <c r="AR84" s="9">
        <f ca="1">IF(OR(Fixtures!$D$6&lt;=0,Fixtures!$D$6&gt;39),AVERAGE(A84:AM84),AVERAGE(OFFSET($A84,0,Fixtures!$D$6,1,39-Fixtures!$D$6)))</f>
        <v>1.5225259505156958</v>
      </c>
    </row>
    <row r="86" spans="1:44" x14ac:dyDescent="0.25">
      <c r="A86" s="31" t="s">
        <v>113</v>
      </c>
      <c r="B86" s="2">
        <v>1</v>
      </c>
      <c r="C86" s="2">
        <v>2</v>
      </c>
      <c r="D86" s="2">
        <v>3</v>
      </c>
      <c r="E86" s="2">
        <v>4</v>
      </c>
      <c r="F86" s="2">
        <v>5</v>
      </c>
      <c r="G86" s="2">
        <v>6</v>
      </c>
      <c r="H86" s="2">
        <v>7</v>
      </c>
      <c r="I86" s="2">
        <v>8</v>
      </c>
      <c r="J86" s="2">
        <v>9</v>
      </c>
      <c r="K86" s="2">
        <v>10</v>
      </c>
      <c r="L86" s="2">
        <v>11</v>
      </c>
      <c r="M86" s="2">
        <v>12</v>
      </c>
      <c r="N86" s="2">
        <v>13</v>
      </c>
      <c r="O86" s="2">
        <v>14</v>
      </c>
      <c r="P86" s="2">
        <v>15</v>
      </c>
      <c r="Q86" s="2">
        <v>16</v>
      </c>
      <c r="R86" s="2">
        <v>17</v>
      </c>
      <c r="S86" s="2">
        <v>18</v>
      </c>
      <c r="T86" s="2">
        <v>19</v>
      </c>
      <c r="U86" s="2">
        <v>20</v>
      </c>
      <c r="V86" s="2">
        <v>21</v>
      </c>
      <c r="W86" s="2">
        <v>22</v>
      </c>
      <c r="X86" s="2">
        <v>23</v>
      </c>
      <c r="Y86" s="2">
        <v>24</v>
      </c>
      <c r="Z86" s="2">
        <v>25</v>
      </c>
      <c r="AA86" s="2">
        <v>26</v>
      </c>
      <c r="AB86" s="2">
        <v>27</v>
      </c>
      <c r="AC86" s="2">
        <v>28</v>
      </c>
      <c r="AD86" s="2">
        <v>29</v>
      </c>
      <c r="AE86" s="2">
        <v>30</v>
      </c>
      <c r="AF86" s="2">
        <v>31</v>
      </c>
      <c r="AG86" s="2">
        <v>32</v>
      </c>
      <c r="AH86" s="2">
        <v>33</v>
      </c>
      <c r="AI86" s="2">
        <v>34</v>
      </c>
      <c r="AJ86" s="2">
        <v>35</v>
      </c>
      <c r="AK86" s="2">
        <v>36</v>
      </c>
      <c r="AL86" s="2">
        <v>37</v>
      </c>
      <c r="AM86" s="2">
        <v>38</v>
      </c>
      <c r="AN86" s="31" t="s">
        <v>56</v>
      </c>
      <c r="AO86" s="31" t="s">
        <v>57</v>
      </c>
      <c r="AP86" s="31" t="s">
        <v>58</v>
      </c>
      <c r="AQ86" s="31" t="s">
        <v>82</v>
      </c>
      <c r="AR86" s="31" t="s">
        <v>59</v>
      </c>
    </row>
    <row r="87" spans="1:44" x14ac:dyDescent="0.25">
      <c r="A87" s="30" t="s">
        <v>111</v>
      </c>
      <c r="B87" s="9">
        <f t="shared" ref="B87:AM87" ca="1" si="62">MIN(VLOOKUP($A86,$A$2:$AM$12,B$14+1,FALSE),VLOOKUP($A87,$A$2:$AM$12,B$14+1,FALSE))</f>
        <v>2.1833683603143963</v>
      </c>
      <c r="C87" s="9">
        <f t="shared" ca="1" si="62"/>
        <v>0.97718765746695968</v>
      </c>
      <c r="D87" s="9">
        <f t="shared" ca="1" si="62"/>
        <v>1.541988803899115</v>
      </c>
      <c r="E87" s="9">
        <f t="shared" ca="1" si="62"/>
        <v>1.4964651323337179</v>
      </c>
      <c r="F87" s="9">
        <f t="shared" ca="1" si="62"/>
        <v>1.3786630161875588</v>
      </c>
      <c r="G87" s="9">
        <f t="shared" ca="1" si="62"/>
        <v>1.783982819098648</v>
      </c>
      <c r="H87" s="9">
        <f t="shared" ca="1" si="62"/>
        <v>1.274178687973843</v>
      </c>
      <c r="I87" s="9">
        <f t="shared" ca="1" si="62"/>
        <v>1.3766698839615574</v>
      </c>
      <c r="J87" s="9">
        <f t="shared" ca="1" si="62"/>
        <v>1.45892577680827</v>
      </c>
      <c r="K87" s="9">
        <f t="shared" ca="1" si="62"/>
        <v>1.7455500074653618</v>
      </c>
      <c r="L87" s="9">
        <f t="shared" ca="1" si="62"/>
        <v>2.0426479776591053</v>
      </c>
      <c r="M87" s="9">
        <f t="shared" ca="1" si="62"/>
        <v>1.2323184517756751</v>
      </c>
      <c r="N87" s="9">
        <f t="shared" ca="1" si="62"/>
        <v>1.0426006553527465</v>
      </c>
      <c r="O87" s="9">
        <f t="shared" ca="1" si="62"/>
        <v>1.308676755054982</v>
      </c>
      <c r="P87" s="9">
        <f t="shared" ca="1" si="62"/>
        <v>2.3205145389397077</v>
      </c>
      <c r="Q87" s="9">
        <f t="shared" ca="1" si="62"/>
        <v>1.2423569115625659</v>
      </c>
      <c r="R87" s="9">
        <f t="shared" ca="1" si="62"/>
        <v>1.980098307398386</v>
      </c>
      <c r="S87" s="9">
        <f t="shared" ca="1" si="62"/>
        <v>1.4137436181861638</v>
      </c>
      <c r="T87" s="9">
        <f t="shared" ca="1" si="62"/>
        <v>1.2167478286075279</v>
      </c>
      <c r="U87" s="9">
        <f t="shared" ca="1" si="62"/>
        <v>1.3698929809639346</v>
      </c>
      <c r="V87" s="9">
        <f t="shared" ca="1" si="62"/>
        <v>0.93891489787185245</v>
      </c>
      <c r="W87" s="9">
        <f t="shared" ca="1" si="62"/>
        <v>2.6075500111519609</v>
      </c>
      <c r="X87" s="9">
        <f t="shared" ca="1" si="62"/>
        <v>1.0590231470619618</v>
      </c>
      <c r="Y87" s="9">
        <f t="shared" ca="1" si="62"/>
        <v>1.314809919678138</v>
      </c>
      <c r="Z87" s="9">
        <f t="shared" ca="1" si="62"/>
        <v>1.4597494636234831</v>
      </c>
      <c r="AA87" s="9">
        <f t="shared" ca="1" si="62"/>
        <v>1.4615936957476536</v>
      </c>
      <c r="AB87" s="9">
        <f t="shared" ca="1" si="62"/>
        <v>2.1118886148213063</v>
      </c>
      <c r="AC87" s="9">
        <f t="shared" ca="1" si="62"/>
        <v>1.3255203545394154</v>
      </c>
      <c r="AD87" s="9">
        <f t="shared" ca="1" si="62"/>
        <v>1.8558664975193881</v>
      </c>
      <c r="AE87" s="9">
        <f t="shared" ca="1" si="62"/>
        <v>1.5534022946621184</v>
      </c>
      <c r="AF87" s="9">
        <f t="shared" ca="1" si="62"/>
        <v>1.445244082081121</v>
      </c>
      <c r="AG87" s="9">
        <f t="shared" ca="1" si="62"/>
        <v>1.5083796971427619</v>
      </c>
      <c r="AH87" s="9">
        <f t="shared" ca="1" si="62"/>
        <v>1.3673924478544426</v>
      </c>
      <c r="AI87" s="9">
        <f t="shared" ca="1" si="62"/>
        <v>1.8408707736402063</v>
      </c>
      <c r="AJ87" s="9">
        <f t="shared" ca="1" si="62"/>
        <v>1.0017659150333151</v>
      </c>
      <c r="AK87" s="9">
        <f t="shared" ca="1" si="62"/>
        <v>2.3034647564418882</v>
      </c>
      <c r="AL87" s="9">
        <f t="shared" ca="1" si="62"/>
        <v>1.1942364326197559</v>
      </c>
      <c r="AM87" s="9">
        <f t="shared" ca="1" si="62"/>
        <v>2.0594842587493165</v>
      </c>
      <c r="AN87" s="9">
        <f ca="1">AVERAGE(OFFSET($A87,0,Fixtures!$D$6,1,3))</f>
        <v>1.2778608434545278</v>
      </c>
      <c r="AO87" s="9">
        <f ca="1">AVERAGE(OFFSET($A87,0,Fixtures!$D$6,1,6))</f>
        <v>1.4554308659119932</v>
      </c>
      <c r="AP87" s="9">
        <f ca="1">AVERAGE(OFFSET($A87,0,Fixtures!$D$6,1,9))</f>
        <v>1.5096775633038431</v>
      </c>
      <c r="AQ87" s="9">
        <f ca="1">AVERAGE(OFFSET($A87,0,Fixtures!$D$6,1,12))</f>
        <v>1.5253117490309995</v>
      </c>
      <c r="AR87" s="9">
        <f ca="1">IF(OR(Fixtures!$D$6&lt;=0,Fixtures!$D$6&gt;39),AVERAGE(A87:AM87),AVERAGE(OFFSET($A87,0,Fixtures!$D$6,1,39-Fixtures!$D$6)))</f>
        <v>1.5539182719510167</v>
      </c>
    </row>
    <row r="88" spans="1:44" x14ac:dyDescent="0.25">
      <c r="A88" s="30" t="s">
        <v>121</v>
      </c>
      <c r="B88" s="9">
        <f ca="1">MIN(VLOOKUP($A86,$A$2:$AM$12,B$14+1,FALSE),VLOOKUP($A88,$A$2:$AM$12,B$14+1,FALSE))</f>
        <v>1.5633991474527806</v>
      </c>
      <c r="C88" s="9">
        <f t="shared" ref="C88:AM88" ca="1" si="63">MIN(VLOOKUP($A86,$A$2:$AM$12,C$14+1,FALSE),VLOOKUP($A88,$A$2:$AM$12,C$14+1,FALSE))</f>
        <v>0.97718765746695968</v>
      </c>
      <c r="D88" s="9">
        <f t="shared" ca="1" si="63"/>
        <v>1.3192603510802492</v>
      </c>
      <c r="E88" s="9">
        <f t="shared" ca="1" si="63"/>
        <v>1.9302717565590111</v>
      </c>
      <c r="F88" s="9">
        <f t="shared" ca="1" si="63"/>
        <v>1.0142310081455452</v>
      </c>
      <c r="G88" s="9">
        <f t="shared" ca="1" si="63"/>
        <v>1.239723667517822</v>
      </c>
      <c r="H88" s="9">
        <f t="shared" ca="1" si="63"/>
        <v>1.4025765758332613</v>
      </c>
      <c r="I88" s="9">
        <f t="shared" ca="1" si="63"/>
        <v>1.1634111145702568</v>
      </c>
      <c r="J88" s="9">
        <f t="shared" ca="1" si="63"/>
        <v>1.5819975406728068</v>
      </c>
      <c r="K88" s="9">
        <f t="shared" ca="1" si="63"/>
        <v>1.22740465987126</v>
      </c>
      <c r="L88" s="9">
        <f t="shared" ca="1" si="63"/>
        <v>0.96851673043588815</v>
      </c>
      <c r="M88" s="9">
        <f t="shared" ca="1" si="63"/>
        <v>1.2323184517756751</v>
      </c>
      <c r="N88" s="9">
        <f t="shared" ca="1" si="63"/>
        <v>1.4691539290666955</v>
      </c>
      <c r="O88" s="9">
        <f t="shared" ca="1" si="63"/>
        <v>1.308676755054982</v>
      </c>
      <c r="P88" s="9">
        <f t="shared" ca="1" si="63"/>
        <v>1.6602722455353369</v>
      </c>
      <c r="Q88" s="9">
        <f t="shared" ca="1" si="63"/>
        <v>1.2006522125496273</v>
      </c>
      <c r="R88" s="9">
        <f t="shared" ca="1" si="63"/>
        <v>1.1911683613504611</v>
      </c>
      <c r="S88" s="9">
        <f t="shared" ca="1" si="63"/>
        <v>1.0550983611566653</v>
      </c>
      <c r="T88" s="9">
        <f t="shared" ca="1" si="63"/>
        <v>1.7379351217654457</v>
      </c>
      <c r="U88" s="9">
        <f t="shared" ca="1" si="63"/>
        <v>0.89939821358314909</v>
      </c>
      <c r="V88" s="9">
        <f t="shared" ca="1" si="63"/>
        <v>0.93891489787185245</v>
      </c>
      <c r="W88" s="9">
        <f t="shared" ca="1" si="63"/>
        <v>1.8335304178323764</v>
      </c>
      <c r="X88" s="9">
        <f t="shared" ca="1" si="63"/>
        <v>1.0590231470619618</v>
      </c>
      <c r="Y88" s="9">
        <f t="shared" ca="1" si="63"/>
        <v>1.343545479550136</v>
      </c>
      <c r="Z88" s="9">
        <f t="shared" ca="1" si="63"/>
        <v>1.4597494636234831</v>
      </c>
      <c r="AA88" s="9">
        <f t="shared" ca="1" si="63"/>
        <v>1.0465729830055803</v>
      </c>
      <c r="AB88" s="9">
        <f t="shared" ca="1" si="63"/>
        <v>1.5761345888883518</v>
      </c>
      <c r="AC88" s="9">
        <f t="shared" ca="1" si="63"/>
        <v>0.79739369644121783</v>
      </c>
      <c r="AD88" s="9">
        <f t="shared" ca="1" si="63"/>
        <v>1.7935668854136406</v>
      </c>
      <c r="AE88" s="9">
        <f t="shared" ca="1" si="63"/>
        <v>1.1114219164327461</v>
      </c>
      <c r="AF88" s="9">
        <f t="shared" ca="1" si="63"/>
        <v>1.445244082081121</v>
      </c>
      <c r="AG88" s="9">
        <f t="shared" ca="1" si="63"/>
        <v>1.4824459340571376</v>
      </c>
      <c r="AH88" s="9">
        <f t="shared" ca="1" si="63"/>
        <v>1.3673924478544426</v>
      </c>
      <c r="AI88" s="9">
        <f t="shared" ca="1" si="63"/>
        <v>1.787684801413759</v>
      </c>
      <c r="AJ88" s="9">
        <f t="shared" ca="1" si="63"/>
        <v>1.2921653907543793</v>
      </c>
      <c r="AK88" s="9">
        <f t="shared" ca="1" si="63"/>
        <v>1.9707469442062984</v>
      </c>
      <c r="AL88" s="9">
        <f t="shared" ca="1" si="63"/>
        <v>0.82989766172680646</v>
      </c>
      <c r="AM88" s="9">
        <f t="shared" ca="1" si="63"/>
        <v>1.515085826982852</v>
      </c>
      <c r="AN88" s="9">
        <f ca="1">AVERAGE(OFFSET($A88,0,Fixtures!$D$6,1,3))</f>
        <v>1.2874393634118604</v>
      </c>
      <c r="AO88" s="9">
        <f ca="1">AVERAGE(OFFSET($A88,0,Fixtures!$D$6,1,6))</f>
        <v>1.2137365597617886</v>
      </c>
      <c r="AP88" s="9">
        <f ca="1">AVERAGE(OFFSET($A88,0,Fixtures!$D$6,1,9))</f>
        <v>1.2925169158331378</v>
      </c>
      <c r="AQ88" s="9">
        <f ca="1">AVERAGE(OFFSET($A88,0,Fixtures!$D$6,1,12))</f>
        <v>1.3558479521519651</v>
      </c>
      <c r="AR88" s="9">
        <f ca="1">IF(OR(Fixtures!$D$6&lt;=0,Fixtures!$D$6&gt;39),AVERAGE(A88:AM88),AVERAGE(OFFSET($A88,0,Fixtures!$D$6,1,39-Fixtures!$D$6)))</f>
        <v>1.3673794530933698</v>
      </c>
    </row>
    <row r="89" spans="1:44" x14ac:dyDescent="0.25">
      <c r="A89" s="30" t="s">
        <v>73</v>
      </c>
      <c r="B89" s="9">
        <f ca="1">MIN(VLOOKUP($A86,$A$2:$AM$12,B$14+1,FALSE),VLOOKUP($A89,$A$2:$AM$12,B$14+1,FALSE))</f>
        <v>1.0958028438051395</v>
      </c>
      <c r="C89" s="9">
        <f t="shared" ref="C89:AM89" ca="1" si="64">MIN(VLOOKUP($A86,$A$2:$AM$12,C$14+1,FALSE),VLOOKUP($A89,$A$2:$AM$12,C$14+1,FALSE))</f>
        <v>0.97718765746695968</v>
      </c>
      <c r="D89" s="9">
        <f t="shared" ca="1" si="64"/>
        <v>1.8805193505970121</v>
      </c>
      <c r="E89" s="9">
        <f t="shared" ca="1" si="64"/>
        <v>1.9302717565590111</v>
      </c>
      <c r="F89" s="9">
        <f t="shared" ca="1" si="64"/>
        <v>1.2747565215741021</v>
      </c>
      <c r="G89" s="9">
        <f t="shared" ca="1" si="64"/>
        <v>1.783982819098648</v>
      </c>
      <c r="H89" s="9">
        <f t="shared" ca="1" si="64"/>
        <v>1.1397356884136589</v>
      </c>
      <c r="I89" s="9">
        <f t="shared" ca="1" si="64"/>
        <v>1.3766698839615574</v>
      </c>
      <c r="J89" s="9">
        <f t="shared" ca="1" si="64"/>
        <v>1.0058809932384258</v>
      </c>
      <c r="K89" s="9">
        <f t="shared" ca="1" si="64"/>
        <v>1.6237132904871487</v>
      </c>
      <c r="L89" s="9">
        <f t="shared" ca="1" si="64"/>
        <v>1.5396369951198987</v>
      </c>
      <c r="M89" s="9">
        <f t="shared" ca="1" si="64"/>
        <v>1.2323184517756751</v>
      </c>
      <c r="N89" s="9">
        <f t="shared" ca="1" si="64"/>
        <v>1.2469719955687211</v>
      </c>
      <c r="O89" s="9">
        <f t="shared" ca="1" si="64"/>
        <v>1.308676755054982</v>
      </c>
      <c r="P89" s="9">
        <f t="shared" ca="1" si="64"/>
        <v>1.2371222682855909</v>
      </c>
      <c r="Q89" s="9">
        <f t="shared" ca="1" si="64"/>
        <v>1.2423569115625659</v>
      </c>
      <c r="R89" s="9">
        <f t="shared" ca="1" si="64"/>
        <v>2.4777883169588866</v>
      </c>
      <c r="S89" s="9">
        <f t="shared" ca="1" si="64"/>
        <v>1.0533588752643481</v>
      </c>
      <c r="T89" s="9">
        <f t="shared" ca="1" si="64"/>
        <v>1.1542992971377788</v>
      </c>
      <c r="U89" s="9">
        <f t="shared" ca="1" si="64"/>
        <v>1.3698929809639346</v>
      </c>
      <c r="V89" s="9">
        <f t="shared" ca="1" si="64"/>
        <v>0.93891489787185245</v>
      </c>
      <c r="W89" s="9">
        <f t="shared" ca="1" si="64"/>
        <v>1.0869485663591656</v>
      </c>
      <c r="X89" s="9">
        <f t="shared" ca="1" si="64"/>
        <v>1.0590231470619618</v>
      </c>
      <c r="Y89" s="9">
        <f t="shared" ca="1" si="64"/>
        <v>1.206088619953807</v>
      </c>
      <c r="Z89" s="9">
        <f t="shared" ca="1" si="64"/>
        <v>1.2142716475320985</v>
      </c>
      <c r="AA89" s="9">
        <f t="shared" ca="1" si="64"/>
        <v>1.6369400506224923</v>
      </c>
      <c r="AB89" s="9">
        <f t="shared" ca="1" si="64"/>
        <v>1.5735360976171129</v>
      </c>
      <c r="AC89" s="9">
        <f t="shared" ca="1" si="64"/>
        <v>1.6586847411047088</v>
      </c>
      <c r="AD89" s="9">
        <f t="shared" ca="1" si="64"/>
        <v>1.8558664975193881</v>
      </c>
      <c r="AE89" s="9">
        <f t="shared" ca="1" si="64"/>
        <v>0.82815622918291609</v>
      </c>
      <c r="AF89" s="9">
        <f t="shared" ca="1" si="64"/>
        <v>1.445244082081121</v>
      </c>
      <c r="AG89" s="9">
        <f t="shared" ca="1" si="64"/>
        <v>0.8619141601078063</v>
      </c>
      <c r="AH89" s="9">
        <f t="shared" ca="1" si="64"/>
        <v>1.3673924478544426</v>
      </c>
      <c r="AI89" s="9">
        <f t="shared" ca="1" si="64"/>
        <v>1.2082941788128665</v>
      </c>
      <c r="AJ89" s="9">
        <f t="shared" ca="1" si="64"/>
        <v>1.2921653907543793</v>
      </c>
      <c r="AK89" s="9">
        <f t="shared" ca="1" si="64"/>
        <v>2.8091708817560308</v>
      </c>
      <c r="AL89" s="9">
        <f t="shared" ca="1" si="64"/>
        <v>1.1942364326197559</v>
      </c>
      <c r="AM89" s="9">
        <f t="shared" ca="1" si="64"/>
        <v>1.9042659149440293</v>
      </c>
      <c r="AN89" s="9">
        <f ca="1">AVERAGE(OFFSET($A89,0,Fixtures!$D$6,1,3))</f>
        <v>1.1597944715159558</v>
      </c>
      <c r="AO89" s="9">
        <f ca="1">AVERAGE(OFFSET($A89,0,Fixtures!$D$6,1,6))</f>
        <v>1.3914240506486968</v>
      </c>
      <c r="AP89" s="9">
        <f ca="1">AVERAGE(OFFSET($A89,0,Fixtures!$D$6,1,9))</f>
        <v>1.3864234569639562</v>
      </c>
      <c r="AQ89" s="9">
        <f ca="1">AVERAGE(OFFSET($A89,0,Fixtures!$D$6,1,12))</f>
        <v>1.3262843249542269</v>
      </c>
      <c r="AR89" s="9">
        <f ca="1">IF(OR(Fixtures!$D$6&lt;=0,Fixtures!$D$6&gt;39),AVERAGE(A89:AM89),AVERAGE(OFFSET($A89,0,Fixtures!$D$6,1,39-Fixtures!$D$6)))</f>
        <v>1.4447031574703075</v>
      </c>
    </row>
    <row r="90" spans="1:44" x14ac:dyDescent="0.25">
      <c r="A90" s="30" t="s">
        <v>61</v>
      </c>
      <c r="B90" s="9">
        <f ca="1">MIN(VLOOKUP($A86,$A$2:$AM$12,B$14+1,FALSE),VLOOKUP($A90,$A$2:$AM$12,B$14+1,FALSE))</f>
        <v>1.1502967492075478</v>
      </c>
      <c r="C90" s="9">
        <f t="shared" ref="C90:AM90" ca="1" si="65">MIN(VLOOKUP($A86,$A$2:$AM$12,C$14+1,FALSE),VLOOKUP($A90,$A$2:$AM$12,C$14+1,FALSE))</f>
        <v>0.97718765746695968</v>
      </c>
      <c r="D90" s="9">
        <f t="shared" ca="1" si="65"/>
        <v>1.5638567141718935</v>
      </c>
      <c r="E90" s="9">
        <f t="shared" ca="1" si="65"/>
        <v>1.5587279751037566</v>
      </c>
      <c r="F90" s="9">
        <f t="shared" ca="1" si="65"/>
        <v>1.5125839176050113</v>
      </c>
      <c r="G90" s="9">
        <f t="shared" ca="1" si="65"/>
        <v>0.84447444028866792</v>
      </c>
      <c r="H90" s="9">
        <f t="shared" ca="1" si="65"/>
        <v>1.4025765758332613</v>
      </c>
      <c r="I90" s="9">
        <f t="shared" ca="1" si="65"/>
        <v>1.0702054291679559</v>
      </c>
      <c r="J90" s="9">
        <f t="shared" ca="1" si="65"/>
        <v>1.5819975406728068</v>
      </c>
      <c r="K90" s="9">
        <f t="shared" ca="1" si="65"/>
        <v>1.3925274239949168</v>
      </c>
      <c r="L90" s="9">
        <f t="shared" ca="1" si="65"/>
        <v>1.3742719489957309</v>
      </c>
      <c r="M90" s="9">
        <f t="shared" ca="1" si="65"/>
        <v>0.95685042666076747</v>
      </c>
      <c r="N90" s="9">
        <f t="shared" ca="1" si="65"/>
        <v>1.3631675927774412</v>
      </c>
      <c r="O90" s="9">
        <f t="shared" ca="1" si="65"/>
        <v>0.6952679022786219</v>
      </c>
      <c r="P90" s="9">
        <f t="shared" ca="1" si="65"/>
        <v>1.8549363488823329</v>
      </c>
      <c r="Q90" s="9">
        <f t="shared" ca="1" si="65"/>
        <v>1.2423569115625659</v>
      </c>
      <c r="R90" s="9">
        <f t="shared" ca="1" si="65"/>
        <v>0.72360893865840259</v>
      </c>
      <c r="S90" s="9">
        <f t="shared" ca="1" si="65"/>
        <v>1.1714715721377789</v>
      </c>
      <c r="T90" s="9">
        <f t="shared" ca="1" si="65"/>
        <v>1.5987019373990456</v>
      </c>
      <c r="U90" s="9">
        <f t="shared" ca="1" si="65"/>
        <v>1.2925824212222867</v>
      </c>
      <c r="V90" s="9">
        <f t="shared" ca="1" si="65"/>
        <v>0.93891489787185245</v>
      </c>
      <c r="W90" s="9">
        <f t="shared" ca="1" si="65"/>
        <v>2.0801952876961103</v>
      </c>
      <c r="X90" s="9">
        <f t="shared" ca="1" si="65"/>
        <v>1.0590231470619618</v>
      </c>
      <c r="Y90" s="9">
        <f t="shared" ca="1" si="65"/>
        <v>1.9308947279987247</v>
      </c>
      <c r="Z90" s="9">
        <f t="shared" ca="1" si="65"/>
        <v>0.969077116904003</v>
      </c>
      <c r="AA90" s="9">
        <f t="shared" ca="1" si="65"/>
        <v>1.7183445265939916</v>
      </c>
      <c r="AB90" s="9">
        <f t="shared" ca="1" si="65"/>
        <v>0.78420824250545529</v>
      </c>
      <c r="AC90" s="9">
        <f t="shared" ca="1" si="65"/>
        <v>1.0809466861440336</v>
      </c>
      <c r="AD90" s="9">
        <f t="shared" ca="1" si="65"/>
        <v>1.0144078247984056</v>
      </c>
      <c r="AE90" s="9">
        <f t="shared" ca="1" si="65"/>
        <v>1.5534022946621184</v>
      </c>
      <c r="AF90" s="9">
        <f t="shared" ca="1" si="65"/>
        <v>0.91253367780969208</v>
      </c>
      <c r="AG90" s="9">
        <f t="shared" ca="1" si="65"/>
        <v>1.0386100762433734</v>
      </c>
      <c r="AH90" s="9">
        <f t="shared" ca="1" si="65"/>
        <v>0.91996717246821658</v>
      </c>
      <c r="AI90" s="9">
        <f t="shared" ca="1" si="65"/>
        <v>1.4293691558759614</v>
      </c>
      <c r="AJ90" s="9">
        <f t="shared" ca="1" si="65"/>
        <v>1.2921653907543793</v>
      </c>
      <c r="AK90" s="9">
        <f t="shared" ca="1" si="65"/>
        <v>1.0468792879993667</v>
      </c>
      <c r="AL90" s="9">
        <f t="shared" ca="1" si="65"/>
        <v>1.1942364326197559</v>
      </c>
      <c r="AM90" s="9">
        <f t="shared" ca="1" si="65"/>
        <v>1.0125561762479827</v>
      </c>
      <c r="AN90" s="9">
        <f ca="1">AVERAGE(OFFSET($A90,0,Fixtures!$D$6,1,3))</f>
        <v>1.3196649973215631</v>
      </c>
      <c r="AO90" s="9">
        <f ca="1">AVERAGE(OFFSET($A90,0,Fixtures!$D$6,1,6))</f>
        <v>1.2570824078680281</v>
      </c>
      <c r="AP90" s="9">
        <f ca="1">AVERAGE(OFFSET($A90,0,Fixtures!$D$6,1,9))</f>
        <v>1.224759804942043</v>
      </c>
      <c r="AQ90" s="9">
        <f ca="1">AVERAGE(OFFSET($A90,0,Fixtures!$D$6,1,12))</f>
        <v>1.2008987207554949</v>
      </c>
      <c r="AR90" s="9">
        <f ca="1">IF(OR(Fixtures!$D$6&lt;=0,Fixtures!$D$6&gt;39),AVERAGE(A90:AM90),AVERAGE(OFFSET($A90,0,Fixtures!$D$6,1,39-Fixtures!$D$6)))</f>
        <v>1.1847888710429639</v>
      </c>
    </row>
    <row r="91" spans="1:44" x14ac:dyDescent="0.25">
      <c r="A91" s="30" t="s">
        <v>53</v>
      </c>
      <c r="B91" s="9">
        <f ca="1">MIN(VLOOKUP($A86,$A$2:$AM$12,B$14+1,FALSE),VLOOKUP($A91,$A$2:$AM$12,B$14+1,FALSE))</f>
        <v>1.1957948389665474</v>
      </c>
      <c r="C91" s="9">
        <f t="shared" ref="C91:AM91" ca="1" si="66">MIN(VLOOKUP($A86,$A$2:$AM$12,C$14+1,FALSE),VLOOKUP($A91,$A$2:$AM$12,C$14+1,FALSE))</f>
        <v>0.97718765746695968</v>
      </c>
      <c r="D91" s="9">
        <f t="shared" ca="1" si="66"/>
        <v>1.8805193505970121</v>
      </c>
      <c r="E91" s="9">
        <f t="shared" ca="1" si="66"/>
        <v>1.1390565528774848</v>
      </c>
      <c r="F91" s="9">
        <f t="shared" ca="1" si="66"/>
        <v>1.6931774149234515</v>
      </c>
      <c r="G91" s="9">
        <f t="shared" ca="1" si="66"/>
        <v>1.1697313576365285</v>
      </c>
      <c r="H91" s="9">
        <f t="shared" ca="1" si="66"/>
        <v>0.94357414923735561</v>
      </c>
      <c r="I91" s="9">
        <f t="shared" ca="1" si="66"/>
        <v>1.3766698839615574</v>
      </c>
      <c r="J91" s="9">
        <f t="shared" ca="1" si="66"/>
        <v>1.5819975406728068</v>
      </c>
      <c r="K91" s="9">
        <f t="shared" ca="1" si="66"/>
        <v>1.6175146204013886</v>
      </c>
      <c r="L91" s="9">
        <f t="shared" ca="1" si="66"/>
        <v>1.4313182469175634</v>
      </c>
      <c r="M91" s="9">
        <f t="shared" ca="1" si="66"/>
        <v>1.2323184517756751</v>
      </c>
      <c r="N91" s="9">
        <f t="shared" ca="1" si="66"/>
        <v>1.741645872074276</v>
      </c>
      <c r="O91" s="9">
        <f t="shared" ca="1" si="66"/>
        <v>1.308676755054982</v>
      </c>
      <c r="P91" s="9">
        <f t="shared" ca="1" si="66"/>
        <v>0.87623566794285179</v>
      </c>
      <c r="Q91" s="9">
        <f t="shared" ca="1" si="66"/>
        <v>1.2423569115625659</v>
      </c>
      <c r="R91" s="9">
        <f t="shared" ca="1" si="66"/>
        <v>1.1313804029777701</v>
      </c>
      <c r="S91" s="9">
        <f t="shared" ca="1" si="66"/>
        <v>1.2077965905050283</v>
      </c>
      <c r="T91" s="9">
        <f t="shared" ca="1" si="66"/>
        <v>1.0691375418955353</v>
      </c>
      <c r="U91" s="9">
        <f t="shared" ca="1" si="66"/>
        <v>1.3698929809639346</v>
      </c>
      <c r="V91" s="9">
        <f t="shared" ca="1" si="66"/>
        <v>0.93891489787185245</v>
      </c>
      <c r="W91" s="9">
        <f t="shared" ca="1" si="66"/>
        <v>1.0827990434091939</v>
      </c>
      <c r="X91" s="9">
        <f t="shared" ca="1" si="66"/>
        <v>1.0590231470619618</v>
      </c>
      <c r="Y91" s="9">
        <f t="shared" ca="1" si="66"/>
        <v>1.2852849354836451</v>
      </c>
      <c r="Z91" s="9">
        <f t="shared" ca="1" si="66"/>
        <v>1.0279260101599568</v>
      </c>
      <c r="AA91" s="9">
        <f t="shared" ca="1" si="66"/>
        <v>1.7863108088265716</v>
      </c>
      <c r="AB91" s="9">
        <f t="shared" ca="1" si="66"/>
        <v>0.80852499033807679</v>
      </c>
      <c r="AC91" s="9">
        <f t="shared" ca="1" si="66"/>
        <v>1.6900867748186446</v>
      </c>
      <c r="AD91" s="9">
        <f t="shared" ca="1" si="66"/>
        <v>1.0196201893279133</v>
      </c>
      <c r="AE91" s="9">
        <f t="shared" ca="1" si="66"/>
        <v>1.3089446397664823</v>
      </c>
      <c r="AF91" s="9">
        <f t="shared" ca="1" si="66"/>
        <v>1.445244082081121</v>
      </c>
      <c r="AG91" s="9">
        <f t="shared" ca="1" si="66"/>
        <v>0.98811112969661608</v>
      </c>
      <c r="AH91" s="9">
        <f t="shared" ca="1" si="66"/>
        <v>1.3673924478544426</v>
      </c>
      <c r="AI91" s="9">
        <f t="shared" ca="1" si="66"/>
        <v>1.5559415616374836</v>
      </c>
      <c r="AJ91" s="9">
        <f t="shared" ca="1" si="66"/>
        <v>1.2921653907543793</v>
      </c>
      <c r="AK91" s="9">
        <f t="shared" ca="1" si="66"/>
        <v>1.4442679378277767</v>
      </c>
      <c r="AL91" s="9">
        <f t="shared" ca="1" si="66"/>
        <v>1.1942364326197559</v>
      </c>
      <c r="AM91" s="9">
        <f t="shared" ca="1" si="66"/>
        <v>1.1334493438743765</v>
      </c>
      <c r="AN91" s="9">
        <f ca="1">AVERAGE(OFFSET($A91,0,Fixtures!$D$6,1,3))</f>
        <v>1.1240780309018545</v>
      </c>
      <c r="AO91" s="9">
        <f ca="1">AVERAGE(OFFSET($A91,0,Fixtures!$D$6,1,6))</f>
        <v>1.2761927777814761</v>
      </c>
      <c r="AP91" s="9">
        <f ca="1">AVERAGE(OFFSET($A91,0,Fixtures!$D$6,1,9))</f>
        <v>1.2701072864293748</v>
      </c>
      <c r="AQ91" s="9">
        <f ca="1">AVERAGE(OFFSET($A91,0,Fixtures!$D$6,1,12))</f>
        <v>1.2785342264210764</v>
      </c>
      <c r="AR91" s="9">
        <f ca="1">IF(OR(Fixtures!$D$6&lt;=0,Fixtures!$D$6&gt;39),AVERAGE(A91:AM91),AVERAGE(OFFSET($A91,0,Fixtures!$D$6,1,39-Fixtures!$D$6)))</f>
        <v>1.2754081138830753</v>
      </c>
    </row>
    <row r="92" spans="1:44" x14ac:dyDescent="0.25">
      <c r="A92" s="30" t="s">
        <v>2</v>
      </c>
      <c r="B92" s="9">
        <f ca="1">MIN(VLOOKUP($A86,$A$2:$AM$12,B$14+1,FALSE),VLOOKUP($A92,$A$2:$AM$12,B$14+1,FALSE))</f>
        <v>1.2512876199892025</v>
      </c>
      <c r="C92" s="9">
        <f t="shared" ref="C92:AM92" ca="1" si="67">MIN(VLOOKUP($A86,$A$2:$AM$12,C$14+1,FALSE),VLOOKUP($A92,$A$2:$AM$12,C$14+1,FALSE))</f>
        <v>0.97718765746695968</v>
      </c>
      <c r="D92" s="9">
        <f t="shared" ca="1" si="67"/>
        <v>1.8805193505970121</v>
      </c>
      <c r="E92" s="9">
        <f t="shared" ca="1" si="67"/>
        <v>1.1782778418238045</v>
      </c>
      <c r="F92" s="9">
        <f t="shared" ca="1" si="67"/>
        <v>2.5049730713322962</v>
      </c>
      <c r="G92" s="9">
        <f t="shared" ca="1" si="67"/>
        <v>1.3074284654770305</v>
      </c>
      <c r="H92" s="9">
        <f t="shared" ca="1" si="67"/>
        <v>1.4025765758332613</v>
      </c>
      <c r="I92" s="9">
        <f t="shared" ca="1" si="67"/>
        <v>1.3766698839615574</v>
      </c>
      <c r="J92" s="9">
        <f t="shared" ca="1" si="67"/>
        <v>1.5819975406728068</v>
      </c>
      <c r="K92" s="9">
        <f t="shared" ca="1" si="67"/>
        <v>1.3517470073813354</v>
      </c>
      <c r="L92" s="9">
        <f t="shared" ca="1" si="67"/>
        <v>1.8456239425568666</v>
      </c>
      <c r="M92" s="9">
        <f t="shared" ca="1" si="67"/>
        <v>1.0125820207947098</v>
      </c>
      <c r="N92" s="9">
        <f t="shared" ca="1" si="67"/>
        <v>1.9663232872636223</v>
      </c>
      <c r="O92" s="9">
        <f t="shared" ca="1" si="67"/>
        <v>1.308676755054982</v>
      </c>
      <c r="P92" s="9">
        <f t="shared" ca="1" si="67"/>
        <v>1.774481562180088</v>
      </c>
      <c r="Q92" s="9">
        <f t="shared" ca="1" si="67"/>
        <v>1.2423569115625659</v>
      </c>
      <c r="R92" s="9">
        <f t="shared" ca="1" si="67"/>
        <v>1.7057501840611435</v>
      </c>
      <c r="S92" s="9">
        <f t="shared" ca="1" si="67"/>
        <v>0.89774085418145588</v>
      </c>
      <c r="T92" s="9">
        <f t="shared" ca="1" si="67"/>
        <v>2.05650686369566</v>
      </c>
      <c r="U92" s="9">
        <f t="shared" ca="1" si="67"/>
        <v>1.3698929809639346</v>
      </c>
      <c r="V92" s="9">
        <f t="shared" ca="1" si="67"/>
        <v>0.93891489787185245</v>
      </c>
      <c r="W92" s="9">
        <f t="shared" ca="1" si="67"/>
        <v>2.0192763937424894</v>
      </c>
      <c r="X92" s="9">
        <f t="shared" ca="1" si="67"/>
        <v>1.0590231470619618</v>
      </c>
      <c r="Y92" s="9">
        <f t="shared" ca="1" si="67"/>
        <v>2.0463833419337791</v>
      </c>
      <c r="Z92" s="9">
        <f t="shared" ca="1" si="67"/>
        <v>1.0903986835499659</v>
      </c>
      <c r="AA92" s="9">
        <f t="shared" ca="1" si="67"/>
        <v>1.86920743232955</v>
      </c>
      <c r="AB92" s="9">
        <f t="shared" ca="1" si="67"/>
        <v>1.3410696710611876</v>
      </c>
      <c r="AC92" s="9">
        <f t="shared" ca="1" si="67"/>
        <v>1.1418658256938232</v>
      </c>
      <c r="AD92" s="9">
        <f t="shared" ca="1" si="67"/>
        <v>1.8558664975193881</v>
      </c>
      <c r="AE92" s="9">
        <f t="shared" ca="1" si="67"/>
        <v>1.1878760870792324</v>
      </c>
      <c r="AF92" s="9">
        <f t="shared" ca="1" si="67"/>
        <v>1.3162990600690361</v>
      </c>
      <c r="AG92" s="9">
        <f t="shared" ca="1" si="67"/>
        <v>1.5126225248908627</v>
      </c>
      <c r="AH92" s="9">
        <f t="shared" ca="1" si="67"/>
        <v>1.2355003251826955</v>
      </c>
      <c r="AI92" s="9">
        <f t="shared" ca="1" si="67"/>
        <v>1.8408707736402063</v>
      </c>
      <c r="AJ92" s="9">
        <f t="shared" ca="1" si="67"/>
        <v>1.2921653907543793</v>
      </c>
      <c r="AK92" s="9">
        <f t="shared" ca="1" si="67"/>
        <v>1.3098193432176146</v>
      </c>
      <c r="AL92" s="9">
        <f t="shared" ca="1" si="67"/>
        <v>1.1942364326197559</v>
      </c>
      <c r="AM92" s="9">
        <f t="shared" ca="1" si="67"/>
        <v>2.0126540851664516</v>
      </c>
      <c r="AN92" s="9">
        <f ca="1">AVERAGE(OFFSET($A92,0,Fixtures!$D$6,1,3))</f>
        <v>1.3986017241819024</v>
      </c>
      <c r="AO92" s="9">
        <f ca="1">AVERAGE(OFFSET($A92,0,Fixtures!$D$6,1,6))</f>
        <v>1.424658016938378</v>
      </c>
      <c r="AP92" s="9">
        <f ca="1">AVERAGE(OFFSET($A92,0,Fixtures!$D$6,1,9))</f>
        <v>1.4342210829219917</v>
      </c>
      <c r="AQ92" s="9">
        <f ca="1">AVERAGE(OFFSET($A92,0,Fixtures!$D$6,1,12))</f>
        <v>1.4580819475009739</v>
      </c>
      <c r="AR92" s="9">
        <f ca="1">IF(OR(Fixtures!$D$6&lt;=0,Fixtures!$D$6&gt;39),AVERAGE(A92:AM92),AVERAGE(OFFSET($A92,0,Fixtures!$D$6,1,39-Fixtures!$D$6)))</f>
        <v>1.4566161638606183</v>
      </c>
    </row>
    <row r="93" spans="1:44" x14ac:dyDescent="0.25">
      <c r="A93" s="30" t="s">
        <v>112</v>
      </c>
      <c r="B93" s="9">
        <f ca="1">MIN(VLOOKUP($A86,$A$2:$AM$12,B$14+1,FALSE),VLOOKUP($A93,$A$2:$AM$12,B$14+1,FALSE))</f>
        <v>1.0528877426805365</v>
      </c>
      <c r="C93" s="9">
        <f t="shared" ref="C93:AM93" ca="1" si="68">MIN(VLOOKUP($A86,$A$2:$AM$12,C$14+1,FALSE),VLOOKUP($A93,$A$2:$AM$12,C$14+1,FALSE))</f>
        <v>0.62488844765775819</v>
      </c>
      <c r="D93" s="9">
        <f t="shared" ca="1" si="68"/>
        <v>1.1513225175996369</v>
      </c>
      <c r="E93" s="9">
        <f t="shared" ca="1" si="68"/>
        <v>1.8696246438146193</v>
      </c>
      <c r="F93" s="9">
        <f t="shared" ca="1" si="68"/>
        <v>1.0338563704757582</v>
      </c>
      <c r="G93" s="9">
        <f t="shared" ca="1" si="68"/>
        <v>1.4368711235692804</v>
      </c>
      <c r="H93" s="9">
        <f t="shared" ca="1" si="68"/>
        <v>1.4009435808716126</v>
      </c>
      <c r="I93" s="9">
        <f t="shared" ca="1" si="68"/>
        <v>1.2251790686098671</v>
      </c>
      <c r="J93" s="9">
        <f t="shared" ca="1" si="68"/>
        <v>0.87098094598954157</v>
      </c>
      <c r="K93" s="9">
        <f t="shared" ca="1" si="68"/>
        <v>1.2846792869596184</v>
      </c>
      <c r="L93" s="9">
        <f t="shared" ca="1" si="68"/>
        <v>0.7948159649054285</v>
      </c>
      <c r="M93" s="9">
        <f t="shared" ca="1" si="68"/>
        <v>1.2323184517756751</v>
      </c>
      <c r="N93" s="9">
        <f t="shared" ca="1" si="68"/>
        <v>1.161738978629874</v>
      </c>
      <c r="O93" s="9">
        <f t="shared" ca="1" si="68"/>
        <v>1.308676755054982</v>
      </c>
      <c r="P93" s="9">
        <f t="shared" ca="1" si="68"/>
        <v>0.65036062344831558</v>
      </c>
      <c r="Q93" s="9">
        <f t="shared" ca="1" si="68"/>
        <v>1.1338018895928146</v>
      </c>
      <c r="R93" s="9">
        <f t="shared" ca="1" si="68"/>
        <v>0.91623331217323667</v>
      </c>
      <c r="S93" s="9">
        <f t="shared" ca="1" si="68"/>
        <v>1.3594705193876584</v>
      </c>
      <c r="T93" s="9">
        <f t="shared" ca="1" si="68"/>
        <v>0.82016119468924997</v>
      </c>
      <c r="U93" s="9">
        <f t="shared" ca="1" si="68"/>
        <v>1.3698929809639346</v>
      </c>
      <c r="V93" s="9">
        <f t="shared" ca="1" si="68"/>
        <v>0.93891489787185245</v>
      </c>
      <c r="W93" s="9">
        <f t="shared" ca="1" si="68"/>
        <v>0.85999191936966191</v>
      </c>
      <c r="X93" s="9">
        <f t="shared" ca="1" si="68"/>
        <v>1.0590231470619618</v>
      </c>
      <c r="Y93" s="9">
        <f t="shared" ca="1" si="68"/>
        <v>1.6671678525043161</v>
      </c>
      <c r="Z93" s="9">
        <f t="shared" ca="1" si="68"/>
        <v>0.93347533538998451</v>
      </c>
      <c r="AA93" s="9">
        <f t="shared" ca="1" si="68"/>
        <v>0.70482567898449144</v>
      </c>
      <c r="AB93" s="9">
        <f t="shared" ca="1" si="68"/>
        <v>0.91005877744132491</v>
      </c>
      <c r="AC93" s="9">
        <f t="shared" ca="1" si="68"/>
        <v>1.3686942070736008</v>
      </c>
      <c r="AD93" s="9">
        <f t="shared" ca="1" si="68"/>
        <v>0.75899134757866082</v>
      </c>
      <c r="AE93" s="9">
        <f t="shared" ca="1" si="68"/>
        <v>0.97152636342279231</v>
      </c>
      <c r="AF93" s="9">
        <f t="shared" ca="1" si="68"/>
        <v>1.445244082081121</v>
      </c>
      <c r="AG93" s="9">
        <f t="shared" ca="1" si="68"/>
        <v>0.91172299030731452</v>
      </c>
      <c r="AH93" s="9">
        <f t="shared" ca="1" si="68"/>
        <v>1.1873176759698376</v>
      </c>
      <c r="AI93" s="9">
        <f t="shared" ca="1" si="68"/>
        <v>0.94090748475373454</v>
      </c>
      <c r="AJ93" s="9">
        <f t="shared" ca="1" si="68"/>
        <v>1.2515669103221831</v>
      </c>
      <c r="AK93" s="9">
        <f t="shared" ca="1" si="68"/>
        <v>1.7198768472784702</v>
      </c>
      <c r="AL93" s="9">
        <f t="shared" ca="1" si="68"/>
        <v>0.96187240503398086</v>
      </c>
      <c r="AM93" s="9">
        <f t="shared" ca="1" si="68"/>
        <v>1.5444027262662563</v>
      </c>
      <c r="AN93" s="9">
        <f ca="1">AVERAGE(OFFSET($A93,0,Fixtures!$D$6,1,3))</f>
        <v>1.2198887783187542</v>
      </c>
      <c r="AO93" s="9">
        <f ca="1">AVERAGE(OFFSET($A93,0,Fixtures!$D$6,1,6))</f>
        <v>1.1072074997426131</v>
      </c>
      <c r="AP93" s="9">
        <f ca="1">AVERAGE(OFFSET($A93,0,Fixtures!$D$6,1,9))</f>
        <v>1.0910007546153615</v>
      </c>
      <c r="AQ93" s="9">
        <f ca="1">AVERAGE(OFFSET($A93,0,Fixtures!$D$6,1,12))</f>
        <v>1.0715795785474282</v>
      </c>
      <c r="AR93" s="9">
        <f ca="1">IF(OR(Fixtures!$D$6&lt;=0,Fixtures!$D$6&gt;39),AVERAGE(A93:AM93),AVERAGE(OFFSET($A93,0,Fixtures!$D$6,1,39-Fixtures!$D$6)))</f>
        <v>1.1460421144668769</v>
      </c>
    </row>
    <row r="94" spans="1:44" x14ac:dyDescent="0.25">
      <c r="A94" s="30" t="s">
        <v>10</v>
      </c>
      <c r="B94" s="9">
        <f ca="1">MIN(VLOOKUP($A86,$A$2:$AM$12,B$14+1,FALSE),VLOOKUP($A94,$A$2:$AM$12,B$14+1,FALSE))</f>
        <v>1.4095034027149758</v>
      </c>
      <c r="C94" s="9">
        <f t="shared" ref="C94:AM94" ca="1" si="69">MIN(VLOOKUP($A86,$A$2:$AM$12,C$14+1,FALSE),VLOOKUP($A94,$A$2:$AM$12,C$14+1,FALSE))</f>
        <v>0.97718765746695968</v>
      </c>
      <c r="D94" s="9">
        <f t="shared" ca="1" si="69"/>
        <v>1.6138716383569434</v>
      </c>
      <c r="E94" s="9">
        <f t="shared" ca="1" si="69"/>
        <v>1.3791380997574116</v>
      </c>
      <c r="F94" s="9">
        <f t="shared" ca="1" si="69"/>
        <v>1.4662978338322521</v>
      </c>
      <c r="G94" s="9">
        <f t="shared" ca="1" si="69"/>
        <v>0.83672147139395536</v>
      </c>
      <c r="H94" s="9">
        <f t="shared" ca="1" si="69"/>
        <v>1.4025765758332613</v>
      </c>
      <c r="I94" s="9">
        <f t="shared" ca="1" si="69"/>
        <v>1.3766698839615574</v>
      </c>
      <c r="J94" s="9">
        <f t="shared" ca="1" si="69"/>
        <v>1.5819975406728068</v>
      </c>
      <c r="K94" s="9">
        <f t="shared" ca="1" si="69"/>
        <v>1.3667723803181095</v>
      </c>
      <c r="L94" s="9">
        <f t="shared" ca="1" si="69"/>
        <v>2.0426479776591053</v>
      </c>
      <c r="M94" s="9">
        <f t="shared" ca="1" si="69"/>
        <v>1.1418699942840529</v>
      </c>
      <c r="N94" s="9">
        <f t="shared" ca="1" si="69"/>
        <v>1.5445721541567681</v>
      </c>
      <c r="O94" s="9">
        <f t="shared" ca="1" si="69"/>
        <v>0.97364001066100947</v>
      </c>
      <c r="P94" s="9">
        <f t="shared" ca="1" si="69"/>
        <v>0.90102329704600859</v>
      </c>
      <c r="Q94" s="9">
        <f t="shared" ca="1" si="69"/>
        <v>1.1533305220552614</v>
      </c>
      <c r="R94" s="9">
        <f t="shared" ca="1" si="69"/>
        <v>1.0209243584862753</v>
      </c>
      <c r="S94" s="9">
        <f t="shared" ca="1" si="69"/>
        <v>1.4137436181861638</v>
      </c>
      <c r="T94" s="9">
        <f t="shared" ca="1" si="69"/>
        <v>2.05650686369566</v>
      </c>
      <c r="U94" s="9">
        <f t="shared" ca="1" si="69"/>
        <v>0.74182538600837311</v>
      </c>
      <c r="V94" s="9">
        <f t="shared" ca="1" si="69"/>
        <v>0.93891489787185245</v>
      </c>
      <c r="W94" s="9">
        <f t="shared" ca="1" si="69"/>
        <v>2.0417217039319913</v>
      </c>
      <c r="X94" s="9">
        <f t="shared" ca="1" si="69"/>
        <v>1.0590231470619618</v>
      </c>
      <c r="Y94" s="9">
        <f t="shared" ca="1" si="69"/>
        <v>1.1081589099631253</v>
      </c>
      <c r="Z94" s="9">
        <f t="shared" ca="1" si="69"/>
        <v>1.4597494636234831</v>
      </c>
      <c r="AA94" s="9">
        <f t="shared" ca="1" si="69"/>
        <v>0.94355186462738061</v>
      </c>
      <c r="AB94" s="9">
        <f t="shared" ca="1" si="69"/>
        <v>1.0876903438114041</v>
      </c>
      <c r="AC94" s="9">
        <f t="shared" ca="1" si="69"/>
        <v>1.5250845355165348</v>
      </c>
      <c r="AD94" s="9">
        <f t="shared" ca="1" si="69"/>
        <v>0.77206423377253042</v>
      </c>
      <c r="AE94" s="9">
        <f t="shared" ca="1" si="69"/>
        <v>1.345973073365025</v>
      </c>
      <c r="AF94" s="9">
        <f t="shared" ca="1" si="69"/>
        <v>1.033969789146266</v>
      </c>
      <c r="AG94" s="9">
        <f t="shared" ca="1" si="69"/>
        <v>1.4544498924689153</v>
      </c>
      <c r="AH94" s="9">
        <f t="shared" ca="1" si="69"/>
        <v>1.3673924478544426</v>
      </c>
      <c r="AI94" s="9">
        <f t="shared" ca="1" si="69"/>
        <v>1.7057564112144499</v>
      </c>
      <c r="AJ94" s="9">
        <f t="shared" ca="1" si="69"/>
        <v>1.2921653907543793</v>
      </c>
      <c r="AK94" s="9">
        <f t="shared" ca="1" si="69"/>
        <v>1.0803603529496892</v>
      </c>
      <c r="AL94" s="9">
        <f t="shared" ca="1" si="69"/>
        <v>1.1942364326197559</v>
      </c>
      <c r="AM94" s="9">
        <f t="shared" ca="1" si="69"/>
        <v>0.98157127719349113</v>
      </c>
      <c r="AN94" s="9">
        <f ca="1">AVERAGE(OFFSET($A94,0,Fixtures!$D$6,1,3))</f>
        <v>1.2089771735495234</v>
      </c>
      <c r="AO94" s="9">
        <f ca="1">AVERAGE(OFFSET($A94,0,Fixtures!$D$6,1,6))</f>
        <v>1.197209710767315</v>
      </c>
      <c r="AP94" s="9">
        <f ca="1">AVERAGE(OFFSET($A94,0,Fixtures!$D$6,1,9))</f>
        <v>1.1483628178764123</v>
      </c>
      <c r="AQ94" s="9">
        <f ca="1">AVERAGE(OFFSET($A94,0,Fixtures!$D$6,1,12))</f>
        <v>1.2385720093687931</v>
      </c>
      <c r="AR94" s="9">
        <f ca="1">IF(OR(Fixtures!$D$6&lt;=0,Fixtures!$D$6&gt;39),AVERAGE(A94:AM94),AVERAGE(OFFSET($A94,0,Fixtures!$D$6,1,39-Fixtures!$D$6)))</f>
        <v>1.2131998478714272</v>
      </c>
    </row>
    <row r="95" spans="1:44" x14ac:dyDescent="0.25">
      <c r="A95" s="30" t="s">
        <v>71</v>
      </c>
      <c r="B95" s="9">
        <f ca="1">MIN(VLOOKUP($A86,$A$2:$AM$12,B$14+1,FALSE),VLOOKUP($A95,$A$2:$AM$12,B$14+1,FALSE))</f>
        <v>1.1718408173494492</v>
      </c>
      <c r="C95" s="9">
        <f t="shared" ref="C95:AM95" ca="1" si="70">MIN(VLOOKUP($A86,$A$2:$AM$12,C$14+1,FALSE),VLOOKUP($A95,$A$2:$AM$12,C$14+1,FALSE))</f>
        <v>0.97718765746695968</v>
      </c>
      <c r="D95" s="9">
        <f t="shared" ca="1" si="70"/>
        <v>1.1073720277073438</v>
      </c>
      <c r="E95" s="9">
        <f t="shared" ca="1" si="70"/>
        <v>1.2509897997915911</v>
      </c>
      <c r="F95" s="9">
        <f t="shared" ca="1" si="70"/>
        <v>1.1215220916980675</v>
      </c>
      <c r="G95" s="9">
        <f t="shared" ca="1" si="70"/>
        <v>1.783982819098648</v>
      </c>
      <c r="H95" s="9">
        <f t="shared" ca="1" si="70"/>
        <v>1.4025765758332613</v>
      </c>
      <c r="I95" s="9">
        <f t="shared" ca="1" si="70"/>
        <v>1.0646866895963636</v>
      </c>
      <c r="J95" s="9">
        <f t="shared" ca="1" si="70"/>
        <v>1.5819975406728068</v>
      </c>
      <c r="K95" s="9">
        <f t="shared" ca="1" si="70"/>
        <v>0.90757159891611372</v>
      </c>
      <c r="L95" s="9">
        <f t="shared" ca="1" si="70"/>
        <v>1.6115851278122877</v>
      </c>
      <c r="M95" s="9">
        <f t="shared" ca="1" si="70"/>
        <v>1.2323184517756751</v>
      </c>
      <c r="N95" s="9">
        <f t="shared" ca="1" si="70"/>
        <v>1.0234479497860998</v>
      </c>
      <c r="O95" s="9">
        <f t="shared" ca="1" si="70"/>
        <v>1.308676755054982</v>
      </c>
      <c r="P95" s="9">
        <f t="shared" ca="1" si="70"/>
        <v>2.2146062874330541</v>
      </c>
      <c r="Q95" s="9">
        <f t="shared" ca="1" si="70"/>
        <v>0.80464010392197782</v>
      </c>
      <c r="R95" s="9">
        <f t="shared" ca="1" si="70"/>
        <v>2.584170023413586</v>
      </c>
      <c r="S95" s="9">
        <f t="shared" ca="1" si="70"/>
        <v>1.4137436181861638</v>
      </c>
      <c r="T95" s="9">
        <f t="shared" ca="1" si="70"/>
        <v>1.5904578943353087</v>
      </c>
      <c r="U95" s="9">
        <f t="shared" ca="1" si="70"/>
        <v>1.1797914816431767</v>
      </c>
      <c r="V95" s="9">
        <f t="shared" ca="1" si="70"/>
        <v>0.93891489787185245</v>
      </c>
      <c r="W95" s="9">
        <f t="shared" ca="1" si="70"/>
        <v>1.3557551045537009</v>
      </c>
      <c r="X95" s="9">
        <f t="shared" ca="1" si="70"/>
        <v>1.0590231470619618</v>
      </c>
      <c r="Y95" s="9">
        <f t="shared" ca="1" si="70"/>
        <v>1.7624045589978323</v>
      </c>
      <c r="Z95" s="9">
        <f t="shared" ca="1" si="70"/>
        <v>1.2385588417376405</v>
      </c>
      <c r="AA95" s="9">
        <f t="shared" ca="1" si="70"/>
        <v>1.7505276407318937</v>
      </c>
      <c r="AB95" s="9">
        <f t="shared" ca="1" si="70"/>
        <v>2.1118886148213063</v>
      </c>
      <c r="AC95" s="9">
        <f t="shared" ca="1" si="70"/>
        <v>1.7298989412933923</v>
      </c>
      <c r="AD95" s="9">
        <f t="shared" ca="1" si="70"/>
        <v>1.2019932416612262</v>
      </c>
      <c r="AE95" s="9">
        <f t="shared" ca="1" si="70"/>
        <v>1.4825050353890687</v>
      </c>
      <c r="AF95" s="9">
        <f t="shared" ca="1" si="70"/>
        <v>1.445244082081121</v>
      </c>
      <c r="AG95" s="9">
        <f t="shared" ca="1" si="70"/>
        <v>1.3312492821688746</v>
      </c>
      <c r="AH95" s="9">
        <f t="shared" ca="1" si="70"/>
        <v>1.3673924478544426</v>
      </c>
      <c r="AI95" s="9">
        <f t="shared" ca="1" si="70"/>
        <v>0.9773182382882758</v>
      </c>
      <c r="AJ95" s="9">
        <f t="shared" ca="1" si="70"/>
        <v>0.83743945275304854</v>
      </c>
      <c r="AK95" s="9">
        <f t="shared" ca="1" si="70"/>
        <v>1.6542224117603532</v>
      </c>
      <c r="AL95" s="9">
        <f t="shared" ca="1" si="70"/>
        <v>1.1942364326197559</v>
      </c>
      <c r="AM95" s="9">
        <f t="shared" ca="1" si="70"/>
        <v>1.6753601616724221</v>
      </c>
      <c r="AN95" s="9">
        <f ca="1">AVERAGE(OFFSET($A95,0,Fixtures!$D$6,1,3))</f>
        <v>1.3533288492658115</v>
      </c>
      <c r="AO95" s="9">
        <f ca="1">AVERAGE(OFFSET($A95,0,Fixtures!$D$6,1,6))</f>
        <v>1.6087169574406712</v>
      </c>
      <c r="AP95" s="9">
        <f ca="1">AVERAGE(OFFSET($A95,0,Fixtures!$D$6,1,9))</f>
        <v>1.5313382337528272</v>
      </c>
      <c r="AQ95" s="9">
        <f ca="1">AVERAGE(OFFSET($A95,0,Fixtures!$D$6,1,12))</f>
        <v>1.4548336726739199</v>
      </c>
      <c r="AR95" s="9">
        <f ca="1">IF(OR(Fixtures!$D$6&lt;=0,Fixtures!$D$6&gt;39),AVERAGE(A95:AM95),AVERAGE(OFFSET($A95,0,Fixtures!$D$6,1,39-Fixtures!$D$6)))</f>
        <v>1.4262039081807889</v>
      </c>
    </row>
    <row r="96" spans="1:44" x14ac:dyDescent="0.25">
      <c r="A96" s="30" t="s">
        <v>63</v>
      </c>
      <c r="B96" s="9">
        <f ca="1">MIN(VLOOKUP($A86,$A$2:$AM$12,B$14+1,FALSE),VLOOKUP($A96,$A$2:$AM$12,B$14+1,FALSE))</f>
        <v>2.7596972472917631</v>
      </c>
      <c r="C96" s="9">
        <f t="shared" ref="C96:AM96" ca="1" si="71">MIN(VLOOKUP($A86,$A$2:$AM$12,C$14+1,FALSE),VLOOKUP($A96,$A$2:$AM$12,C$14+1,FALSE))</f>
        <v>0.97718765746695968</v>
      </c>
      <c r="D96" s="9">
        <f t="shared" ca="1" si="71"/>
        <v>1.8805193505970121</v>
      </c>
      <c r="E96" s="9">
        <f t="shared" ca="1" si="71"/>
        <v>1.2563739934672677</v>
      </c>
      <c r="F96" s="9">
        <f t="shared" ca="1" si="71"/>
        <v>2.2656276810828322</v>
      </c>
      <c r="G96" s="9">
        <f t="shared" ca="1" si="71"/>
        <v>1.783982819098648</v>
      </c>
      <c r="H96" s="9">
        <f t="shared" ca="1" si="71"/>
        <v>1.4025765758332613</v>
      </c>
      <c r="I96" s="9">
        <f t="shared" ca="1" si="71"/>
        <v>1.0343907041364173</v>
      </c>
      <c r="J96" s="9">
        <f t="shared" ca="1" si="71"/>
        <v>1.5819975406728068</v>
      </c>
      <c r="K96" s="9">
        <f t="shared" ca="1" si="71"/>
        <v>1.3686889444961619</v>
      </c>
      <c r="L96" s="9">
        <f t="shared" ca="1" si="71"/>
        <v>1.076555320798225</v>
      </c>
      <c r="M96" s="9">
        <f t="shared" ca="1" si="71"/>
        <v>1.2323184517756751</v>
      </c>
      <c r="N96" s="9">
        <f t="shared" ca="1" si="71"/>
        <v>1.5091938240436991</v>
      </c>
      <c r="O96" s="9">
        <f t="shared" ca="1" si="71"/>
        <v>1.308676755054982</v>
      </c>
      <c r="P96" s="9">
        <f t="shared" ca="1" si="71"/>
        <v>2.3205145389397077</v>
      </c>
      <c r="Q96" s="9">
        <f t="shared" ca="1" si="71"/>
        <v>1.2423569115625659</v>
      </c>
      <c r="R96" s="9">
        <f t="shared" ca="1" si="71"/>
        <v>2.5564816080064432</v>
      </c>
      <c r="S96" s="9">
        <f t="shared" ca="1" si="71"/>
        <v>1.4137436181861638</v>
      </c>
      <c r="T96" s="9">
        <f t="shared" ca="1" si="71"/>
        <v>1.5452009284013148</v>
      </c>
      <c r="U96" s="9">
        <f t="shared" ca="1" si="71"/>
        <v>1.3698929809639346</v>
      </c>
      <c r="V96" s="9">
        <f t="shared" ca="1" si="71"/>
        <v>0.93891489787185245</v>
      </c>
      <c r="W96" s="9">
        <f t="shared" ca="1" si="71"/>
        <v>2.0445847195559947</v>
      </c>
      <c r="X96" s="9">
        <f t="shared" ca="1" si="71"/>
        <v>1.0590231470619618</v>
      </c>
      <c r="Y96" s="9">
        <f t="shared" ca="1" si="71"/>
        <v>2.0463833419337791</v>
      </c>
      <c r="Z96" s="9">
        <f t="shared" ca="1" si="71"/>
        <v>1.4597494636234831</v>
      </c>
      <c r="AA96" s="9">
        <f t="shared" ca="1" si="71"/>
        <v>2.1049625802631318</v>
      </c>
      <c r="AB96" s="9">
        <f t="shared" ca="1" si="71"/>
        <v>2.1118886148213063</v>
      </c>
      <c r="AC96" s="9">
        <f t="shared" ca="1" si="71"/>
        <v>1.7113637210621639</v>
      </c>
      <c r="AD96" s="9">
        <f t="shared" ca="1" si="71"/>
        <v>1.8558664975193881</v>
      </c>
      <c r="AE96" s="9">
        <f t="shared" ca="1" si="71"/>
        <v>1.5534022946621184</v>
      </c>
      <c r="AF96" s="9">
        <f t="shared" ca="1" si="71"/>
        <v>1.445244082081121</v>
      </c>
      <c r="AG96" s="9">
        <f t="shared" ca="1" si="71"/>
        <v>1.9549368810080596</v>
      </c>
      <c r="AH96" s="9">
        <f t="shared" ca="1" si="71"/>
        <v>1.3673924478544426</v>
      </c>
      <c r="AI96" s="9">
        <f t="shared" ca="1" si="71"/>
        <v>1.3156752195996289</v>
      </c>
      <c r="AJ96" s="9">
        <f t="shared" ca="1" si="71"/>
        <v>1.2921653907543793</v>
      </c>
      <c r="AK96" s="9">
        <f t="shared" ca="1" si="71"/>
        <v>1.3576296999246436</v>
      </c>
      <c r="AL96" s="9">
        <f t="shared" ca="1" si="71"/>
        <v>1.1942364326197559</v>
      </c>
      <c r="AM96" s="9">
        <f t="shared" ca="1" si="71"/>
        <v>1.5166598526256974</v>
      </c>
      <c r="AN96" s="9">
        <f ca="1">AVERAGE(OFFSET($A96,0,Fixtures!$D$6,1,3))</f>
        <v>1.5217186508730747</v>
      </c>
      <c r="AO96" s="9">
        <f ca="1">AVERAGE(OFFSET($A96,0,Fixtures!$D$6,1,6))</f>
        <v>1.7488951447943044</v>
      </c>
      <c r="AP96" s="9">
        <f ca="1">AVERAGE(OFFSET($A96,0,Fixtures!$D$6,1,9))</f>
        <v>1.7053204158920505</v>
      </c>
      <c r="AQ96" s="9">
        <f ca="1">AVERAGE(OFFSET($A96,0,Fixtures!$D$6,1,12))</f>
        <v>1.6654906909575489</v>
      </c>
      <c r="AR96" s="9">
        <f ca="1">IF(OR(Fixtures!$D$6&lt;=0,Fixtures!$D$6&gt;39),AVERAGE(A96:AM96),AVERAGE(OFFSET($A96,0,Fixtures!$D$6,1,39-Fixtures!$D$6)))</f>
        <v>1.5841612292134415</v>
      </c>
    </row>
    <row r="98" spans="1:44" x14ac:dyDescent="0.25">
      <c r="A98" s="31" t="s">
        <v>112</v>
      </c>
      <c r="B98" s="2">
        <v>1</v>
      </c>
      <c r="C98" s="2">
        <v>2</v>
      </c>
      <c r="D98" s="2">
        <v>3</v>
      </c>
      <c r="E98" s="2">
        <v>4</v>
      </c>
      <c r="F98" s="2">
        <v>5</v>
      </c>
      <c r="G98" s="2">
        <v>6</v>
      </c>
      <c r="H98" s="2">
        <v>7</v>
      </c>
      <c r="I98" s="2">
        <v>8</v>
      </c>
      <c r="J98" s="2">
        <v>9</v>
      </c>
      <c r="K98" s="2">
        <v>10</v>
      </c>
      <c r="L98" s="2">
        <v>11</v>
      </c>
      <c r="M98" s="2">
        <v>12</v>
      </c>
      <c r="N98" s="2">
        <v>13</v>
      </c>
      <c r="O98" s="2">
        <v>14</v>
      </c>
      <c r="P98" s="2">
        <v>15</v>
      </c>
      <c r="Q98" s="2">
        <v>16</v>
      </c>
      <c r="R98" s="2">
        <v>17</v>
      </c>
      <c r="S98" s="2">
        <v>18</v>
      </c>
      <c r="T98" s="2">
        <v>19</v>
      </c>
      <c r="U98" s="2">
        <v>20</v>
      </c>
      <c r="V98" s="2">
        <v>21</v>
      </c>
      <c r="W98" s="2">
        <v>22</v>
      </c>
      <c r="X98" s="2">
        <v>23</v>
      </c>
      <c r="Y98" s="2">
        <v>24</v>
      </c>
      <c r="Z98" s="2">
        <v>25</v>
      </c>
      <c r="AA98" s="2">
        <v>26</v>
      </c>
      <c r="AB98" s="2">
        <v>27</v>
      </c>
      <c r="AC98" s="2">
        <v>28</v>
      </c>
      <c r="AD98" s="2">
        <v>29</v>
      </c>
      <c r="AE98" s="2">
        <v>30</v>
      </c>
      <c r="AF98" s="2">
        <v>31</v>
      </c>
      <c r="AG98" s="2">
        <v>32</v>
      </c>
      <c r="AH98" s="2">
        <v>33</v>
      </c>
      <c r="AI98" s="2">
        <v>34</v>
      </c>
      <c r="AJ98" s="2">
        <v>35</v>
      </c>
      <c r="AK98" s="2">
        <v>36</v>
      </c>
      <c r="AL98" s="2">
        <v>37</v>
      </c>
      <c r="AM98" s="2">
        <v>38</v>
      </c>
      <c r="AN98" s="31" t="s">
        <v>56</v>
      </c>
      <c r="AO98" s="31" t="s">
        <v>57</v>
      </c>
      <c r="AP98" s="31" t="s">
        <v>58</v>
      </c>
      <c r="AQ98" s="31" t="s">
        <v>82</v>
      </c>
      <c r="AR98" s="31" t="s">
        <v>59</v>
      </c>
    </row>
    <row r="99" spans="1:44" x14ac:dyDescent="0.25">
      <c r="A99" s="30" t="s">
        <v>111</v>
      </c>
      <c r="B99" s="9">
        <f t="shared" ref="B99:AM99" ca="1" si="72">MIN(VLOOKUP($A98,$A$2:$AM$12,B$14+1,FALSE),VLOOKUP($A99,$A$2:$AM$12,B$14+1,FALSE))</f>
        <v>1.0528877426805365</v>
      </c>
      <c r="C99" s="9">
        <f t="shared" ca="1" si="72"/>
        <v>0.62488844765775819</v>
      </c>
      <c r="D99" s="9">
        <f t="shared" ca="1" si="72"/>
        <v>1.1513225175996369</v>
      </c>
      <c r="E99" s="9">
        <f t="shared" ca="1" si="72"/>
        <v>1.4964651323337179</v>
      </c>
      <c r="F99" s="9">
        <f t="shared" ca="1" si="72"/>
        <v>1.0338563704757582</v>
      </c>
      <c r="G99" s="9">
        <f t="shared" ca="1" si="72"/>
        <v>1.4368711235692804</v>
      </c>
      <c r="H99" s="9">
        <f t="shared" ca="1" si="72"/>
        <v>1.274178687973843</v>
      </c>
      <c r="I99" s="9">
        <f t="shared" ca="1" si="72"/>
        <v>1.2251790686098671</v>
      </c>
      <c r="J99" s="9">
        <f t="shared" ca="1" si="72"/>
        <v>0.87098094598954157</v>
      </c>
      <c r="K99" s="9">
        <f t="shared" ca="1" si="72"/>
        <v>1.2846792869596184</v>
      </c>
      <c r="L99" s="9">
        <f t="shared" ca="1" si="72"/>
        <v>0.7948159649054285</v>
      </c>
      <c r="M99" s="9">
        <f t="shared" ca="1" si="72"/>
        <v>1.3619565657677166</v>
      </c>
      <c r="N99" s="9">
        <f t="shared" ca="1" si="72"/>
        <v>1.0426006553527465</v>
      </c>
      <c r="O99" s="9">
        <f t="shared" ca="1" si="72"/>
        <v>1.4055531562370602</v>
      </c>
      <c r="P99" s="9">
        <f t="shared" ca="1" si="72"/>
        <v>0.65036062344831558</v>
      </c>
      <c r="Q99" s="9">
        <f t="shared" ca="1" si="72"/>
        <v>1.1338018895928146</v>
      </c>
      <c r="R99" s="9">
        <f t="shared" ca="1" si="72"/>
        <v>0.91623331217323667</v>
      </c>
      <c r="S99" s="9">
        <f t="shared" ca="1" si="72"/>
        <v>1.3594705193876584</v>
      </c>
      <c r="T99" s="9">
        <f t="shared" ca="1" si="72"/>
        <v>0.82016119468924997</v>
      </c>
      <c r="U99" s="9">
        <f t="shared" ca="1" si="72"/>
        <v>1.9640987689019098</v>
      </c>
      <c r="V99" s="9">
        <f t="shared" ca="1" si="72"/>
        <v>1.9034027314177162</v>
      </c>
      <c r="W99" s="9">
        <f t="shared" ca="1" si="72"/>
        <v>0.85999191936966191</v>
      </c>
      <c r="X99" s="9">
        <f t="shared" ca="1" si="72"/>
        <v>1.3010949933917844</v>
      </c>
      <c r="Y99" s="9">
        <f t="shared" ca="1" si="72"/>
        <v>1.314809919678138</v>
      </c>
      <c r="Z99" s="9">
        <f t="shared" ca="1" si="72"/>
        <v>0.93347533538998451</v>
      </c>
      <c r="AA99" s="9">
        <f t="shared" ca="1" si="72"/>
        <v>0.70482567898449144</v>
      </c>
      <c r="AB99" s="9">
        <f t="shared" ca="1" si="72"/>
        <v>0.91005877744132491</v>
      </c>
      <c r="AC99" s="9">
        <f t="shared" ca="1" si="72"/>
        <v>1.3255203545394154</v>
      </c>
      <c r="AD99" s="9">
        <f t="shared" ca="1" si="72"/>
        <v>0.75899134757866082</v>
      </c>
      <c r="AE99" s="9">
        <f t="shared" ca="1" si="72"/>
        <v>0.97152636342279231</v>
      </c>
      <c r="AF99" s="9">
        <f t="shared" ca="1" si="72"/>
        <v>1.5574651765145968</v>
      </c>
      <c r="AG99" s="9">
        <f t="shared" ca="1" si="72"/>
        <v>0.91172299030731452</v>
      </c>
      <c r="AH99" s="9">
        <f t="shared" ca="1" si="72"/>
        <v>1.1873176759698376</v>
      </c>
      <c r="AI99" s="9">
        <f t="shared" ca="1" si="72"/>
        <v>0.94090748475373454</v>
      </c>
      <c r="AJ99" s="9">
        <f t="shared" ca="1" si="72"/>
        <v>1.0017659150333151</v>
      </c>
      <c r="AK99" s="9">
        <f t="shared" ca="1" si="72"/>
        <v>1.7198768472784702</v>
      </c>
      <c r="AL99" s="9">
        <f t="shared" ca="1" si="72"/>
        <v>0.96187240503398086</v>
      </c>
      <c r="AM99" s="9">
        <f t="shared" ca="1" si="72"/>
        <v>1.5444027262662563</v>
      </c>
      <c r="AN99" s="9">
        <f ca="1">AVERAGE(OFFSET($A99,0,Fixtures!$D$6,1,3))</f>
        <v>1.1831267494866358</v>
      </c>
      <c r="AO99" s="9">
        <f ca="1">AVERAGE(OFFSET($A99,0,Fixtures!$D$6,1,6))</f>
        <v>1.0816308432375232</v>
      </c>
      <c r="AP99" s="9">
        <f ca="1">AVERAGE(OFFSET($A99,0,Fixtures!$D$6,1,9))</f>
        <v>1.0864186607712432</v>
      </c>
      <c r="AQ99" s="9">
        <f ca="1">AVERAGE(OFFSET($A99,0,Fixtures!$D$6,1,12))</f>
        <v>1.0681430081643397</v>
      </c>
      <c r="AR99" s="9">
        <f ca="1">IF(OR(Fixtures!$D$6&lt;=0,Fixtures!$D$6&gt;39),AVERAGE(A99:AM99),AVERAGE(OFFSET($A99,0,Fixtures!$D$6,1,39-Fixtures!$D$6)))</f>
        <v>1.1278521244740061</v>
      </c>
    </row>
    <row r="100" spans="1:44" x14ac:dyDescent="0.25">
      <c r="A100" s="30" t="s">
        <v>121</v>
      </c>
      <c r="B100" s="9">
        <f ca="1">MIN(VLOOKUP($A98,$A$2:$AM$12,B$14+1,FALSE),VLOOKUP($A100,$A$2:$AM$12,B$14+1,FALSE))</f>
        <v>1.0528877426805365</v>
      </c>
      <c r="C100" s="9">
        <f t="shared" ref="C100:AM100" ca="1" si="73">MIN(VLOOKUP($A98,$A$2:$AM$12,C$14+1,FALSE),VLOOKUP($A100,$A$2:$AM$12,C$14+1,FALSE))</f>
        <v>0.62488844765775819</v>
      </c>
      <c r="D100" s="9">
        <f t="shared" ca="1" si="73"/>
        <v>1.1513225175996369</v>
      </c>
      <c r="E100" s="9">
        <f t="shared" ca="1" si="73"/>
        <v>1.8696246438146193</v>
      </c>
      <c r="F100" s="9">
        <f t="shared" ca="1" si="73"/>
        <v>1.0142310081455452</v>
      </c>
      <c r="G100" s="9">
        <f t="shared" ca="1" si="73"/>
        <v>1.239723667517822</v>
      </c>
      <c r="H100" s="9">
        <f t="shared" ca="1" si="73"/>
        <v>1.4009435808716126</v>
      </c>
      <c r="I100" s="9">
        <f t="shared" ca="1" si="73"/>
        <v>1.1634111145702568</v>
      </c>
      <c r="J100" s="9">
        <f t="shared" ca="1" si="73"/>
        <v>0.87098094598954157</v>
      </c>
      <c r="K100" s="9">
        <f t="shared" ca="1" si="73"/>
        <v>1.22740465987126</v>
      </c>
      <c r="L100" s="9">
        <f t="shared" ca="1" si="73"/>
        <v>0.7948159649054285</v>
      </c>
      <c r="M100" s="9">
        <f t="shared" ca="1" si="73"/>
        <v>1.3619565657677166</v>
      </c>
      <c r="N100" s="9">
        <f t="shared" ca="1" si="73"/>
        <v>1.161738978629874</v>
      </c>
      <c r="O100" s="9">
        <f t="shared" ca="1" si="73"/>
        <v>1.4055531562370602</v>
      </c>
      <c r="P100" s="9">
        <f t="shared" ca="1" si="73"/>
        <v>0.65036062344831558</v>
      </c>
      <c r="Q100" s="9">
        <f t="shared" ca="1" si="73"/>
        <v>1.1338018895928146</v>
      </c>
      <c r="R100" s="9">
        <f t="shared" ca="1" si="73"/>
        <v>0.91623331217323667</v>
      </c>
      <c r="S100" s="9">
        <f t="shared" ca="1" si="73"/>
        <v>1.0550983611566653</v>
      </c>
      <c r="T100" s="9">
        <f t="shared" ca="1" si="73"/>
        <v>0.82016119468924997</v>
      </c>
      <c r="U100" s="9">
        <f t="shared" ca="1" si="73"/>
        <v>0.89939821358314909</v>
      </c>
      <c r="V100" s="9">
        <f t="shared" ca="1" si="73"/>
        <v>1.597071555260859</v>
      </c>
      <c r="W100" s="9">
        <f t="shared" ca="1" si="73"/>
        <v>0.85999191936966191</v>
      </c>
      <c r="X100" s="9">
        <f t="shared" ca="1" si="73"/>
        <v>1.1691665453808089</v>
      </c>
      <c r="Y100" s="9">
        <f t="shared" ca="1" si="73"/>
        <v>1.343545479550136</v>
      </c>
      <c r="Z100" s="9">
        <f t="shared" ca="1" si="73"/>
        <v>0.93347533538998451</v>
      </c>
      <c r="AA100" s="9">
        <f t="shared" ca="1" si="73"/>
        <v>0.70482567898449144</v>
      </c>
      <c r="AB100" s="9">
        <f t="shared" ca="1" si="73"/>
        <v>0.91005877744132491</v>
      </c>
      <c r="AC100" s="9">
        <f t="shared" ca="1" si="73"/>
        <v>0.79739369644121783</v>
      </c>
      <c r="AD100" s="9">
        <f t="shared" ca="1" si="73"/>
        <v>0.75899134757866082</v>
      </c>
      <c r="AE100" s="9">
        <f t="shared" ca="1" si="73"/>
        <v>0.97152636342279231</v>
      </c>
      <c r="AF100" s="9">
        <f t="shared" ca="1" si="73"/>
        <v>1.7354372396816633</v>
      </c>
      <c r="AG100" s="9">
        <f t="shared" ca="1" si="73"/>
        <v>0.91172299030731452</v>
      </c>
      <c r="AH100" s="9">
        <f t="shared" ca="1" si="73"/>
        <v>1.1873176759698376</v>
      </c>
      <c r="AI100" s="9">
        <f t="shared" ca="1" si="73"/>
        <v>0.94090748475373454</v>
      </c>
      <c r="AJ100" s="9">
        <f t="shared" ca="1" si="73"/>
        <v>1.2515669103221831</v>
      </c>
      <c r="AK100" s="9">
        <f t="shared" ca="1" si="73"/>
        <v>1.7198768472784702</v>
      </c>
      <c r="AL100" s="9">
        <f t="shared" ca="1" si="73"/>
        <v>0.82989766172680646</v>
      </c>
      <c r="AM100" s="9">
        <f t="shared" ca="1" si="73"/>
        <v>1.515085826982852</v>
      </c>
      <c r="AN100" s="9">
        <f ca="1">AVERAGE(OFFSET($A100,0,Fixtures!$D$6,1,3))</f>
        <v>1.1487291201069765</v>
      </c>
      <c r="AO100" s="9">
        <f ca="1">AVERAGE(OFFSET($A100,0,Fixtures!$D$6,1,6))</f>
        <v>0.97641091886466069</v>
      </c>
      <c r="AP100" s="9">
        <f ca="1">AVERAGE(OFFSET($A100,0,Fixtures!$D$6,1,9))</f>
        <v>1.0360467182078978</v>
      </c>
      <c r="AQ100" s="9">
        <f ca="1">AVERAGE(OFFSET($A100,0,Fixtures!$D$6,1,12))</f>
        <v>1.0303640512418306</v>
      </c>
      <c r="AR100" s="9">
        <f ca="1">IF(OR(Fixtures!$D$6&lt;=0,Fixtures!$D$6&gt;39),AVERAGE(A100:AM100),AVERAGE(OFFSET($A100,0,Fixtures!$D$6,1,39-Fixtures!$D$6)))</f>
        <v>1.1050497413257674</v>
      </c>
    </row>
    <row r="101" spans="1:44" x14ac:dyDescent="0.25">
      <c r="A101" s="30" t="s">
        <v>73</v>
      </c>
      <c r="B101" s="9">
        <f ca="1">MIN(VLOOKUP($A98,$A$2:$AM$12,B$14+1,FALSE),VLOOKUP($A101,$A$2:$AM$12,B$14+1,FALSE))</f>
        <v>1.0528877426805365</v>
      </c>
      <c r="C101" s="9">
        <f t="shared" ref="C101:AM101" ca="1" si="74">MIN(VLOOKUP($A98,$A$2:$AM$12,C$14+1,FALSE),VLOOKUP($A101,$A$2:$AM$12,C$14+1,FALSE))</f>
        <v>0.62488844765775819</v>
      </c>
      <c r="D101" s="9">
        <f t="shared" ca="1" si="74"/>
        <v>1.1513225175996369</v>
      </c>
      <c r="E101" s="9">
        <f t="shared" ca="1" si="74"/>
        <v>1.8696246438146193</v>
      </c>
      <c r="F101" s="9">
        <f t="shared" ca="1" si="74"/>
        <v>1.0338563704757582</v>
      </c>
      <c r="G101" s="9">
        <f t="shared" ca="1" si="74"/>
        <v>1.4368711235692804</v>
      </c>
      <c r="H101" s="9">
        <f t="shared" ca="1" si="74"/>
        <v>1.1397356884136589</v>
      </c>
      <c r="I101" s="9">
        <f t="shared" ca="1" si="74"/>
        <v>1.2251790686098671</v>
      </c>
      <c r="J101" s="9">
        <f t="shared" ca="1" si="74"/>
        <v>0.87098094598954157</v>
      </c>
      <c r="K101" s="9">
        <f t="shared" ca="1" si="74"/>
        <v>1.2846792869596184</v>
      </c>
      <c r="L101" s="9">
        <f t="shared" ca="1" si="74"/>
        <v>0.7948159649054285</v>
      </c>
      <c r="M101" s="9">
        <f t="shared" ca="1" si="74"/>
        <v>1.2875507823832664</v>
      </c>
      <c r="N101" s="9">
        <f t="shared" ca="1" si="74"/>
        <v>1.161738978629874</v>
      </c>
      <c r="O101" s="9">
        <f t="shared" ca="1" si="74"/>
        <v>1.4055531562370602</v>
      </c>
      <c r="P101" s="9">
        <f t="shared" ca="1" si="74"/>
        <v>0.65036062344831558</v>
      </c>
      <c r="Q101" s="9">
        <f t="shared" ca="1" si="74"/>
        <v>1.1338018895928146</v>
      </c>
      <c r="R101" s="9">
        <f t="shared" ca="1" si="74"/>
        <v>0.91623331217323667</v>
      </c>
      <c r="S101" s="9">
        <f t="shared" ca="1" si="74"/>
        <v>1.0533588752643481</v>
      </c>
      <c r="T101" s="9">
        <f t="shared" ca="1" si="74"/>
        <v>0.82016119468924997</v>
      </c>
      <c r="U101" s="9">
        <f t="shared" ca="1" si="74"/>
        <v>1.8016879384495146</v>
      </c>
      <c r="V101" s="9">
        <f t="shared" ca="1" si="74"/>
        <v>1.7025681271364537</v>
      </c>
      <c r="W101" s="9">
        <f t="shared" ca="1" si="74"/>
        <v>0.85999191936966191</v>
      </c>
      <c r="X101" s="9">
        <f t="shared" ca="1" si="74"/>
        <v>1.3010949933917844</v>
      </c>
      <c r="Y101" s="9">
        <f t="shared" ca="1" si="74"/>
        <v>1.206088619953807</v>
      </c>
      <c r="Z101" s="9">
        <f t="shared" ca="1" si="74"/>
        <v>0.93347533538998451</v>
      </c>
      <c r="AA101" s="9">
        <f t="shared" ca="1" si="74"/>
        <v>0.70482567898449144</v>
      </c>
      <c r="AB101" s="9">
        <f t="shared" ca="1" si="74"/>
        <v>0.91005877744132491</v>
      </c>
      <c r="AC101" s="9">
        <f t="shared" ca="1" si="74"/>
        <v>1.3686942070736008</v>
      </c>
      <c r="AD101" s="9">
        <f t="shared" ca="1" si="74"/>
        <v>0.75899134757866082</v>
      </c>
      <c r="AE101" s="9">
        <f t="shared" ca="1" si="74"/>
        <v>0.82815622918291609</v>
      </c>
      <c r="AF101" s="9">
        <f t="shared" ca="1" si="74"/>
        <v>1.7354372396816633</v>
      </c>
      <c r="AG101" s="9">
        <f t="shared" ca="1" si="74"/>
        <v>0.8619141601078063</v>
      </c>
      <c r="AH101" s="9">
        <f t="shared" ca="1" si="74"/>
        <v>1.1873176759698376</v>
      </c>
      <c r="AI101" s="9">
        <f t="shared" ca="1" si="74"/>
        <v>0.94090748475373454</v>
      </c>
      <c r="AJ101" s="9">
        <f t="shared" ca="1" si="74"/>
        <v>1.2515669103221831</v>
      </c>
      <c r="AK101" s="9">
        <f t="shared" ca="1" si="74"/>
        <v>1.7198768472784702</v>
      </c>
      <c r="AL101" s="9">
        <f t="shared" ca="1" si="74"/>
        <v>0.96187240503398086</v>
      </c>
      <c r="AM101" s="9">
        <f t="shared" ca="1" si="74"/>
        <v>1.5444027262662563</v>
      </c>
      <c r="AN101" s="9">
        <f ca="1">AVERAGE(OFFSET($A101,0,Fixtures!$D$6,1,3))</f>
        <v>1.1468863162451921</v>
      </c>
      <c r="AO101" s="9">
        <f ca="1">AVERAGE(OFFSET($A101,0,Fixtures!$D$6,1,6))</f>
        <v>1.0707062687058322</v>
      </c>
      <c r="AP101" s="9">
        <f ca="1">AVERAGE(OFFSET($A101,0,Fixtures!$D$6,1,9))</f>
        <v>1.0829802698531372</v>
      </c>
      <c r="AQ101" s="9">
        <f ca="1">AVERAGE(OFFSET($A101,0,Fixtures!$D$6,1,12))</f>
        <v>1.061413479125801</v>
      </c>
      <c r="AR101" s="9">
        <f ca="1">IF(OR(Fixtures!$D$6&lt;=0,Fixtures!$D$6&gt;39),AVERAGE(A101:AM101),AVERAGE(OFFSET($A101,0,Fixtures!$D$6,1,39-Fixtures!$D$6)))</f>
        <v>1.1384175399006564</v>
      </c>
    </row>
    <row r="102" spans="1:44" x14ac:dyDescent="0.25">
      <c r="A102" s="30" t="s">
        <v>61</v>
      </c>
      <c r="B102" s="9">
        <f ca="1">MIN(VLOOKUP($A98,$A$2:$AM$12,B$14+1,FALSE),VLOOKUP($A102,$A$2:$AM$12,B$14+1,FALSE))</f>
        <v>1.0528877426805365</v>
      </c>
      <c r="C102" s="9">
        <f t="shared" ref="C102:AM102" ca="1" si="75">MIN(VLOOKUP($A98,$A$2:$AM$12,C$14+1,FALSE),VLOOKUP($A102,$A$2:$AM$12,C$14+1,FALSE))</f>
        <v>0.62488844765775819</v>
      </c>
      <c r="D102" s="9">
        <f t="shared" ca="1" si="75"/>
        <v>1.1513225175996369</v>
      </c>
      <c r="E102" s="9">
        <f t="shared" ca="1" si="75"/>
        <v>1.5587279751037566</v>
      </c>
      <c r="F102" s="9">
        <f t="shared" ca="1" si="75"/>
        <v>1.0338563704757582</v>
      </c>
      <c r="G102" s="9">
        <f t="shared" ca="1" si="75"/>
        <v>0.84447444028866792</v>
      </c>
      <c r="H102" s="9">
        <f t="shared" ca="1" si="75"/>
        <v>1.4009435808716126</v>
      </c>
      <c r="I102" s="9">
        <f t="shared" ca="1" si="75"/>
        <v>1.0702054291679559</v>
      </c>
      <c r="J102" s="9">
        <f t="shared" ca="1" si="75"/>
        <v>0.87098094598954157</v>
      </c>
      <c r="K102" s="9">
        <f t="shared" ca="1" si="75"/>
        <v>1.2846792869596184</v>
      </c>
      <c r="L102" s="9">
        <f t="shared" ca="1" si="75"/>
        <v>0.7948159649054285</v>
      </c>
      <c r="M102" s="9">
        <f t="shared" ca="1" si="75"/>
        <v>0.95685042666076747</v>
      </c>
      <c r="N102" s="9">
        <f t="shared" ca="1" si="75"/>
        <v>1.161738978629874</v>
      </c>
      <c r="O102" s="9">
        <f t="shared" ca="1" si="75"/>
        <v>0.6952679022786219</v>
      </c>
      <c r="P102" s="9">
        <f t="shared" ca="1" si="75"/>
        <v>0.65036062344831558</v>
      </c>
      <c r="Q102" s="9">
        <f t="shared" ca="1" si="75"/>
        <v>1.1338018895928146</v>
      </c>
      <c r="R102" s="9">
        <f t="shared" ca="1" si="75"/>
        <v>0.72360893865840259</v>
      </c>
      <c r="S102" s="9">
        <f t="shared" ca="1" si="75"/>
        <v>1.1714715721377789</v>
      </c>
      <c r="T102" s="9">
        <f t="shared" ca="1" si="75"/>
        <v>0.82016119468924997</v>
      </c>
      <c r="U102" s="9">
        <f t="shared" ca="1" si="75"/>
        <v>1.2925824212222867</v>
      </c>
      <c r="V102" s="9">
        <f t="shared" ca="1" si="75"/>
        <v>1.0194261317203455</v>
      </c>
      <c r="W102" s="9">
        <f t="shared" ca="1" si="75"/>
        <v>0.85999191936966191</v>
      </c>
      <c r="X102" s="9">
        <f t="shared" ca="1" si="75"/>
        <v>1.2809927830447756</v>
      </c>
      <c r="Y102" s="9">
        <f t="shared" ca="1" si="75"/>
        <v>1.6671678525043161</v>
      </c>
      <c r="Z102" s="9">
        <f t="shared" ca="1" si="75"/>
        <v>0.93347533538998451</v>
      </c>
      <c r="AA102" s="9">
        <f t="shared" ca="1" si="75"/>
        <v>0.70482567898449144</v>
      </c>
      <c r="AB102" s="9">
        <f t="shared" ca="1" si="75"/>
        <v>0.78420824250545529</v>
      </c>
      <c r="AC102" s="9">
        <f t="shared" ca="1" si="75"/>
        <v>1.0809466861440336</v>
      </c>
      <c r="AD102" s="9">
        <f t="shared" ca="1" si="75"/>
        <v>0.75899134757866082</v>
      </c>
      <c r="AE102" s="9">
        <f t="shared" ca="1" si="75"/>
        <v>0.97152636342279231</v>
      </c>
      <c r="AF102" s="9">
        <f t="shared" ca="1" si="75"/>
        <v>0.91253367780969208</v>
      </c>
      <c r="AG102" s="9">
        <f t="shared" ca="1" si="75"/>
        <v>0.91172299030731452</v>
      </c>
      <c r="AH102" s="9">
        <f t="shared" ca="1" si="75"/>
        <v>0.91996717246821658</v>
      </c>
      <c r="AI102" s="9">
        <f t="shared" ca="1" si="75"/>
        <v>0.94090748475373454</v>
      </c>
      <c r="AJ102" s="9">
        <f t="shared" ca="1" si="75"/>
        <v>1.2515669103221831</v>
      </c>
      <c r="AK102" s="9">
        <f t="shared" ca="1" si="75"/>
        <v>1.0468792879993667</v>
      </c>
      <c r="AL102" s="9">
        <f t="shared" ca="1" si="75"/>
        <v>0.96187240503398086</v>
      </c>
      <c r="AM102" s="9">
        <f t="shared" ca="1" si="75"/>
        <v>1.0125561762479827</v>
      </c>
      <c r="AN102" s="9">
        <f ca="1">AVERAGE(OFFSET($A102,0,Fixtures!$D$6,1,3))</f>
        <v>1.2938786569796921</v>
      </c>
      <c r="AO102" s="9">
        <f ca="1">AVERAGE(OFFSET($A102,0,Fixtures!$D$6,1,6))</f>
        <v>1.0752694297621759</v>
      </c>
      <c r="AP102" s="9">
        <f ca="1">AVERAGE(OFFSET($A102,0,Fixtures!$D$6,1,9))</f>
        <v>1.0105186630426892</v>
      </c>
      <c r="AQ102" s="9">
        <f ca="1">AVERAGE(OFFSET($A102,0,Fixtures!$D$6,1,12))</f>
        <v>0.9889388012427891</v>
      </c>
      <c r="AR102" s="9">
        <f ca="1">IF(OR(Fixtures!$D$6&lt;=0,Fixtures!$D$6&gt;39),AVERAGE(A102:AM102),AVERAGE(OFFSET($A102,0,Fixtures!$D$6,1,39-Fixtures!$D$6)))</f>
        <v>1.0087587746573115</v>
      </c>
    </row>
    <row r="103" spans="1:44" x14ac:dyDescent="0.25">
      <c r="A103" s="30" t="s">
        <v>53</v>
      </c>
      <c r="B103" s="9">
        <f ca="1">MIN(VLOOKUP($A98,$A$2:$AM$12,B$14+1,FALSE),VLOOKUP($A103,$A$2:$AM$12,B$14+1,FALSE))</f>
        <v>1.0528877426805365</v>
      </c>
      <c r="C103" s="9">
        <f t="shared" ref="C103:AM103" ca="1" si="76">MIN(VLOOKUP($A98,$A$2:$AM$12,C$14+1,FALSE),VLOOKUP($A103,$A$2:$AM$12,C$14+1,FALSE))</f>
        <v>0.62488844765775819</v>
      </c>
      <c r="D103" s="9">
        <f t="shared" ca="1" si="76"/>
        <v>1.1513225175996369</v>
      </c>
      <c r="E103" s="9">
        <f t="shared" ca="1" si="76"/>
        <v>1.1390565528774848</v>
      </c>
      <c r="F103" s="9">
        <f t="shared" ca="1" si="76"/>
        <v>1.0338563704757582</v>
      </c>
      <c r="G103" s="9">
        <f t="shared" ca="1" si="76"/>
        <v>1.1697313576365285</v>
      </c>
      <c r="H103" s="9">
        <f t="shared" ca="1" si="76"/>
        <v>0.94357414923735561</v>
      </c>
      <c r="I103" s="9">
        <f t="shared" ca="1" si="76"/>
        <v>1.2251790686098671</v>
      </c>
      <c r="J103" s="9">
        <f t="shared" ca="1" si="76"/>
        <v>0.87098094598954157</v>
      </c>
      <c r="K103" s="9">
        <f t="shared" ca="1" si="76"/>
        <v>1.2846792869596184</v>
      </c>
      <c r="L103" s="9">
        <f t="shared" ca="1" si="76"/>
        <v>0.7948159649054285</v>
      </c>
      <c r="M103" s="9">
        <f t="shared" ca="1" si="76"/>
        <v>1.3619565657677166</v>
      </c>
      <c r="N103" s="9">
        <f t="shared" ca="1" si="76"/>
        <v>1.161738978629874</v>
      </c>
      <c r="O103" s="9">
        <f t="shared" ca="1" si="76"/>
        <v>1.4055531562370602</v>
      </c>
      <c r="P103" s="9">
        <f t="shared" ca="1" si="76"/>
        <v>0.65036062344831558</v>
      </c>
      <c r="Q103" s="9">
        <f t="shared" ca="1" si="76"/>
        <v>1.1338018895928146</v>
      </c>
      <c r="R103" s="9">
        <f t="shared" ca="1" si="76"/>
        <v>0.91623331217323667</v>
      </c>
      <c r="S103" s="9">
        <f t="shared" ca="1" si="76"/>
        <v>1.2077965905050283</v>
      </c>
      <c r="T103" s="9">
        <f t="shared" ca="1" si="76"/>
        <v>0.82016119468924997</v>
      </c>
      <c r="U103" s="9">
        <f t="shared" ca="1" si="76"/>
        <v>1.9199935455990258</v>
      </c>
      <c r="V103" s="9">
        <f t="shared" ca="1" si="76"/>
        <v>1.409536692070618</v>
      </c>
      <c r="W103" s="9">
        <f t="shared" ca="1" si="76"/>
        <v>0.85999191936966191</v>
      </c>
      <c r="X103" s="9">
        <f t="shared" ca="1" si="76"/>
        <v>1.3010949933917844</v>
      </c>
      <c r="Y103" s="9">
        <f t="shared" ca="1" si="76"/>
        <v>1.2852849354836451</v>
      </c>
      <c r="Z103" s="9">
        <f t="shared" ca="1" si="76"/>
        <v>0.93347533538998451</v>
      </c>
      <c r="AA103" s="9">
        <f t="shared" ca="1" si="76"/>
        <v>0.70482567898449144</v>
      </c>
      <c r="AB103" s="9">
        <f t="shared" ca="1" si="76"/>
        <v>0.80852499033807679</v>
      </c>
      <c r="AC103" s="9">
        <f t="shared" ca="1" si="76"/>
        <v>1.3686942070736008</v>
      </c>
      <c r="AD103" s="9">
        <f t="shared" ca="1" si="76"/>
        <v>0.75899134757866082</v>
      </c>
      <c r="AE103" s="9">
        <f t="shared" ca="1" si="76"/>
        <v>0.97152636342279231</v>
      </c>
      <c r="AF103" s="9">
        <f t="shared" ca="1" si="76"/>
        <v>1.7354372396816633</v>
      </c>
      <c r="AG103" s="9">
        <f t="shared" ca="1" si="76"/>
        <v>0.91172299030731452</v>
      </c>
      <c r="AH103" s="9">
        <f t="shared" ca="1" si="76"/>
        <v>1.1873176759698376</v>
      </c>
      <c r="AI103" s="9">
        <f t="shared" ca="1" si="76"/>
        <v>0.94090748475373454</v>
      </c>
      <c r="AJ103" s="9">
        <f t="shared" ca="1" si="76"/>
        <v>1.2515669103221831</v>
      </c>
      <c r="AK103" s="9">
        <f t="shared" ca="1" si="76"/>
        <v>1.4442679378277767</v>
      </c>
      <c r="AL103" s="9">
        <f t="shared" ca="1" si="76"/>
        <v>0.96187240503398086</v>
      </c>
      <c r="AM103" s="9">
        <f t="shared" ca="1" si="76"/>
        <v>1.1334493438743765</v>
      </c>
      <c r="AN103" s="9">
        <f ca="1">AVERAGE(OFFSET($A103,0,Fixtures!$D$6,1,3))</f>
        <v>1.1732850880884713</v>
      </c>
      <c r="AO103" s="9">
        <f ca="1">AVERAGE(OFFSET($A103,0,Fixtures!$D$6,1,6))</f>
        <v>1.0669833567769305</v>
      </c>
      <c r="AP103" s="9">
        <f ca="1">AVERAGE(OFFSET($A103,0,Fixtures!$D$6,1,9))</f>
        <v>1.0964283434827444</v>
      </c>
      <c r="AQ103" s="9">
        <f ca="1">AVERAGE(OFFSET($A103,0,Fixtures!$D$6,1,12))</f>
        <v>1.0756502701979656</v>
      </c>
      <c r="AR103" s="9">
        <f ca="1">IF(OR(Fixtures!$D$6&lt;=0,Fixtures!$D$6&gt;39),AVERAGE(A103:AM103),AVERAGE(OFFSET($A103,0,Fixtures!$D$6,1,39-Fixtures!$D$6)))</f>
        <v>1.1061849899646188</v>
      </c>
    </row>
    <row r="104" spans="1:44" x14ac:dyDescent="0.25">
      <c r="A104" s="30" t="s">
        <v>2</v>
      </c>
      <c r="B104" s="9">
        <f ca="1">MIN(VLOOKUP($A98,$A$2:$AM$12,B$14+1,FALSE),VLOOKUP($A104,$A$2:$AM$12,B$14+1,FALSE))</f>
        <v>1.0528877426805365</v>
      </c>
      <c r="C104" s="9">
        <f t="shared" ref="C104:AM104" ca="1" si="77">MIN(VLOOKUP($A98,$A$2:$AM$12,C$14+1,FALSE),VLOOKUP($A104,$A$2:$AM$12,C$14+1,FALSE))</f>
        <v>0.62488844765775819</v>
      </c>
      <c r="D104" s="9">
        <f t="shared" ca="1" si="77"/>
        <v>1.1513225175996369</v>
      </c>
      <c r="E104" s="9">
        <f t="shared" ca="1" si="77"/>
        <v>1.1782778418238045</v>
      </c>
      <c r="F104" s="9">
        <f t="shared" ca="1" si="77"/>
        <v>1.0338563704757582</v>
      </c>
      <c r="G104" s="9">
        <f t="shared" ca="1" si="77"/>
        <v>1.3074284654770305</v>
      </c>
      <c r="H104" s="9">
        <f t="shared" ca="1" si="77"/>
        <v>1.4009435808716126</v>
      </c>
      <c r="I104" s="9">
        <f t="shared" ca="1" si="77"/>
        <v>1.2251790686098671</v>
      </c>
      <c r="J104" s="9">
        <f t="shared" ca="1" si="77"/>
        <v>0.87098094598954157</v>
      </c>
      <c r="K104" s="9">
        <f t="shared" ca="1" si="77"/>
        <v>1.2846792869596184</v>
      </c>
      <c r="L104" s="9">
        <f t="shared" ca="1" si="77"/>
        <v>0.7948159649054285</v>
      </c>
      <c r="M104" s="9">
        <f t="shared" ca="1" si="77"/>
        <v>1.0125820207947098</v>
      </c>
      <c r="N104" s="9">
        <f t="shared" ca="1" si="77"/>
        <v>1.161738978629874</v>
      </c>
      <c r="O104" s="9">
        <f t="shared" ca="1" si="77"/>
        <v>1.4055531562370602</v>
      </c>
      <c r="P104" s="9">
        <f t="shared" ca="1" si="77"/>
        <v>0.65036062344831558</v>
      </c>
      <c r="Q104" s="9">
        <f t="shared" ca="1" si="77"/>
        <v>1.1338018895928146</v>
      </c>
      <c r="R104" s="9">
        <f t="shared" ca="1" si="77"/>
        <v>0.91623331217323667</v>
      </c>
      <c r="S104" s="9">
        <f t="shared" ca="1" si="77"/>
        <v>0.89774085418145588</v>
      </c>
      <c r="T104" s="9">
        <f t="shared" ca="1" si="77"/>
        <v>0.82016119468924997</v>
      </c>
      <c r="U104" s="9">
        <f t="shared" ca="1" si="77"/>
        <v>1.381866087852067</v>
      </c>
      <c r="V104" s="9">
        <f t="shared" ca="1" si="77"/>
        <v>1.6540380355284203</v>
      </c>
      <c r="W104" s="9">
        <f t="shared" ca="1" si="77"/>
        <v>0.85999191936966191</v>
      </c>
      <c r="X104" s="9">
        <f t="shared" ca="1" si="77"/>
        <v>1.3010949933917844</v>
      </c>
      <c r="Y104" s="9">
        <f t="shared" ca="1" si="77"/>
        <v>1.6671678525043161</v>
      </c>
      <c r="Z104" s="9">
        <f t="shared" ca="1" si="77"/>
        <v>0.93347533538998451</v>
      </c>
      <c r="AA104" s="9">
        <f t="shared" ca="1" si="77"/>
        <v>0.70482567898449144</v>
      </c>
      <c r="AB104" s="9">
        <f t="shared" ca="1" si="77"/>
        <v>0.91005877744132491</v>
      </c>
      <c r="AC104" s="9">
        <f t="shared" ca="1" si="77"/>
        <v>1.1418658256938232</v>
      </c>
      <c r="AD104" s="9">
        <f t="shared" ca="1" si="77"/>
        <v>0.75899134757866082</v>
      </c>
      <c r="AE104" s="9">
        <f t="shared" ca="1" si="77"/>
        <v>0.97152636342279231</v>
      </c>
      <c r="AF104" s="9">
        <f t="shared" ca="1" si="77"/>
        <v>1.3162990600690361</v>
      </c>
      <c r="AG104" s="9">
        <f t="shared" ca="1" si="77"/>
        <v>0.91172299030731452</v>
      </c>
      <c r="AH104" s="9">
        <f t="shared" ca="1" si="77"/>
        <v>1.1873176759698376</v>
      </c>
      <c r="AI104" s="9">
        <f t="shared" ca="1" si="77"/>
        <v>0.94090748475373454</v>
      </c>
      <c r="AJ104" s="9">
        <f t="shared" ca="1" si="77"/>
        <v>1.2515669103221831</v>
      </c>
      <c r="AK104" s="9">
        <f t="shared" ca="1" si="77"/>
        <v>1.3098193432176146</v>
      </c>
      <c r="AL104" s="9">
        <f t="shared" ca="1" si="77"/>
        <v>0.96187240503398086</v>
      </c>
      <c r="AM104" s="9">
        <f t="shared" ca="1" si="77"/>
        <v>1.5444027262662563</v>
      </c>
      <c r="AN104" s="9">
        <f ca="1">AVERAGE(OFFSET($A104,0,Fixtures!$D$6,1,3))</f>
        <v>1.3005793937620282</v>
      </c>
      <c r="AO104" s="9">
        <f ca="1">AVERAGE(OFFSET($A104,0,Fixtures!$D$6,1,6))</f>
        <v>1.1097480772342874</v>
      </c>
      <c r="AP104" s="9">
        <f ca="1">AVERAGE(OFFSET($A104,0,Fixtures!$D$6,1,9))</f>
        <v>1.078367248275135</v>
      </c>
      <c r="AQ104" s="9">
        <f ca="1">AVERAGE(OFFSET($A104,0,Fixtures!$D$6,1,12))</f>
        <v>1.0621044487922586</v>
      </c>
      <c r="AR104" s="9">
        <f ca="1">IF(OR(Fixtures!$D$6&lt;=0,Fixtures!$D$6&gt;39),AVERAGE(A104:AM104),AVERAGE(OFFSET($A104,0,Fixtures!$D$6,1,39-Fixtures!$D$6)))</f>
        <v>1.1133071731466961</v>
      </c>
    </row>
    <row r="105" spans="1:44" x14ac:dyDescent="0.25">
      <c r="A105" s="30" t="s">
        <v>113</v>
      </c>
      <c r="B105" s="9">
        <f ca="1">MIN(VLOOKUP($A98,$A$2:$AM$12,B$14+1,FALSE),VLOOKUP($A105,$A$2:$AM$12,B$14+1,FALSE))</f>
        <v>1.0528877426805365</v>
      </c>
      <c r="C105" s="9">
        <f t="shared" ref="C105:AM105" ca="1" si="78">MIN(VLOOKUP($A98,$A$2:$AM$12,C$14+1,FALSE),VLOOKUP($A105,$A$2:$AM$12,C$14+1,FALSE))</f>
        <v>0.62488844765775819</v>
      </c>
      <c r="D105" s="9">
        <f t="shared" ca="1" si="78"/>
        <v>1.1513225175996369</v>
      </c>
      <c r="E105" s="9">
        <f t="shared" ca="1" si="78"/>
        <v>1.8696246438146193</v>
      </c>
      <c r="F105" s="9">
        <f t="shared" ca="1" si="78"/>
        <v>1.0338563704757582</v>
      </c>
      <c r="G105" s="9">
        <f t="shared" ca="1" si="78"/>
        <v>1.4368711235692804</v>
      </c>
      <c r="H105" s="9">
        <f t="shared" ca="1" si="78"/>
        <v>1.4009435808716126</v>
      </c>
      <c r="I105" s="9">
        <f t="shared" ca="1" si="78"/>
        <v>1.2251790686098671</v>
      </c>
      <c r="J105" s="9">
        <f t="shared" ca="1" si="78"/>
        <v>0.87098094598954157</v>
      </c>
      <c r="K105" s="9">
        <f t="shared" ca="1" si="78"/>
        <v>1.2846792869596184</v>
      </c>
      <c r="L105" s="9">
        <f t="shared" ca="1" si="78"/>
        <v>0.7948159649054285</v>
      </c>
      <c r="M105" s="9">
        <f t="shared" ca="1" si="78"/>
        <v>1.2323184517756751</v>
      </c>
      <c r="N105" s="9">
        <f t="shared" ca="1" si="78"/>
        <v>1.161738978629874</v>
      </c>
      <c r="O105" s="9">
        <f t="shared" ca="1" si="78"/>
        <v>1.308676755054982</v>
      </c>
      <c r="P105" s="9">
        <f t="shared" ca="1" si="78"/>
        <v>0.65036062344831558</v>
      </c>
      <c r="Q105" s="9">
        <f t="shared" ca="1" si="78"/>
        <v>1.1338018895928146</v>
      </c>
      <c r="R105" s="9">
        <f t="shared" ca="1" si="78"/>
        <v>0.91623331217323667</v>
      </c>
      <c r="S105" s="9">
        <f t="shared" ca="1" si="78"/>
        <v>1.3594705193876584</v>
      </c>
      <c r="T105" s="9">
        <f t="shared" ca="1" si="78"/>
        <v>0.82016119468924997</v>
      </c>
      <c r="U105" s="9">
        <f t="shared" ca="1" si="78"/>
        <v>1.3698929809639346</v>
      </c>
      <c r="V105" s="9">
        <f t="shared" ca="1" si="78"/>
        <v>0.93891489787185245</v>
      </c>
      <c r="W105" s="9">
        <f t="shared" ca="1" si="78"/>
        <v>0.85999191936966191</v>
      </c>
      <c r="X105" s="9">
        <f t="shared" ca="1" si="78"/>
        <v>1.0590231470619618</v>
      </c>
      <c r="Y105" s="9">
        <f t="shared" ca="1" si="78"/>
        <v>1.6671678525043161</v>
      </c>
      <c r="Z105" s="9">
        <f t="shared" ca="1" si="78"/>
        <v>0.93347533538998451</v>
      </c>
      <c r="AA105" s="9">
        <f t="shared" ca="1" si="78"/>
        <v>0.70482567898449144</v>
      </c>
      <c r="AB105" s="9">
        <f t="shared" ca="1" si="78"/>
        <v>0.91005877744132491</v>
      </c>
      <c r="AC105" s="9">
        <f t="shared" ca="1" si="78"/>
        <v>1.3686942070736008</v>
      </c>
      <c r="AD105" s="9">
        <f t="shared" ca="1" si="78"/>
        <v>0.75899134757866082</v>
      </c>
      <c r="AE105" s="9">
        <f t="shared" ca="1" si="78"/>
        <v>0.97152636342279231</v>
      </c>
      <c r="AF105" s="9">
        <f t="shared" ca="1" si="78"/>
        <v>1.445244082081121</v>
      </c>
      <c r="AG105" s="9">
        <f t="shared" ca="1" si="78"/>
        <v>0.91172299030731452</v>
      </c>
      <c r="AH105" s="9">
        <f t="shared" ca="1" si="78"/>
        <v>1.1873176759698376</v>
      </c>
      <c r="AI105" s="9">
        <f t="shared" ca="1" si="78"/>
        <v>0.94090748475373454</v>
      </c>
      <c r="AJ105" s="9">
        <f t="shared" ca="1" si="78"/>
        <v>1.2515669103221831</v>
      </c>
      <c r="AK105" s="9">
        <f t="shared" ca="1" si="78"/>
        <v>1.7198768472784702</v>
      </c>
      <c r="AL105" s="9">
        <f t="shared" ca="1" si="78"/>
        <v>0.96187240503398086</v>
      </c>
      <c r="AM105" s="9">
        <f t="shared" ca="1" si="78"/>
        <v>1.5444027262662563</v>
      </c>
      <c r="AN105" s="9">
        <f ca="1">AVERAGE(OFFSET($A105,0,Fixtures!$D$6,1,3))</f>
        <v>1.2198887783187542</v>
      </c>
      <c r="AO105" s="9">
        <f ca="1">AVERAGE(OFFSET($A105,0,Fixtures!$D$6,1,6))</f>
        <v>1.1072074997426131</v>
      </c>
      <c r="AP105" s="9">
        <f ca="1">AVERAGE(OFFSET($A105,0,Fixtures!$D$6,1,9))</f>
        <v>1.0910007546153615</v>
      </c>
      <c r="AQ105" s="9">
        <f ca="1">AVERAGE(OFFSET($A105,0,Fixtures!$D$6,1,12))</f>
        <v>1.0715795785474282</v>
      </c>
      <c r="AR105" s="9">
        <f ca="1">IF(OR(Fixtures!$D$6&lt;=0,Fixtures!$D$6&gt;39),AVERAGE(A105:AM105),AVERAGE(OFFSET($A105,0,Fixtures!$D$6,1,39-Fixtures!$D$6)))</f>
        <v>1.1460421144668769</v>
      </c>
    </row>
    <row r="106" spans="1:44" x14ac:dyDescent="0.25">
      <c r="A106" s="30" t="s">
        <v>10</v>
      </c>
      <c r="B106" s="9">
        <f ca="1">MIN(VLOOKUP($A98,$A$2:$AM$12,B$14+1,FALSE),VLOOKUP($A106,$A$2:$AM$12,B$14+1,FALSE))</f>
        <v>1.0528877426805365</v>
      </c>
      <c r="C106" s="9">
        <f t="shared" ref="C106:AM106" ca="1" si="79">MIN(VLOOKUP($A98,$A$2:$AM$12,C$14+1,FALSE),VLOOKUP($A106,$A$2:$AM$12,C$14+1,FALSE))</f>
        <v>0.62488844765775819</v>
      </c>
      <c r="D106" s="9">
        <f t="shared" ca="1" si="79"/>
        <v>1.1513225175996369</v>
      </c>
      <c r="E106" s="9">
        <f t="shared" ca="1" si="79"/>
        <v>1.3791380997574116</v>
      </c>
      <c r="F106" s="9">
        <f t="shared" ca="1" si="79"/>
        <v>1.0338563704757582</v>
      </c>
      <c r="G106" s="9">
        <f t="shared" ca="1" si="79"/>
        <v>0.83672147139395536</v>
      </c>
      <c r="H106" s="9">
        <f t="shared" ca="1" si="79"/>
        <v>1.4009435808716126</v>
      </c>
      <c r="I106" s="9">
        <f t="shared" ca="1" si="79"/>
        <v>1.2251790686098671</v>
      </c>
      <c r="J106" s="9">
        <f t="shared" ca="1" si="79"/>
        <v>0.87098094598954157</v>
      </c>
      <c r="K106" s="9">
        <f t="shared" ca="1" si="79"/>
        <v>1.2846792869596184</v>
      </c>
      <c r="L106" s="9">
        <f t="shared" ca="1" si="79"/>
        <v>0.7948159649054285</v>
      </c>
      <c r="M106" s="9">
        <f t="shared" ca="1" si="79"/>
        <v>1.1418699942840529</v>
      </c>
      <c r="N106" s="9">
        <f t="shared" ca="1" si="79"/>
        <v>1.161738978629874</v>
      </c>
      <c r="O106" s="9">
        <f t="shared" ca="1" si="79"/>
        <v>0.97364001066100947</v>
      </c>
      <c r="P106" s="9">
        <f t="shared" ca="1" si="79"/>
        <v>0.65036062344831558</v>
      </c>
      <c r="Q106" s="9">
        <f t="shared" ca="1" si="79"/>
        <v>1.1338018895928146</v>
      </c>
      <c r="R106" s="9">
        <f t="shared" ca="1" si="79"/>
        <v>0.91623331217323667</v>
      </c>
      <c r="S106" s="9">
        <f t="shared" ca="1" si="79"/>
        <v>1.3594705193876584</v>
      </c>
      <c r="T106" s="9">
        <f t="shared" ca="1" si="79"/>
        <v>0.82016119468924997</v>
      </c>
      <c r="U106" s="9">
        <f t="shared" ca="1" si="79"/>
        <v>0.74182538600837311</v>
      </c>
      <c r="V106" s="9">
        <f t="shared" ca="1" si="79"/>
        <v>1.0823359941322717</v>
      </c>
      <c r="W106" s="9">
        <f t="shared" ca="1" si="79"/>
        <v>0.85999191936966191</v>
      </c>
      <c r="X106" s="9">
        <f t="shared" ca="1" si="79"/>
        <v>1.1169818560286211</v>
      </c>
      <c r="Y106" s="9">
        <f t="shared" ca="1" si="79"/>
        <v>1.1081589099631253</v>
      </c>
      <c r="Z106" s="9">
        <f t="shared" ca="1" si="79"/>
        <v>0.93347533538998451</v>
      </c>
      <c r="AA106" s="9">
        <f t="shared" ca="1" si="79"/>
        <v>0.70482567898449144</v>
      </c>
      <c r="AB106" s="9">
        <f t="shared" ca="1" si="79"/>
        <v>0.91005877744132491</v>
      </c>
      <c r="AC106" s="9">
        <f t="shared" ca="1" si="79"/>
        <v>1.3686942070736008</v>
      </c>
      <c r="AD106" s="9">
        <f t="shared" ca="1" si="79"/>
        <v>0.75899134757866082</v>
      </c>
      <c r="AE106" s="9">
        <f t="shared" ca="1" si="79"/>
        <v>0.97152636342279231</v>
      </c>
      <c r="AF106" s="9">
        <f t="shared" ca="1" si="79"/>
        <v>1.033969789146266</v>
      </c>
      <c r="AG106" s="9">
        <f t="shared" ca="1" si="79"/>
        <v>0.91172299030731452</v>
      </c>
      <c r="AH106" s="9">
        <f t="shared" ca="1" si="79"/>
        <v>1.1873176759698376</v>
      </c>
      <c r="AI106" s="9">
        <f t="shared" ca="1" si="79"/>
        <v>0.94090748475373454</v>
      </c>
      <c r="AJ106" s="9">
        <f t="shared" ca="1" si="79"/>
        <v>1.2515669103221831</v>
      </c>
      <c r="AK106" s="9">
        <f t="shared" ca="1" si="79"/>
        <v>1.0803603529496892</v>
      </c>
      <c r="AL106" s="9">
        <f t="shared" ca="1" si="79"/>
        <v>0.96187240503398086</v>
      </c>
      <c r="AM106" s="9">
        <f t="shared" ca="1" si="79"/>
        <v>0.98157127719349113</v>
      </c>
      <c r="AN106" s="9">
        <f ca="1">AVERAGE(OFFSET($A106,0,Fixtures!$D$6,1,3))</f>
        <v>1.0528720337939104</v>
      </c>
      <c r="AO106" s="9">
        <f ca="1">AVERAGE(OFFSET($A106,0,Fixtures!$D$6,1,6))</f>
        <v>1.0236991274801912</v>
      </c>
      <c r="AP106" s="9">
        <f ca="1">AVERAGE(OFFSET($A106,0,Fixtures!$D$6,1,9))</f>
        <v>0.98963136278098518</v>
      </c>
      <c r="AQ106" s="9">
        <f ca="1">AVERAGE(OFFSET($A106,0,Fixtures!$D$6,1,12))</f>
        <v>0.99555253467164606</v>
      </c>
      <c r="AR106" s="9">
        <f ca="1">IF(OR(Fixtures!$D$6&lt;=0,Fixtures!$D$6&gt;39),AVERAGE(A106:AM106),AVERAGE(OFFSET($A106,0,Fixtures!$D$6,1,39-Fixtures!$D$6)))</f>
        <v>1.0138750850974436</v>
      </c>
    </row>
    <row r="107" spans="1:44" x14ac:dyDescent="0.25">
      <c r="A107" s="30" t="s">
        <v>71</v>
      </c>
      <c r="B107" s="9">
        <f ca="1">MIN(VLOOKUP($A98,$A$2:$AM$12,B$14+1,FALSE),VLOOKUP($A107,$A$2:$AM$12,B$14+1,FALSE))</f>
        <v>1.0528877426805365</v>
      </c>
      <c r="C107" s="9">
        <f t="shared" ref="C107:AM107" ca="1" si="80">MIN(VLOOKUP($A98,$A$2:$AM$12,C$14+1,FALSE),VLOOKUP($A107,$A$2:$AM$12,C$14+1,FALSE))</f>
        <v>0.62488844765775819</v>
      </c>
      <c r="D107" s="9">
        <f t="shared" ca="1" si="80"/>
        <v>1.1073720277073438</v>
      </c>
      <c r="E107" s="9">
        <f t="shared" ca="1" si="80"/>
        <v>1.2509897997915911</v>
      </c>
      <c r="F107" s="9">
        <f t="shared" ca="1" si="80"/>
        <v>1.0338563704757582</v>
      </c>
      <c r="G107" s="9">
        <f t="shared" ca="1" si="80"/>
        <v>1.4368711235692804</v>
      </c>
      <c r="H107" s="9">
        <f t="shared" ca="1" si="80"/>
        <v>1.4009435808716126</v>
      </c>
      <c r="I107" s="9">
        <f t="shared" ca="1" si="80"/>
        <v>1.0646866895963636</v>
      </c>
      <c r="J107" s="9">
        <f t="shared" ca="1" si="80"/>
        <v>0.87098094598954157</v>
      </c>
      <c r="K107" s="9">
        <f t="shared" ca="1" si="80"/>
        <v>0.90757159891611372</v>
      </c>
      <c r="L107" s="9">
        <f t="shared" ca="1" si="80"/>
        <v>0.7948159649054285</v>
      </c>
      <c r="M107" s="9">
        <f t="shared" ca="1" si="80"/>
        <v>1.3619565657677166</v>
      </c>
      <c r="N107" s="9">
        <f t="shared" ca="1" si="80"/>
        <v>1.0234479497860998</v>
      </c>
      <c r="O107" s="9">
        <f t="shared" ca="1" si="80"/>
        <v>1.4055531562370602</v>
      </c>
      <c r="P107" s="9">
        <f t="shared" ca="1" si="80"/>
        <v>0.65036062344831558</v>
      </c>
      <c r="Q107" s="9">
        <f t="shared" ca="1" si="80"/>
        <v>0.80464010392197782</v>
      </c>
      <c r="R107" s="9">
        <f t="shared" ca="1" si="80"/>
        <v>0.91623331217323667</v>
      </c>
      <c r="S107" s="9">
        <f t="shared" ca="1" si="80"/>
        <v>1.3594705193876584</v>
      </c>
      <c r="T107" s="9">
        <f t="shared" ca="1" si="80"/>
        <v>0.82016119468924997</v>
      </c>
      <c r="U107" s="9">
        <f t="shared" ca="1" si="80"/>
        <v>1.1797914816431767</v>
      </c>
      <c r="V107" s="9">
        <f t="shared" ca="1" si="80"/>
        <v>1.2115632784555164</v>
      </c>
      <c r="W107" s="9">
        <f t="shared" ca="1" si="80"/>
        <v>0.85999191936966191</v>
      </c>
      <c r="X107" s="9">
        <f t="shared" ca="1" si="80"/>
        <v>1.1739837476891879</v>
      </c>
      <c r="Y107" s="9">
        <f t="shared" ca="1" si="80"/>
        <v>1.6671678525043161</v>
      </c>
      <c r="Z107" s="9">
        <f t="shared" ca="1" si="80"/>
        <v>0.93347533538998451</v>
      </c>
      <c r="AA107" s="9">
        <f t="shared" ca="1" si="80"/>
        <v>0.70482567898449144</v>
      </c>
      <c r="AB107" s="9">
        <f t="shared" ca="1" si="80"/>
        <v>0.91005877744132491</v>
      </c>
      <c r="AC107" s="9">
        <f t="shared" ca="1" si="80"/>
        <v>1.3686942070736008</v>
      </c>
      <c r="AD107" s="9">
        <f t="shared" ca="1" si="80"/>
        <v>0.75899134757866082</v>
      </c>
      <c r="AE107" s="9">
        <f t="shared" ca="1" si="80"/>
        <v>0.97152636342279231</v>
      </c>
      <c r="AF107" s="9">
        <f t="shared" ca="1" si="80"/>
        <v>1.5288543447421985</v>
      </c>
      <c r="AG107" s="9">
        <f t="shared" ca="1" si="80"/>
        <v>0.91172299030731452</v>
      </c>
      <c r="AH107" s="9">
        <f t="shared" ca="1" si="80"/>
        <v>1.1873176759698376</v>
      </c>
      <c r="AI107" s="9">
        <f t="shared" ca="1" si="80"/>
        <v>0.94090748475373454</v>
      </c>
      <c r="AJ107" s="9">
        <f t="shared" ca="1" si="80"/>
        <v>0.83743945275304854</v>
      </c>
      <c r="AK107" s="9">
        <f t="shared" ca="1" si="80"/>
        <v>1.6542224117603532</v>
      </c>
      <c r="AL107" s="9">
        <f t="shared" ca="1" si="80"/>
        <v>0.96187240503398086</v>
      </c>
      <c r="AM107" s="9">
        <f t="shared" ca="1" si="80"/>
        <v>1.5444027262662563</v>
      </c>
      <c r="AN107" s="9">
        <f ca="1">AVERAGE(OFFSET($A107,0,Fixtures!$D$6,1,3))</f>
        <v>1.2582089785278294</v>
      </c>
      <c r="AO107" s="9">
        <f ca="1">AVERAGE(OFFSET($A107,0,Fixtures!$D$6,1,6))</f>
        <v>1.126367599847151</v>
      </c>
      <c r="AP107" s="9">
        <f ca="1">AVERAGE(OFFSET($A107,0,Fixtures!$D$6,1,9))</f>
        <v>1.1130641838696174</v>
      </c>
      <c r="AQ107" s="9">
        <f ca="1">AVERAGE(OFFSET($A107,0,Fixtures!$D$6,1,12))</f>
        <v>1.0881271504881203</v>
      </c>
      <c r="AR107" s="9">
        <f ca="1">IF(OR(Fixtures!$D$6&lt;=0,Fixtures!$D$6&gt;39),AVERAGE(A107:AM107),AVERAGE(OFFSET($A107,0,Fixtures!$D$6,1,39-Fixtures!$D$6)))</f>
        <v>1.1284664251044425</v>
      </c>
    </row>
    <row r="108" spans="1:44" x14ac:dyDescent="0.25">
      <c r="A108" s="30" t="s">
        <v>63</v>
      </c>
      <c r="B108" s="9">
        <f ca="1">MIN(VLOOKUP($A98,$A$2:$AM$12,B$14+1,FALSE),VLOOKUP($A108,$A$2:$AM$12,B$14+1,FALSE))</f>
        <v>1.0528877426805365</v>
      </c>
      <c r="C108" s="9">
        <f t="shared" ref="C108:AM108" ca="1" si="81">MIN(VLOOKUP($A98,$A$2:$AM$12,C$14+1,FALSE),VLOOKUP($A108,$A$2:$AM$12,C$14+1,FALSE))</f>
        <v>0.62488844765775819</v>
      </c>
      <c r="D108" s="9">
        <f t="shared" ca="1" si="81"/>
        <v>1.1513225175996369</v>
      </c>
      <c r="E108" s="9">
        <f t="shared" ca="1" si="81"/>
        <v>1.2563739934672677</v>
      </c>
      <c r="F108" s="9">
        <f t="shared" ca="1" si="81"/>
        <v>1.0338563704757582</v>
      </c>
      <c r="G108" s="9">
        <f t="shared" ca="1" si="81"/>
        <v>1.4368711235692804</v>
      </c>
      <c r="H108" s="9">
        <f t="shared" ca="1" si="81"/>
        <v>1.4009435808716126</v>
      </c>
      <c r="I108" s="9">
        <f t="shared" ca="1" si="81"/>
        <v>1.0343907041364173</v>
      </c>
      <c r="J108" s="9">
        <f t="shared" ca="1" si="81"/>
        <v>0.87098094598954157</v>
      </c>
      <c r="K108" s="9">
        <f t="shared" ca="1" si="81"/>
        <v>1.2846792869596184</v>
      </c>
      <c r="L108" s="9">
        <f t="shared" ca="1" si="81"/>
        <v>0.7948159649054285</v>
      </c>
      <c r="M108" s="9">
        <f t="shared" ca="1" si="81"/>
        <v>1.3619565657677166</v>
      </c>
      <c r="N108" s="9">
        <f t="shared" ca="1" si="81"/>
        <v>1.161738978629874</v>
      </c>
      <c r="O108" s="9">
        <f t="shared" ca="1" si="81"/>
        <v>1.4055531562370602</v>
      </c>
      <c r="P108" s="9">
        <f t="shared" ca="1" si="81"/>
        <v>0.65036062344831558</v>
      </c>
      <c r="Q108" s="9">
        <f t="shared" ca="1" si="81"/>
        <v>1.1338018895928146</v>
      </c>
      <c r="R108" s="9">
        <f t="shared" ca="1" si="81"/>
        <v>0.91623331217323667</v>
      </c>
      <c r="S108" s="9">
        <f t="shared" ca="1" si="81"/>
        <v>1.3594705193876584</v>
      </c>
      <c r="T108" s="9">
        <f t="shared" ca="1" si="81"/>
        <v>0.82016119468924997</v>
      </c>
      <c r="U108" s="9">
        <f t="shared" ca="1" si="81"/>
        <v>1.9058078511962637</v>
      </c>
      <c r="V108" s="9">
        <f t="shared" ca="1" si="81"/>
        <v>1.1667124478151567</v>
      </c>
      <c r="W108" s="9">
        <f t="shared" ca="1" si="81"/>
        <v>0.85999191936966191</v>
      </c>
      <c r="X108" s="9">
        <f t="shared" ca="1" si="81"/>
        <v>1.3010949933917844</v>
      </c>
      <c r="Y108" s="9">
        <f t="shared" ca="1" si="81"/>
        <v>1.6671678525043161</v>
      </c>
      <c r="Z108" s="9">
        <f t="shared" ca="1" si="81"/>
        <v>0.93347533538998451</v>
      </c>
      <c r="AA108" s="9">
        <f t="shared" ca="1" si="81"/>
        <v>0.70482567898449144</v>
      </c>
      <c r="AB108" s="9">
        <f t="shared" ca="1" si="81"/>
        <v>0.91005877744132491</v>
      </c>
      <c r="AC108" s="9">
        <f t="shared" ca="1" si="81"/>
        <v>1.3686942070736008</v>
      </c>
      <c r="AD108" s="9">
        <f t="shared" ca="1" si="81"/>
        <v>0.75899134757866082</v>
      </c>
      <c r="AE108" s="9">
        <f t="shared" ca="1" si="81"/>
        <v>0.97152636342279231</v>
      </c>
      <c r="AF108" s="9">
        <f t="shared" ca="1" si="81"/>
        <v>1.7354372396816633</v>
      </c>
      <c r="AG108" s="9">
        <f t="shared" ca="1" si="81"/>
        <v>0.91172299030731452</v>
      </c>
      <c r="AH108" s="9">
        <f t="shared" ca="1" si="81"/>
        <v>1.1873176759698376</v>
      </c>
      <c r="AI108" s="9">
        <f t="shared" ca="1" si="81"/>
        <v>0.94090748475373454</v>
      </c>
      <c r="AJ108" s="9">
        <f t="shared" ca="1" si="81"/>
        <v>1.2515669103221831</v>
      </c>
      <c r="AK108" s="9">
        <f t="shared" ca="1" si="81"/>
        <v>1.3576296999246436</v>
      </c>
      <c r="AL108" s="9">
        <f t="shared" ca="1" si="81"/>
        <v>0.96187240503398086</v>
      </c>
      <c r="AM108" s="9">
        <f t="shared" ca="1" si="81"/>
        <v>1.5166598526256974</v>
      </c>
      <c r="AN108" s="9">
        <f ca="1">AVERAGE(OFFSET($A108,0,Fixtures!$D$6,1,3))</f>
        <v>1.3005793937620282</v>
      </c>
      <c r="AO108" s="9">
        <f ca="1">AVERAGE(OFFSET($A108,0,Fixtures!$D$6,1,6))</f>
        <v>1.1475528074642503</v>
      </c>
      <c r="AP108" s="9">
        <f ca="1">AVERAGE(OFFSET($A108,0,Fixtures!$D$6,1,9))</f>
        <v>1.1501413106076244</v>
      </c>
      <c r="AQ108" s="9">
        <f ca="1">AVERAGE(OFFSET($A108,0,Fixtures!$D$6,1,12))</f>
        <v>1.1159349955416256</v>
      </c>
      <c r="AR108" s="9">
        <f ca="1">IF(OR(Fixtures!$D$6&lt;=0,Fixtures!$D$6&gt;39),AVERAGE(A108:AM108),AVERAGE(OFFSET($A108,0,Fixtures!$D$6,1,39-Fixtures!$D$6)))</f>
        <v>1.1549343009003754</v>
      </c>
    </row>
    <row r="110" spans="1:44" x14ac:dyDescent="0.25">
      <c r="A110" s="31" t="s">
        <v>10</v>
      </c>
      <c r="B110" s="2">
        <v>1</v>
      </c>
      <c r="C110" s="2">
        <v>2</v>
      </c>
      <c r="D110" s="2">
        <v>3</v>
      </c>
      <c r="E110" s="2">
        <v>4</v>
      </c>
      <c r="F110" s="2">
        <v>5</v>
      </c>
      <c r="G110" s="2">
        <v>6</v>
      </c>
      <c r="H110" s="2">
        <v>7</v>
      </c>
      <c r="I110" s="2">
        <v>8</v>
      </c>
      <c r="J110" s="2">
        <v>9</v>
      </c>
      <c r="K110" s="2">
        <v>10</v>
      </c>
      <c r="L110" s="2">
        <v>11</v>
      </c>
      <c r="M110" s="2">
        <v>12</v>
      </c>
      <c r="N110" s="2">
        <v>13</v>
      </c>
      <c r="O110" s="2">
        <v>14</v>
      </c>
      <c r="P110" s="2">
        <v>15</v>
      </c>
      <c r="Q110" s="2">
        <v>16</v>
      </c>
      <c r="R110" s="2">
        <v>17</v>
      </c>
      <c r="S110" s="2">
        <v>18</v>
      </c>
      <c r="T110" s="2">
        <v>19</v>
      </c>
      <c r="U110" s="2">
        <v>20</v>
      </c>
      <c r="V110" s="2">
        <v>21</v>
      </c>
      <c r="W110" s="2">
        <v>22</v>
      </c>
      <c r="X110" s="2">
        <v>23</v>
      </c>
      <c r="Y110" s="2">
        <v>24</v>
      </c>
      <c r="Z110" s="2">
        <v>25</v>
      </c>
      <c r="AA110" s="2">
        <v>26</v>
      </c>
      <c r="AB110" s="2">
        <v>27</v>
      </c>
      <c r="AC110" s="2">
        <v>28</v>
      </c>
      <c r="AD110" s="2">
        <v>29</v>
      </c>
      <c r="AE110" s="2">
        <v>30</v>
      </c>
      <c r="AF110" s="2">
        <v>31</v>
      </c>
      <c r="AG110" s="2">
        <v>32</v>
      </c>
      <c r="AH110" s="2">
        <v>33</v>
      </c>
      <c r="AI110" s="2">
        <v>34</v>
      </c>
      <c r="AJ110" s="2">
        <v>35</v>
      </c>
      <c r="AK110" s="2">
        <v>36</v>
      </c>
      <c r="AL110" s="2">
        <v>37</v>
      </c>
      <c r="AM110" s="2">
        <v>38</v>
      </c>
      <c r="AN110" s="31" t="s">
        <v>56</v>
      </c>
      <c r="AO110" s="31" t="s">
        <v>57</v>
      </c>
      <c r="AP110" s="31" t="s">
        <v>58</v>
      </c>
      <c r="AQ110" s="31" t="s">
        <v>82</v>
      </c>
      <c r="AR110" s="31" t="s">
        <v>59</v>
      </c>
    </row>
    <row r="111" spans="1:44" x14ac:dyDescent="0.25">
      <c r="A111" s="30" t="s">
        <v>111</v>
      </c>
      <c r="B111" s="9">
        <f t="shared" ref="B111:AM111" ca="1" si="82">MIN(VLOOKUP($A110,$A$2:$AM$12,B$14+1,FALSE),VLOOKUP($A111,$A$2:$AM$12,B$14+1,FALSE))</f>
        <v>1.4095034027149758</v>
      </c>
      <c r="C111" s="9">
        <f t="shared" ca="1" si="82"/>
        <v>1.1299142173189616</v>
      </c>
      <c r="D111" s="9">
        <f t="shared" ca="1" si="82"/>
        <v>1.541988803899115</v>
      </c>
      <c r="E111" s="9">
        <f t="shared" ca="1" si="82"/>
        <v>1.3791380997574116</v>
      </c>
      <c r="F111" s="9">
        <f t="shared" ca="1" si="82"/>
        <v>1.3786630161875588</v>
      </c>
      <c r="G111" s="9">
        <f t="shared" ca="1" si="82"/>
        <v>0.83672147139395536</v>
      </c>
      <c r="H111" s="9">
        <f t="shared" ca="1" si="82"/>
        <v>1.274178687973843</v>
      </c>
      <c r="I111" s="9">
        <f t="shared" ca="1" si="82"/>
        <v>1.4857757570092816</v>
      </c>
      <c r="J111" s="9">
        <f t="shared" ca="1" si="82"/>
        <v>1.45892577680827</v>
      </c>
      <c r="K111" s="9">
        <f t="shared" ca="1" si="82"/>
        <v>1.3667723803181095</v>
      </c>
      <c r="L111" s="9">
        <f t="shared" ca="1" si="82"/>
        <v>2.2458688962202262</v>
      </c>
      <c r="M111" s="9">
        <f t="shared" ca="1" si="82"/>
        <v>1.1418699942840529</v>
      </c>
      <c r="N111" s="9">
        <f t="shared" ca="1" si="82"/>
        <v>1.0426006553527465</v>
      </c>
      <c r="O111" s="9">
        <f t="shared" ca="1" si="82"/>
        <v>0.97364001066100947</v>
      </c>
      <c r="P111" s="9">
        <f t="shared" ca="1" si="82"/>
        <v>0.90102329704600859</v>
      </c>
      <c r="Q111" s="9">
        <f t="shared" ca="1" si="82"/>
        <v>1.1533305220552614</v>
      </c>
      <c r="R111" s="9">
        <f t="shared" ca="1" si="82"/>
        <v>1.0209243584862753</v>
      </c>
      <c r="S111" s="9">
        <f t="shared" ca="1" si="82"/>
        <v>1.6248213777923448</v>
      </c>
      <c r="T111" s="9">
        <f t="shared" ca="1" si="82"/>
        <v>1.2167478286075279</v>
      </c>
      <c r="U111" s="9">
        <f t="shared" ca="1" si="82"/>
        <v>0.74182538600837311</v>
      </c>
      <c r="V111" s="9">
        <f t="shared" ca="1" si="82"/>
        <v>1.0823359941322717</v>
      </c>
      <c r="W111" s="9">
        <f t="shared" ca="1" si="82"/>
        <v>2.0417217039319913</v>
      </c>
      <c r="X111" s="9">
        <f t="shared" ca="1" si="82"/>
        <v>1.1169818560286211</v>
      </c>
      <c r="Y111" s="9">
        <f t="shared" ca="1" si="82"/>
        <v>1.1081589099631253</v>
      </c>
      <c r="Z111" s="9">
        <f t="shared" ca="1" si="82"/>
        <v>1.6878965468591896</v>
      </c>
      <c r="AA111" s="9">
        <f t="shared" ca="1" si="82"/>
        <v>0.94355186462738061</v>
      </c>
      <c r="AB111" s="9">
        <f t="shared" ca="1" si="82"/>
        <v>1.0876903438114041</v>
      </c>
      <c r="AC111" s="9">
        <f t="shared" ca="1" si="82"/>
        <v>1.3255203545394154</v>
      </c>
      <c r="AD111" s="9">
        <f t="shared" ca="1" si="82"/>
        <v>0.77206423377253042</v>
      </c>
      <c r="AE111" s="9">
        <f t="shared" ca="1" si="82"/>
        <v>1.345973073365025</v>
      </c>
      <c r="AF111" s="9">
        <f t="shared" ca="1" si="82"/>
        <v>1.033969789146266</v>
      </c>
      <c r="AG111" s="9">
        <f t="shared" ca="1" si="82"/>
        <v>1.4544498924689153</v>
      </c>
      <c r="AH111" s="9">
        <f t="shared" ca="1" si="82"/>
        <v>1.9791491431157202</v>
      </c>
      <c r="AI111" s="9">
        <f t="shared" ca="1" si="82"/>
        <v>1.7057564112144499</v>
      </c>
      <c r="AJ111" s="9">
        <f t="shared" ca="1" si="82"/>
        <v>1.0017659150333151</v>
      </c>
      <c r="AK111" s="9">
        <f t="shared" ca="1" si="82"/>
        <v>1.0803603529496892</v>
      </c>
      <c r="AL111" s="9">
        <f t="shared" ca="1" si="82"/>
        <v>1.2499172597366492</v>
      </c>
      <c r="AM111" s="9">
        <f t="shared" ca="1" si="82"/>
        <v>0.98157127719349113</v>
      </c>
      <c r="AN111" s="9">
        <f ca="1">AVERAGE(OFFSET($A111,0,Fixtures!$D$6,1,3))</f>
        <v>1.3043457709503119</v>
      </c>
      <c r="AO111" s="9">
        <f ca="1">AVERAGE(OFFSET($A111,0,Fixtures!$D$6,1,6))</f>
        <v>1.2116333126381893</v>
      </c>
      <c r="AP111" s="9">
        <f ca="1">AVERAGE(OFFSET($A111,0,Fixtures!$D$6,1,9))</f>
        <v>1.1579785524569952</v>
      </c>
      <c r="AQ111" s="9">
        <f ca="1">AVERAGE(OFFSET($A111,0,Fixtures!$D$6,1,12))</f>
        <v>1.2967635349093369</v>
      </c>
      <c r="AR111" s="9">
        <f ca="1">IF(OR(Fixtures!$D$6&lt;=0,Fixtures!$D$6&gt;39),AVERAGE(A111:AM111),AVERAGE(OFFSET($A111,0,Fixtures!$D$6,1,39-Fixtures!$D$6)))</f>
        <v>1.2421735764890742</v>
      </c>
    </row>
    <row r="112" spans="1:44" x14ac:dyDescent="0.25">
      <c r="A112" s="30" t="s">
        <v>121</v>
      </c>
      <c r="B112" s="9">
        <f ca="1">MIN(VLOOKUP($A110,$A$2:$AM$12,B$14+1,FALSE),VLOOKUP($A112,$A$2:$AM$12,B$14+1,FALSE))</f>
        <v>1.4095034027149758</v>
      </c>
      <c r="C112" s="9">
        <f t="shared" ref="C112:AM112" ca="1" si="83">MIN(VLOOKUP($A110,$A$2:$AM$12,C$14+1,FALSE),VLOOKUP($A112,$A$2:$AM$12,C$14+1,FALSE))</f>
        <v>1.0973992847301419</v>
      </c>
      <c r="D112" s="9">
        <f t="shared" ca="1" si="83"/>
        <v>1.3192603510802492</v>
      </c>
      <c r="E112" s="9">
        <f t="shared" ca="1" si="83"/>
        <v>1.3791380997574116</v>
      </c>
      <c r="F112" s="9">
        <f t="shared" ca="1" si="83"/>
        <v>1.0142310081455452</v>
      </c>
      <c r="G112" s="9">
        <f t="shared" ca="1" si="83"/>
        <v>0.83672147139395536</v>
      </c>
      <c r="H112" s="9">
        <f t="shared" ca="1" si="83"/>
        <v>1.6168229048148752</v>
      </c>
      <c r="I112" s="9">
        <f t="shared" ca="1" si="83"/>
        <v>1.1634111145702568</v>
      </c>
      <c r="J112" s="9">
        <f t="shared" ca="1" si="83"/>
        <v>1.66857783431436</v>
      </c>
      <c r="K112" s="9">
        <f t="shared" ca="1" si="83"/>
        <v>1.22740465987126</v>
      </c>
      <c r="L112" s="9">
        <f t="shared" ca="1" si="83"/>
        <v>0.96851673043588815</v>
      </c>
      <c r="M112" s="9">
        <f t="shared" ca="1" si="83"/>
        <v>1.1418699942840529</v>
      </c>
      <c r="N112" s="9">
        <f t="shared" ca="1" si="83"/>
        <v>1.4691539290666955</v>
      </c>
      <c r="O112" s="9">
        <f t="shared" ca="1" si="83"/>
        <v>0.97364001066100947</v>
      </c>
      <c r="P112" s="9">
        <f t="shared" ca="1" si="83"/>
        <v>0.90102329704600859</v>
      </c>
      <c r="Q112" s="9">
        <f t="shared" ca="1" si="83"/>
        <v>1.1533305220552614</v>
      </c>
      <c r="R112" s="9">
        <f t="shared" ca="1" si="83"/>
        <v>1.0209243584862753</v>
      </c>
      <c r="S112" s="9">
        <f t="shared" ca="1" si="83"/>
        <v>1.0550983611566653</v>
      </c>
      <c r="T112" s="9">
        <f t="shared" ca="1" si="83"/>
        <v>1.7379351217654457</v>
      </c>
      <c r="U112" s="9">
        <f t="shared" ca="1" si="83"/>
        <v>0.74182538600837311</v>
      </c>
      <c r="V112" s="9">
        <f t="shared" ca="1" si="83"/>
        <v>1.0823359941322717</v>
      </c>
      <c r="W112" s="9">
        <f t="shared" ca="1" si="83"/>
        <v>1.8335304178323764</v>
      </c>
      <c r="X112" s="9">
        <f t="shared" ca="1" si="83"/>
        <v>1.1169818560286211</v>
      </c>
      <c r="Y112" s="9">
        <f t="shared" ca="1" si="83"/>
        <v>1.1081589099631253</v>
      </c>
      <c r="Z112" s="9">
        <f t="shared" ca="1" si="83"/>
        <v>1.6393248574363846</v>
      </c>
      <c r="AA112" s="9">
        <f t="shared" ca="1" si="83"/>
        <v>0.94355186462738061</v>
      </c>
      <c r="AB112" s="9">
        <f t="shared" ca="1" si="83"/>
        <v>1.0876903438114041</v>
      </c>
      <c r="AC112" s="9">
        <f t="shared" ca="1" si="83"/>
        <v>0.79739369644121783</v>
      </c>
      <c r="AD112" s="9">
        <f t="shared" ca="1" si="83"/>
        <v>0.77206423377253042</v>
      </c>
      <c r="AE112" s="9">
        <f t="shared" ca="1" si="83"/>
        <v>1.1114219164327461</v>
      </c>
      <c r="AF112" s="9">
        <f t="shared" ca="1" si="83"/>
        <v>1.033969789146266</v>
      </c>
      <c r="AG112" s="9">
        <f t="shared" ca="1" si="83"/>
        <v>1.4544498924689153</v>
      </c>
      <c r="AH112" s="9">
        <f t="shared" ca="1" si="83"/>
        <v>1.4467965973178083</v>
      </c>
      <c r="AI112" s="9">
        <f t="shared" ca="1" si="83"/>
        <v>1.7057564112144499</v>
      </c>
      <c r="AJ112" s="9">
        <f t="shared" ca="1" si="83"/>
        <v>2.0601939514894672</v>
      </c>
      <c r="AK112" s="9">
        <f t="shared" ca="1" si="83"/>
        <v>1.0803603529496892</v>
      </c>
      <c r="AL112" s="9">
        <f t="shared" ca="1" si="83"/>
        <v>0.82989766172680646</v>
      </c>
      <c r="AM112" s="9">
        <f t="shared" ca="1" si="83"/>
        <v>0.98157127719349113</v>
      </c>
      <c r="AN112" s="9">
        <f ca="1">AVERAGE(OFFSET($A112,0,Fixtures!$D$6,1,3))</f>
        <v>1.2881552078093768</v>
      </c>
      <c r="AO112" s="9">
        <f ca="1">AVERAGE(OFFSET($A112,0,Fixtures!$D$6,1,6))</f>
        <v>1.1155169213846887</v>
      </c>
      <c r="AP112" s="9">
        <f ca="1">AVERAGE(OFFSET($A112,0,Fixtures!$D$6,1,9))</f>
        <v>1.0678397186288526</v>
      </c>
      <c r="AQ112" s="9">
        <f ca="1">AVERAGE(OFFSET($A112,0,Fixtures!$D$6,1,12))</f>
        <v>1.1847966973884041</v>
      </c>
      <c r="AR112" s="9">
        <f ca="1">IF(OR(Fixtures!$D$6&lt;=0,Fixtures!$D$6&gt;39),AVERAGE(A112:AM112),AVERAGE(OFFSET($A112,0,Fixtures!$D$6,1,39-Fixtures!$D$6)))</f>
        <v>1.198098975751269</v>
      </c>
    </row>
    <row r="113" spans="1:44" x14ac:dyDescent="0.25">
      <c r="A113" s="30" t="s">
        <v>73</v>
      </c>
      <c r="B113" s="9">
        <f ca="1">MIN(VLOOKUP($A110,$A$2:$AM$12,B$14+1,FALSE),VLOOKUP($A113,$A$2:$AM$12,B$14+1,FALSE))</f>
        <v>1.0958028438051395</v>
      </c>
      <c r="C113" s="9">
        <f t="shared" ref="C113:AM113" ca="1" si="84">MIN(VLOOKUP($A110,$A$2:$AM$12,C$14+1,FALSE),VLOOKUP($A113,$A$2:$AM$12,C$14+1,FALSE))</f>
        <v>1.6631056575800562</v>
      </c>
      <c r="D113" s="9">
        <f t="shared" ca="1" si="84"/>
        <v>1.6138716383569434</v>
      </c>
      <c r="E113" s="9">
        <f t="shared" ca="1" si="84"/>
        <v>1.3791380997574116</v>
      </c>
      <c r="F113" s="9">
        <f t="shared" ca="1" si="84"/>
        <v>1.2747565215741021</v>
      </c>
      <c r="G113" s="9">
        <f t="shared" ca="1" si="84"/>
        <v>0.83672147139395536</v>
      </c>
      <c r="H113" s="9">
        <f t="shared" ca="1" si="84"/>
        <v>1.1397356884136589</v>
      </c>
      <c r="I113" s="9">
        <f t="shared" ca="1" si="84"/>
        <v>1.4857757570092816</v>
      </c>
      <c r="J113" s="9">
        <f t="shared" ca="1" si="84"/>
        <v>1.0058809932384258</v>
      </c>
      <c r="K113" s="9">
        <f t="shared" ca="1" si="84"/>
        <v>1.3667723803181095</v>
      </c>
      <c r="L113" s="9">
        <f t="shared" ca="1" si="84"/>
        <v>1.5396369951198987</v>
      </c>
      <c r="M113" s="9">
        <f t="shared" ca="1" si="84"/>
        <v>1.1418699942840529</v>
      </c>
      <c r="N113" s="9">
        <f t="shared" ca="1" si="84"/>
        <v>1.2469719955687211</v>
      </c>
      <c r="O113" s="9">
        <f t="shared" ca="1" si="84"/>
        <v>0.97364001066100947</v>
      </c>
      <c r="P113" s="9">
        <f t="shared" ca="1" si="84"/>
        <v>0.90102329704600859</v>
      </c>
      <c r="Q113" s="9">
        <f t="shared" ca="1" si="84"/>
        <v>1.1533305220552614</v>
      </c>
      <c r="R113" s="9">
        <f t="shared" ca="1" si="84"/>
        <v>1.0209243584862753</v>
      </c>
      <c r="S113" s="9">
        <f t="shared" ca="1" si="84"/>
        <v>1.0533588752643481</v>
      </c>
      <c r="T113" s="9">
        <f t="shared" ca="1" si="84"/>
        <v>1.1542992971377788</v>
      </c>
      <c r="U113" s="9">
        <f t="shared" ca="1" si="84"/>
        <v>0.74182538600837311</v>
      </c>
      <c r="V113" s="9">
        <f t="shared" ca="1" si="84"/>
        <v>1.0823359941322717</v>
      </c>
      <c r="W113" s="9">
        <f t="shared" ca="1" si="84"/>
        <v>1.0869485663591656</v>
      </c>
      <c r="X113" s="9">
        <f t="shared" ca="1" si="84"/>
        <v>1.1169818560286211</v>
      </c>
      <c r="Y113" s="9">
        <f t="shared" ca="1" si="84"/>
        <v>1.1081589099631253</v>
      </c>
      <c r="Z113" s="9">
        <f t="shared" ca="1" si="84"/>
        <v>1.2142716475320985</v>
      </c>
      <c r="AA113" s="9">
        <f t="shared" ca="1" si="84"/>
        <v>0.94355186462738061</v>
      </c>
      <c r="AB113" s="9">
        <f t="shared" ca="1" si="84"/>
        <v>1.0876903438114041</v>
      </c>
      <c r="AC113" s="9">
        <f t="shared" ca="1" si="84"/>
        <v>1.5250845355165348</v>
      </c>
      <c r="AD113" s="9">
        <f t="shared" ca="1" si="84"/>
        <v>0.77206423377253042</v>
      </c>
      <c r="AE113" s="9">
        <f t="shared" ca="1" si="84"/>
        <v>0.82815622918291609</v>
      </c>
      <c r="AF113" s="9">
        <f t="shared" ca="1" si="84"/>
        <v>1.033969789146266</v>
      </c>
      <c r="AG113" s="9">
        <f t="shared" ca="1" si="84"/>
        <v>0.8619141601078063</v>
      </c>
      <c r="AH113" s="9">
        <f t="shared" ca="1" si="84"/>
        <v>1.9791491431157202</v>
      </c>
      <c r="AI113" s="9">
        <f t="shared" ca="1" si="84"/>
        <v>1.2082941788128665</v>
      </c>
      <c r="AJ113" s="9">
        <f t="shared" ca="1" si="84"/>
        <v>1.5258321998471325</v>
      </c>
      <c r="AK113" s="9">
        <f t="shared" ca="1" si="84"/>
        <v>1.0803603529496892</v>
      </c>
      <c r="AL113" s="9">
        <f t="shared" ca="1" si="84"/>
        <v>1.2499172597366492</v>
      </c>
      <c r="AM113" s="9">
        <f t="shared" ca="1" si="84"/>
        <v>0.98157127719349113</v>
      </c>
      <c r="AN113" s="9">
        <f ca="1">AVERAGE(OFFSET($A113,0,Fixtures!$D$6,1,3))</f>
        <v>1.1464708045079481</v>
      </c>
      <c r="AO113" s="9">
        <f ca="1">AVERAGE(OFFSET($A113,0,Fixtures!$D$6,1,6))</f>
        <v>1.1659565262465272</v>
      </c>
      <c r="AP113" s="9">
        <f ca="1">AVERAGE(OFFSET($A113,0,Fixtures!$D$6,1,9))</f>
        <v>1.0699921566200972</v>
      </c>
      <c r="AQ113" s="9">
        <f ca="1">AVERAGE(OFFSET($A113,0,Fixtures!$D$6,1,12))</f>
        <v>1.139940574301439</v>
      </c>
      <c r="AR113" s="9">
        <f ca="1">IF(OR(Fixtures!$D$6&lt;=0,Fixtures!$D$6&gt;39),AVERAGE(A113:AM113),AVERAGE(OFFSET($A113,0,Fixtures!$D$6,1,39-Fixtures!$D$6)))</f>
        <v>1.1573104988340144</v>
      </c>
    </row>
    <row r="114" spans="1:44" x14ac:dyDescent="0.25">
      <c r="A114" s="30" t="s">
        <v>61</v>
      </c>
      <c r="B114" s="9">
        <f ca="1">MIN(VLOOKUP($A110,$A$2:$AM$12,B$14+1,FALSE),VLOOKUP($A114,$A$2:$AM$12,B$14+1,FALSE))</f>
        <v>1.1502967492075478</v>
      </c>
      <c r="C114" s="9">
        <f t="shared" ref="C114:AM114" ca="1" si="85">MIN(VLOOKUP($A110,$A$2:$AM$12,C$14+1,FALSE),VLOOKUP($A114,$A$2:$AM$12,C$14+1,FALSE))</f>
        <v>1.4476337178442515</v>
      </c>
      <c r="D114" s="9">
        <f t="shared" ca="1" si="85"/>
        <v>1.5638567141718935</v>
      </c>
      <c r="E114" s="9">
        <f t="shared" ca="1" si="85"/>
        <v>1.3791380997574116</v>
      </c>
      <c r="F114" s="9">
        <f t="shared" ca="1" si="85"/>
        <v>1.4662978338322521</v>
      </c>
      <c r="G114" s="9">
        <f t="shared" ca="1" si="85"/>
        <v>0.83672147139395536</v>
      </c>
      <c r="H114" s="9">
        <f t="shared" ca="1" si="85"/>
        <v>1.5228464436810105</v>
      </c>
      <c r="I114" s="9">
        <f t="shared" ca="1" si="85"/>
        <v>1.0702054291679559</v>
      </c>
      <c r="J114" s="9">
        <f t="shared" ca="1" si="85"/>
        <v>1.66857783431436</v>
      </c>
      <c r="K114" s="9">
        <f t="shared" ca="1" si="85"/>
        <v>1.3667723803181095</v>
      </c>
      <c r="L114" s="9">
        <f t="shared" ca="1" si="85"/>
        <v>1.3742719489957309</v>
      </c>
      <c r="M114" s="9">
        <f t="shared" ca="1" si="85"/>
        <v>0.95685042666076747</v>
      </c>
      <c r="N114" s="9">
        <f t="shared" ca="1" si="85"/>
        <v>1.3631675927774412</v>
      </c>
      <c r="O114" s="9">
        <f t="shared" ca="1" si="85"/>
        <v>0.6952679022786219</v>
      </c>
      <c r="P114" s="9">
        <f t="shared" ca="1" si="85"/>
        <v>0.90102329704600859</v>
      </c>
      <c r="Q114" s="9">
        <f t="shared" ca="1" si="85"/>
        <v>1.1533305220552614</v>
      </c>
      <c r="R114" s="9">
        <f t="shared" ca="1" si="85"/>
        <v>0.72360893865840259</v>
      </c>
      <c r="S114" s="9">
        <f t="shared" ca="1" si="85"/>
        <v>1.1714715721377789</v>
      </c>
      <c r="T114" s="9">
        <f t="shared" ca="1" si="85"/>
        <v>1.5987019373990456</v>
      </c>
      <c r="U114" s="9">
        <f t="shared" ca="1" si="85"/>
        <v>0.74182538600837311</v>
      </c>
      <c r="V114" s="9">
        <f t="shared" ca="1" si="85"/>
        <v>1.0194261317203455</v>
      </c>
      <c r="W114" s="9">
        <f t="shared" ca="1" si="85"/>
        <v>2.0417217039319913</v>
      </c>
      <c r="X114" s="9">
        <f t="shared" ca="1" si="85"/>
        <v>1.1169818560286211</v>
      </c>
      <c r="Y114" s="9">
        <f t="shared" ca="1" si="85"/>
        <v>1.1081589099631253</v>
      </c>
      <c r="Z114" s="9">
        <f t="shared" ca="1" si="85"/>
        <v>0.969077116904003</v>
      </c>
      <c r="AA114" s="9">
        <f t="shared" ca="1" si="85"/>
        <v>0.94355186462738061</v>
      </c>
      <c r="AB114" s="9">
        <f t="shared" ca="1" si="85"/>
        <v>0.78420824250545529</v>
      </c>
      <c r="AC114" s="9">
        <f t="shared" ca="1" si="85"/>
        <v>1.0809466861440336</v>
      </c>
      <c r="AD114" s="9">
        <f t="shared" ca="1" si="85"/>
        <v>0.77206423377253042</v>
      </c>
      <c r="AE114" s="9">
        <f t="shared" ca="1" si="85"/>
        <v>1.345973073365025</v>
      </c>
      <c r="AF114" s="9">
        <f t="shared" ca="1" si="85"/>
        <v>0.91253367780969208</v>
      </c>
      <c r="AG114" s="9">
        <f t="shared" ca="1" si="85"/>
        <v>1.0386100762433734</v>
      </c>
      <c r="AH114" s="9">
        <f t="shared" ca="1" si="85"/>
        <v>0.91996717246821658</v>
      </c>
      <c r="AI114" s="9">
        <f t="shared" ca="1" si="85"/>
        <v>1.4293691558759614</v>
      </c>
      <c r="AJ114" s="9">
        <f t="shared" ca="1" si="85"/>
        <v>2.0601939514894672</v>
      </c>
      <c r="AK114" s="9">
        <f t="shared" ca="1" si="85"/>
        <v>1.0468792879993667</v>
      </c>
      <c r="AL114" s="9">
        <f t="shared" ca="1" si="85"/>
        <v>1.2499172597366492</v>
      </c>
      <c r="AM114" s="9">
        <f t="shared" ca="1" si="85"/>
        <v>0.98157127719349113</v>
      </c>
      <c r="AN114" s="9">
        <f ca="1">AVERAGE(OFFSET($A114,0,Fixtures!$D$6,1,3))</f>
        <v>1.0647392942985829</v>
      </c>
      <c r="AO114" s="9">
        <f ca="1">AVERAGE(OFFSET($A114,0,Fixtures!$D$6,1,6))</f>
        <v>1.0004874460287698</v>
      </c>
      <c r="AP114" s="9">
        <f ca="1">AVERAGE(OFFSET($A114,0,Fixtures!$D$6,1,9))</f>
        <v>1.0037217401244296</v>
      </c>
      <c r="AQ114" s="9">
        <f ca="1">AVERAGE(OFFSET($A114,0,Fixtures!$D$6,1,12))</f>
        <v>1.0351201721422847</v>
      </c>
      <c r="AR114" s="9">
        <f ca="1">IF(OR(Fixtures!$D$6&lt;=0,Fixtures!$D$6&gt;39),AVERAGE(A114:AM114),AVERAGE(OFFSET($A114,0,Fixtures!$D$6,1,39-Fixtures!$D$6)))</f>
        <v>1.1100002401328994</v>
      </c>
    </row>
    <row r="115" spans="1:44" x14ac:dyDescent="0.25">
      <c r="A115" s="30" t="s">
        <v>53</v>
      </c>
      <c r="B115" s="9">
        <f ca="1">MIN(VLOOKUP($A110,$A$2:$AM$12,B$14+1,FALSE),VLOOKUP($A115,$A$2:$AM$12,B$14+1,FALSE))</f>
        <v>1.1957948389665474</v>
      </c>
      <c r="C115" s="9">
        <f t="shared" ref="C115:AM115" ca="1" si="86">MIN(VLOOKUP($A110,$A$2:$AM$12,C$14+1,FALSE),VLOOKUP($A115,$A$2:$AM$12,C$14+1,FALSE))</f>
        <v>1.5355437929549971</v>
      </c>
      <c r="D115" s="9">
        <f t="shared" ca="1" si="86"/>
        <v>1.6138716383569434</v>
      </c>
      <c r="E115" s="9">
        <f t="shared" ca="1" si="86"/>
        <v>1.1390565528774848</v>
      </c>
      <c r="F115" s="9">
        <f t="shared" ca="1" si="86"/>
        <v>1.4662978338322521</v>
      </c>
      <c r="G115" s="9">
        <f t="shared" ca="1" si="86"/>
        <v>0.83672147139395536</v>
      </c>
      <c r="H115" s="9">
        <f t="shared" ca="1" si="86"/>
        <v>0.94357414923735561</v>
      </c>
      <c r="I115" s="9">
        <f t="shared" ca="1" si="86"/>
        <v>1.4857757570092816</v>
      </c>
      <c r="J115" s="9">
        <f t="shared" ca="1" si="86"/>
        <v>1.66857783431436</v>
      </c>
      <c r="K115" s="9">
        <f t="shared" ca="1" si="86"/>
        <v>1.3667723803181095</v>
      </c>
      <c r="L115" s="9">
        <f t="shared" ca="1" si="86"/>
        <v>1.4313182469175634</v>
      </c>
      <c r="M115" s="9">
        <f t="shared" ca="1" si="86"/>
        <v>1.1418699942840529</v>
      </c>
      <c r="N115" s="9">
        <f t="shared" ca="1" si="86"/>
        <v>1.5445721541567681</v>
      </c>
      <c r="O115" s="9">
        <f t="shared" ca="1" si="86"/>
        <v>0.97364001066100947</v>
      </c>
      <c r="P115" s="9">
        <f t="shared" ca="1" si="86"/>
        <v>0.87623566794285179</v>
      </c>
      <c r="Q115" s="9">
        <f t="shared" ca="1" si="86"/>
        <v>1.1533305220552614</v>
      </c>
      <c r="R115" s="9">
        <f t="shared" ca="1" si="86"/>
        <v>1.0209243584862753</v>
      </c>
      <c r="S115" s="9">
        <f t="shared" ca="1" si="86"/>
        <v>1.2077965905050283</v>
      </c>
      <c r="T115" s="9">
        <f t="shared" ca="1" si="86"/>
        <v>1.0691375418955353</v>
      </c>
      <c r="U115" s="9">
        <f t="shared" ca="1" si="86"/>
        <v>0.74182538600837311</v>
      </c>
      <c r="V115" s="9">
        <f t="shared" ca="1" si="86"/>
        <v>1.0823359941322717</v>
      </c>
      <c r="W115" s="9">
        <f t="shared" ca="1" si="86"/>
        <v>1.0827990434091939</v>
      </c>
      <c r="X115" s="9">
        <f t="shared" ca="1" si="86"/>
        <v>1.1169818560286211</v>
      </c>
      <c r="Y115" s="9">
        <f t="shared" ca="1" si="86"/>
        <v>1.1081589099631253</v>
      </c>
      <c r="Z115" s="9">
        <f t="shared" ca="1" si="86"/>
        <v>1.0279260101599568</v>
      </c>
      <c r="AA115" s="9">
        <f t="shared" ca="1" si="86"/>
        <v>0.94355186462738061</v>
      </c>
      <c r="AB115" s="9">
        <f t="shared" ca="1" si="86"/>
        <v>0.80852499033807679</v>
      </c>
      <c r="AC115" s="9">
        <f t="shared" ca="1" si="86"/>
        <v>1.5250845355165348</v>
      </c>
      <c r="AD115" s="9">
        <f t="shared" ca="1" si="86"/>
        <v>0.77206423377253042</v>
      </c>
      <c r="AE115" s="9">
        <f t="shared" ca="1" si="86"/>
        <v>1.3089446397664823</v>
      </c>
      <c r="AF115" s="9">
        <f t="shared" ca="1" si="86"/>
        <v>1.033969789146266</v>
      </c>
      <c r="AG115" s="9">
        <f t="shared" ca="1" si="86"/>
        <v>0.98811112969661608</v>
      </c>
      <c r="AH115" s="9">
        <f t="shared" ca="1" si="86"/>
        <v>1.9791491431157202</v>
      </c>
      <c r="AI115" s="9">
        <f t="shared" ca="1" si="86"/>
        <v>1.5559415616374836</v>
      </c>
      <c r="AJ115" s="9">
        <f t="shared" ca="1" si="86"/>
        <v>1.7015536160268605</v>
      </c>
      <c r="AK115" s="9">
        <f t="shared" ca="1" si="86"/>
        <v>1.0803603529496892</v>
      </c>
      <c r="AL115" s="9">
        <f t="shared" ca="1" si="86"/>
        <v>1.2499172597366492</v>
      </c>
      <c r="AM115" s="9">
        <f t="shared" ca="1" si="86"/>
        <v>0.98157127719349113</v>
      </c>
      <c r="AN115" s="9">
        <f ca="1">AVERAGE(OFFSET($A115,0,Fixtures!$D$6,1,3))</f>
        <v>1.0843555920505676</v>
      </c>
      <c r="AO115" s="9">
        <f ca="1">AVERAGE(OFFSET($A115,0,Fixtures!$D$6,1,6))</f>
        <v>1.0883713611056158</v>
      </c>
      <c r="AP115" s="9">
        <f ca="1">AVERAGE(OFFSET($A115,0,Fixtures!$D$6,1,9))</f>
        <v>1.0716896477021083</v>
      </c>
      <c r="AQ115" s="9">
        <f ca="1">AVERAGE(OFFSET($A115,0,Fixtures!$D$6,1,12))</f>
        <v>1.1807007219807328</v>
      </c>
      <c r="AR115" s="9">
        <f ca="1">IF(OR(Fixtures!$D$6&lt;=0,Fixtures!$D$6&gt;39),AVERAGE(A115:AM115),AVERAGE(OFFSET($A115,0,Fixtures!$D$6,1,39-Fixtures!$D$6)))</f>
        <v>1.1988631981047178</v>
      </c>
    </row>
    <row r="116" spans="1:44" x14ac:dyDescent="0.25">
      <c r="A116" s="30" t="s">
        <v>2</v>
      </c>
      <c r="B116" s="9">
        <f ca="1">MIN(VLOOKUP($A110,$A$2:$AM$12,B$14+1,FALSE),VLOOKUP($A116,$A$2:$AM$12,B$14+1,FALSE))</f>
        <v>1.2512876199892025</v>
      </c>
      <c r="C116" s="9">
        <f t="shared" ref="C116:AM116" ca="1" si="87">MIN(VLOOKUP($A110,$A$2:$AM$12,C$14+1,FALSE),VLOOKUP($A116,$A$2:$AM$12,C$14+1,FALSE))</f>
        <v>1.6288671692536532</v>
      </c>
      <c r="D116" s="9">
        <f t="shared" ca="1" si="87"/>
        <v>1.6138716383569434</v>
      </c>
      <c r="E116" s="9">
        <f t="shared" ca="1" si="87"/>
        <v>1.1782778418238045</v>
      </c>
      <c r="F116" s="9">
        <f t="shared" ca="1" si="87"/>
        <v>1.4662978338322521</v>
      </c>
      <c r="G116" s="9">
        <f t="shared" ca="1" si="87"/>
        <v>0.83672147139395536</v>
      </c>
      <c r="H116" s="9">
        <f t="shared" ca="1" si="87"/>
        <v>1.6168229048148752</v>
      </c>
      <c r="I116" s="9">
        <f t="shared" ca="1" si="87"/>
        <v>1.4857757570092816</v>
      </c>
      <c r="J116" s="9">
        <f t="shared" ca="1" si="87"/>
        <v>1.66857783431436</v>
      </c>
      <c r="K116" s="9">
        <f t="shared" ca="1" si="87"/>
        <v>1.3517470073813354</v>
      </c>
      <c r="L116" s="9">
        <f t="shared" ca="1" si="87"/>
        <v>1.8456239425568666</v>
      </c>
      <c r="M116" s="9">
        <f t="shared" ca="1" si="87"/>
        <v>1.0125820207947098</v>
      </c>
      <c r="N116" s="9">
        <f t="shared" ca="1" si="87"/>
        <v>1.5445721541567681</v>
      </c>
      <c r="O116" s="9">
        <f t="shared" ca="1" si="87"/>
        <v>0.97364001066100947</v>
      </c>
      <c r="P116" s="9">
        <f t="shared" ca="1" si="87"/>
        <v>0.90102329704600859</v>
      </c>
      <c r="Q116" s="9">
        <f t="shared" ca="1" si="87"/>
        <v>1.1533305220552614</v>
      </c>
      <c r="R116" s="9">
        <f t="shared" ca="1" si="87"/>
        <v>1.0209243584862753</v>
      </c>
      <c r="S116" s="9">
        <f t="shared" ca="1" si="87"/>
        <v>0.89774085418145588</v>
      </c>
      <c r="T116" s="9">
        <f t="shared" ca="1" si="87"/>
        <v>2.2194921802237415</v>
      </c>
      <c r="U116" s="9">
        <f t="shared" ca="1" si="87"/>
        <v>0.74182538600837311</v>
      </c>
      <c r="V116" s="9">
        <f t="shared" ca="1" si="87"/>
        <v>1.0823359941322717</v>
      </c>
      <c r="W116" s="9">
        <f t="shared" ca="1" si="87"/>
        <v>2.0192763937424894</v>
      </c>
      <c r="X116" s="9">
        <f t="shared" ca="1" si="87"/>
        <v>1.1169818560286211</v>
      </c>
      <c r="Y116" s="9">
        <f t="shared" ca="1" si="87"/>
        <v>1.1081589099631253</v>
      </c>
      <c r="Z116" s="9">
        <f t="shared" ca="1" si="87"/>
        <v>1.0903986835499659</v>
      </c>
      <c r="AA116" s="9">
        <f t="shared" ca="1" si="87"/>
        <v>0.94355186462738061</v>
      </c>
      <c r="AB116" s="9">
        <f t="shared" ca="1" si="87"/>
        <v>1.0876903438114041</v>
      </c>
      <c r="AC116" s="9">
        <f t="shared" ca="1" si="87"/>
        <v>1.1418658256938232</v>
      </c>
      <c r="AD116" s="9">
        <f t="shared" ca="1" si="87"/>
        <v>0.77206423377253042</v>
      </c>
      <c r="AE116" s="9">
        <f t="shared" ca="1" si="87"/>
        <v>1.1878760870792324</v>
      </c>
      <c r="AF116" s="9">
        <f t="shared" ca="1" si="87"/>
        <v>1.033969789146266</v>
      </c>
      <c r="AG116" s="9">
        <f t="shared" ca="1" si="87"/>
        <v>1.4544498924689153</v>
      </c>
      <c r="AH116" s="9">
        <f t="shared" ca="1" si="87"/>
        <v>1.2355003251826955</v>
      </c>
      <c r="AI116" s="9">
        <f t="shared" ca="1" si="87"/>
        <v>1.7057564112144499</v>
      </c>
      <c r="AJ116" s="9">
        <f t="shared" ca="1" si="87"/>
        <v>1.7601434427244487</v>
      </c>
      <c r="AK116" s="9">
        <f t="shared" ca="1" si="87"/>
        <v>1.0803603529496892</v>
      </c>
      <c r="AL116" s="9">
        <f t="shared" ca="1" si="87"/>
        <v>1.2499172597366492</v>
      </c>
      <c r="AM116" s="9">
        <f t="shared" ca="1" si="87"/>
        <v>0.98157127719349113</v>
      </c>
      <c r="AN116" s="9">
        <f ca="1">AVERAGE(OFFSET($A116,0,Fixtures!$D$6,1,3))</f>
        <v>1.105179816513904</v>
      </c>
      <c r="AO116" s="9">
        <f ca="1">AVERAGE(OFFSET($A116,0,Fixtures!$D$6,1,6))</f>
        <v>1.0814412472790533</v>
      </c>
      <c r="AP116" s="9">
        <f ca="1">AVERAGE(OFFSET($A116,0,Fixtures!$D$6,1,9))</f>
        <v>1.0536175104080387</v>
      </c>
      <c r="AQ116" s="9">
        <f ca="1">AVERAGE(OFFSET($A116,0,Fixtures!$D$6,1,12))</f>
        <v>1.1565220185448675</v>
      </c>
      <c r="AR116" s="9">
        <f ca="1">IF(OR(Fixtures!$D$6&lt;=0,Fixtures!$D$6&gt;39),AVERAGE(A116:AM116),AVERAGE(OFFSET($A116,0,Fixtures!$D$6,1,39-Fixtures!$D$6)))</f>
        <v>1.1843910346964179</v>
      </c>
    </row>
    <row r="117" spans="1:44" x14ac:dyDescent="0.25">
      <c r="A117" s="30" t="s">
        <v>113</v>
      </c>
      <c r="B117" s="9">
        <f ca="1">MIN(VLOOKUP($A110,$A$2:$AM$12,B$14+1,FALSE),VLOOKUP($A117,$A$2:$AM$12,B$14+1,FALSE))</f>
        <v>1.4095034027149758</v>
      </c>
      <c r="C117" s="9">
        <f t="shared" ref="C117:AM117" ca="1" si="88">MIN(VLOOKUP($A110,$A$2:$AM$12,C$14+1,FALSE),VLOOKUP($A117,$A$2:$AM$12,C$14+1,FALSE))</f>
        <v>0.97718765746695968</v>
      </c>
      <c r="D117" s="9">
        <f t="shared" ca="1" si="88"/>
        <v>1.6138716383569434</v>
      </c>
      <c r="E117" s="9">
        <f t="shared" ca="1" si="88"/>
        <v>1.3791380997574116</v>
      </c>
      <c r="F117" s="9">
        <f t="shared" ca="1" si="88"/>
        <v>1.4662978338322521</v>
      </c>
      <c r="G117" s="9">
        <f t="shared" ca="1" si="88"/>
        <v>0.83672147139395536</v>
      </c>
      <c r="H117" s="9">
        <f t="shared" ca="1" si="88"/>
        <v>1.4025765758332613</v>
      </c>
      <c r="I117" s="9">
        <f t="shared" ca="1" si="88"/>
        <v>1.3766698839615574</v>
      </c>
      <c r="J117" s="9">
        <f t="shared" ca="1" si="88"/>
        <v>1.5819975406728068</v>
      </c>
      <c r="K117" s="9">
        <f t="shared" ca="1" si="88"/>
        <v>1.3667723803181095</v>
      </c>
      <c r="L117" s="9">
        <f t="shared" ca="1" si="88"/>
        <v>2.0426479776591053</v>
      </c>
      <c r="M117" s="9">
        <f t="shared" ca="1" si="88"/>
        <v>1.1418699942840529</v>
      </c>
      <c r="N117" s="9">
        <f t="shared" ca="1" si="88"/>
        <v>1.5445721541567681</v>
      </c>
      <c r="O117" s="9">
        <f t="shared" ca="1" si="88"/>
        <v>0.97364001066100947</v>
      </c>
      <c r="P117" s="9">
        <f t="shared" ca="1" si="88"/>
        <v>0.90102329704600859</v>
      </c>
      <c r="Q117" s="9">
        <f t="shared" ca="1" si="88"/>
        <v>1.1533305220552614</v>
      </c>
      <c r="R117" s="9">
        <f t="shared" ca="1" si="88"/>
        <v>1.0209243584862753</v>
      </c>
      <c r="S117" s="9">
        <f t="shared" ca="1" si="88"/>
        <v>1.4137436181861638</v>
      </c>
      <c r="T117" s="9">
        <f t="shared" ca="1" si="88"/>
        <v>2.05650686369566</v>
      </c>
      <c r="U117" s="9">
        <f t="shared" ca="1" si="88"/>
        <v>0.74182538600837311</v>
      </c>
      <c r="V117" s="9">
        <f t="shared" ca="1" si="88"/>
        <v>0.93891489787185245</v>
      </c>
      <c r="W117" s="9">
        <f t="shared" ca="1" si="88"/>
        <v>2.0417217039319913</v>
      </c>
      <c r="X117" s="9">
        <f t="shared" ca="1" si="88"/>
        <v>1.0590231470619618</v>
      </c>
      <c r="Y117" s="9">
        <f t="shared" ca="1" si="88"/>
        <v>1.1081589099631253</v>
      </c>
      <c r="Z117" s="9">
        <f t="shared" ca="1" si="88"/>
        <v>1.4597494636234831</v>
      </c>
      <c r="AA117" s="9">
        <f t="shared" ca="1" si="88"/>
        <v>0.94355186462738061</v>
      </c>
      <c r="AB117" s="9">
        <f t="shared" ca="1" si="88"/>
        <v>1.0876903438114041</v>
      </c>
      <c r="AC117" s="9">
        <f t="shared" ca="1" si="88"/>
        <v>1.5250845355165348</v>
      </c>
      <c r="AD117" s="9">
        <f t="shared" ca="1" si="88"/>
        <v>0.77206423377253042</v>
      </c>
      <c r="AE117" s="9">
        <f t="shared" ca="1" si="88"/>
        <v>1.345973073365025</v>
      </c>
      <c r="AF117" s="9">
        <f t="shared" ca="1" si="88"/>
        <v>1.033969789146266</v>
      </c>
      <c r="AG117" s="9">
        <f t="shared" ca="1" si="88"/>
        <v>1.4544498924689153</v>
      </c>
      <c r="AH117" s="9">
        <f t="shared" ca="1" si="88"/>
        <v>1.3673924478544426</v>
      </c>
      <c r="AI117" s="9">
        <f t="shared" ca="1" si="88"/>
        <v>1.7057564112144499</v>
      </c>
      <c r="AJ117" s="9">
        <f t="shared" ca="1" si="88"/>
        <v>1.2921653907543793</v>
      </c>
      <c r="AK117" s="9">
        <f t="shared" ca="1" si="88"/>
        <v>1.0803603529496892</v>
      </c>
      <c r="AL117" s="9">
        <f t="shared" ca="1" si="88"/>
        <v>1.1942364326197559</v>
      </c>
      <c r="AM117" s="9">
        <f t="shared" ca="1" si="88"/>
        <v>0.98157127719349113</v>
      </c>
      <c r="AN117" s="9">
        <f ca="1">AVERAGE(OFFSET($A117,0,Fixtures!$D$6,1,3))</f>
        <v>1.2089771735495234</v>
      </c>
      <c r="AO117" s="9">
        <f ca="1">AVERAGE(OFFSET($A117,0,Fixtures!$D$6,1,6))</f>
        <v>1.197209710767315</v>
      </c>
      <c r="AP117" s="9">
        <f ca="1">AVERAGE(OFFSET($A117,0,Fixtures!$D$6,1,9))</f>
        <v>1.1483628178764123</v>
      </c>
      <c r="AQ117" s="9">
        <f ca="1">AVERAGE(OFFSET($A117,0,Fixtures!$D$6,1,12))</f>
        <v>1.2385720093687931</v>
      </c>
      <c r="AR117" s="9">
        <f ca="1">IF(OR(Fixtures!$D$6&lt;=0,Fixtures!$D$6&gt;39),AVERAGE(A117:AM117),AVERAGE(OFFSET($A117,0,Fixtures!$D$6,1,39-Fixtures!$D$6)))</f>
        <v>1.2131998478714272</v>
      </c>
    </row>
    <row r="118" spans="1:44" x14ac:dyDescent="0.25">
      <c r="A118" s="30" t="s">
        <v>112</v>
      </c>
      <c r="B118" s="9">
        <f ca="1">MIN(VLOOKUP($A110,$A$2:$AM$12,B$14+1,FALSE),VLOOKUP($A118,$A$2:$AM$12,B$14+1,FALSE))</f>
        <v>1.0528877426805365</v>
      </c>
      <c r="C118" s="9">
        <f t="shared" ref="C118:AM118" ca="1" si="89">MIN(VLOOKUP($A110,$A$2:$AM$12,C$14+1,FALSE),VLOOKUP($A118,$A$2:$AM$12,C$14+1,FALSE))</f>
        <v>0.62488844765775819</v>
      </c>
      <c r="D118" s="9">
        <f t="shared" ca="1" si="89"/>
        <v>1.1513225175996369</v>
      </c>
      <c r="E118" s="9">
        <f t="shared" ca="1" si="89"/>
        <v>1.3791380997574116</v>
      </c>
      <c r="F118" s="9">
        <f t="shared" ca="1" si="89"/>
        <v>1.0338563704757582</v>
      </c>
      <c r="G118" s="9">
        <f t="shared" ca="1" si="89"/>
        <v>0.83672147139395536</v>
      </c>
      <c r="H118" s="9">
        <f t="shared" ca="1" si="89"/>
        <v>1.4009435808716126</v>
      </c>
      <c r="I118" s="9">
        <f t="shared" ca="1" si="89"/>
        <v>1.2251790686098671</v>
      </c>
      <c r="J118" s="9">
        <f t="shared" ca="1" si="89"/>
        <v>0.87098094598954157</v>
      </c>
      <c r="K118" s="9">
        <f t="shared" ca="1" si="89"/>
        <v>1.2846792869596184</v>
      </c>
      <c r="L118" s="9">
        <f t="shared" ca="1" si="89"/>
        <v>0.7948159649054285</v>
      </c>
      <c r="M118" s="9">
        <f t="shared" ca="1" si="89"/>
        <v>1.1418699942840529</v>
      </c>
      <c r="N118" s="9">
        <f t="shared" ca="1" si="89"/>
        <v>1.161738978629874</v>
      </c>
      <c r="O118" s="9">
        <f t="shared" ca="1" si="89"/>
        <v>0.97364001066100947</v>
      </c>
      <c r="P118" s="9">
        <f t="shared" ca="1" si="89"/>
        <v>0.65036062344831558</v>
      </c>
      <c r="Q118" s="9">
        <f t="shared" ca="1" si="89"/>
        <v>1.1338018895928146</v>
      </c>
      <c r="R118" s="9">
        <f t="shared" ca="1" si="89"/>
        <v>0.91623331217323667</v>
      </c>
      <c r="S118" s="9">
        <f t="shared" ca="1" si="89"/>
        <v>1.3594705193876584</v>
      </c>
      <c r="T118" s="9">
        <f t="shared" ca="1" si="89"/>
        <v>0.82016119468924997</v>
      </c>
      <c r="U118" s="9">
        <f t="shared" ca="1" si="89"/>
        <v>0.74182538600837311</v>
      </c>
      <c r="V118" s="9">
        <f t="shared" ca="1" si="89"/>
        <v>1.0823359941322717</v>
      </c>
      <c r="W118" s="9">
        <f t="shared" ca="1" si="89"/>
        <v>0.85999191936966191</v>
      </c>
      <c r="X118" s="9">
        <f t="shared" ca="1" si="89"/>
        <v>1.1169818560286211</v>
      </c>
      <c r="Y118" s="9">
        <f t="shared" ca="1" si="89"/>
        <v>1.1081589099631253</v>
      </c>
      <c r="Z118" s="9">
        <f t="shared" ca="1" si="89"/>
        <v>0.93347533538998451</v>
      </c>
      <c r="AA118" s="9">
        <f t="shared" ca="1" si="89"/>
        <v>0.70482567898449144</v>
      </c>
      <c r="AB118" s="9">
        <f t="shared" ca="1" si="89"/>
        <v>0.91005877744132491</v>
      </c>
      <c r="AC118" s="9">
        <f t="shared" ca="1" si="89"/>
        <v>1.3686942070736008</v>
      </c>
      <c r="AD118" s="9">
        <f t="shared" ca="1" si="89"/>
        <v>0.75899134757866082</v>
      </c>
      <c r="AE118" s="9">
        <f t="shared" ca="1" si="89"/>
        <v>0.97152636342279231</v>
      </c>
      <c r="AF118" s="9">
        <f t="shared" ca="1" si="89"/>
        <v>1.033969789146266</v>
      </c>
      <c r="AG118" s="9">
        <f t="shared" ca="1" si="89"/>
        <v>0.91172299030731452</v>
      </c>
      <c r="AH118" s="9">
        <f t="shared" ca="1" si="89"/>
        <v>1.1873176759698376</v>
      </c>
      <c r="AI118" s="9">
        <f t="shared" ca="1" si="89"/>
        <v>0.94090748475373454</v>
      </c>
      <c r="AJ118" s="9">
        <f t="shared" ca="1" si="89"/>
        <v>1.2515669103221831</v>
      </c>
      <c r="AK118" s="9">
        <f t="shared" ca="1" si="89"/>
        <v>1.0803603529496892</v>
      </c>
      <c r="AL118" s="9">
        <f t="shared" ca="1" si="89"/>
        <v>0.96187240503398086</v>
      </c>
      <c r="AM118" s="9">
        <f t="shared" ca="1" si="89"/>
        <v>0.98157127719349113</v>
      </c>
      <c r="AN118" s="9">
        <f ca="1">AVERAGE(OFFSET($A118,0,Fixtures!$D$6,1,3))</f>
        <v>1.0528720337939104</v>
      </c>
      <c r="AO118" s="9">
        <f ca="1">AVERAGE(OFFSET($A118,0,Fixtures!$D$6,1,6))</f>
        <v>1.0236991274801912</v>
      </c>
      <c r="AP118" s="9">
        <f ca="1">AVERAGE(OFFSET($A118,0,Fixtures!$D$6,1,9))</f>
        <v>0.98963136278098518</v>
      </c>
      <c r="AQ118" s="9">
        <f ca="1">AVERAGE(OFFSET($A118,0,Fixtures!$D$6,1,12))</f>
        <v>0.99555253467164606</v>
      </c>
      <c r="AR118" s="9">
        <f ca="1">IF(OR(Fixtures!$D$6&lt;=0,Fixtures!$D$6&gt;39),AVERAGE(A118:AM118),AVERAGE(OFFSET($A118,0,Fixtures!$D$6,1,39-Fixtures!$D$6)))</f>
        <v>1.0138750850974436</v>
      </c>
    </row>
    <row r="119" spans="1:44" x14ac:dyDescent="0.25">
      <c r="A119" s="30" t="s">
        <v>71</v>
      </c>
      <c r="B119" s="9">
        <f ca="1">MIN(VLOOKUP($A110,$A$2:$AM$12,B$14+1,FALSE),VLOOKUP($A119,$A$2:$AM$12,B$14+1,FALSE))</f>
        <v>1.1718408173494492</v>
      </c>
      <c r="C119" s="9">
        <f t="shared" ref="C119:AM119" ca="1" si="90">MIN(VLOOKUP($A110,$A$2:$AM$12,C$14+1,FALSE),VLOOKUP($A119,$A$2:$AM$12,C$14+1,FALSE))</f>
        <v>1.6631056575800562</v>
      </c>
      <c r="D119" s="9">
        <f t="shared" ca="1" si="90"/>
        <v>1.1073720277073438</v>
      </c>
      <c r="E119" s="9">
        <f t="shared" ca="1" si="90"/>
        <v>1.2509897997915911</v>
      </c>
      <c r="F119" s="9">
        <f t="shared" ca="1" si="90"/>
        <v>1.1215220916980675</v>
      </c>
      <c r="G119" s="9">
        <f t="shared" ca="1" si="90"/>
        <v>0.83672147139395536</v>
      </c>
      <c r="H119" s="9">
        <f t="shared" ca="1" si="90"/>
        <v>1.6168229048148752</v>
      </c>
      <c r="I119" s="9">
        <f t="shared" ca="1" si="90"/>
        <v>1.0646866895963636</v>
      </c>
      <c r="J119" s="9">
        <f t="shared" ca="1" si="90"/>
        <v>1.66857783431436</v>
      </c>
      <c r="K119" s="9">
        <f t="shared" ca="1" si="90"/>
        <v>0.90757159891611372</v>
      </c>
      <c r="L119" s="9">
        <f t="shared" ca="1" si="90"/>
        <v>1.6115851278122877</v>
      </c>
      <c r="M119" s="9">
        <f t="shared" ca="1" si="90"/>
        <v>1.1418699942840529</v>
      </c>
      <c r="N119" s="9">
        <f t="shared" ca="1" si="90"/>
        <v>1.0234479497860998</v>
      </c>
      <c r="O119" s="9">
        <f t="shared" ca="1" si="90"/>
        <v>0.97364001066100947</v>
      </c>
      <c r="P119" s="9">
        <f t="shared" ca="1" si="90"/>
        <v>0.90102329704600859</v>
      </c>
      <c r="Q119" s="9">
        <f t="shared" ca="1" si="90"/>
        <v>0.80464010392197782</v>
      </c>
      <c r="R119" s="9">
        <f t="shared" ca="1" si="90"/>
        <v>1.0209243584862753</v>
      </c>
      <c r="S119" s="9">
        <f t="shared" ca="1" si="90"/>
        <v>1.4959178330128446</v>
      </c>
      <c r="T119" s="9">
        <f t="shared" ca="1" si="90"/>
        <v>1.5904578943353087</v>
      </c>
      <c r="U119" s="9">
        <f t="shared" ca="1" si="90"/>
        <v>0.74182538600837311</v>
      </c>
      <c r="V119" s="9">
        <f t="shared" ca="1" si="90"/>
        <v>1.0823359941322717</v>
      </c>
      <c r="W119" s="9">
        <f t="shared" ca="1" si="90"/>
        <v>1.3557551045537009</v>
      </c>
      <c r="X119" s="9">
        <f t="shared" ca="1" si="90"/>
        <v>1.1169818560286211</v>
      </c>
      <c r="Y119" s="9">
        <f t="shared" ca="1" si="90"/>
        <v>1.1081589099631253</v>
      </c>
      <c r="Z119" s="9">
        <f t="shared" ca="1" si="90"/>
        <v>1.2385588417376405</v>
      </c>
      <c r="AA119" s="9">
        <f t="shared" ca="1" si="90"/>
        <v>0.94355186462738061</v>
      </c>
      <c r="AB119" s="9">
        <f t="shared" ca="1" si="90"/>
        <v>1.0876903438114041</v>
      </c>
      <c r="AC119" s="9">
        <f t="shared" ca="1" si="90"/>
        <v>1.5250845355165348</v>
      </c>
      <c r="AD119" s="9">
        <f t="shared" ca="1" si="90"/>
        <v>0.77206423377253042</v>
      </c>
      <c r="AE119" s="9">
        <f t="shared" ca="1" si="90"/>
        <v>1.345973073365025</v>
      </c>
      <c r="AF119" s="9">
        <f t="shared" ca="1" si="90"/>
        <v>1.033969789146266</v>
      </c>
      <c r="AG119" s="9">
        <f t="shared" ca="1" si="90"/>
        <v>1.3312492821688746</v>
      </c>
      <c r="AH119" s="9">
        <f t="shared" ca="1" si="90"/>
        <v>1.9791491431157202</v>
      </c>
      <c r="AI119" s="9">
        <f t="shared" ca="1" si="90"/>
        <v>0.9773182382882758</v>
      </c>
      <c r="AJ119" s="9">
        <f t="shared" ca="1" si="90"/>
        <v>0.83743945275304854</v>
      </c>
      <c r="AK119" s="9">
        <f t="shared" ca="1" si="90"/>
        <v>1.0803603529496892</v>
      </c>
      <c r="AL119" s="9">
        <f t="shared" ca="1" si="90"/>
        <v>1.2499172597366492</v>
      </c>
      <c r="AM119" s="9">
        <f t="shared" ca="1" si="90"/>
        <v>0.98157127719349113</v>
      </c>
      <c r="AN119" s="9">
        <f ca="1">AVERAGE(OFFSET($A119,0,Fixtures!$D$6,1,3))</f>
        <v>1.1545665359097956</v>
      </c>
      <c r="AO119" s="9">
        <f ca="1">AVERAGE(OFFSET($A119,0,Fixtures!$D$6,1,6))</f>
        <v>1.1700043919474512</v>
      </c>
      <c r="AP119" s="9">
        <f ca="1">AVERAGE(OFFSET($A119,0,Fixtures!$D$6,1,9))</f>
        <v>1.1302259386631697</v>
      </c>
      <c r="AQ119" s="9">
        <f ca="1">AVERAGE(OFFSET($A119,0,Fixtures!$D$6,1,12))</f>
        <v>1.2049791759617832</v>
      </c>
      <c r="AR119" s="9">
        <f ca="1">IF(OR(Fixtures!$D$6&lt;=0,Fixtures!$D$6&gt;39),AVERAGE(A119:AM119),AVERAGE(OFFSET($A119,0,Fixtures!$D$6,1,39-Fixtures!$D$6)))</f>
        <v>1.1630649033858922</v>
      </c>
    </row>
    <row r="120" spans="1:44" x14ac:dyDescent="0.25">
      <c r="A120" s="30" t="s">
        <v>63</v>
      </c>
      <c r="B120" s="9">
        <f ca="1">MIN(VLOOKUP($A110,$A$2:$AM$12,B$14+1,FALSE),VLOOKUP($A120,$A$2:$AM$12,B$14+1,FALSE))</f>
        <v>1.4095034027149758</v>
      </c>
      <c r="C120" s="9">
        <f t="shared" ref="C120:AM120" ca="1" si="91">MIN(VLOOKUP($A110,$A$2:$AM$12,C$14+1,FALSE),VLOOKUP($A120,$A$2:$AM$12,C$14+1,FALSE))</f>
        <v>1.6631056575800562</v>
      </c>
      <c r="D120" s="9">
        <f t="shared" ca="1" si="91"/>
        <v>1.6138716383569434</v>
      </c>
      <c r="E120" s="9">
        <f t="shared" ca="1" si="91"/>
        <v>1.2563739934672677</v>
      </c>
      <c r="F120" s="9">
        <f t="shared" ca="1" si="91"/>
        <v>1.4662978338322521</v>
      </c>
      <c r="G120" s="9">
        <f t="shared" ca="1" si="91"/>
        <v>0.83672147139395536</v>
      </c>
      <c r="H120" s="9">
        <f t="shared" ca="1" si="91"/>
        <v>1.6168229048148752</v>
      </c>
      <c r="I120" s="9">
        <f t="shared" ca="1" si="91"/>
        <v>1.0343907041364173</v>
      </c>
      <c r="J120" s="9">
        <f t="shared" ca="1" si="91"/>
        <v>1.66857783431436</v>
      </c>
      <c r="K120" s="9">
        <f t="shared" ca="1" si="91"/>
        <v>1.3667723803181095</v>
      </c>
      <c r="L120" s="9">
        <f t="shared" ca="1" si="91"/>
        <v>1.076555320798225</v>
      </c>
      <c r="M120" s="9">
        <f t="shared" ca="1" si="91"/>
        <v>1.1418699942840529</v>
      </c>
      <c r="N120" s="9">
        <f t="shared" ca="1" si="91"/>
        <v>1.5091938240436991</v>
      </c>
      <c r="O120" s="9">
        <f t="shared" ca="1" si="91"/>
        <v>0.97364001066100947</v>
      </c>
      <c r="P120" s="9">
        <f t="shared" ca="1" si="91"/>
        <v>0.90102329704600859</v>
      </c>
      <c r="Q120" s="9">
        <f t="shared" ca="1" si="91"/>
        <v>1.1533305220552614</v>
      </c>
      <c r="R120" s="9">
        <f t="shared" ca="1" si="91"/>
        <v>1.0209243584862753</v>
      </c>
      <c r="S120" s="9">
        <f t="shared" ca="1" si="91"/>
        <v>1.6248213777923448</v>
      </c>
      <c r="T120" s="9">
        <f t="shared" ca="1" si="91"/>
        <v>1.5452009284013148</v>
      </c>
      <c r="U120" s="9">
        <f t="shared" ca="1" si="91"/>
        <v>0.74182538600837311</v>
      </c>
      <c r="V120" s="9">
        <f t="shared" ca="1" si="91"/>
        <v>1.0823359941322717</v>
      </c>
      <c r="W120" s="9">
        <f t="shared" ca="1" si="91"/>
        <v>2.0417217039319913</v>
      </c>
      <c r="X120" s="9">
        <f t="shared" ca="1" si="91"/>
        <v>1.1169818560286211</v>
      </c>
      <c r="Y120" s="9">
        <f t="shared" ca="1" si="91"/>
        <v>1.1081589099631253</v>
      </c>
      <c r="Z120" s="9">
        <f t="shared" ca="1" si="91"/>
        <v>1.5064390182463829</v>
      </c>
      <c r="AA120" s="9">
        <f t="shared" ca="1" si="91"/>
        <v>0.94355186462738061</v>
      </c>
      <c r="AB120" s="9">
        <f t="shared" ca="1" si="91"/>
        <v>1.0876903438114041</v>
      </c>
      <c r="AC120" s="9">
        <f t="shared" ca="1" si="91"/>
        <v>1.5250845355165348</v>
      </c>
      <c r="AD120" s="9">
        <f t="shared" ca="1" si="91"/>
        <v>0.77206423377253042</v>
      </c>
      <c r="AE120" s="9">
        <f t="shared" ca="1" si="91"/>
        <v>1.345973073365025</v>
      </c>
      <c r="AF120" s="9">
        <f t="shared" ca="1" si="91"/>
        <v>1.033969789146266</v>
      </c>
      <c r="AG120" s="9">
        <f t="shared" ca="1" si="91"/>
        <v>1.4544498924689153</v>
      </c>
      <c r="AH120" s="9">
        <f t="shared" ca="1" si="91"/>
        <v>1.6081875779825336</v>
      </c>
      <c r="AI120" s="9">
        <f t="shared" ca="1" si="91"/>
        <v>1.3156752195996289</v>
      </c>
      <c r="AJ120" s="9">
        <f t="shared" ca="1" si="91"/>
        <v>1.8768055951794993</v>
      </c>
      <c r="AK120" s="9">
        <f t="shared" ca="1" si="91"/>
        <v>1.0803603529496892</v>
      </c>
      <c r="AL120" s="9">
        <f t="shared" ca="1" si="91"/>
        <v>1.2499172597366492</v>
      </c>
      <c r="AM120" s="9">
        <f t="shared" ca="1" si="91"/>
        <v>0.98157127719349113</v>
      </c>
      <c r="AN120" s="9">
        <f ca="1">AVERAGE(OFFSET($A120,0,Fixtures!$D$6,1,3))</f>
        <v>1.2438599280793763</v>
      </c>
      <c r="AO120" s="9">
        <f ca="1">AVERAGE(OFFSET($A120,0,Fixtures!$D$6,1,6))</f>
        <v>1.2146510880322414</v>
      </c>
      <c r="AP120" s="9">
        <f ca="1">AVERAGE(OFFSET($A120,0,Fixtures!$D$6,1,9))</f>
        <v>1.1599904027196966</v>
      </c>
      <c r="AQ120" s="9">
        <f ca="1">AVERAGE(OFFSET($A120,0,Fixtures!$D$6,1,12))</f>
        <v>1.2348521928773621</v>
      </c>
      <c r="AR120" s="9">
        <f ca="1">IF(OR(Fixtures!$D$6&lt;=0,Fixtures!$D$6&gt;39),AVERAGE(A120:AM120),AVERAGE(OFFSET($A120,0,Fixtures!$D$6,1,39-Fixtures!$D$6)))</f>
        <v>1.2504300499742296</v>
      </c>
    </row>
    <row r="122" spans="1:44" x14ac:dyDescent="0.25">
      <c r="A122" s="31" t="s">
        <v>71</v>
      </c>
      <c r="B122" s="2">
        <v>1</v>
      </c>
      <c r="C122" s="2">
        <v>2</v>
      </c>
      <c r="D122" s="2">
        <v>3</v>
      </c>
      <c r="E122" s="2">
        <v>4</v>
      </c>
      <c r="F122" s="2">
        <v>5</v>
      </c>
      <c r="G122" s="2">
        <v>6</v>
      </c>
      <c r="H122" s="2">
        <v>7</v>
      </c>
      <c r="I122" s="2">
        <v>8</v>
      </c>
      <c r="J122" s="2">
        <v>9</v>
      </c>
      <c r="K122" s="2">
        <v>10</v>
      </c>
      <c r="L122" s="2">
        <v>11</v>
      </c>
      <c r="M122" s="2">
        <v>12</v>
      </c>
      <c r="N122" s="2">
        <v>13</v>
      </c>
      <c r="O122" s="2">
        <v>14</v>
      </c>
      <c r="P122" s="2">
        <v>15</v>
      </c>
      <c r="Q122" s="2">
        <v>16</v>
      </c>
      <c r="R122" s="2">
        <v>17</v>
      </c>
      <c r="S122" s="2">
        <v>18</v>
      </c>
      <c r="T122" s="2">
        <v>19</v>
      </c>
      <c r="U122" s="2">
        <v>20</v>
      </c>
      <c r="V122" s="2">
        <v>21</v>
      </c>
      <c r="W122" s="2">
        <v>22</v>
      </c>
      <c r="X122" s="2">
        <v>23</v>
      </c>
      <c r="Y122" s="2">
        <v>24</v>
      </c>
      <c r="Z122" s="2">
        <v>25</v>
      </c>
      <c r="AA122" s="2">
        <v>26</v>
      </c>
      <c r="AB122" s="2">
        <v>27</v>
      </c>
      <c r="AC122" s="2">
        <v>28</v>
      </c>
      <c r="AD122" s="2">
        <v>29</v>
      </c>
      <c r="AE122" s="2">
        <v>30</v>
      </c>
      <c r="AF122" s="2">
        <v>31</v>
      </c>
      <c r="AG122" s="2">
        <v>32</v>
      </c>
      <c r="AH122" s="2">
        <v>33</v>
      </c>
      <c r="AI122" s="2">
        <v>34</v>
      </c>
      <c r="AJ122" s="2">
        <v>35</v>
      </c>
      <c r="AK122" s="2">
        <v>36</v>
      </c>
      <c r="AL122" s="2">
        <v>37</v>
      </c>
      <c r="AM122" s="2">
        <v>38</v>
      </c>
      <c r="AN122" s="31" t="s">
        <v>56</v>
      </c>
      <c r="AO122" s="31" t="s">
        <v>57</v>
      </c>
      <c r="AP122" s="31" t="s">
        <v>58</v>
      </c>
      <c r="AQ122" s="31" t="s">
        <v>82</v>
      </c>
      <c r="AR122" s="31" t="s">
        <v>59</v>
      </c>
    </row>
    <row r="123" spans="1:44" x14ac:dyDescent="0.25">
      <c r="A123" s="30" t="s">
        <v>111</v>
      </c>
      <c r="B123" s="9">
        <f t="shared" ref="B123:AM123" ca="1" si="92">MIN(VLOOKUP($A122,$A$2:$AM$12,B$14+1,FALSE),VLOOKUP($A123,$A$2:$AM$12,B$14+1,FALSE))</f>
        <v>1.1718408173494492</v>
      </c>
      <c r="C123" s="9">
        <f t="shared" ca="1" si="92"/>
        <v>1.1299142173189616</v>
      </c>
      <c r="D123" s="9">
        <f t="shared" ca="1" si="92"/>
        <v>1.1073720277073438</v>
      </c>
      <c r="E123" s="9">
        <f t="shared" ca="1" si="92"/>
        <v>1.2509897997915911</v>
      </c>
      <c r="F123" s="9">
        <f t="shared" ca="1" si="92"/>
        <v>1.1215220916980675</v>
      </c>
      <c r="G123" s="9">
        <f t="shared" ca="1" si="92"/>
        <v>2.085800468044873</v>
      </c>
      <c r="H123" s="9">
        <f t="shared" ca="1" si="92"/>
        <v>1.274178687973843</v>
      </c>
      <c r="I123" s="9">
        <f t="shared" ca="1" si="92"/>
        <v>1.0646866895963636</v>
      </c>
      <c r="J123" s="9">
        <f t="shared" ca="1" si="92"/>
        <v>1.45892577680827</v>
      </c>
      <c r="K123" s="9">
        <f t="shared" ca="1" si="92"/>
        <v>0.90757159891611372</v>
      </c>
      <c r="L123" s="9">
        <f t="shared" ca="1" si="92"/>
        <v>1.6115851278122877</v>
      </c>
      <c r="M123" s="9">
        <f t="shared" ca="1" si="92"/>
        <v>1.4599445288010053</v>
      </c>
      <c r="N123" s="9">
        <f t="shared" ca="1" si="92"/>
        <v>1.0234479497860998</v>
      </c>
      <c r="O123" s="9">
        <f t="shared" ca="1" si="92"/>
        <v>1.9886563350917759</v>
      </c>
      <c r="P123" s="9">
        <f t="shared" ca="1" si="92"/>
        <v>2.2146062874330541</v>
      </c>
      <c r="Q123" s="9">
        <f t="shared" ca="1" si="92"/>
        <v>0.80464010392197782</v>
      </c>
      <c r="R123" s="9">
        <f t="shared" ca="1" si="92"/>
        <v>1.980098307398386</v>
      </c>
      <c r="S123" s="9">
        <f t="shared" ca="1" si="92"/>
        <v>1.4959178330128446</v>
      </c>
      <c r="T123" s="9">
        <f t="shared" ca="1" si="92"/>
        <v>1.2167478286075279</v>
      </c>
      <c r="U123" s="9">
        <f t="shared" ca="1" si="92"/>
        <v>1.1797914816431767</v>
      </c>
      <c r="V123" s="9">
        <f t="shared" ca="1" si="92"/>
        <v>1.2115632784555164</v>
      </c>
      <c r="W123" s="9">
        <f t="shared" ca="1" si="92"/>
        <v>1.3557551045537009</v>
      </c>
      <c r="X123" s="9">
        <f t="shared" ca="1" si="92"/>
        <v>1.1739837476891879</v>
      </c>
      <c r="Y123" s="9">
        <f t="shared" ca="1" si="92"/>
        <v>1.314809919678138</v>
      </c>
      <c r="Z123" s="9">
        <f t="shared" ca="1" si="92"/>
        <v>1.2385588417376405</v>
      </c>
      <c r="AA123" s="9">
        <f t="shared" ca="1" si="92"/>
        <v>1.4615936957476536</v>
      </c>
      <c r="AB123" s="9">
        <f t="shared" ca="1" si="92"/>
        <v>2.2346426888216575</v>
      </c>
      <c r="AC123" s="9">
        <f t="shared" ca="1" si="92"/>
        <v>1.3255203545394154</v>
      </c>
      <c r="AD123" s="9">
        <f t="shared" ca="1" si="92"/>
        <v>1.2019932416612262</v>
      </c>
      <c r="AE123" s="9">
        <f t="shared" ca="1" si="92"/>
        <v>1.4825050353890687</v>
      </c>
      <c r="AF123" s="9">
        <f t="shared" ca="1" si="92"/>
        <v>1.5288543447421985</v>
      </c>
      <c r="AG123" s="9">
        <f t="shared" ca="1" si="92"/>
        <v>1.3312492821688746</v>
      </c>
      <c r="AH123" s="9">
        <f t="shared" ca="1" si="92"/>
        <v>2.4074296353739113</v>
      </c>
      <c r="AI123" s="9">
        <f t="shared" ca="1" si="92"/>
        <v>0.9773182382882758</v>
      </c>
      <c r="AJ123" s="9">
        <f t="shared" ca="1" si="92"/>
        <v>0.83743945275304854</v>
      </c>
      <c r="AK123" s="9">
        <f t="shared" ca="1" si="92"/>
        <v>1.6542224117603532</v>
      </c>
      <c r="AL123" s="9">
        <f t="shared" ca="1" si="92"/>
        <v>1.39627965216227</v>
      </c>
      <c r="AM123" s="9">
        <f t="shared" ca="1" si="92"/>
        <v>1.6753601616724221</v>
      </c>
      <c r="AN123" s="9">
        <f ca="1">AVERAGE(OFFSET($A123,0,Fixtures!$D$6,1,3))</f>
        <v>1.2424508363683222</v>
      </c>
      <c r="AO123" s="9">
        <f ca="1">AVERAGE(OFFSET($A123,0,Fixtures!$D$6,1,6))</f>
        <v>1.4581848747022823</v>
      </c>
      <c r="AP123" s="9">
        <f ca="1">AVERAGE(OFFSET($A123,0,Fixtures!$D$6,1,9))</f>
        <v>1.4402735411117986</v>
      </c>
      <c r="AQ123" s="9">
        <f ca="1">AVERAGE(OFFSET($A123,0,Fixtures!$D$6,1,12))</f>
        <v>1.4732049188197707</v>
      </c>
      <c r="AR123" s="9">
        <f ca="1">IF(OR(Fixtures!$D$6&lt;=0,Fixtures!$D$6&gt;39),AVERAGE(A123:AM123),AVERAGE(OFFSET($A123,0,Fixtures!$D$6,1,39-Fixtures!$D$6)))</f>
        <v>1.4526100440115841</v>
      </c>
    </row>
    <row r="124" spans="1:44" x14ac:dyDescent="0.25">
      <c r="A124" s="30" t="s">
        <v>121</v>
      </c>
      <c r="B124" s="9">
        <f ca="1">MIN(VLOOKUP($A122,$A$2:$AM$12,B$14+1,FALSE),VLOOKUP($A124,$A$2:$AM$12,B$14+1,FALSE))</f>
        <v>1.1718408173494492</v>
      </c>
      <c r="C124" s="9">
        <f t="shared" ref="C124:AM124" ca="1" si="93">MIN(VLOOKUP($A122,$A$2:$AM$12,C$14+1,FALSE),VLOOKUP($A124,$A$2:$AM$12,C$14+1,FALSE))</f>
        <v>1.0973992847301419</v>
      </c>
      <c r="D124" s="9">
        <f t="shared" ca="1" si="93"/>
        <v>1.1073720277073438</v>
      </c>
      <c r="E124" s="9">
        <f t="shared" ca="1" si="93"/>
        <v>1.2509897997915911</v>
      </c>
      <c r="F124" s="9">
        <f t="shared" ca="1" si="93"/>
        <v>1.0142310081455452</v>
      </c>
      <c r="G124" s="9">
        <f t="shared" ca="1" si="93"/>
        <v>1.239723667517822</v>
      </c>
      <c r="H124" s="9">
        <f t="shared" ca="1" si="93"/>
        <v>1.8098661320137961</v>
      </c>
      <c r="I124" s="9">
        <f t="shared" ca="1" si="93"/>
        <v>1.0646866895963636</v>
      </c>
      <c r="J124" s="9">
        <f t="shared" ca="1" si="93"/>
        <v>1.7465327406305913</v>
      </c>
      <c r="K124" s="9">
        <f t="shared" ca="1" si="93"/>
        <v>0.90757159891611372</v>
      </c>
      <c r="L124" s="9">
        <f t="shared" ca="1" si="93"/>
        <v>0.96851673043588815</v>
      </c>
      <c r="M124" s="9">
        <f t="shared" ca="1" si="93"/>
        <v>1.4599445288010053</v>
      </c>
      <c r="N124" s="9">
        <f t="shared" ca="1" si="93"/>
        <v>1.0234479497860998</v>
      </c>
      <c r="O124" s="9">
        <f t="shared" ca="1" si="93"/>
        <v>1.9886563350917759</v>
      </c>
      <c r="P124" s="9">
        <f t="shared" ca="1" si="93"/>
        <v>1.6602722455353369</v>
      </c>
      <c r="Q124" s="9">
        <f t="shared" ca="1" si="93"/>
        <v>0.80464010392197782</v>
      </c>
      <c r="R124" s="9">
        <f t="shared" ca="1" si="93"/>
        <v>1.1911683613504611</v>
      </c>
      <c r="S124" s="9">
        <f t="shared" ca="1" si="93"/>
        <v>1.0550983611566653</v>
      </c>
      <c r="T124" s="9">
        <f t="shared" ca="1" si="93"/>
        <v>1.5904578943353087</v>
      </c>
      <c r="U124" s="9">
        <f t="shared" ca="1" si="93"/>
        <v>0.89939821358314909</v>
      </c>
      <c r="V124" s="9">
        <f t="shared" ca="1" si="93"/>
        <v>1.2115632784555164</v>
      </c>
      <c r="W124" s="9">
        <f t="shared" ca="1" si="93"/>
        <v>1.3557551045537009</v>
      </c>
      <c r="X124" s="9">
        <f t="shared" ca="1" si="93"/>
        <v>1.1691665453808089</v>
      </c>
      <c r="Y124" s="9">
        <f t="shared" ca="1" si="93"/>
        <v>1.343545479550136</v>
      </c>
      <c r="Z124" s="9">
        <f t="shared" ca="1" si="93"/>
        <v>1.2385588417376405</v>
      </c>
      <c r="AA124" s="9">
        <f t="shared" ca="1" si="93"/>
        <v>1.0465729830055803</v>
      </c>
      <c r="AB124" s="9">
        <f t="shared" ca="1" si="93"/>
        <v>1.5761345888883518</v>
      </c>
      <c r="AC124" s="9">
        <f t="shared" ca="1" si="93"/>
        <v>0.79739369644121783</v>
      </c>
      <c r="AD124" s="9">
        <f t="shared" ca="1" si="93"/>
        <v>1.2019932416612262</v>
      </c>
      <c r="AE124" s="9">
        <f t="shared" ca="1" si="93"/>
        <v>1.1114219164327461</v>
      </c>
      <c r="AF124" s="9">
        <f t="shared" ca="1" si="93"/>
        <v>1.5288543447421985</v>
      </c>
      <c r="AG124" s="9">
        <f t="shared" ca="1" si="93"/>
        <v>1.3312492821688746</v>
      </c>
      <c r="AH124" s="9">
        <f t="shared" ca="1" si="93"/>
        <v>1.4467965973178083</v>
      </c>
      <c r="AI124" s="9">
        <f t="shared" ca="1" si="93"/>
        <v>0.9773182382882758</v>
      </c>
      <c r="AJ124" s="9">
        <f t="shared" ca="1" si="93"/>
        <v>0.83743945275304854</v>
      </c>
      <c r="AK124" s="9">
        <f t="shared" ca="1" si="93"/>
        <v>1.6542224117603532</v>
      </c>
      <c r="AL124" s="9">
        <f t="shared" ca="1" si="93"/>
        <v>0.82989766172680646</v>
      </c>
      <c r="AM124" s="9">
        <f t="shared" ca="1" si="93"/>
        <v>1.515085826982852</v>
      </c>
      <c r="AN124" s="9">
        <f ca="1">AVERAGE(OFFSET($A124,0,Fixtures!$D$6,1,3))</f>
        <v>1.250423622222862</v>
      </c>
      <c r="AO124" s="9">
        <f ca="1">AVERAGE(OFFSET($A124,0,Fixtures!$D$6,1,6))</f>
        <v>1.1952286891672894</v>
      </c>
      <c r="AP124" s="9">
        <f ca="1">AVERAGE(OFFSET($A124,0,Fixtures!$D$6,1,9))</f>
        <v>1.2237379597599896</v>
      </c>
      <c r="AQ124" s="9">
        <f ca="1">AVERAGE(OFFSET($A124,0,Fixtures!$D$6,1,12))</f>
        <v>1.2307504796345723</v>
      </c>
      <c r="AR124" s="9">
        <f ca="1">IF(OR(Fixtures!$D$6&lt;=0,Fixtures!$D$6&gt;39),AVERAGE(A124:AM124),AVERAGE(OFFSET($A124,0,Fixtures!$D$6,1,39-Fixtures!$D$6)))</f>
        <v>1.2253531943023706</v>
      </c>
    </row>
    <row r="125" spans="1:44" x14ac:dyDescent="0.25">
      <c r="A125" s="30" t="s">
        <v>73</v>
      </c>
      <c r="B125" s="9">
        <f ca="1">MIN(VLOOKUP($A122,$A$2:$AM$12,B$14+1,FALSE),VLOOKUP($A125,$A$2:$AM$12,B$14+1,FALSE))</f>
        <v>1.0958028438051395</v>
      </c>
      <c r="C125" s="9">
        <f t="shared" ref="C125:AM125" ca="1" si="94">MIN(VLOOKUP($A122,$A$2:$AM$12,C$14+1,FALSE),VLOOKUP($A125,$A$2:$AM$12,C$14+1,FALSE))</f>
        <v>1.8139119673010362</v>
      </c>
      <c r="D125" s="9">
        <f t="shared" ca="1" si="94"/>
        <v>1.1073720277073438</v>
      </c>
      <c r="E125" s="9">
        <f t="shared" ca="1" si="94"/>
        <v>1.2509897997915911</v>
      </c>
      <c r="F125" s="9">
        <f t="shared" ca="1" si="94"/>
        <v>1.1215220916980675</v>
      </c>
      <c r="G125" s="9">
        <f t="shared" ca="1" si="94"/>
        <v>2.0467760972674767</v>
      </c>
      <c r="H125" s="9">
        <f t="shared" ca="1" si="94"/>
        <v>1.1397356884136589</v>
      </c>
      <c r="I125" s="9">
        <f t="shared" ca="1" si="94"/>
        <v>1.0646866895963636</v>
      </c>
      <c r="J125" s="9">
        <f t="shared" ca="1" si="94"/>
        <v>1.0058809932384258</v>
      </c>
      <c r="K125" s="9">
        <f t="shared" ca="1" si="94"/>
        <v>0.90757159891611372</v>
      </c>
      <c r="L125" s="9">
        <f t="shared" ca="1" si="94"/>
        <v>1.5396369951198987</v>
      </c>
      <c r="M125" s="9">
        <f t="shared" ca="1" si="94"/>
        <v>1.2875507823832664</v>
      </c>
      <c r="N125" s="9">
        <f t="shared" ca="1" si="94"/>
        <v>1.0234479497860998</v>
      </c>
      <c r="O125" s="9">
        <f t="shared" ca="1" si="94"/>
        <v>1.8049826621772453</v>
      </c>
      <c r="P125" s="9">
        <f t="shared" ca="1" si="94"/>
        <v>1.2371222682855909</v>
      </c>
      <c r="Q125" s="9">
        <f t="shared" ca="1" si="94"/>
        <v>0.80464010392197782</v>
      </c>
      <c r="R125" s="9">
        <f t="shared" ca="1" si="94"/>
        <v>2.4777883169588866</v>
      </c>
      <c r="S125" s="9">
        <f t="shared" ca="1" si="94"/>
        <v>1.0533588752643481</v>
      </c>
      <c r="T125" s="9">
        <f t="shared" ca="1" si="94"/>
        <v>1.1542992971377788</v>
      </c>
      <c r="U125" s="9">
        <f t="shared" ca="1" si="94"/>
        <v>1.1797914816431767</v>
      </c>
      <c r="V125" s="9">
        <f t="shared" ca="1" si="94"/>
        <v>1.2115632784555164</v>
      </c>
      <c r="W125" s="9">
        <f t="shared" ca="1" si="94"/>
        <v>1.0869485663591656</v>
      </c>
      <c r="X125" s="9">
        <f t="shared" ca="1" si="94"/>
        <v>1.1739837476891879</v>
      </c>
      <c r="Y125" s="9">
        <f t="shared" ca="1" si="94"/>
        <v>1.206088619953807</v>
      </c>
      <c r="Z125" s="9">
        <f t="shared" ca="1" si="94"/>
        <v>1.2142716475320985</v>
      </c>
      <c r="AA125" s="9">
        <f t="shared" ca="1" si="94"/>
        <v>1.6369400506224923</v>
      </c>
      <c r="AB125" s="9">
        <f t="shared" ca="1" si="94"/>
        <v>1.5735360976171129</v>
      </c>
      <c r="AC125" s="9">
        <f t="shared" ca="1" si="94"/>
        <v>1.6586847411047088</v>
      </c>
      <c r="AD125" s="9">
        <f t="shared" ca="1" si="94"/>
        <v>1.2019932416612262</v>
      </c>
      <c r="AE125" s="9">
        <f t="shared" ca="1" si="94"/>
        <v>0.82815622918291609</v>
      </c>
      <c r="AF125" s="9">
        <f t="shared" ca="1" si="94"/>
        <v>1.5288543447421985</v>
      </c>
      <c r="AG125" s="9">
        <f t="shared" ca="1" si="94"/>
        <v>0.8619141601078063</v>
      </c>
      <c r="AH125" s="9">
        <f t="shared" ca="1" si="94"/>
        <v>2.2999515606112069</v>
      </c>
      <c r="AI125" s="9">
        <f t="shared" ca="1" si="94"/>
        <v>0.9773182382882758</v>
      </c>
      <c r="AJ125" s="9">
        <f t="shared" ca="1" si="94"/>
        <v>0.83743945275304854</v>
      </c>
      <c r="AK125" s="9">
        <f t="shared" ca="1" si="94"/>
        <v>1.6542224117603532</v>
      </c>
      <c r="AL125" s="9">
        <f t="shared" ca="1" si="94"/>
        <v>1.3701558998236825</v>
      </c>
      <c r="AM125" s="9">
        <f t="shared" ca="1" si="94"/>
        <v>1.6753601616724221</v>
      </c>
      <c r="AN125" s="9">
        <f ca="1">AVERAGE(OFFSET($A125,0,Fixtures!$D$6,1,3))</f>
        <v>1.1981146717250313</v>
      </c>
      <c r="AO125" s="9">
        <f ca="1">AVERAGE(OFFSET($A125,0,Fixtures!$D$6,1,6))</f>
        <v>1.4105841507532346</v>
      </c>
      <c r="AP125" s="9">
        <f ca="1">AVERAGE(OFFSET($A125,0,Fixtures!$D$6,1,9))</f>
        <v>1.335834302233972</v>
      </c>
      <c r="AQ125" s="9">
        <f ca="1">AVERAGE(OFFSET($A125,0,Fixtures!$D$6,1,12))</f>
        <v>1.3468077232594198</v>
      </c>
      <c r="AR125" s="9">
        <f ca="1">IF(OR(Fixtures!$D$6&lt;=0,Fixtures!$D$6&gt;39),AVERAGE(A125:AM125),AVERAGE(OFFSET($A125,0,Fixtures!$D$6,1,39-Fixtures!$D$6)))</f>
        <v>1.3561794128201592</v>
      </c>
    </row>
    <row r="126" spans="1:44" x14ac:dyDescent="0.25">
      <c r="A126" s="30" t="s">
        <v>61</v>
      </c>
      <c r="B126" s="9">
        <f ca="1">MIN(VLOOKUP($A122,$A$2:$AM$12,B$14+1,FALSE),VLOOKUP($A126,$A$2:$AM$12,B$14+1,FALSE))</f>
        <v>1.1502967492075478</v>
      </c>
      <c r="C126" s="9">
        <f t="shared" ref="C126:AM126" ca="1" si="95">MIN(VLOOKUP($A122,$A$2:$AM$12,C$14+1,FALSE),VLOOKUP($A126,$A$2:$AM$12,C$14+1,FALSE))</f>
        <v>1.4476337178442515</v>
      </c>
      <c r="D126" s="9">
        <f t="shared" ca="1" si="95"/>
        <v>1.1073720277073438</v>
      </c>
      <c r="E126" s="9">
        <f t="shared" ca="1" si="95"/>
        <v>1.2509897997915911</v>
      </c>
      <c r="F126" s="9">
        <f t="shared" ca="1" si="95"/>
        <v>1.1215220916980675</v>
      </c>
      <c r="G126" s="9">
        <f t="shared" ca="1" si="95"/>
        <v>0.84447444028866792</v>
      </c>
      <c r="H126" s="9">
        <f t="shared" ca="1" si="95"/>
        <v>1.5228464436810105</v>
      </c>
      <c r="I126" s="9">
        <f t="shared" ca="1" si="95"/>
        <v>1.0646866895963636</v>
      </c>
      <c r="J126" s="9">
        <f t="shared" ca="1" si="95"/>
        <v>1.7537288082764415</v>
      </c>
      <c r="K126" s="9">
        <f t="shared" ca="1" si="95"/>
        <v>0.90757159891611372</v>
      </c>
      <c r="L126" s="9">
        <f t="shared" ca="1" si="95"/>
        <v>1.3742719489957309</v>
      </c>
      <c r="M126" s="9">
        <f t="shared" ca="1" si="95"/>
        <v>0.95685042666076747</v>
      </c>
      <c r="N126" s="9">
        <f t="shared" ca="1" si="95"/>
        <v>1.0234479497860998</v>
      </c>
      <c r="O126" s="9">
        <f t="shared" ca="1" si="95"/>
        <v>0.6952679022786219</v>
      </c>
      <c r="P126" s="9">
        <f t="shared" ca="1" si="95"/>
        <v>1.8549363488823329</v>
      </c>
      <c r="Q126" s="9">
        <f t="shared" ca="1" si="95"/>
        <v>0.80464010392197782</v>
      </c>
      <c r="R126" s="9">
        <f t="shared" ca="1" si="95"/>
        <v>0.72360893865840259</v>
      </c>
      <c r="S126" s="9">
        <f t="shared" ca="1" si="95"/>
        <v>1.1714715721377789</v>
      </c>
      <c r="T126" s="9">
        <f t="shared" ca="1" si="95"/>
        <v>1.5904578943353087</v>
      </c>
      <c r="U126" s="9">
        <f t="shared" ca="1" si="95"/>
        <v>1.1797914816431767</v>
      </c>
      <c r="V126" s="9">
        <f t="shared" ca="1" si="95"/>
        <v>1.0194261317203455</v>
      </c>
      <c r="W126" s="9">
        <f t="shared" ca="1" si="95"/>
        <v>1.3557551045537009</v>
      </c>
      <c r="X126" s="9">
        <f t="shared" ca="1" si="95"/>
        <v>1.1739837476891879</v>
      </c>
      <c r="Y126" s="9">
        <f t="shared" ca="1" si="95"/>
        <v>1.7624045589978323</v>
      </c>
      <c r="Z126" s="9">
        <f t="shared" ca="1" si="95"/>
        <v>0.969077116904003</v>
      </c>
      <c r="AA126" s="9">
        <f t="shared" ca="1" si="95"/>
        <v>1.7183445265939916</v>
      </c>
      <c r="AB126" s="9">
        <f t="shared" ca="1" si="95"/>
        <v>0.78420824250545529</v>
      </c>
      <c r="AC126" s="9">
        <f t="shared" ca="1" si="95"/>
        <v>1.0809466861440336</v>
      </c>
      <c r="AD126" s="9">
        <f t="shared" ca="1" si="95"/>
        <v>1.0144078247984056</v>
      </c>
      <c r="AE126" s="9">
        <f t="shared" ca="1" si="95"/>
        <v>1.4825050353890687</v>
      </c>
      <c r="AF126" s="9">
        <f t="shared" ca="1" si="95"/>
        <v>0.91253367780969208</v>
      </c>
      <c r="AG126" s="9">
        <f t="shared" ca="1" si="95"/>
        <v>1.0386100762433734</v>
      </c>
      <c r="AH126" s="9">
        <f t="shared" ca="1" si="95"/>
        <v>0.91996717246821658</v>
      </c>
      <c r="AI126" s="9">
        <f t="shared" ca="1" si="95"/>
        <v>0.9773182382882758</v>
      </c>
      <c r="AJ126" s="9">
        <f t="shared" ca="1" si="95"/>
        <v>0.83743945275304854</v>
      </c>
      <c r="AK126" s="9">
        <f t="shared" ca="1" si="95"/>
        <v>1.0468792879993667</v>
      </c>
      <c r="AL126" s="9">
        <f t="shared" ca="1" si="95"/>
        <v>1.2614988552460349</v>
      </c>
      <c r="AM126" s="9">
        <f t="shared" ca="1" si="95"/>
        <v>1.0125561762479827</v>
      </c>
      <c r="AN126" s="9">
        <f ca="1">AVERAGE(OFFSET($A126,0,Fixtures!$D$6,1,3))</f>
        <v>1.3018218078636743</v>
      </c>
      <c r="AO126" s="9">
        <f ca="1">AVERAGE(OFFSET($A126,0,Fixtures!$D$6,1,6))</f>
        <v>1.2481608131390838</v>
      </c>
      <c r="AP126" s="9">
        <f ca="1">AVERAGE(OFFSET($A126,0,Fixtures!$D$6,1,9))</f>
        <v>1.2109346018701856</v>
      </c>
      <c r="AQ126" s="9">
        <f ca="1">AVERAGE(OFFSET($A126,0,Fixtures!$D$6,1,12))</f>
        <v>1.1528589086526282</v>
      </c>
      <c r="AR126" s="9">
        <f ca="1">IF(OR(Fixtures!$D$6&lt;=0,Fixtures!$D$6&gt;39),AVERAGE(A126:AM126),AVERAGE(OFFSET($A126,0,Fixtures!$D$6,1,39-Fixtures!$D$6)))</f>
        <v>1.1245425422548732</v>
      </c>
    </row>
    <row r="127" spans="1:44" x14ac:dyDescent="0.25">
      <c r="A127" s="30" t="s">
        <v>53</v>
      </c>
      <c r="B127" s="9">
        <f ca="1">MIN(VLOOKUP($A122,$A$2:$AM$12,B$14+1,FALSE),VLOOKUP($A127,$A$2:$AM$12,B$14+1,FALSE))</f>
        <v>1.1718408173494492</v>
      </c>
      <c r="C127" s="9">
        <f t="shared" ref="C127:AM127" ca="1" si="96">MIN(VLOOKUP($A122,$A$2:$AM$12,C$14+1,FALSE),VLOOKUP($A127,$A$2:$AM$12,C$14+1,FALSE))</f>
        <v>1.5355437929549971</v>
      </c>
      <c r="D127" s="9">
        <f t="shared" ca="1" si="96"/>
        <v>1.1073720277073438</v>
      </c>
      <c r="E127" s="9">
        <f t="shared" ca="1" si="96"/>
        <v>1.1390565528774848</v>
      </c>
      <c r="F127" s="9">
        <f t="shared" ca="1" si="96"/>
        <v>1.1215220916980675</v>
      </c>
      <c r="G127" s="9">
        <f t="shared" ca="1" si="96"/>
        <v>1.1697313576365285</v>
      </c>
      <c r="H127" s="9">
        <f t="shared" ca="1" si="96"/>
        <v>0.94357414923735561</v>
      </c>
      <c r="I127" s="9">
        <f t="shared" ca="1" si="96"/>
        <v>1.0646866895963636</v>
      </c>
      <c r="J127" s="9">
        <f t="shared" ca="1" si="96"/>
        <v>1.7537288082764415</v>
      </c>
      <c r="K127" s="9">
        <f t="shared" ca="1" si="96"/>
        <v>0.90757159891611372</v>
      </c>
      <c r="L127" s="9">
        <f t="shared" ca="1" si="96"/>
        <v>1.4313182469175634</v>
      </c>
      <c r="M127" s="9">
        <f t="shared" ca="1" si="96"/>
        <v>1.4599445288010053</v>
      </c>
      <c r="N127" s="9">
        <f t="shared" ca="1" si="96"/>
        <v>1.0234479497860998</v>
      </c>
      <c r="O127" s="9">
        <f t="shared" ca="1" si="96"/>
        <v>1.4760672431270438</v>
      </c>
      <c r="P127" s="9">
        <f t="shared" ca="1" si="96"/>
        <v>0.87623566794285179</v>
      </c>
      <c r="Q127" s="9">
        <f t="shared" ca="1" si="96"/>
        <v>0.80464010392197782</v>
      </c>
      <c r="R127" s="9">
        <f t="shared" ca="1" si="96"/>
        <v>1.1313804029777701</v>
      </c>
      <c r="S127" s="9">
        <f t="shared" ca="1" si="96"/>
        <v>1.2077965905050283</v>
      </c>
      <c r="T127" s="9">
        <f t="shared" ca="1" si="96"/>
        <v>1.0691375418955353</v>
      </c>
      <c r="U127" s="9">
        <f t="shared" ca="1" si="96"/>
        <v>1.1797914816431767</v>
      </c>
      <c r="V127" s="9">
        <f t="shared" ca="1" si="96"/>
        <v>1.2115632784555164</v>
      </c>
      <c r="W127" s="9">
        <f t="shared" ca="1" si="96"/>
        <v>1.0827990434091939</v>
      </c>
      <c r="X127" s="9">
        <f t="shared" ca="1" si="96"/>
        <v>1.1739837476891879</v>
      </c>
      <c r="Y127" s="9">
        <f t="shared" ca="1" si="96"/>
        <v>1.2852849354836451</v>
      </c>
      <c r="Z127" s="9">
        <f t="shared" ca="1" si="96"/>
        <v>1.0279260101599568</v>
      </c>
      <c r="AA127" s="9">
        <f t="shared" ca="1" si="96"/>
        <v>1.7505276407318937</v>
      </c>
      <c r="AB127" s="9">
        <f t="shared" ca="1" si="96"/>
        <v>0.80852499033807679</v>
      </c>
      <c r="AC127" s="9">
        <f t="shared" ca="1" si="96"/>
        <v>1.6900867748186446</v>
      </c>
      <c r="AD127" s="9">
        <f t="shared" ca="1" si="96"/>
        <v>1.0196201893279133</v>
      </c>
      <c r="AE127" s="9">
        <f t="shared" ca="1" si="96"/>
        <v>1.3089446397664823</v>
      </c>
      <c r="AF127" s="9">
        <f t="shared" ca="1" si="96"/>
        <v>1.5288543447421985</v>
      </c>
      <c r="AG127" s="9">
        <f t="shared" ca="1" si="96"/>
        <v>0.98811112969661608</v>
      </c>
      <c r="AH127" s="9">
        <f t="shared" ca="1" si="96"/>
        <v>2.1381420725558664</v>
      </c>
      <c r="AI127" s="9">
        <f t="shared" ca="1" si="96"/>
        <v>0.9773182382882758</v>
      </c>
      <c r="AJ127" s="9">
        <f t="shared" ca="1" si="96"/>
        <v>0.83743945275304854</v>
      </c>
      <c r="AK127" s="9">
        <f t="shared" ca="1" si="96"/>
        <v>1.4442679378277767</v>
      </c>
      <c r="AL127" s="9">
        <f t="shared" ca="1" si="96"/>
        <v>1.747376472518765</v>
      </c>
      <c r="AM127" s="9">
        <f t="shared" ca="1" si="96"/>
        <v>1.1334493438743765</v>
      </c>
      <c r="AN127" s="9">
        <f ca="1">AVERAGE(OFFSET($A127,0,Fixtures!$D$6,1,3))</f>
        <v>1.1623982311109298</v>
      </c>
      <c r="AO127" s="9">
        <f ca="1">AVERAGE(OFFSET($A127,0,Fixtures!$D$6,1,6))</f>
        <v>1.2893890165369009</v>
      </c>
      <c r="AP127" s="9">
        <f ca="1">AVERAGE(OFFSET($A127,0,Fixtures!$D$6,1,9))</f>
        <v>1.2881948081175554</v>
      </c>
      <c r="AQ127" s="9">
        <f ca="1">AVERAGE(OFFSET($A127,0,Fixtures!$D$6,1,12))</f>
        <v>1.3081103927998965</v>
      </c>
      <c r="AR127" s="9">
        <f ca="1">IF(OR(Fixtures!$D$6&lt;=0,Fixtures!$D$6&gt;39),AVERAGE(A127:AM127),AVERAGE(OFFSET($A127,0,Fixtures!$D$6,1,39-Fixtures!$D$6)))</f>
        <v>1.3037411200357953</v>
      </c>
    </row>
    <row r="128" spans="1:44" x14ac:dyDescent="0.25">
      <c r="A128" s="30" t="s">
        <v>2</v>
      </c>
      <c r="B128" s="9">
        <f ca="1">MIN(VLOOKUP($A122,$A$2:$AM$12,B$14+1,FALSE),VLOOKUP($A128,$A$2:$AM$12,B$14+1,FALSE))</f>
        <v>1.1718408173494492</v>
      </c>
      <c r="C128" s="9">
        <f t="shared" ref="C128:AM128" ca="1" si="97">MIN(VLOOKUP($A122,$A$2:$AM$12,C$14+1,FALSE),VLOOKUP($A128,$A$2:$AM$12,C$14+1,FALSE))</f>
        <v>1.6288671692536532</v>
      </c>
      <c r="D128" s="9">
        <f t="shared" ca="1" si="97"/>
        <v>1.1073720277073438</v>
      </c>
      <c r="E128" s="9">
        <f t="shared" ca="1" si="97"/>
        <v>1.1782778418238045</v>
      </c>
      <c r="F128" s="9">
        <f t="shared" ca="1" si="97"/>
        <v>1.1215220916980675</v>
      </c>
      <c r="G128" s="9">
        <f t="shared" ca="1" si="97"/>
        <v>1.3074284654770305</v>
      </c>
      <c r="H128" s="9">
        <f t="shared" ca="1" si="97"/>
        <v>1.8098661320137961</v>
      </c>
      <c r="I128" s="9">
        <f t="shared" ca="1" si="97"/>
        <v>1.0646866895963636</v>
      </c>
      <c r="J128" s="9">
        <f t="shared" ca="1" si="97"/>
        <v>1.7537288082764415</v>
      </c>
      <c r="K128" s="9">
        <f t="shared" ca="1" si="97"/>
        <v>0.90757159891611372</v>
      </c>
      <c r="L128" s="9">
        <f t="shared" ca="1" si="97"/>
        <v>1.6115851278122877</v>
      </c>
      <c r="M128" s="9">
        <f t="shared" ca="1" si="97"/>
        <v>1.0125820207947098</v>
      </c>
      <c r="N128" s="9">
        <f t="shared" ca="1" si="97"/>
        <v>1.0234479497860998</v>
      </c>
      <c r="O128" s="9">
        <f t="shared" ca="1" si="97"/>
        <v>1.9886563350917759</v>
      </c>
      <c r="P128" s="9">
        <f t="shared" ca="1" si="97"/>
        <v>1.774481562180088</v>
      </c>
      <c r="Q128" s="9">
        <f t="shared" ca="1" si="97"/>
        <v>0.80464010392197782</v>
      </c>
      <c r="R128" s="9">
        <f t="shared" ca="1" si="97"/>
        <v>1.7057501840611435</v>
      </c>
      <c r="S128" s="9">
        <f t="shared" ca="1" si="97"/>
        <v>0.89774085418145588</v>
      </c>
      <c r="T128" s="9">
        <f t="shared" ca="1" si="97"/>
        <v>1.5904578943353087</v>
      </c>
      <c r="U128" s="9">
        <f t="shared" ca="1" si="97"/>
        <v>1.1797914816431767</v>
      </c>
      <c r="V128" s="9">
        <f t="shared" ca="1" si="97"/>
        <v>1.2115632784555164</v>
      </c>
      <c r="W128" s="9">
        <f t="shared" ca="1" si="97"/>
        <v>1.3557551045537009</v>
      </c>
      <c r="X128" s="9">
        <f t="shared" ca="1" si="97"/>
        <v>1.1739837476891879</v>
      </c>
      <c r="Y128" s="9">
        <f t="shared" ca="1" si="97"/>
        <v>1.7624045589978323</v>
      </c>
      <c r="Z128" s="9">
        <f t="shared" ca="1" si="97"/>
        <v>1.0903986835499659</v>
      </c>
      <c r="AA128" s="9">
        <f t="shared" ca="1" si="97"/>
        <v>1.7505276407318937</v>
      </c>
      <c r="AB128" s="9">
        <f t="shared" ca="1" si="97"/>
        <v>1.3410696710611876</v>
      </c>
      <c r="AC128" s="9">
        <f t="shared" ca="1" si="97"/>
        <v>1.1418658256938232</v>
      </c>
      <c r="AD128" s="9">
        <f t="shared" ca="1" si="97"/>
        <v>1.2019932416612262</v>
      </c>
      <c r="AE128" s="9">
        <f t="shared" ca="1" si="97"/>
        <v>1.1878760870792324</v>
      </c>
      <c r="AF128" s="9">
        <f t="shared" ca="1" si="97"/>
        <v>1.3162990600690361</v>
      </c>
      <c r="AG128" s="9">
        <f t="shared" ca="1" si="97"/>
        <v>1.3312492821688746</v>
      </c>
      <c r="AH128" s="9">
        <f t="shared" ca="1" si="97"/>
        <v>1.2355003251826955</v>
      </c>
      <c r="AI128" s="9">
        <f t="shared" ca="1" si="97"/>
        <v>0.9773182382882758</v>
      </c>
      <c r="AJ128" s="9">
        <f t="shared" ca="1" si="97"/>
        <v>0.83743945275304854</v>
      </c>
      <c r="AK128" s="9">
        <f t="shared" ca="1" si="97"/>
        <v>1.3098193432176146</v>
      </c>
      <c r="AL128" s="9">
        <f t="shared" ca="1" si="97"/>
        <v>1.9530721521323546</v>
      </c>
      <c r="AM128" s="9">
        <f t="shared" ca="1" si="97"/>
        <v>1.6753601616724221</v>
      </c>
      <c r="AN128" s="9">
        <f ca="1">AVERAGE(OFFSET($A128,0,Fixtures!$D$6,1,3))</f>
        <v>1.3422623300789953</v>
      </c>
      <c r="AO128" s="9">
        <f ca="1">AVERAGE(OFFSET($A128,0,Fixtures!$D$6,1,6))</f>
        <v>1.3767083546206484</v>
      </c>
      <c r="AP128" s="9">
        <f ca="1">AVERAGE(OFFSET($A128,0,Fixtures!$D$6,1,9))</f>
        <v>1.3296020573925984</v>
      </c>
      <c r="AQ128" s="9">
        <f ca="1">AVERAGE(OFFSET($A128,0,Fixtures!$D$6,1,12))</f>
        <v>1.2925405301811026</v>
      </c>
      <c r="AR128" s="9">
        <f ca="1">IF(OR(Fixtures!$D$6&lt;=0,Fixtures!$D$6&gt;39),AVERAGE(A128:AM128),AVERAGE(OFFSET($A128,0,Fixtures!$D$6,1,39-Fixtures!$D$6)))</f>
        <v>1.330386091996792</v>
      </c>
    </row>
    <row r="129" spans="1:44" x14ac:dyDescent="0.25">
      <c r="A129" s="30" t="s">
        <v>113</v>
      </c>
      <c r="B129" s="9">
        <f ca="1">MIN(VLOOKUP($A122,$A$2:$AM$12,B$14+1,FALSE),VLOOKUP($A129,$A$2:$AM$12,B$14+1,FALSE))</f>
        <v>1.1718408173494492</v>
      </c>
      <c r="C129" s="9">
        <f t="shared" ref="C129:AM129" ca="1" si="98">MIN(VLOOKUP($A122,$A$2:$AM$12,C$14+1,FALSE),VLOOKUP($A129,$A$2:$AM$12,C$14+1,FALSE))</f>
        <v>0.97718765746695968</v>
      </c>
      <c r="D129" s="9">
        <f t="shared" ca="1" si="98"/>
        <v>1.1073720277073438</v>
      </c>
      <c r="E129" s="9">
        <f t="shared" ca="1" si="98"/>
        <v>1.2509897997915911</v>
      </c>
      <c r="F129" s="9">
        <f t="shared" ca="1" si="98"/>
        <v>1.1215220916980675</v>
      </c>
      <c r="G129" s="9">
        <f t="shared" ca="1" si="98"/>
        <v>1.783982819098648</v>
      </c>
      <c r="H129" s="9">
        <f t="shared" ca="1" si="98"/>
        <v>1.4025765758332613</v>
      </c>
      <c r="I129" s="9">
        <f t="shared" ca="1" si="98"/>
        <v>1.0646866895963636</v>
      </c>
      <c r="J129" s="9">
        <f t="shared" ca="1" si="98"/>
        <v>1.5819975406728068</v>
      </c>
      <c r="K129" s="9">
        <f t="shared" ca="1" si="98"/>
        <v>0.90757159891611372</v>
      </c>
      <c r="L129" s="9">
        <f t="shared" ca="1" si="98"/>
        <v>1.6115851278122877</v>
      </c>
      <c r="M129" s="9">
        <f t="shared" ca="1" si="98"/>
        <v>1.2323184517756751</v>
      </c>
      <c r="N129" s="9">
        <f t="shared" ca="1" si="98"/>
        <v>1.0234479497860998</v>
      </c>
      <c r="O129" s="9">
        <f t="shared" ca="1" si="98"/>
        <v>1.308676755054982</v>
      </c>
      <c r="P129" s="9">
        <f t="shared" ca="1" si="98"/>
        <v>2.2146062874330541</v>
      </c>
      <c r="Q129" s="9">
        <f t="shared" ca="1" si="98"/>
        <v>0.80464010392197782</v>
      </c>
      <c r="R129" s="9">
        <f t="shared" ca="1" si="98"/>
        <v>2.584170023413586</v>
      </c>
      <c r="S129" s="9">
        <f t="shared" ca="1" si="98"/>
        <v>1.4137436181861638</v>
      </c>
      <c r="T129" s="9">
        <f t="shared" ca="1" si="98"/>
        <v>1.5904578943353087</v>
      </c>
      <c r="U129" s="9">
        <f t="shared" ca="1" si="98"/>
        <v>1.1797914816431767</v>
      </c>
      <c r="V129" s="9">
        <f t="shared" ca="1" si="98"/>
        <v>0.93891489787185245</v>
      </c>
      <c r="W129" s="9">
        <f t="shared" ca="1" si="98"/>
        <v>1.3557551045537009</v>
      </c>
      <c r="X129" s="9">
        <f t="shared" ca="1" si="98"/>
        <v>1.0590231470619618</v>
      </c>
      <c r="Y129" s="9">
        <f t="shared" ca="1" si="98"/>
        <v>1.7624045589978323</v>
      </c>
      <c r="Z129" s="9">
        <f t="shared" ca="1" si="98"/>
        <v>1.2385588417376405</v>
      </c>
      <c r="AA129" s="9">
        <f t="shared" ca="1" si="98"/>
        <v>1.7505276407318937</v>
      </c>
      <c r="AB129" s="9">
        <f t="shared" ca="1" si="98"/>
        <v>2.1118886148213063</v>
      </c>
      <c r="AC129" s="9">
        <f t="shared" ca="1" si="98"/>
        <v>1.7298989412933923</v>
      </c>
      <c r="AD129" s="9">
        <f t="shared" ca="1" si="98"/>
        <v>1.2019932416612262</v>
      </c>
      <c r="AE129" s="9">
        <f t="shared" ca="1" si="98"/>
        <v>1.4825050353890687</v>
      </c>
      <c r="AF129" s="9">
        <f t="shared" ca="1" si="98"/>
        <v>1.445244082081121</v>
      </c>
      <c r="AG129" s="9">
        <f t="shared" ca="1" si="98"/>
        <v>1.3312492821688746</v>
      </c>
      <c r="AH129" s="9">
        <f t="shared" ca="1" si="98"/>
        <v>1.3673924478544426</v>
      </c>
      <c r="AI129" s="9">
        <f t="shared" ca="1" si="98"/>
        <v>0.9773182382882758</v>
      </c>
      <c r="AJ129" s="9">
        <f t="shared" ca="1" si="98"/>
        <v>0.83743945275304854</v>
      </c>
      <c r="AK129" s="9">
        <f t="shared" ca="1" si="98"/>
        <v>1.6542224117603532</v>
      </c>
      <c r="AL129" s="9">
        <f t="shared" ca="1" si="98"/>
        <v>1.1942364326197559</v>
      </c>
      <c r="AM129" s="9">
        <f t="shared" ca="1" si="98"/>
        <v>1.6753601616724221</v>
      </c>
      <c r="AN129" s="9">
        <f ca="1">AVERAGE(OFFSET($A129,0,Fixtures!$D$6,1,3))</f>
        <v>1.3533288492658115</v>
      </c>
      <c r="AO129" s="9">
        <f ca="1">AVERAGE(OFFSET($A129,0,Fixtures!$D$6,1,6))</f>
        <v>1.6087169574406712</v>
      </c>
      <c r="AP129" s="9">
        <f ca="1">AVERAGE(OFFSET($A129,0,Fixtures!$D$6,1,9))</f>
        <v>1.5313382337528272</v>
      </c>
      <c r="AQ129" s="9">
        <f ca="1">AVERAGE(OFFSET($A129,0,Fixtures!$D$6,1,12))</f>
        <v>1.4548336726739199</v>
      </c>
      <c r="AR129" s="9">
        <f ca="1">IF(OR(Fixtures!$D$6&lt;=0,Fixtures!$D$6&gt;39),AVERAGE(A129:AM129),AVERAGE(OFFSET($A129,0,Fixtures!$D$6,1,39-Fixtures!$D$6)))</f>
        <v>1.4262039081807889</v>
      </c>
    </row>
    <row r="130" spans="1:44" x14ac:dyDescent="0.25">
      <c r="A130" s="30" t="s">
        <v>112</v>
      </c>
      <c r="B130" s="9">
        <f ca="1">MIN(VLOOKUP($A122,$A$2:$AM$12,B$14+1,FALSE),VLOOKUP($A130,$A$2:$AM$12,B$14+1,FALSE))</f>
        <v>1.0528877426805365</v>
      </c>
      <c r="C130" s="9">
        <f t="shared" ref="C130:AM130" ca="1" si="99">MIN(VLOOKUP($A122,$A$2:$AM$12,C$14+1,FALSE),VLOOKUP($A130,$A$2:$AM$12,C$14+1,FALSE))</f>
        <v>0.62488844765775819</v>
      </c>
      <c r="D130" s="9">
        <f t="shared" ca="1" si="99"/>
        <v>1.1073720277073438</v>
      </c>
      <c r="E130" s="9">
        <f t="shared" ca="1" si="99"/>
        <v>1.2509897997915911</v>
      </c>
      <c r="F130" s="9">
        <f t="shared" ca="1" si="99"/>
        <v>1.0338563704757582</v>
      </c>
      <c r="G130" s="9">
        <f t="shared" ca="1" si="99"/>
        <v>1.4368711235692804</v>
      </c>
      <c r="H130" s="9">
        <f t="shared" ca="1" si="99"/>
        <v>1.4009435808716126</v>
      </c>
      <c r="I130" s="9">
        <f t="shared" ca="1" si="99"/>
        <v>1.0646866895963636</v>
      </c>
      <c r="J130" s="9">
        <f t="shared" ca="1" si="99"/>
        <v>0.87098094598954157</v>
      </c>
      <c r="K130" s="9">
        <f t="shared" ca="1" si="99"/>
        <v>0.90757159891611372</v>
      </c>
      <c r="L130" s="9">
        <f t="shared" ca="1" si="99"/>
        <v>0.7948159649054285</v>
      </c>
      <c r="M130" s="9">
        <f t="shared" ca="1" si="99"/>
        <v>1.3619565657677166</v>
      </c>
      <c r="N130" s="9">
        <f t="shared" ca="1" si="99"/>
        <v>1.0234479497860998</v>
      </c>
      <c r="O130" s="9">
        <f t="shared" ca="1" si="99"/>
        <v>1.4055531562370602</v>
      </c>
      <c r="P130" s="9">
        <f t="shared" ca="1" si="99"/>
        <v>0.65036062344831558</v>
      </c>
      <c r="Q130" s="9">
        <f t="shared" ca="1" si="99"/>
        <v>0.80464010392197782</v>
      </c>
      <c r="R130" s="9">
        <f t="shared" ca="1" si="99"/>
        <v>0.91623331217323667</v>
      </c>
      <c r="S130" s="9">
        <f t="shared" ca="1" si="99"/>
        <v>1.3594705193876584</v>
      </c>
      <c r="T130" s="9">
        <f t="shared" ca="1" si="99"/>
        <v>0.82016119468924997</v>
      </c>
      <c r="U130" s="9">
        <f t="shared" ca="1" si="99"/>
        <v>1.1797914816431767</v>
      </c>
      <c r="V130" s="9">
        <f t="shared" ca="1" si="99"/>
        <v>1.2115632784555164</v>
      </c>
      <c r="W130" s="9">
        <f t="shared" ca="1" si="99"/>
        <v>0.85999191936966191</v>
      </c>
      <c r="X130" s="9">
        <f t="shared" ca="1" si="99"/>
        <v>1.1739837476891879</v>
      </c>
      <c r="Y130" s="9">
        <f t="shared" ca="1" si="99"/>
        <v>1.6671678525043161</v>
      </c>
      <c r="Z130" s="9">
        <f t="shared" ca="1" si="99"/>
        <v>0.93347533538998451</v>
      </c>
      <c r="AA130" s="9">
        <f t="shared" ca="1" si="99"/>
        <v>0.70482567898449144</v>
      </c>
      <c r="AB130" s="9">
        <f t="shared" ca="1" si="99"/>
        <v>0.91005877744132491</v>
      </c>
      <c r="AC130" s="9">
        <f t="shared" ca="1" si="99"/>
        <v>1.3686942070736008</v>
      </c>
      <c r="AD130" s="9">
        <f t="shared" ca="1" si="99"/>
        <v>0.75899134757866082</v>
      </c>
      <c r="AE130" s="9">
        <f t="shared" ca="1" si="99"/>
        <v>0.97152636342279231</v>
      </c>
      <c r="AF130" s="9">
        <f t="shared" ca="1" si="99"/>
        <v>1.5288543447421985</v>
      </c>
      <c r="AG130" s="9">
        <f t="shared" ca="1" si="99"/>
        <v>0.91172299030731452</v>
      </c>
      <c r="AH130" s="9">
        <f t="shared" ca="1" si="99"/>
        <v>1.1873176759698376</v>
      </c>
      <c r="AI130" s="9">
        <f t="shared" ca="1" si="99"/>
        <v>0.94090748475373454</v>
      </c>
      <c r="AJ130" s="9">
        <f t="shared" ca="1" si="99"/>
        <v>0.83743945275304854</v>
      </c>
      <c r="AK130" s="9">
        <f t="shared" ca="1" si="99"/>
        <v>1.6542224117603532</v>
      </c>
      <c r="AL130" s="9">
        <f t="shared" ca="1" si="99"/>
        <v>0.96187240503398086</v>
      </c>
      <c r="AM130" s="9">
        <f t="shared" ca="1" si="99"/>
        <v>1.5444027262662563</v>
      </c>
      <c r="AN130" s="9">
        <f ca="1">AVERAGE(OFFSET($A130,0,Fixtures!$D$6,1,3))</f>
        <v>1.2582089785278294</v>
      </c>
      <c r="AO130" s="9">
        <f ca="1">AVERAGE(OFFSET($A130,0,Fixtures!$D$6,1,6))</f>
        <v>1.126367599847151</v>
      </c>
      <c r="AP130" s="9">
        <f ca="1">AVERAGE(OFFSET($A130,0,Fixtures!$D$6,1,9))</f>
        <v>1.1130641838696174</v>
      </c>
      <c r="AQ130" s="9">
        <f ca="1">AVERAGE(OFFSET($A130,0,Fixtures!$D$6,1,12))</f>
        <v>1.0881271504881203</v>
      </c>
      <c r="AR130" s="9">
        <f ca="1">IF(OR(Fixtures!$D$6&lt;=0,Fixtures!$D$6&gt;39),AVERAGE(A130:AM130),AVERAGE(OFFSET($A130,0,Fixtures!$D$6,1,39-Fixtures!$D$6)))</f>
        <v>1.1284664251044425</v>
      </c>
    </row>
    <row r="131" spans="1:44" x14ac:dyDescent="0.25">
      <c r="A131" s="30" t="s">
        <v>10</v>
      </c>
      <c r="B131" s="9">
        <f ca="1">MIN(VLOOKUP($A122,$A$2:$AM$12,B$14+1,FALSE),VLOOKUP($A131,$A$2:$AM$12,B$14+1,FALSE))</f>
        <v>1.1718408173494492</v>
      </c>
      <c r="C131" s="9">
        <f t="shared" ref="C131:AM131" ca="1" si="100">MIN(VLOOKUP($A122,$A$2:$AM$12,C$14+1,FALSE),VLOOKUP($A131,$A$2:$AM$12,C$14+1,FALSE))</f>
        <v>1.6631056575800562</v>
      </c>
      <c r="D131" s="9">
        <f t="shared" ca="1" si="100"/>
        <v>1.1073720277073438</v>
      </c>
      <c r="E131" s="9">
        <f t="shared" ca="1" si="100"/>
        <v>1.2509897997915911</v>
      </c>
      <c r="F131" s="9">
        <f t="shared" ca="1" si="100"/>
        <v>1.1215220916980675</v>
      </c>
      <c r="G131" s="9">
        <f t="shared" ca="1" si="100"/>
        <v>0.83672147139395536</v>
      </c>
      <c r="H131" s="9">
        <f t="shared" ca="1" si="100"/>
        <v>1.6168229048148752</v>
      </c>
      <c r="I131" s="9">
        <f t="shared" ca="1" si="100"/>
        <v>1.0646866895963636</v>
      </c>
      <c r="J131" s="9">
        <f t="shared" ca="1" si="100"/>
        <v>1.66857783431436</v>
      </c>
      <c r="K131" s="9">
        <f t="shared" ca="1" si="100"/>
        <v>0.90757159891611372</v>
      </c>
      <c r="L131" s="9">
        <f t="shared" ca="1" si="100"/>
        <v>1.6115851278122877</v>
      </c>
      <c r="M131" s="9">
        <f t="shared" ca="1" si="100"/>
        <v>1.1418699942840529</v>
      </c>
      <c r="N131" s="9">
        <f t="shared" ca="1" si="100"/>
        <v>1.0234479497860998</v>
      </c>
      <c r="O131" s="9">
        <f t="shared" ca="1" si="100"/>
        <v>0.97364001066100947</v>
      </c>
      <c r="P131" s="9">
        <f t="shared" ca="1" si="100"/>
        <v>0.90102329704600859</v>
      </c>
      <c r="Q131" s="9">
        <f t="shared" ca="1" si="100"/>
        <v>0.80464010392197782</v>
      </c>
      <c r="R131" s="9">
        <f t="shared" ca="1" si="100"/>
        <v>1.0209243584862753</v>
      </c>
      <c r="S131" s="9">
        <f t="shared" ca="1" si="100"/>
        <v>1.4959178330128446</v>
      </c>
      <c r="T131" s="9">
        <f t="shared" ca="1" si="100"/>
        <v>1.5904578943353087</v>
      </c>
      <c r="U131" s="9">
        <f t="shared" ca="1" si="100"/>
        <v>0.74182538600837311</v>
      </c>
      <c r="V131" s="9">
        <f t="shared" ca="1" si="100"/>
        <v>1.0823359941322717</v>
      </c>
      <c r="W131" s="9">
        <f t="shared" ca="1" si="100"/>
        <v>1.3557551045537009</v>
      </c>
      <c r="X131" s="9">
        <f t="shared" ca="1" si="100"/>
        <v>1.1169818560286211</v>
      </c>
      <c r="Y131" s="9">
        <f t="shared" ca="1" si="100"/>
        <v>1.1081589099631253</v>
      </c>
      <c r="Z131" s="9">
        <f t="shared" ca="1" si="100"/>
        <v>1.2385588417376405</v>
      </c>
      <c r="AA131" s="9">
        <f t="shared" ca="1" si="100"/>
        <v>0.94355186462738061</v>
      </c>
      <c r="AB131" s="9">
        <f t="shared" ca="1" si="100"/>
        <v>1.0876903438114041</v>
      </c>
      <c r="AC131" s="9">
        <f t="shared" ca="1" si="100"/>
        <v>1.5250845355165348</v>
      </c>
      <c r="AD131" s="9">
        <f t="shared" ca="1" si="100"/>
        <v>0.77206423377253042</v>
      </c>
      <c r="AE131" s="9">
        <f t="shared" ca="1" si="100"/>
        <v>1.345973073365025</v>
      </c>
      <c r="AF131" s="9">
        <f t="shared" ca="1" si="100"/>
        <v>1.033969789146266</v>
      </c>
      <c r="AG131" s="9">
        <f t="shared" ca="1" si="100"/>
        <v>1.3312492821688746</v>
      </c>
      <c r="AH131" s="9">
        <f t="shared" ca="1" si="100"/>
        <v>1.9791491431157202</v>
      </c>
      <c r="AI131" s="9">
        <f t="shared" ca="1" si="100"/>
        <v>0.9773182382882758</v>
      </c>
      <c r="AJ131" s="9">
        <f t="shared" ca="1" si="100"/>
        <v>0.83743945275304854</v>
      </c>
      <c r="AK131" s="9">
        <f t="shared" ca="1" si="100"/>
        <v>1.0803603529496892</v>
      </c>
      <c r="AL131" s="9">
        <f t="shared" ca="1" si="100"/>
        <v>1.2499172597366492</v>
      </c>
      <c r="AM131" s="9">
        <f t="shared" ca="1" si="100"/>
        <v>0.98157127719349113</v>
      </c>
      <c r="AN131" s="9">
        <f ca="1">AVERAGE(OFFSET($A131,0,Fixtures!$D$6,1,3))</f>
        <v>1.1545665359097956</v>
      </c>
      <c r="AO131" s="9">
        <f ca="1">AVERAGE(OFFSET($A131,0,Fixtures!$D$6,1,6))</f>
        <v>1.1700043919474512</v>
      </c>
      <c r="AP131" s="9">
        <f ca="1">AVERAGE(OFFSET($A131,0,Fixtures!$D$6,1,9))</f>
        <v>1.1302259386631697</v>
      </c>
      <c r="AQ131" s="9">
        <f ca="1">AVERAGE(OFFSET($A131,0,Fixtures!$D$6,1,12))</f>
        <v>1.2049791759617832</v>
      </c>
      <c r="AR131" s="9">
        <f ca="1">IF(OR(Fixtures!$D$6&lt;=0,Fixtures!$D$6&gt;39),AVERAGE(A131:AM131),AVERAGE(OFFSET($A131,0,Fixtures!$D$6,1,39-Fixtures!$D$6)))</f>
        <v>1.1630649033858922</v>
      </c>
    </row>
    <row r="132" spans="1:44" x14ac:dyDescent="0.25">
      <c r="A132" s="30" t="s">
        <v>63</v>
      </c>
      <c r="B132" s="9">
        <f ca="1">MIN(VLOOKUP($A122,$A$2:$AM$12,B$14+1,FALSE),VLOOKUP($A132,$A$2:$AM$12,B$14+1,FALSE))</f>
        <v>1.1718408173494492</v>
      </c>
      <c r="C132" s="9">
        <f t="shared" ref="C132:AM132" ca="1" si="101">MIN(VLOOKUP($A122,$A$2:$AM$12,C$14+1,FALSE),VLOOKUP($A132,$A$2:$AM$12,C$14+1,FALSE))</f>
        <v>1.8501928376574635</v>
      </c>
      <c r="D132" s="9">
        <f t="shared" ca="1" si="101"/>
        <v>1.1073720277073438</v>
      </c>
      <c r="E132" s="9">
        <f t="shared" ca="1" si="101"/>
        <v>1.2509897997915911</v>
      </c>
      <c r="F132" s="9">
        <f t="shared" ca="1" si="101"/>
        <v>1.1215220916980675</v>
      </c>
      <c r="G132" s="9">
        <f t="shared" ca="1" si="101"/>
        <v>1.9230504334524454</v>
      </c>
      <c r="H132" s="9">
        <f t="shared" ca="1" si="101"/>
        <v>1.7428667430325187</v>
      </c>
      <c r="I132" s="9">
        <f t="shared" ca="1" si="101"/>
        <v>1.0343907041364173</v>
      </c>
      <c r="J132" s="9">
        <f t="shared" ca="1" si="101"/>
        <v>1.7537288082764415</v>
      </c>
      <c r="K132" s="9">
        <f t="shared" ca="1" si="101"/>
        <v>0.90757159891611372</v>
      </c>
      <c r="L132" s="9">
        <f t="shared" ca="1" si="101"/>
        <v>1.076555320798225</v>
      </c>
      <c r="M132" s="9">
        <f t="shared" ca="1" si="101"/>
        <v>1.4599445288010053</v>
      </c>
      <c r="N132" s="9">
        <f t="shared" ca="1" si="101"/>
        <v>1.0234479497860998</v>
      </c>
      <c r="O132" s="9">
        <f t="shared" ca="1" si="101"/>
        <v>1.9886563350917759</v>
      </c>
      <c r="P132" s="9">
        <f t="shared" ca="1" si="101"/>
        <v>2.2146062874330541</v>
      </c>
      <c r="Q132" s="9">
        <f t="shared" ca="1" si="101"/>
        <v>0.80464010392197782</v>
      </c>
      <c r="R132" s="9">
        <f t="shared" ca="1" si="101"/>
        <v>2.5564816080064432</v>
      </c>
      <c r="S132" s="9">
        <f t="shared" ca="1" si="101"/>
        <v>1.4959178330128446</v>
      </c>
      <c r="T132" s="9">
        <f t="shared" ca="1" si="101"/>
        <v>1.5452009284013148</v>
      </c>
      <c r="U132" s="9">
        <f t="shared" ca="1" si="101"/>
        <v>1.1797914816431767</v>
      </c>
      <c r="V132" s="9">
        <f t="shared" ca="1" si="101"/>
        <v>1.1667124478151567</v>
      </c>
      <c r="W132" s="9">
        <f t="shared" ca="1" si="101"/>
        <v>1.3557551045537009</v>
      </c>
      <c r="X132" s="9">
        <f t="shared" ca="1" si="101"/>
        <v>1.1739837476891879</v>
      </c>
      <c r="Y132" s="9">
        <f t="shared" ca="1" si="101"/>
        <v>1.7624045589978323</v>
      </c>
      <c r="Z132" s="9">
        <f t="shared" ca="1" si="101"/>
        <v>1.2385588417376405</v>
      </c>
      <c r="AA132" s="9">
        <f t="shared" ca="1" si="101"/>
        <v>1.7505276407318937</v>
      </c>
      <c r="AB132" s="9">
        <f t="shared" ca="1" si="101"/>
        <v>2.2346426888216575</v>
      </c>
      <c r="AC132" s="9">
        <f t="shared" ca="1" si="101"/>
        <v>1.7113637210621639</v>
      </c>
      <c r="AD132" s="9">
        <f t="shared" ca="1" si="101"/>
        <v>1.2019932416612262</v>
      </c>
      <c r="AE132" s="9">
        <f t="shared" ca="1" si="101"/>
        <v>1.4825050353890687</v>
      </c>
      <c r="AF132" s="9">
        <f t="shared" ca="1" si="101"/>
        <v>1.5288543447421985</v>
      </c>
      <c r="AG132" s="9">
        <f t="shared" ca="1" si="101"/>
        <v>1.3312492821688746</v>
      </c>
      <c r="AH132" s="9">
        <f t="shared" ca="1" si="101"/>
        <v>1.6081875779825336</v>
      </c>
      <c r="AI132" s="9">
        <f t="shared" ca="1" si="101"/>
        <v>0.9773182382882758</v>
      </c>
      <c r="AJ132" s="9">
        <f t="shared" ca="1" si="101"/>
        <v>0.83743945275304854</v>
      </c>
      <c r="AK132" s="9">
        <f t="shared" ca="1" si="101"/>
        <v>1.3576296999246436</v>
      </c>
      <c r="AL132" s="9">
        <f t="shared" ca="1" si="101"/>
        <v>2.1467353399196716</v>
      </c>
      <c r="AM132" s="9">
        <f t="shared" ca="1" si="101"/>
        <v>1.5166598526256974</v>
      </c>
      <c r="AN132" s="9">
        <f ca="1">AVERAGE(OFFSET($A132,0,Fixtures!$D$6,1,3))</f>
        <v>1.3916490494748868</v>
      </c>
      <c r="AO132" s="9">
        <f ca="1">AVERAGE(OFFSET($A132,0,Fixtures!$D$6,1,6))</f>
        <v>1.645246866506729</v>
      </c>
      <c r="AP132" s="9">
        <f ca="1">AVERAGE(OFFSET($A132,0,Fixtures!$D$6,1,9))</f>
        <v>1.5649815356480965</v>
      </c>
      <c r="AQ132" s="9">
        <f ca="1">AVERAGE(OFFSET($A132,0,Fixtures!$D$6,1,12))</f>
        <v>1.5001324099393794</v>
      </c>
      <c r="AR132" s="9">
        <f ca="1">IF(OR(Fixtures!$D$6&lt;=0,Fixtures!$D$6&gt;39),AVERAGE(A132:AM132),AVERAGE(OFFSET($A132,0,Fixtures!$D$6,1,39-Fixtures!$D$6)))</f>
        <v>1.491253329030976</v>
      </c>
    </row>
    <row r="134" spans="1:44" x14ac:dyDescent="0.25">
      <c r="A134" s="31" t="s">
        <v>63</v>
      </c>
      <c r="B134" s="2">
        <v>1</v>
      </c>
      <c r="C134" s="2">
        <v>2</v>
      </c>
      <c r="D134" s="2">
        <v>3</v>
      </c>
      <c r="E134" s="2">
        <v>4</v>
      </c>
      <c r="F134" s="2">
        <v>5</v>
      </c>
      <c r="G134" s="2">
        <v>6</v>
      </c>
      <c r="H134" s="2">
        <v>7</v>
      </c>
      <c r="I134" s="2">
        <v>8</v>
      </c>
      <c r="J134" s="2">
        <v>9</v>
      </c>
      <c r="K134" s="2">
        <v>10</v>
      </c>
      <c r="L134" s="2">
        <v>11</v>
      </c>
      <c r="M134" s="2">
        <v>12</v>
      </c>
      <c r="N134" s="2">
        <v>13</v>
      </c>
      <c r="O134" s="2">
        <v>14</v>
      </c>
      <c r="P134" s="2">
        <v>15</v>
      </c>
      <c r="Q134" s="2">
        <v>16</v>
      </c>
      <c r="R134" s="2">
        <v>17</v>
      </c>
      <c r="S134" s="2">
        <v>18</v>
      </c>
      <c r="T134" s="2">
        <v>19</v>
      </c>
      <c r="U134" s="2">
        <v>20</v>
      </c>
      <c r="V134" s="2">
        <v>21</v>
      </c>
      <c r="W134" s="2">
        <v>22</v>
      </c>
      <c r="X134" s="2">
        <v>23</v>
      </c>
      <c r="Y134" s="2">
        <v>24</v>
      </c>
      <c r="Z134" s="2">
        <v>25</v>
      </c>
      <c r="AA134" s="2">
        <v>26</v>
      </c>
      <c r="AB134" s="2">
        <v>27</v>
      </c>
      <c r="AC134" s="2">
        <v>28</v>
      </c>
      <c r="AD134" s="2">
        <v>29</v>
      </c>
      <c r="AE134" s="2">
        <v>30</v>
      </c>
      <c r="AF134" s="2">
        <v>31</v>
      </c>
      <c r="AG134" s="2">
        <v>32</v>
      </c>
      <c r="AH134" s="2">
        <v>33</v>
      </c>
      <c r="AI134" s="2">
        <v>34</v>
      </c>
      <c r="AJ134" s="2">
        <v>35</v>
      </c>
      <c r="AK134" s="2">
        <v>36</v>
      </c>
      <c r="AL134" s="2">
        <v>37</v>
      </c>
      <c r="AM134" s="2">
        <v>38</v>
      </c>
      <c r="AN134" s="31" t="s">
        <v>56</v>
      </c>
      <c r="AO134" s="31" t="s">
        <v>57</v>
      </c>
      <c r="AP134" s="31" t="s">
        <v>58</v>
      </c>
      <c r="AQ134" s="31" t="s">
        <v>82</v>
      </c>
      <c r="AR134" s="31" t="s">
        <v>59</v>
      </c>
    </row>
    <row r="135" spans="1:44" x14ac:dyDescent="0.25">
      <c r="A135" s="30" t="s">
        <v>111</v>
      </c>
      <c r="B135" s="9">
        <f t="shared" ref="B135:AM135" ca="1" si="102">MIN(VLOOKUP($A134,$A$2:$AM$12,B$14+1,FALSE),VLOOKUP($A135,$A$2:$AM$12,B$14+1,FALSE))</f>
        <v>2.1833683603143963</v>
      </c>
      <c r="C135" s="9">
        <f t="shared" ca="1" si="102"/>
        <v>1.1299142173189616</v>
      </c>
      <c r="D135" s="9">
        <f t="shared" ca="1" si="102"/>
        <v>1.541988803899115</v>
      </c>
      <c r="E135" s="9">
        <f t="shared" ca="1" si="102"/>
        <v>1.2563739934672677</v>
      </c>
      <c r="F135" s="9">
        <f t="shared" ca="1" si="102"/>
        <v>1.3786630161875588</v>
      </c>
      <c r="G135" s="9">
        <f t="shared" ca="1" si="102"/>
        <v>1.9230504334524454</v>
      </c>
      <c r="H135" s="9">
        <f t="shared" ca="1" si="102"/>
        <v>1.274178687973843</v>
      </c>
      <c r="I135" s="9">
        <f t="shared" ca="1" si="102"/>
        <v>1.0343907041364173</v>
      </c>
      <c r="J135" s="9">
        <f t="shared" ca="1" si="102"/>
        <v>1.45892577680827</v>
      </c>
      <c r="K135" s="9">
        <f t="shared" ca="1" si="102"/>
        <v>1.3686889444961619</v>
      </c>
      <c r="L135" s="9">
        <f t="shared" ca="1" si="102"/>
        <v>1.076555320798225</v>
      </c>
      <c r="M135" s="9">
        <f t="shared" ca="1" si="102"/>
        <v>1.9653913774266067</v>
      </c>
      <c r="N135" s="9">
        <f t="shared" ca="1" si="102"/>
        <v>1.0426006553527465</v>
      </c>
      <c r="O135" s="9">
        <f t="shared" ca="1" si="102"/>
        <v>2.782099558583524</v>
      </c>
      <c r="P135" s="9">
        <f t="shared" ca="1" si="102"/>
        <v>2.3266410579852659</v>
      </c>
      <c r="Q135" s="9">
        <f t="shared" ca="1" si="102"/>
        <v>1.441752679839831</v>
      </c>
      <c r="R135" s="9">
        <f t="shared" ca="1" si="102"/>
        <v>1.980098307398386</v>
      </c>
      <c r="S135" s="9">
        <f t="shared" ca="1" si="102"/>
        <v>1.6573871334390506</v>
      </c>
      <c r="T135" s="9">
        <f t="shared" ca="1" si="102"/>
        <v>1.2167478286075279</v>
      </c>
      <c r="U135" s="9">
        <f t="shared" ca="1" si="102"/>
        <v>1.9058078511962637</v>
      </c>
      <c r="V135" s="9">
        <f t="shared" ca="1" si="102"/>
        <v>1.1667124478151567</v>
      </c>
      <c r="W135" s="9">
        <f t="shared" ca="1" si="102"/>
        <v>2.0445847195559947</v>
      </c>
      <c r="X135" s="9">
        <f t="shared" ca="1" si="102"/>
        <v>1.5922071820367667</v>
      </c>
      <c r="Y135" s="9">
        <f t="shared" ca="1" si="102"/>
        <v>1.314809919678138</v>
      </c>
      <c r="Z135" s="9">
        <f t="shared" ca="1" si="102"/>
        <v>1.5064390182463829</v>
      </c>
      <c r="AA135" s="9">
        <f t="shared" ca="1" si="102"/>
        <v>1.4615936957476536</v>
      </c>
      <c r="AB135" s="9">
        <f t="shared" ca="1" si="102"/>
        <v>2.475849915384261</v>
      </c>
      <c r="AC135" s="9">
        <f t="shared" ca="1" si="102"/>
        <v>1.3255203545394154</v>
      </c>
      <c r="AD135" s="9">
        <f t="shared" ca="1" si="102"/>
        <v>2.1537293118595011</v>
      </c>
      <c r="AE135" s="9">
        <f t="shared" ca="1" si="102"/>
        <v>1.5575035181554255</v>
      </c>
      <c r="AF135" s="9">
        <f t="shared" ca="1" si="102"/>
        <v>1.5574651765145968</v>
      </c>
      <c r="AG135" s="9">
        <f t="shared" ca="1" si="102"/>
        <v>1.5083796971427619</v>
      </c>
      <c r="AH135" s="9">
        <f t="shared" ca="1" si="102"/>
        <v>1.6081875779825336</v>
      </c>
      <c r="AI135" s="9">
        <f t="shared" ca="1" si="102"/>
        <v>1.3156752195996289</v>
      </c>
      <c r="AJ135" s="9">
        <f t="shared" ca="1" si="102"/>
        <v>1.0017659150333151</v>
      </c>
      <c r="AK135" s="9">
        <f t="shared" ca="1" si="102"/>
        <v>1.3576296999246436</v>
      </c>
      <c r="AL135" s="9">
        <f t="shared" ca="1" si="102"/>
        <v>1.39627965216227</v>
      </c>
      <c r="AM135" s="9">
        <f t="shared" ca="1" si="102"/>
        <v>1.5166598526256974</v>
      </c>
      <c r="AN135" s="9">
        <f ca="1">AVERAGE(OFFSET($A135,0,Fixtures!$D$6,1,3))</f>
        <v>1.4711520399870956</v>
      </c>
      <c r="AO135" s="9">
        <f ca="1">AVERAGE(OFFSET($A135,0,Fixtures!$D$6,1,6))</f>
        <v>1.6127366809387695</v>
      </c>
      <c r="AP135" s="9">
        <f ca="1">AVERAGE(OFFSET($A135,0,Fixtures!$D$6,1,9))</f>
        <v>1.6605686769069044</v>
      </c>
      <c r="AQ135" s="9">
        <f ca="1">AVERAGE(OFFSET($A135,0,Fixtures!$D$6,1,12))</f>
        <v>1.6147800489072555</v>
      </c>
      <c r="AR135" s="9">
        <f ca="1">IF(OR(Fixtures!$D$6&lt;=0,Fixtures!$D$6&gt;39),AVERAGE(A135:AM135),AVERAGE(OFFSET($A135,0,Fixtures!$D$6,1,39-Fixtures!$D$6)))</f>
        <v>1.5406059816645619</v>
      </c>
    </row>
    <row r="136" spans="1:44" x14ac:dyDescent="0.25">
      <c r="A136" s="30" t="s">
        <v>121</v>
      </c>
      <c r="B136" s="9">
        <f ca="1">MIN(VLOOKUP($A134,$A$2:$AM$12,B$14+1,FALSE),VLOOKUP($A136,$A$2:$AM$12,B$14+1,FALSE))</f>
        <v>1.5633991474527806</v>
      </c>
      <c r="C136" s="9">
        <f t="shared" ref="C136:AM136" ca="1" si="103">MIN(VLOOKUP($A134,$A$2:$AM$12,C$14+1,FALSE),VLOOKUP($A136,$A$2:$AM$12,C$14+1,FALSE))</f>
        <v>1.0973992847301419</v>
      </c>
      <c r="D136" s="9">
        <f t="shared" ca="1" si="103"/>
        <v>1.3192603510802492</v>
      </c>
      <c r="E136" s="9">
        <f t="shared" ca="1" si="103"/>
        <v>1.2563739934672677</v>
      </c>
      <c r="F136" s="9">
        <f t="shared" ca="1" si="103"/>
        <v>1.0142310081455452</v>
      </c>
      <c r="G136" s="9">
        <f t="shared" ca="1" si="103"/>
        <v>1.239723667517822</v>
      </c>
      <c r="H136" s="9">
        <f t="shared" ca="1" si="103"/>
        <v>1.7428667430325187</v>
      </c>
      <c r="I136" s="9">
        <f t="shared" ca="1" si="103"/>
        <v>1.0343907041364173</v>
      </c>
      <c r="J136" s="9">
        <f t="shared" ca="1" si="103"/>
        <v>1.7465327406305913</v>
      </c>
      <c r="K136" s="9">
        <f t="shared" ca="1" si="103"/>
        <v>1.22740465987126</v>
      </c>
      <c r="L136" s="9">
        <f t="shared" ca="1" si="103"/>
        <v>0.96851673043588815</v>
      </c>
      <c r="M136" s="9">
        <f t="shared" ca="1" si="103"/>
        <v>1.9653913774266067</v>
      </c>
      <c r="N136" s="9">
        <f t="shared" ca="1" si="103"/>
        <v>1.4691539290666955</v>
      </c>
      <c r="O136" s="9">
        <f t="shared" ca="1" si="103"/>
        <v>2.6704921107538868</v>
      </c>
      <c r="P136" s="9">
        <f t="shared" ca="1" si="103"/>
        <v>1.6602722455353369</v>
      </c>
      <c r="Q136" s="9">
        <f t="shared" ca="1" si="103"/>
        <v>1.2006522125496273</v>
      </c>
      <c r="R136" s="9">
        <f t="shared" ca="1" si="103"/>
        <v>1.1911683613504611</v>
      </c>
      <c r="S136" s="9">
        <f t="shared" ca="1" si="103"/>
        <v>1.0550983611566653</v>
      </c>
      <c r="T136" s="9">
        <f t="shared" ca="1" si="103"/>
        <v>1.5452009284013148</v>
      </c>
      <c r="U136" s="9">
        <f t="shared" ca="1" si="103"/>
        <v>0.89939821358314909</v>
      </c>
      <c r="V136" s="9">
        <f t="shared" ca="1" si="103"/>
        <v>1.1667124478151567</v>
      </c>
      <c r="W136" s="9">
        <f t="shared" ca="1" si="103"/>
        <v>1.8335304178323764</v>
      </c>
      <c r="X136" s="9">
        <f t="shared" ca="1" si="103"/>
        <v>1.1691665453808089</v>
      </c>
      <c r="Y136" s="9">
        <f t="shared" ca="1" si="103"/>
        <v>1.343545479550136</v>
      </c>
      <c r="Z136" s="9">
        <f t="shared" ca="1" si="103"/>
        <v>1.5064390182463829</v>
      </c>
      <c r="AA136" s="9">
        <f t="shared" ca="1" si="103"/>
        <v>1.0465729830055803</v>
      </c>
      <c r="AB136" s="9">
        <f t="shared" ca="1" si="103"/>
        <v>1.5761345888883518</v>
      </c>
      <c r="AC136" s="9">
        <f t="shared" ca="1" si="103"/>
        <v>0.79739369644121783</v>
      </c>
      <c r="AD136" s="9">
        <f t="shared" ca="1" si="103"/>
        <v>1.7935668854136406</v>
      </c>
      <c r="AE136" s="9">
        <f t="shared" ca="1" si="103"/>
        <v>1.1114219164327461</v>
      </c>
      <c r="AF136" s="9">
        <f t="shared" ca="1" si="103"/>
        <v>2.1946620421860521</v>
      </c>
      <c r="AG136" s="9">
        <f t="shared" ca="1" si="103"/>
        <v>1.4824459340571376</v>
      </c>
      <c r="AH136" s="9">
        <f t="shared" ca="1" si="103"/>
        <v>1.4467965973178083</v>
      </c>
      <c r="AI136" s="9">
        <f t="shared" ca="1" si="103"/>
        <v>1.3156752195996289</v>
      </c>
      <c r="AJ136" s="9">
        <f t="shared" ca="1" si="103"/>
        <v>1.8768055951794993</v>
      </c>
      <c r="AK136" s="9">
        <f t="shared" ca="1" si="103"/>
        <v>1.3576296999246436</v>
      </c>
      <c r="AL136" s="9">
        <f t="shared" ca="1" si="103"/>
        <v>0.82989766172680646</v>
      </c>
      <c r="AM136" s="9">
        <f t="shared" ca="1" si="103"/>
        <v>1.515085826982852</v>
      </c>
      <c r="AN136" s="9">
        <f ca="1">AVERAGE(OFFSET($A136,0,Fixtures!$D$6,1,3))</f>
        <v>1.3397170143924424</v>
      </c>
      <c r="AO136" s="9">
        <f ca="1">AVERAGE(OFFSET($A136,0,Fixtures!$D$6,1,6))</f>
        <v>1.2398753852520796</v>
      </c>
      <c r="AP136" s="9">
        <f ca="1">AVERAGE(OFFSET($A136,0,Fixtures!$D$6,1,9))</f>
        <v>1.3932114617272131</v>
      </c>
      <c r="AQ136" s="9">
        <f ca="1">AVERAGE(OFFSET($A136,0,Fixtures!$D$6,1,12))</f>
        <v>1.3986517422099578</v>
      </c>
      <c r="AR136" s="9">
        <f ca="1">IF(OR(Fixtures!$D$6&lt;=0,Fixtures!$D$6&gt;39),AVERAGE(A136:AM136),AVERAGE(OFFSET($A136,0,Fixtures!$D$6,1,39-Fixtures!$D$6)))</f>
        <v>1.3977024806458309</v>
      </c>
    </row>
    <row r="137" spans="1:44" x14ac:dyDescent="0.25">
      <c r="A137" s="30" t="s">
        <v>73</v>
      </c>
      <c r="B137" s="9">
        <f ca="1">MIN(VLOOKUP($A134,$A$2:$AM$12,B$14+1,FALSE),VLOOKUP($A137,$A$2:$AM$12,B$14+1,FALSE))</f>
        <v>1.0958028438051395</v>
      </c>
      <c r="C137" s="9">
        <f t="shared" ref="C137:AM137" ca="1" si="104">MIN(VLOOKUP($A134,$A$2:$AM$12,C$14+1,FALSE),VLOOKUP($A137,$A$2:$AM$12,C$14+1,FALSE))</f>
        <v>1.8139119673010362</v>
      </c>
      <c r="D137" s="9">
        <f t="shared" ca="1" si="104"/>
        <v>2.0280641196405171</v>
      </c>
      <c r="E137" s="9">
        <f t="shared" ca="1" si="104"/>
        <v>1.2563739934672677</v>
      </c>
      <c r="F137" s="9">
        <f t="shared" ca="1" si="104"/>
        <v>1.2747565215741021</v>
      </c>
      <c r="G137" s="9">
        <f t="shared" ca="1" si="104"/>
        <v>1.9230504334524454</v>
      </c>
      <c r="H137" s="9">
        <f t="shared" ca="1" si="104"/>
        <v>1.1397356884136589</v>
      </c>
      <c r="I137" s="9">
        <f t="shared" ca="1" si="104"/>
        <v>1.0343907041364173</v>
      </c>
      <c r="J137" s="9">
        <f t="shared" ca="1" si="104"/>
        <v>1.0058809932384258</v>
      </c>
      <c r="K137" s="9">
        <f t="shared" ca="1" si="104"/>
        <v>1.3686889444961619</v>
      </c>
      <c r="L137" s="9">
        <f t="shared" ca="1" si="104"/>
        <v>1.076555320798225</v>
      </c>
      <c r="M137" s="9">
        <f t="shared" ca="1" si="104"/>
        <v>1.2875507823832664</v>
      </c>
      <c r="N137" s="9">
        <f t="shared" ca="1" si="104"/>
        <v>1.2469719955687211</v>
      </c>
      <c r="O137" s="9">
        <f t="shared" ca="1" si="104"/>
        <v>1.8049826621772453</v>
      </c>
      <c r="P137" s="9">
        <f t="shared" ca="1" si="104"/>
        <v>1.2371222682855909</v>
      </c>
      <c r="Q137" s="9">
        <f t="shared" ca="1" si="104"/>
        <v>1.441752679839831</v>
      </c>
      <c r="R137" s="9">
        <f t="shared" ca="1" si="104"/>
        <v>2.4777883169588866</v>
      </c>
      <c r="S137" s="9">
        <f t="shared" ca="1" si="104"/>
        <v>1.0533588752643481</v>
      </c>
      <c r="T137" s="9">
        <f t="shared" ca="1" si="104"/>
        <v>1.1542992971377788</v>
      </c>
      <c r="U137" s="9">
        <f t="shared" ca="1" si="104"/>
        <v>1.8016879384495146</v>
      </c>
      <c r="V137" s="9">
        <f t="shared" ca="1" si="104"/>
        <v>1.1667124478151567</v>
      </c>
      <c r="W137" s="9">
        <f t="shared" ca="1" si="104"/>
        <v>1.0869485663591656</v>
      </c>
      <c r="X137" s="9">
        <f t="shared" ca="1" si="104"/>
        <v>1.5026123479240683</v>
      </c>
      <c r="Y137" s="9">
        <f t="shared" ca="1" si="104"/>
        <v>1.206088619953807</v>
      </c>
      <c r="Z137" s="9">
        <f t="shared" ca="1" si="104"/>
        <v>1.2142716475320985</v>
      </c>
      <c r="AA137" s="9">
        <f t="shared" ca="1" si="104"/>
        <v>1.6369400506224923</v>
      </c>
      <c r="AB137" s="9">
        <f t="shared" ca="1" si="104"/>
        <v>1.5735360976171129</v>
      </c>
      <c r="AC137" s="9">
        <f t="shared" ca="1" si="104"/>
        <v>1.6586847411047088</v>
      </c>
      <c r="AD137" s="9">
        <f t="shared" ca="1" si="104"/>
        <v>2.1537293118595011</v>
      </c>
      <c r="AE137" s="9">
        <f t="shared" ca="1" si="104"/>
        <v>0.82815622918291609</v>
      </c>
      <c r="AF137" s="9">
        <f t="shared" ca="1" si="104"/>
        <v>1.8627606353557438</v>
      </c>
      <c r="AG137" s="9">
        <f t="shared" ca="1" si="104"/>
        <v>0.8619141601078063</v>
      </c>
      <c r="AH137" s="9">
        <f t="shared" ca="1" si="104"/>
        <v>1.6081875779825336</v>
      </c>
      <c r="AI137" s="9">
        <f t="shared" ca="1" si="104"/>
        <v>1.2082941788128665</v>
      </c>
      <c r="AJ137" s="9">
        <f t="shared" ca="1" si="104"/>
        <v>1.5258321998471325</v>
      </c>
      <c r="AK137" s="9">
        <f t="shared" ca="1" si="104"/>
        <v>1.3576296999246436</v>
      </c>
      <c r="AL137" s="9">
        <f t="shared" ca="1" si="104"/>
        <v>1.3701558998236825</v>
      </c>
      <c r="AM137" s="9">
        <f t="shared" ca="1" si="104"/>
        <v>1.5166598526256974</v>
      </c>
      <c r="AN137" s="9">
        <f ca="1">AVERAGE(OFFSET($A137,0,Fixtures!$D$6,1,3))</f>
        <v>1.3076575384699911</v>
      </c>
      <c r="AO137" s="9">
        <f ca="1">AVERAGE(OFFSET($A137,0,Fixtures!$D$6,1,6))</f>
        <v>1.4653555841257146</v>
      </c>
      <c r="AP137" s="9">
        <f ca="1">AVERAGE(OFFSET($A137,0,Fixtures!$D$6,1,9))</f>
        <v>1.5151977423502723</v>
      </c>
      <c r="AQ137" s="9">
        <f ca="1">AVERAGE(OFFSET($A137,0,Fixtures!$D$6,1,12))</f>
        <v>1.4429312998379713</v>
      </c>
      <c r="AR137" s="9">
        <f ca="1">IF(OR(Fixtures!$D$6&lt;=0,Fixtures!$D$6&gt;39),AVERAGE(A137:AM137),AVERAGE(OFFSET($A137,0,Fixtures!$D$6,1,39-Fixtures!$D$6)))</f>
        <v>1.4428408281423009</v>
      </c>
    </row>
    <row r="138" spans="1:44" x14ac:dyDescent="0.25">
      <c r="A138" s="30" t="s">
        <v>61</v>
      </c>
      <c r="B138" s="9">
        <f ca="1">MIN(VLOOKUP($A134,$A$2:$AM$12,B$14+1,FALSE),VLOOKUP($A138,$A$2:$AM$12,B$14+1,FALSE))</f>
        <v>1.1502967492075478</v>
      </c>
      <c r="C138" s="9">
        <f t="shared" ref="C138:AM138" ca="1" si="105">MIN(VLOOKUP($A134,$A$2:$AM$12,C$14+1,FALSE),VLOOKUP($A138,$A$2:$AM$12,C$14+1,FALSE))</f>
        <v>1.4476337178442515</v>
      </c>
      <c r="D138" s="9">
        <f t="shared" ca="1" si="105"/>
        <v>1.5638567141718935</v>
      </c>
      <c r="E138" s="9">
        <f t="shared" ca="1" si="105"/>
        <v>1.2563739934672677</v>
      </c>
      <c r="F138" s="9">
        <f t="shared" ca="1" si="105"/>
        <v>1.5125839176050113</v>
      </c>
      <c r="G138" s="9">
        <f t="shared" ca="1" si="105"/>
        <v>0.84447444028866792</v>
      </c>
      <c r="H138" s="9">
        <f t="shared" ca="1" si="105"/>
        <v>1.5228464436810105</v>
      </c>
      <c r="I138" s="9">
        <f t="shared" ca="1" si="105"/>
        <v>1.0343907041364173</v>
      </c>
      <c r="J138" s="9">
        <f t="shared" ca="1" si="105"/>
        <v>1.9135818117088628</v>
      </c>
      <c r="K138" s="9">
        <f t="shared" ca="1" si="105"/>
        <v>1.3686889444961619</v>
      </c>
      <c r="L138" s="9">
        <f t="shared" ca="1" si="105"/>
        <v>1.076555320798225</v>
      </c>
      <c r="M138" s="9">
        <f t="shared" ca="1" si="105"/>
        <v>0.95685042666076747</v>
      </c>
      <c r="N138" s="9">
        <f t="shared" ca="1" si="105"/>
        <v>1.3631675927774412</v>
      </c>
      <c r="O138" s="9">
        <f t="shared" ca="1" si="105"/>
        <v>0.6952679022786219</v>
      </c>
      <c r="P138" s="9">
        <f t="shared" ca="1" si="105"/>
        <v>1.8549363488823329</v>
      </c>
      <c r="Q138" s="9">
        <f t="shared" ca="1" si="105"/>
        <v>1.441752679839831</v>
      </c>
      <c r="R138" s="9">
        <f t="shared" ca="1" si="105"/>
        <v>0.72360893865840259</v>
      </c>
      <c r="S138" s="9">
        <f t="shared" ca="1" si="105"/>
        <v>1.1714715721377789</v>
      </c>
      <c r="T138" s="9">
        <f t="shared" ca="1" si="105"/>
        <v>1.5452009284013148</v>
      </c>
      <c r="U138" s="9">
        <f t="shared" ca="1" si="105"/>
        <v>1.2925824212222867</v>
      </c>
      <c r="V138" s="9">
        <f t="shared" ca="1" si="105"/>
        <v>1.0194261317203455</v>
      </c>
      <c r="W138" s="9">
        <f t="shared" ca="1" si="105"/>
        <v>2.0445847195559947</v>
      </c>
      <c r="X138" s="9">
        <f t="shared" ca="1" si="105"/>
        <v>1.2809927830447756</v>
      </c>
      <c r="Y138" s="9">
        <f t="shared" ca="1" si="105"/>
        <v>1.9308947279987247</v>
      </c>
      <c r="Z138" s="9">
        <f t="shared" ca="1" si="105"/>
        <v>0.969077116904003</v>
      </c>
      <c r="AA138" s="9">
        <f t="shared" ca="1" si="105"/>
        <v>1.7183445265939916</v>
      </c>
      <c r="AB138" s="9">
        <f t="shared" ca="1" si="105"/>
        <v>0.78420824250545529</v>
      </c>
      <c r="AC138" s="9">
        <f t="shared" ca="1" si="105"/>
        <v>1.0809466861440336</v>
      </c>
      <c r="AD138" s="9">
        <f t="shared" ca="1" si="105"/>
        <v>1.0144078247984056</v>
      </c>
      <c r="AE138" s="9">
        <f t="shared" ca="1" si="105"/>
        <v>1.5575035181554255</v>
      </c>
      <c r="AF138" s="9">
        <f t="shared" ca="1" si="105"/>
        <v>0.91253367780969208</v>
      </c>
      <c r="AG138" s="9">
        <f t="shared" ca="1" si="105"/>
        <v>1.0386100762433734</v>
      </c>
      <c r="AH138" s="9">
        <f t="shared" ca="1" si="105"/>
        <v>0.91996717246821658</v>
      </c>
      <c r="AI138" s="9">
        <f t="shared" ca="1" si="105"/>
        <v>1.3156752195996289</v>
      </c>
      <c r="AJ138" s="9">
        <f t="shared" ca="1" si="105"/>
        <v>1.8768055951794993</v>
      </c>
      <c r="AK138" s="9">
        <f t="shared" ca="1" si="105"/>
        <v>1.0468792879993667</v>
      </c>
      <c r="AL138" s="9">
        <f t="shared" ca="1" si="105"/>
        <v>1.2614988552460349</v>
      </c>
      <c r="AM138" s="9">
        <f t="shared" ca="1" si="105"/>
        <v>1.0125561762479827</v>
      </c>
      <c r="AN138" s="9">
        <f ca="1">AVERAGE(OFFSET($A138,0,Fixtures!$D$6,1,3))</f>
        <v>1.3936548759825012</v>
      </c>
      <c r="AO138" s="9">
        <f ca="1">AVERAGE(OFFSET($A138,0,Fixtures!$D$6,1,6))</f>
        <v>1.2940773471984972</v>
      </c>
      <c r="AP138" s="9">
        <f ca="1">AVERAGE(OFFSET($A138,0,Fixtures!$D$6,1,9))</f>
        <v>1.2498787893282786</v>
      </c>
      <c r="AQ138" s="9">
        <f ca="1">AVERAGE(OFFSET($A138,0,Fixtures!$D$6,1,12))</f>
        <v>1.210263464355477</v>
      </c>
      <c r="AR138" s="9">
        <f ca="1">IF(OR(Fixtures!$D$6&lt;=0,Fixtures!$D$6&gt;39),AVERAGE(A138:AM138),AVERAGE(OFFSET($A138,0,Fixtures!$D$6,1,39-Fixtures!$D$6)))</f>
        <v>1.232556342933663</v>
      </c>
    </row>
    <row r="139" spans="1:44" x14ac:dyDescent="0.25">
      <c r="A139" s="30" t="s">
        <v>53</v>
      </c>
      <c r="B139" s="9">
        <f ca="1">MIN(VLOOKUP($A134,$A$2:$AM$12,B$14+1,FALSE),VLOOKUP($A139,$A$2:$AM$12,B$14+1,FALSE))</f>
        <v>1.1957948389665474</v>
      </c>
      <c r="C139" s="9">
        <f t="shared" ref="C139:AM139" ca="1" si="106">MIN(VLOOKUP($A134,$A$2:$AM$12,C$14+1,FALSE),VLOOKUP($A139,$A$2:$AM$12,C$14+1,FALSE))</f>
        <v>1.5355437929549971</v>
      </c>
      <c r="D139" s="9">
        <f t="shared" ca="1" si="106"/>
        <v>2.0280641196405171</v>
      </c>
      <c r="E139" s="9">
        <f t="shared" ca="1" si="106"/>
        <v>1.1390565528774848</v>
      </c>
      <c r="F139" s="9">
        <f t="shared" ca="1" si="106"/>
        <v>1.6931774149234515</v>
      </c>
      <c r="G139" s="9">
        <f t="shared" ca="1" si="106"/>
        <v>1.1697313576365285</v>
      </c>
      <c r="H139" s="9">
        <f t="shared" ca="1" si="106"/>
        <v>0.94357414923735561</v>
      </c>
      <c r="I139" s="9">
        <f t="shared" ca="1" si="106"/>
        <v>1.0343907041364173</v>
      </c>
      <c r="J139" s="9">
        <f t="shared" ca="1" si="106"/>
        <v>2.0726145206808111</v>
      </c>
      <c r="K139" s="9">
        <f t="shared" ca="1" si="106"/>
        <v>1.3686889444961619</v>
      </c>
      <c r="L139" s="9">
        <f t="shared" ca="1" si="106"/>
        <v>1.076555320798225</v>
      </c>
      <c r="M139" s="9">
        <f t="shared" ca="1" si="106"/>
        <v>1.9653913774266067</v>
      </c>
      <c r="N139" s="9">
        <f t="shared" ca="1" si="106"/>
        <v>1.5091938240436991</v>
      </c>
      <c r="O139" s="9">
        <f t="shared" ca="1" si="106"/>
        <v>1.4760672431270438</v>
      </c>
      <c r="P139" s="9">
        <f t="shared" ca="1" si="106"/>
        <v>0.87623566794285179</v>
      </c>
      <c r="Q139" s="9">
        <f t="shared" ca="1" si="106"/>
        <v>1.441752679839831</v>
      </c>
      <c r="R139" s="9">
        <f t="shared" ca="1" si="106"/>
        <v>1.1313804029777701</v>
      </c>
      <c r="S139" s="9">
        <f t="shared" ca="1" si="106"/>
        <v>1.2077965905050283</v>
      </c>
      <c r="T139" s="9">
        <f t="shared" ca="1" si="106"/>
        <v>1.0691375418955353</v>
      </c>
      <c r="U139" s="9">
        <f t="shared" ca="1" si="106"/>
        <v>1.9058078511962637</v>
      </c>
      <c r="V139" s="9">
        <f t="shared" ca="1" si="106"/>
        <v>1.1667124478151567</v>
      </c>
      <c r="W139" s="9">
        <f t="shared" ca="1" si="106"/>
        <v>1.0827990434091939</v>
      </c>
      <c r="X139" s="9">
        <f t="shared" ca="1" si="106"/>
        <v>1.5922071820367667</v>
      </c>
      <c r="Y139" s="9">
        <f t="shared" ca="1" si="106"/>
        <v>1.2852849354836451</v>
      </c>
      <c r="Z139" s="9">
        <f t="shared" ca="1" si="106"/>
        <v>1.0279260101599568</v>
      </c>
      <c r="AA139" s="9">
        <f t="shared" ca="1" si="106"/>
        <v>1.7863108088265716</v>
      </c>
      <c r="AB139" s="9">
        <f t="shared" ca="1" si="106"/>
        <v>0.80852499033807679</v>
      </c>
      <c r="AC139" s="9">
        <f t="shared" ca="1" si="106"/>
        <v>1.6900867748186446</v>
      </c>
      <c r="AD139" s="9">
        <f t="shared" ca="1" si="106"/>
        <v>1.0196201893279133</v>
      </c>
      <c r="AE139" s="9">
        <f t="shared" ca="1" si="106"/>
        <v>1.3089446397664823</v>
      </c>
      <c r="AF139" s="9">
        <f t="shared" ca="1" si="106"/>
        <v>2.2544747248060202</v>
      </c>
      <c r="AG139" s="9">
        <f t="shared" ca="1" si="106"/>
        <v>0.98811112969661608</v>
      </c>
      <c r="AH139" s="9">
        <f t="shared" ca="1" si="106"/>
        <v>1.6081875779825336</v>
      </c>
      <c r="AI139" s="9">
        <f t="shared" ca="1" si="106"/>
        <v>1.3156752195996289</v>
      </c>
      <c r="AJ139" s="9">
        <f t="shared" ca="1" si="106"/>
        <v>1.7015536160268605</v>
      </c>
      <c r="AK139" s="9">
        <f t="shared" ca="1" si="106"/>
        <v>1.3576296999246436</v>
      </c>
      <c r="AL139" s="9">
        <f t="shared" ca="1" si="106"/>
        <v>1.747376472518765</v>
      </c>
      <c r="AM139" s="9">
        <f t="shared" ca="1" si="106"/>
        <v>1.1334493438743765</v>
      </c>
      <c r="AN139" s="9">
        <f ca="1">AVERAGE(OFFSET($A139,0,Fixtures!$D$6,1,3))</f>
        <v>1.3018060425601228</v>
      </c>
      <c r="AO139" s="9">
        <f ca="1">AVERAGE(OFFSET($A139,0,Fixtures!$D$6,1,6))</f>
        <v>1.3650567836106102</v>
      </c>
      <c r="AP139" s="9">
        <f ca="1">AVERAGE(OFFSET($A139,0,Fixtures!$D$6,1,9))</f>
        <v>1.4192644728404529</v>
      </c>
      <c r="AQ139" s="9">
        <f ca="1">AVERAGE(OFFSET($A139,0,Fixtures!$D$6,1,12))</f>
        <v>1.3904461819035712</v>
      </c>
      <c r="AR139" s="9">
        <f ca="1">IF(OR(Fixtures!$D$6&lt;=0,Fixtures!$D$6&gt;39),AVERAGE(A139:AM139),AVERAGE(OFFSET($A139,0,Fixtures!$D$6,1,39-Fixtures!$D$6)))</f>
        <v>1.4140852071992187</v>
      </c>
    </row>
    <row r="140" spans="1:44" x14ac:dyDescent="0.25">
      <c r="A140" s="30" t="s">
        <v>2</v>
      </c>
      <c r="B140" s="9">
        <f ca="1">MIN(VLOOKUP($A134,$A$2:$AM$12,B$14+1,FALSE),VLOOKUP($A140,$A$2:$AM$12,B$14+1,FALSE))</f>
        <v>1.2512876199892025</v>
      </c>
      <c r="C140" s="9">
        <f t="shared" ref="C140:AM140" ca="1" si="107">MIN(VLOOKUP($A134,$A$2:$AM$12,C$14+1,FALSE),VLOOKUP($A140,$A$2:$AM$12,C$14+1,FALSE))</f>
        <v>1.6288671692536532</v>
      </c>
      <c r="D140" s="9">
        <f t="shared" ca="1" si="107"/>
        <v>1.9566437102386596</v>
      </c>
      <c r="E140" s="9">
        <f t="shared" ca="1" si="107"/>
        <v>1.1782778418238045</v>
      </c>
      <c r="F140" s="9">
        <f t="shared" ca="1" si="107"/>
        <v>2.2656276810828322</v>
      </c>
      <c r="G140" s="9">
        <f t="shared" ca="1" si="107"/>
        <v>1.3074284654770305</v>
      </c>
      <c r="H140" s="9">
        <f t="shared" ca="1" si="107"/>
        <v>1.7428667430325187</v>
      </c>
      <c r="I140" s="9">
        <f t="shared" ca="1" si="107"/>
        <v>1.0343907041364173</v>
      </c>
      <c r="J140" s="9">
        <f t="shared" ca="1" si="107"/>
        <v>2.3784823336598619</v>
      </c>
      <c r="K140" s="9">
        <f t="shared" ca="1" si="107"/>
        <v>1.3517470073813354</v>
      </c>
      <c r="L140" s="9">
        <f t="shared" ca="1" si="107"/>
        <v>1.076555320798225</v>
      </c>
      <c r="M140" s="9">
        <f t="shared" ca="1" si="107"/>
        <v>1.0125820207947098</v>
      </c>
      <c r="N140" s="9">
        <f t="shared" ca="1" si="107"/>
        <v>1.5091938240436991</v>
      </c>
      <c r="O140" s="9">
        <f t="shared" ca="1" si="107"/>
        <v>2.3951229976822987</v>
      </c>
      <c r="P140" s="9">
        <f t="shared" ca="1" si="107"/>
        <v>1.774481562180088</v>
      </c>
      <c r="Q140" s="9">
        <f t="shared" ca="1" si="107"/>
        <v>1.441752679839831</v>
      </c>
      <c r="R140" s="9">
        <f t="shared" ca="1" si="107"/>
        <v>1.7057501840611435</v>
      </c>
      <c r="S140" s="9">
        <f t="shared" ca="1" si="107"/>
        <v>0.89774085418145588</v>
      </c>
      <c r="T140" s="9">
        <f t="shared" ca="1" si="107"/>
        <v>1.5452009284013148</v>
      </c>
      <c r="U140" s="9">
        <f t="shared" ca="1" si="107"/>
        <v>1.381866087852067</v>
      </c>
      <c r="V140" s="9">
        <f t="shared" ca="1" si="107"/>
        <v>1.1667124478151567</v>
      </c>
      <c r="W140" s="9">
        <f t="shared" ca="1" si="107"/>
        <v>2.0192763937424894</v>
      </c>
      <c r="X140" s="9">
        <f t="shared" ca="1" si="107"/>
        <v>1.5922071820367667</v>
      </c>
      <c r="Y140" s="9">
        <f t="shared" ca="1" si="107"/>
        <v>2.0642690941987669</v>
      </c>
      <c r="Z140" s="9">
        <f t="shared" ca="1" si="107"/>
        <v>1.0903986835499659</v>
      </c>
      <c r="AA140" s="9">
        <f t="shared" ca="1" si="107"/>
        <v>1.86920743232955</v>
      </c>
      <c r="AB140" s="9">
        <f t="shared" ca="1" si="107"/>
        <v>1.3410696710611876</v>
      </c>
      <c r="AC140" s="9">
        <f t="shared" ca="1" si="107"/>
        <v>1.1418658256938232</v>
      </c>
      <c r="AD140" s="9">
        <f t="shared" ca="1" si="107"/>
        <v>2.1537293118595011</v>
      </c>
      <c r="AE140" s="9">
        <f t="shared" ca="1" si="107"/>
        <v>1.1878760870792324</v>
      </c>
      <c r="AF140" s="9">
        <f t="shared" ca="1" si="107"/>
        <v>1.3162990600690361</v>
      </c>
      <c r="AG140" s="9">
        <f t="shared" ca="1" si="107"/>
        <v>1.5126225248908627</v>
      </c>
      <c r="AH140" s="9">
        <f t="shared" ca="1" si="107"/>
        <v>1.2355003251826955</v>
      </c>
      <c r="AI140" s="9">
        <f t="shared" ca="1" si="107"/>
        <v>1.3156752195996289</v>
      </c>
      <c r="AJ140" s="9">
        <f t="shared" ca="1" si="107"/>
        <v>1.7601434427244487</v>
      </c>
      <c r="AK140" s="9">
        <f t="shared" ca="1" si="107"/>
        <v>1.3098193432176146</v>
      </c>
      <c r="AL140" s="9">
        <f t="shared" ca="1" si="107"/>
        <v>1.9530721521323546</v>
      </c>
      <c r="AM140" s="9">
        <f t="shared" ca="1" si="107"/>
        <v>1.5166598526256974</v>
      </c>
      <c r="AN140" s="9">
        <f ca="1">AVERAGE(OFFSET($A140,0,Fixtures!$D$6,1,3))</f>
        <v>1.582291653261833</v>
      </c>
      <c r="AO140" s="9">
        <f ca="1">AVERAGE(OFFSET($A140,0,Fixtures!$D$6,1,6))</f>
        <v>1.5165029814783433</v>
      </c>
      <c r="AP140" s="9">
        <f ca="1">AVERAGE(OFFSET($A140,0,Fixtures!$D$6,1,9))</f>
        <v>1.5285469275419812</v>
      </c>
      <c r="AQ140" s="9">
        <f ca="1">AVERAGE(OFFSET($A140,0,Fixtures!$D$6,1,12))</f>
        <v>1.4850600347959182</v>
      </c>
      <c r="AR140" s="9">
        <f ca="1">IF(OR(Fixtures!$D$6&lt;=0,Fixtures!$D$6&gt;39),AVERAGE(A140:AM140),AVERAGE(OFFSET($A140,0,Fixtures!$D$6,1,39-Fixtures!$D$6)))</f>
        <v>1.5225259505156958</v>
      </c>
    </row>
    <row r="141" spans="1:44" x14ac:dyDescent="0.25">
      <c r="A141" s="30" t="s">
        <v>113</v>
      </c>
      <c r="B141" s="9">
        <f ca="1">MIN(VLOOKUP($A134,$A$2:$AM$12,B$14+1,FALSE),VLOOKUP($A141,$A$2:$AM$12,B$14+1,FALSE))</f>
        <v>2.7596972472917631</v>
      </c>
      <c r="C141" s="9">
        <f t="shared" ref="C141:AM141" ca="1" si="108">MIN(VLOOKUP($A134,$A$2:$AM$12,C$14+1,FALSE),VLOOKUP($A141,$A$2:$AM$12,C$14+1,FALSE))</f>
        <v>0.97718765746695968</v>
      </c>
      <c r="D141" s="9">
        <f t="shared" ca="1" si="108"/>
        <v>1.8805193505970121</v>
      </c>
      <c r="E141" s="9">
        <f t="shared" ca="1" si="108"/>
        <v>1.2563739934672677</v>
      </c>
      <c r="F141" s="9">
        <f t="shared" ca="1" si="108"/>
        <v>2.2656276810828322</v>
      </c>
      <c r="G141" s="9">
        <f t="shared" ca="1" si="108"/>
        <v>1.783982819098648</v>
      </c>
      <c r="H141" s="9">
        <f t="shared" ca="1" si="108"/>
        <v>1.4025765758332613</v>
      </c>
      <c r="I141" s="9">
        <f t="shared" ca="1" si="108"/>
        <v>1.0343907041364173</v>
      </c>
      <c r="J141" s="9">
        <f t="shared" ca="1" si="108"/>
        <v>1.5819975406728068</v>
      </c>
      <c r="K141" s="9">
        <f t="shared" ca="1" si="108"/>
        <v>1.3686889444961619</v>
      </c>
      <c r="L141" s="9">
        <f t="shared" ca="1" si="108"/>
        <v>1.076555320798225</v>
      </c>
      <c r="M141" s="9">
        <f t="shared" ca="1" si="108"/>
        <v>1.2323184517756751</v>
      </c>
      <c r="N141" s="9">
        <f t="shared" ca="1" si="108"/>
        <v>1.5091938240436991</v>
      </c>
      <c r="O141" s="9">
        <f t="shared" ca="1" si="108"/>
        <v>1.308676755054982</v>
      </c>
      <c r="P141" s="9">
        <f t="shared" ca="1" si="108"/>
        <v>2.3205145389397077</v>
      </c>
      <c r="Q141" s="9">
        <f t="shared" ca="1" si="108"/>
        <v>1.2423569115625659</v>
      </c>
      <c r="R141" s="9">
        <f t="shared" ca="1" si="108"/>
        <v>2.5564816080064432</v>
      </c>
      <c r="S141" s="9">
        <f t="shared" ca="1" si="108"/>
        <v>1.4137436181861638</v>
      </c>
      <c r="T141" s="9">
        <f t="shared" ca="1" si="108"/>
        <v>1.5452009284013148</v>
      </c>
      <c r="U141" s="9">
        <f t="shared" ca="1" si="108"/>
        <v>1.3698929809639346</v>
      </c>
      <c r="V141" s="9">
        <f t="shared" ca="1" si="108"/>
        <v>0.93891489787185245</v>
      </c>
      <c r="W141" s="9">
        <f t="shared" ca="1" si="108"/>
        <v>2.0445847195559947</v>
      </c>
      <c r="X141" s="9">
        <f t="shared" ca="1" si="108"/>
        <v>1.0590231470619618</v>
      </c>
      <c r="Y141" s="9">
        <f t="shared" ca="1" si="108"/>
        <v>2.0463833419337791</v>
      </c>
      <c r="Z141" s="9">
        <f t="shared" ca="1" si="108"/>
        <v>1.4597494636234831</v>
      </c>
      <c r="AA141" s="9">
        <f t="shared" ca="1" si="108"/>
        <v>2.1049625802631318</v>
      </c>
      <c r="AB141" s="9">
        <f t="shared" ca="1" si="108"/>
        <v>2.1118886148213063</v>
      </c>
      <c r="AC141" s="9">
        <f t="shared" ca="1" si="108"/>
        <v>1.7113637210621639</v>
      </c>
      <c r="AD141" s="9">
        <f t="shared" ca="1" si="108"/>
        <v>1.8558664975193881</v>
      </c>
      <c r="AE141" s="9">
        <f t="shared" ca="1" si="108"/>
        <v>1.5534022946621184</v>
      </c>
      <c r="AF141" s="9">
        <f t="shared" ca="1" si="108"/>
        <v>1.445244082081121</v>
      </c>
      <c r="AG141" s="9">
        <f t="shared" ca="1" si="108"/>
        <v>1.9549368810080596</v>
      </c>
      <c r="AH141" s="9">
        <f t="shared" ca="1" si="108"/>
        <v>1.3673924478544426</v>
      </c>
      <c r="AI141" s="9">
        <f t="shared" ca="1" si="108"/>
        <v>1.3156752195996289</v>
      </c>
      <c r="AJ141" s="9">
        <f t="shared" ca="1" si="108"/>
        <v>1.2921653907543793</v>
      </c>
      <c r="AK141" s="9">
        <f t="shared" ca="1" si="108"/>
        <v>1.3576296999246436</v>
      </c>
      <c r="AL141" s="9">
        <f t="shared" ca="1" si="108"/>
        <v>1.1942364326197559</v>
      </c>
      <c r="AM141" s="9">
        <f t="shared" ca="1" si="108"/>
        <v>1.5166598526256974</v>
      </c>
      <c r="AN141" s="9">
        <f ca="1">AVERAGE(OFFSET($A141,0,Fixtures!$D$6,1,3))</f>
        <v>1.5217186508730747</v>
      </c>
      <c r="AO141" s="9">
        <f ca="1">AVERAGE(OFFSET($A141,0,Fixtures!$D$6,1,6))</f>
        <v>1.7488951447943044</v>
      </c>
      <c r="AP141" s="9">
        <f ca="1">AVERAGE(OFFSET($A141,0,Fixtures!$D$6,1,9))</f>
        <v>1.7053204158920505</v>
      </c>
      <c r="AQ141" s="9">
        <f ca="1">AVERAGE(OFFSET($A141,0,Fixtures!$D$6,1,12))</f>
        <v>1.6654906909575489</v>
      </c>
      <c r="AR141" s="9">
        <f ca="1">IF(OR(Fixtures!$D$6&lt;=0,Fixtures!$D$6&gt;39),AVERAGE(A141:AM141),AVERAGE(OFFSET($A141,0,Fixtures!$D$6,1,39-Fixtures!$D$6)))</f>
        <v>1.5841612292134415</v>
      </c>
    </row>
    <row r="142" spans="1:44" x14ac:dyDescent="0.25">
      <c r="A142" s="30" t="s">
        <v>112</v>
      </c>
      <c r="B142" s="9">
        <f ca="1">MIN(VLOOKUP($A134,$A$2:$AM$12,B$14+1,FALSE),VLOOKUP($A142,$A$2:$AM$12,B$14+1,FALSE))</f>
        <v>1.0528877426805365</v>
      </c>
      <c r="C142" s="9">
        <f t="shared" ref="C142:AM142" ca="1" si="109">MIN(VLOOKUP($A134,$A$2:$AM$12,C$14+1,FALSE),VLOOKUP($A142,$A$2:$AM$12,C$14+1,FALSE))</f>
        <v>0.62488844765775819</v>
      </c>
      <c r="D142" s="9">
        <f t="shared" ca="1" si="109"/>
        <v>1.1513225175996369</v>
      </c>
      <c r="E142" s="9">
        <f t="shared" ca="1" si="109"/>
        <v>1.2563739934672677</v>
      </c>
      <c r="F142" s="9">
        <f t="shared" ca="1" si="109"/>
        <v>1.0338563704757582</v>
      </c>
      <c r="G142" s="9">
        <f t="shared" ca="1" si="109"/>
        <v>1.4368711235692804</v>
      </c>
      <c r="H142" s="9">
        <f t="shared" ca="1" si="109"/>
        <v>1.4009435808716126</v>
      </c>
      <c r="I142" s="9">
        <f t="shared" ca="1" si="109"/>
        <v>1.0343907041364173</v>
      </c>
      <c r="J142" s="9">
        <f t="shared" ca="1" si="109"/>
        <v>0.87098094598954157</v>
      </c>
      <c r="K142" s="9">
        <f t="shared" ca="1" si="109"/>
        <v>1.2846792869596184</v>
      </c>
      <c r="L142" s="9">
        <f t="shared" ca="1" si="109"/>
        <v>0.7948159649054285</v>
      </c>
      <c r="M142" s="9">
        <f t="shared" ca="1" si="109"/>
        <v>1.3619565657677166</v>
      </c>
      <c r="N142" s="9">
        <f t="shared" ca="1" si="109"/>
        <v>1.161738978629874</v>
      </c>
      <c r="O142" s="9">
        <f t="shared" ca="1" si="109"/>
        <v>1.4055531562370602</v>
      </c>
      <c r="P142" s="9">
        <f t="shared" ca="1" si="109"/>
        <v>0.65036062344831558</v>
      </c>
      <c r="Q142" s="9">
        <f t="shared" ca="1" si="109"/>
        <v>1.1338018895928146</v>
      </c>
      <c r="R142" s="9">
        <f t="shared" ca="1" si="109"/>
        <v>0.91623331217323667</v>
      </c>
      <c r="S142" s="9">
        <f t="shared" ca="1" si="109"/>
        <v>1.3594705193876584</v>
      </c>
      <c r="T142" s="9">
        <f t="shared" ca="1" si="109"/>
        <v>0.82016119468924997</v>
      </c>
      <c r="U142" s="9">
        <f t="shared" ca="1" si="109"/>
        <v>1.9058078511962637</v>
      </c>
      <c r="V142" s="9">
        <f t="shared" ca="1" si="109"/>
        <v>1.1667124478151567</v>
      </c>
      <c r="W142" s="9">
        <f t="shared" ca="1" si="109"/>
        <v>0.85999191936966191</v>
      </c>
      <c r="X142" s="9">
        <f t="shared" ca="1" si="109"/>
        <v>1.3010949933917844</v>
      </c>
      <c r="Y142" s="9">
        <f t="shared" ca="1" si="109"/>
        <v>1.6671678525043161</v>
      </c>
      <c r="Z142" s="9">
        <f t="shared" ca="1" si="109"/>
        <v>0.93347533538998451</v>
      </c>
      <c r="AA142" s="9">
        <f t="shared" ca="1" si="109"/>
        <v>0.70482567898449144</v>
      </c>
      <c r="AB142" s="9">
        <f t="shared" ca="1" si="109"/>
        <v>0.91005877744132491</v>
      </c>
      <c r="AC142" s="9">
        <f t="shared" ca="1" si="109"/>
        <v>1.3686942070736008</v>
      </c>
      <c r="AD142" s="9">
        <f t="shared" ca="1" si="109"/>
        <v>0.75899134757866082</v>
      </c>
      <c r="AE142" s="9">
        <f t="shared" ca="1" si="109"/>
        <v>0.97152636342279231</v>
      </c>
      <c r="AF142" s="9">
        <f t="shared" ca="1" si="109"/>
        <v>1.7354372396816633</v>
      </c>
      <c r="AG142" s="9">
        <f t="shared" ca="1" si="109"/>
        <v>0.91172299030731452</v>
      </c>
      <c r="AH142" s="9">
        <f t="shared" ca="1" si="109"/>
        <v>1.1873176759698376</v>
      </c>
      <c r="AI142" s="9">
        <f t="shared" ca="1" si="109"/>
        <v>0.94090748475373454</v>
      </c>
      <c r="AJ142" s="9">
        <f t="shared" ca="1" si="109"/>
        <v>1.2515669103221831</v>
      </c>
      <c r="AK142" s="9">
        <f t="shared" ca="1" si="109"/>
        <v>1.3576296999246436</v>
      </c>
      <c r="AL142" s="9">
        <f t="shared" ca="1" si="109"/>
        <v>0.96187240503398086</v>
      </c>
      <c r="AM142" s="9">
        <f t="shared" ca="1" si="109"/>
        <v>1.5166598526256974</v>
      </c>
      <c r="AN142" s="9">
        <f ca="1">AVERAGE(OFFSET($A142,0,Fixtures!$D$6,1,3))</f>
        <v>1.3005793937620282</v>
      </c>
      <c r="AO142" s="9">
        <f ca="1">AVERAGE(OFFSET($A142,0,Fixtures!$D$6,1,6))</f>
        <v>1.1475528074642503</v>
      </c>
      <c r="AP142" s="9">
        <f ca="1">AVERAGE(OFFSET($A142,0,Fixtures!$D$6,1,9))</f>
        <v>1.1501413106076244</v>
      </c>
      <c r="AQ142" s="9">
        <f ca="1">AVERAGE(OFFSET($A142,0,Fixtures!$D$6,1,12))</f>
        <v>1.1159349955416256</v>
      </c>
      <c r="AR142" s="9">
        <f ca="1">IF(OR(Fixtures!$D$6&lt;=0,Fixtures!$D$6&gt;39),AVERAGE(A142:AM142),AVERAGE(OFFSET($A142,0,Fixtures!$D$6,1,39-Fixtures!$D$6)))</f>
        <v>1.1549343009003754</v>
      </c>
    </row>
    <row r="143" spans="1:44" x14ac:dyDescent="0.25">
      <c r="A143" s="30" t="s">
        <v>10</v>
      </c>
      <c r="B143" s="9">
        <f ca="1">MIN(VLOOKUP($A134,$A$2:$AM$12,B$14+1,FALSE),VLOOKUP($A143,$A$2:$AM$12,B$14+1,FALSE))</f>
        <v>1.4095034027149758</v>
      </c>
      <c r="C143" s="9">
        <f t="shared" ref="C143:AM143" ca="1" si="110">MIN(VLOOKUP($A134,$A$2:$AM$12,C$14+1,FALSE),VLOOKUP($A143,$A$2:$AM$12,C$14+1,FALSE))</f>
        <v>1.6631056575800562</v>
      </c>
      <c r="D143" s="9">
        <f t="shared" ca="1" si="110"/>
        <v>1.6138716383569434</v>
      </c>
      <c r="E143" s="9">
        <f t="shared" ca="1" si="110"/>
        <v>1.2563739934672677</v>
      </c>
      <c r="F143" s="9">
        <f t="shared" ca="1" si="110"/>
        <v>1.4662978338322521</v>
      </c>
      <c r="G143" s="9">
        <f t="shared" ca="1" si="110"/>
        <v>0.83672147139395536</v>
      </c>
      <c r="H143" s="9">
        <f t="shared" ca="1" si="110"/>
        <v>1.6168229048148752</v>
      </c>
      <c r="I143" s="9">
        <f t="shared" ca="1" si="110"/>
        <v>1.0343907041364173</v>
      </c>
      <c r="J143" s="9">
        <f t="shared" ca="1" si="110"/>
        <v>1.66857783431436</v>
      </c>
      <c r="K143" s="9">
        <f t="shared" ca="1" si="110"/>
        <v>1.3667723803181095</v>
      </c>
      <c r="L143" s="9">
        <f t="shared" ca="1" si="110"/>
        <v>1.076555320798225</v>
      </c>
      <c r="M143" s="9">
        <f t="shared" ca="1" si="110"/>
        <v>1.1418699942840529</v>
      </c>
      <c r="N143" s="9">
        <f t="shared" ca="1" si="110"/>
        <v>1.5091938240436991</v>
      </c>
      <c r="O143" s="9">
        <f t="shared" ca="1" si="110"/>
        <v>0.97364001066100947</v>
      </c>
      <c r="P143" s="9">
        <f t="shared" ca="1" si="110"/>
        <v>0.90102329704600859</v>
      </c>
      <c r="Q143" s="9">
        <f t="shared" ca="1" si="110"/>
        <v>1.1533305220552614</v>
      </c>
      <c r="R143" s="9">
        <f t="shared" ca="1" si="110"/>
        <v>1.0209243584862753</v>
      </c>
      <c r="S143" s="9">
        <f t="shared" ca="1" si="110"/>
        <v>1.6248213777923448</v>
      </c>
      <c r="T143" s="9">
        <f t="shared" ca="1" si="110"/>
        <v>1.5452009284013148</v>
      </c>
      <c r="U143" s="9">
        <f t="shared" ca="1" si="110"/>
        <v>0.74182538600837311</v>
      </c>
      <c r="V143" s="9">
        <f t="shared" ca="1" si="110"/>
        <v>1.0823359941322717</v>
      </c>
      <c r="W143" s="9">
        <f t="shared" ca="1" si="110"/>
        <v>2.0417217039319913</v>
      </c>
      <c r="X143" s="9">
        <f t="shared" ca="1" si="110"/>
        <v>1.1169818560286211</v>
      </c>
      <c r="Y143" s="9">
        <f t="shared" ca="1" si="110"/>
        <v>1.1081589099631253</v>
      </c>
      <c r="Z143" s="9">
        <f t="shared" ca="1" si="110"/>
        <v>1.5064390182463829</v>
      </c>
      <c r="AA143" s="9">
        <f t="shared" ca="1" si="110"/>
        <v>0.94355186462738061</v>
      </c>
      <c r="AB143" s="9">
        <f t="shared" ca="1" si="110"/>
        <v>1.0876903438114041</v>
      </c>
      <c r="AC143" s="9">
        <f t="shared" ca="1" si="110"/>
        <v>1.5250845355165348</v>
      </c>
      <c r="AD143" s="9">
        <f t="shared" ca="1" si="110"/>
        <v>0.77206423377253042</v>
      </c>
      <c r="AE143" s="9">
        <f t="shared" ca="1" si="110"/>
        <v>1.345973073365025</v>
      </c>
      <c r="AF143" s="9">
        <f t="shared" ca="1" si="110"/>
        <v>1.033969789146266</v>
      </c>
      <c r="AG143" s="9">
        <f t="shared" ca="1" si="110"/>
        <v>1.4544498924689153</v>
      </c>
      <c r="AH143" s="9">
        <f t="shared" ca="1" si="110"/>
        <v>1.6081875779825336</v>
      </c>
      <c r="AI143" s="9">
        <f t="shared" ca="1" si="110"/>
        <v>1.3156752195996289</v>
      </c>
      <c r="AJ143" s="9">
        <f t="shared" ca="1" si="110"/>
        <v>1.8768055951794993</v>
      </c>
      <c r="AK143" s="9">
        <f t="shared" ca="1" si="110"/>
        <v>1.0803603529496892</v>
      </c>
      <c r="AL143" s="9">
        <f t="shared" ca="1" si="110"/>
        <v>1.2499172597366492</v>
      </c>
      <c r="AM143" s="9">
        <f t="shared" ca="1" si="110"/>
        <v>0.98157127719349113</v>
      </c>
      <c r="AN143" s="9">
        <f ca="1">AVERAGE(OFFSET($A143,0,Fixtures!$D$6,1,3))</f>
        <v>1.2438599280793763</v>
      </c>
      <c r="AO143" s="9">
        <f ca="1">AVERAGE(OFFSET($A143,0,Fixtures!$D$6,1,6))</f>
        <v>1.2146510880322414</v>
      </c>
      <c r="AP143" s="9">
        <f ca="1">AVERAGE(OFFSET($A143,0,Fixtures!$D$6,1,9))</f>
        <v>1.1599904027196966</v>
      </c>
      <c r="AQ143" s="9">
        <f ca="1">AVERAGE(OFFSET($A143,0,Fixtures!$D$6,1,12))</f>
        <v>1.2348521928773621</v>
      </c>
      <c r="AR143" s="9">
        <f ca="1">IF(OR(Fixtures!$D$6&lt;=0,Fixtures!$D$6&gt;39),AVERAGE(A143:AM143),AVERAGE(OFFSET($A143,0,Fixtures!$D$6,1,39-Fixtures!$D$6)))</f>
        <v>1.2504300499742296</v>
      </c>
    </row>
    <row r="144" spans="1:44" x14ac:dyDescent="0.25">
      <c r="A144" s="30" t="s">
        <v>71</v>
      </c>
      <c r="B144" s="9">
        <f ca="1">MIN(VLOOKUP($A134,$A$2:$AM$12,B$14+1,FALSE),VLOOKUP($A144,$A$2:$AM$12,B$14+1,FALSE))</f>
        <v>1.1718408173494492</v>
      </c>
      <c r="C144" s="9">
        <f t="shared" ref="C144:AM144" ca="1" si="111">MIN(VLOOKUP($A134,$A$2:$AM$12,C$14+1,FALSE),VLOOKUP($A144,$A$2:$AM$12,C$14+1,FALSE))</f>
        <v>1.8501928376574635</v>
      </c>
      <c r="D144" s="9">
        <f t="shared" ca="1" si="111"/>
        <v>1.1073720277073438</v>
      </c>
      <c r="E144" s="9">
        <f t="shared" ca="1" si="111"/>
        <v>1.2509897997915911</v>
      </c>
      <c r="F144" s="9">
        <f t="shared" ca="1" si="111"/>
        <v>1.1215220916980675</v>
      </c>
      <c r="G144" s="9">
        <f t="shared" ca="1" si="111"/>
        <v>1.9230504334524454</v>
      </c>
      <c r="H144" s="9">
        <f t="shared" ca="1" si="111"/>
        <v>1.7428667430325187</v>
      </c>
      <c r="I144" s="9">
        <f t="shared" ca="1" si="111"/>
        <v>1.0343907041364173</v>
      </c>
      <c r="J144" s="9">
        <f t="shared" ca="1" si="111"/>
        <v>1.7537288082764415</v>
      </c>
      <c r="K144" s="9">
        <f t="shared" ca="1" si="111"/>
        <v>0.90757159891611372</v>
      </c>
      <c r="L144" s="9">
        <f t="shared" ca="1" si="111"/>
        <v>1.076555320798225</v>
      </c>
      <c r="M144" s="9">
        <f t="shared" ca="1" si="111"/>
        <v>1.4599445288010053</v>
      </c>
      <c r="N144" s="9">
        <f t="shared" ca="1" si="111"/>
        <v>1.0234479497860998</v>
      </c>
      <c r="O144" s="9">
        <f t="shared" ca="1" si="111"/>
        <v>1.9886563350917759</v>
      </c>
      <c r="P144" s="9">
        <f t="shared" ca="1" si="111"/>
        <v>2.2146062874330541</v>
      </c>
      <c r="Q144" s="9">
        <f t="shared" ca="1" si="111"/>
        <v>0.80464010392197782</v>
      </c>
      <c r="R144" s="9">
        <f t="shared" ca="1" si="111"/>
        <v>2.5564816080064432</v>
      </c>
      <c r="S144" s="9">
        <f t="shared" ca="1" si="111"/>
        <v>1.4959178330128446</v>
      </c>
      <c r="T144" s="9">
        <f t="shared" ca="1" si="111"/>
        <v>1.5452009284013148</v>
      </c>
      <c r="U144" s="9">
        <f t="shared" ca="1" si="111"/>
        <v>1.1797914816431767</v>
      </c>
      <c r="V144" s="9">
        <f t="shared" ca="1" si="111"/>
        <v>1.1667124478151567</v>
      </c>
      <c r="W144" s="9">
        <f t="shared" ca="1" si="111"/>
        <v>1.3557551045537009</v>
      </c>
      <c r="X144" s="9">
        <f t="shared" ca="1" si="111"/>
        <v>1.1739837476891879</v>
      </c>
      <c r="Y144" s="9">
        <f t="shared" ca="1" si="111"/>
        <v>1.7624045589978323</v>
      </c>
      <c r="Z144" s="9">
        <f t="shared" ca="1" si="111"/>
        <v>1.2385588417376405</v>
      </c>
      <c r="AA144" s="9">
        <f t="shared" ca="1" si="111"/>
        <v>1.7505276407318937</v>
      </c>
      <c r="AB144" s="9">
        <f t="shared" ca="1" si="111"/>
        <v>2.2346426888216575</v>
      </c>
      <c r="AC144" s="9">
        <f t="shared" ca="1" si="111"/>
        <v>1.7113637210621639</v>
      </c>
      <c r="AD144" s="9">
        <f t="shared" ca="1" si="111"/>
        <v>1.2019932416612262</v>
      </c>
      <c r="AE144" s="9">
        <f t="shared" ca="1" si="111"/>
        <v>1.4825050353890687</v>
      </c>
      <c r="AF144" s="9">
        <f t="shared" ca="1" si="111"/>
        <v>1.5288543447421985</v>
      </c>
      <c r="AG144" s="9">
        <f t="shared" ca="1" si="111"/>
        <v>1.3312492821688746</v>
      </c>
      <c r="AH144" s="9">
        <f t="shared" ca="1" si="111"/>
        <v>1.6081875779825336</v>
      </c>
      <c r="AI144" s="9">
        <f t="shared" ca="1" si="111"/>
        <v>0.9773182382882758</v>
      </c>
      <c r="AJ144" s="9">
        <f t="shared" ca="1" si="111"/>
        <v>0.83743945275304854</v>
      </c>
      <c r="AK144" s="9">
        <f t="shared" ca="1" si="111"/>
        <v>1.3576296999246436</v>
      </c>
      <c r="AL144" s="9">
        <f t="shared" ca="1" si="111"/>
        <v>2.1467353399196716</v>
      </c>
      <c r="AM144" s="9">
        <f t="shared" ca="1" si="111"/>
        <v>1.5166598526256974</v>
      </c>
      <c r="AN144" s="9">
        <f ca="1">AVERAGE(OFFSET($A144,0,Fixtures!$D$6,1,3))</f>
        <v>1.3916490494748868</v>
      </c>
      <c r="AO144" s="9">
        <f ca="1">AVERAGE(OFFSET($A144,0,Fixtures!$D$6,1,6))</f>
        <v>1.645246866506729</v>
      </c>
      <c r="AP144" s="9">
        <f ca="1">AVERAGE(OFFSET($A144,0,Fixtures!$D$6,1,9))</f>
        <v>1.5649815356480965</v>
      </c>
      <c r="AQ144" s="9">
        <f ca="1">AVERAGE(OFFSET($A144,0,Fixtures!$D$6,1,12))</f>
        <v>1.5001324099393794</v>
      </c>
      <c r="AR144" s="9">
        <f ca="1">IF(OR(Fixtures!$D$6&lt;=0,Fixtures!$D$6&gt;39),AVERAGE(A144:AM144),AVERAGE(OFFSET($A144,0,Fixtures!$D$6,1,39-Fixtures!$D$6)))</f>
        <v>1.491253329030976</v>
      </c>
    </row>
  </sheetData>
  <conditionalFormatting sqref="AP15:AQ24">
    <cfRule type="cellIs" dxfId="21" priority="27" operator="between">
      <formula>1.15</formula>
      <formula>1.2</formula>
    </cfRule>
    <cfRule type="cellIs" dxfId="20" priority="28" operator="lessThanOrEqual">
      <formula>1.15</formula>
    </cfRule>
  </conditionalFormatting>
  <conditionalFormatting sqref="AP27:AQ36">
    <cfRule type="cellIs" dxfId="19" priority="19" operator="between">
      <formula>1.15</formula>
      <formula>1.2</formula>
    </cfRule>
    <cfRule type="cellIs" dxfId="18" priority="20" operator="lessThanOrEqual">
      <formula>1.15</formula>
    </cfRule>
  </conditionalFormatting>
  <conditionalFormatting sqref="AP39:AQ48">
    <cfRule type="cellIs" dxfId="17" priority="17" operator="between">
      <formula>1.15</formula>
      <formula>1.2</formula>
    </cfRule>
    <cfRule type="cellIs" dxfId="16" priority="18" operator="lessThanOrEqual">
      <formula>1.15</formula>
    </cfRule>
  </conditionalFormatting>
  <conditionalFormatting sqref="AP51:AQ60">
    <cfRule type="cellIs" dxfId="15" priority="15" operator="between">
      <formula>1.15</formula>
      <formula>1.2</formula>
    </cfRule>
    <cfRule type="cellIs" dxfId="14" priority="16" operator="lessThanOrEqual">
      <formula>1.15</formula>
    </cfRule>
  </conditionalFormatting>
  <conditionalFormatting sqref="AP63:AQ72">
    <cfRule type="cellIs" dxfId="13" priority="13" operator="between">
      <formula>1.15</formula>
      <formula>1.2</formula>
    </cfRule>
    <cfRule type="cellIs" dxfId="12" priority="14" operator="lessThanOrEqual">
      <formula>1.15</formula>
    </cfRule>
  </conditionalFormatting>
  <conditionalFormatting sqref="AP75:AQ84">
    <cfRule type="cellIs" dxfId="11" priority="11" operator="between">
      <formula>1.15</formula>
      <formula>1.2</formula>
    </cfRule>
    <cfRule type="cellIs" dxfId="10" priority="12" operator="lessThanOrEqual">
      <formula>1.15</formula>
    </cfRule>
  </conditionalFormatting>
  <conditionalFormatting sqref="AP87:AQ96">
    <cfRule type="cellIs" dxfId="9" priority="9" operator="between">
      <formula>1.15</formula>
      <formula>1.2</formula>
    </cfRule>
    <cfRule type="cellIs" dxfId="8" priority="10" operator="lessThanOrEqual">
      <formula>1.15</formula>
    </cfRule>
  </conditionalFormatting>
  <conditionalFormatting sqref="AP99:AQ108">
    <cfRule type="cellIs" dxfId="7" priority="7" operator="between">
      <formula>1.15</formula>
      <formula>1.2</formula>
    </cfRule>
    <cfRule type="cellIs" dxfId="6" priority="8" operator="lessThanOrEqual">
      <formula>1.15</formula>
    </cfRule>
  </conditionalFormatting>
  <conditionalFormatting sqref="AP111:AQ120">
    <cfRule type="cellIs" dxfId="5" priority="5" operator="between">
      <formula>1.15</formula>
      <formula>1.2</formula>
    </cfRule>
    <cfRule type="cellIs" dxfId="4" priority="6" operator="lessThanOrEqual">
      <formula>1.15</formula>
    </cfRule>
  </conditionalFormatting>
  <conditionalFormatting sqref="AP123:AQ132">
    <cfRule type="cellIs" dxfId="3" priority="3" operator="between">
      <formula>1.15</formula>
      <formula>1.2</formula>
    </cfRule>
    <cfRule type="cellIs" dxfId="2" priority="4" operator="lessThanOrEqual">
      <formula>1.15</formula>
    </cfRule>
  </conditionalFormatting>
  <conditionalFormatting sqref="AP135:AQ144">
    <cfRule type="cellIs" dxfId="1" priority="1" operator="between">
      <formula>1.15</formula>
      <formula>1.2</formula>
    </cfRule>
    <cfRule type="cellIs" dxfId="0" priority="2" operator="lessThanOrEqual">
      <formula>1.15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Formula Data</vt:lpstr>
      <vt:lpstr>xG</vt:lpstr>
      <vt:lpstr>Fixtures</vt:lpstr>
      <vt:lpstr>Team Ratings</vt:lpstr>
      <vt:lpstr>Proj GS</vt:lpstr>
      <vt:lpstr>Proj GC</vt:lpstr>
      <vt:lpstr>Schedule</vt:lpstr>
      <vt:lpstr>Def Rot - Rat</vt:lpstr>
      <vt:lpstr>Def Rot - GC</vt:lpstr>
      <vt:lpstr>DGW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2012-08-17T19:10:24Z</dcterms:created>
  <dcterms:modified xsi:type="dcterms:W3CDTF">2020-01-17T22:22:14Z</dcterms:modified>
</cp:coreProperties>
</file>